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arbo\Downloads\"/>
    </mc:Choice>
  </mc:AlternateContent>
  <xr:revisionPtr revIDLastSave="0" documentId="8_{6E80473D-3DE0-4853-855C-E1BF798885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ry_dataset (1)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J4326" i="1"/>
  <c r="I4326" i="1"/>
  <c r="F4326" i="1"/>
  <c r="C4326" i="1"/>
  <c r="J4325" i="1"/>
  <c r="I4325" i="1"/>
  <c r="F4325" i="1"/>
  <c r="C4325" i="1"/>
  <c r="J4324" i="1"/>
  <c r="I4324" i="1"/>
  <c r="F4324" i="1"/>
  <c r="C4324" i="1"/>
  <c r="J4323" i="1"/>
  <c r="I4323" i="1"/>
  <c r="F4323" i="1"/>
  <c r="C4323" i="1"/>
  <c r="J4322" i="1"/>
  <c r="I4322" i="1"/>
  <c r="F4322" i="1"/>
  <c r="C4322" i="1"/>
  <c r="J4321" i="1"/>
  <c r="I4321" i="1"/>
  <c r="F4321" i="1"/>
  <c r="C4321" i="1"/>
  <c r="J4320" i="1"/>
  <c r="I4320" i="1"/>
  <c r="F4320" i="1"/>
  <c r="C4320" i="1"/>
  <c r="J4319" i="1"/>
  <c r="I4319" i="1"/>
  <c r="F4319" i="1"/>
  <c r="C4319" i="1"/>
  <c r="J4318" i="1"/>
  <c r="I4318" i="1"/>
  <c r="F4318" i="1"/>
  <c r="C4318" i="1"/>
  <c r="J4317" i="1"/>
  <c r="I4317" i="1"/>
  <c r="F4317" i="1"/>
  <c r="C4317" i="1"/>
  <c r="J4316" i="1"/>
  <c r="I4316" i="1"/>
  <c r="F4316" i="1"/>
  <c r="C4316" i="1"/>
  <c r="J4315" i="1"/>
  <c r="I4315" i="1"/>
  <c r="F4315" i="1"/>
  <c r="C4315" i="1"/>
  <c r="J4314" i="1"/>
  <c r="I4314" i="1"/>
  <c r="F4314" i="1"/>
  <c r="C4314" i="1"/>
  <c r="J4313" i="1"/>
  <c r="I4313" i="1"/>
  <c r="F4313" i="1"/>
  <c r="C4313" i="1"/>
  <c r="J4312" i="1"/>
  <c r="I4312" i="1"/>
  <c r="F4312" i="1"/>
  <c r="C4312" i="1"/>
  <c r="J4311" i="1"/>
  <c r="I4311" i="1"/>
  <c r="F4311" i="1"/>
  <c r="C4311" i="1"/>
  <c r="J4310" i="1"/>
  <c r="I4310" i="1"/>
  <c r="F4310" i="1"/>
  <c r="C4310" i="1"/>
  <c r="J4309" i="1"/>
  <c r="I4309" i="1"/>
  <c r="F4309" i="1"/>
  <c r="C4309" i="1"/>
  <c r="J4308" i="1"/>
  <c r="I4308" i="1"/>
  <c r="F4308" i="1"/>
  <c r="C4308" i="1"/>
  <c r="J4307" i="1"/>
  <c r="I4307" i="1"/>
  <c r="F4307" i="1"/>
  <c r="C4307" i="1"/>
  <c r="J4306" i="1"/>
  <c r="I4306" i="1"/>
  <c r="F4306" i="1"/>
  <c r="C4306" i="1"/>
  <c r="J4305" i="1"/>
  <c r="I4305" i="1"/>
  <c r="F4305" i="1"/>
  <c r="C4305" i="1"/>
  <c r="J4304" i="1"/>
  <c r="I4304" i="1"/>
  <c r="F4304" i="1"/>
  <c r="C4304" i="1"/>
  <c r="J4303" i="1"/>
  <c r="I4303" i="1"/>
  <c r="F4303" i="1"/>
  <c r="C4303" i="1"/>
  <c r="J4302" i="1"/>
  <c r="I4302" i="1"/>
  <c r="F4302" i="1"/>
  <c r="C4302" i="1"/>
  <c r="J4301" i="1"/>
  <c r="I4301" i="1"/>
  <c r="F4301" i="1"/>
  <c r="C4301" i="1"/>
  <c r="J4300" i="1"/>
  <c r="I4300" i="1"/>
  <c r="F4300" i="1"/>
  <c r="C4300" i="1"/>
  <c r="J4299" i="1"/>
  <c r="I4299" i="1"/>
  <c r="F4299" i="1"/>
  <c r="C4299" i="1"/>
  <c r="J4298" i="1"/>
  <c r="I4298" i="1"/>
  <c r="F4298" i="1"/>
  <c r="C4298" i="1"/>
  <c r="J4297" i="1"/>
  <c r="I4297" i="1"/>
  <c r="F4297" i="1"/>
  <c r="C4297" i="1"/>
  <c r="J4296" i="1"/>
  <c r="I4296" i="1"/>
  <c r="F4296" i="1"/>
  <c r="C4296" i="1"/>
  <c r="J4295" i="1"/>
  <c r="I4295" i="1"/>
  <c r="F4295" i="1"/>
  <c r="C4295" i="1"/>
  <c r="J4294" i="1"/>
  <c r="I4294" i="1"/>
  <c r="F4294" i="1"/>
  <c r="C4294" i="1"/>
  <c r="J4293" i="1"/>
  <c r="I4293" i="1"/>
  <c r="F4293" i="1"/>
  <c r="C4293" i="1"/>
  <c r="J4292" i="1"/>
  <c r="I4292" i="1"/>
  <c r="F4292" i="1"/>
  <c r="C4292" i="1"/>
  <c r="J4291" i="1"/>
  <c r="I4291" i="1"/>
  <c r="F4291" i="1"/>
  <c r="C4291" i="1"/>
  <c r="J4290" i="1"/>
  <c r="I4290" i="1"/>
  <c r="F4290" i="1"/>
  <c r="C4290" i="1"/>
  <c r="J4289" i="1"/>
  <c r="I4289" i="1"/>
  <c r="F4289" i="1"/>
  <c r="C4289" i="1"/>
  <c r="J4288" i="1"/>
  <c r="I4288" i="1"/>
  <c r="F4288" i="1"/>
  <c r="C4288" i="1"/>
  <c r="J4287" i="1"/>
  <c r="I4287" i="1"/>
  <c r="F4287" i="1"/>
  <c r="C4287" i="1"/>
  <c r="J4286" i="1"/>
  <c r="I4286" i="1"/>
  <c r="F4286" i="1"/>
  <c r="C4286" i="1"/>
  <c r="J4285" i="1"/>
  <c r="I4285" i="1"/>
  <c r="F4285" i="1"/>
  <c r="C4285" i="1"/>
  <c r="J4284" i="1"/>
  <c r="I4284" i="1"/>
  <c r="F4284" i="1"/>
  <c r="C4284" i="1"/>
  <c r="J4283" i="1"/>
  <c r="I4283" i="1"/>
  <c r="F4283" i="1"/>
  <c r="C4283" i="1"/>
  <c r="J4282" i="1"/>
  <c r="I4282" i="1"/>
  <c r="F4282" i="1"/>
  <c r="C4282" i="1"/>
  <c r="J4281" i="1"/>
  <c r="I4281" i="1"/>
  <c r="F4281" i="1"/>
  <c r="C4281" i="1"/>
  <c r="J4280" i="1"/>
  <c r="I4280" i="1"/>
  <c r="F4280" i="1"/>
  <c r="C4280" i="1"/>
  <c r="J4279" i="1"/>
  <c r="I4279" i="1"/>
  <c r="F4279" i="1"/>
  <c r="C4279" i="1"/>
  <c r="J4278" i="1"/>
  <c r="I4278" i="1"/>
  <c r="F4278" i="1"/>
  <c r="C4278" i="1"/>
  <c r="J4277" i="1"/>
  <c r="I4277" i="1"/>
  <c r="F4277" i="1"/>
  <c r="C4277" i="1"/>
  <c r="J4276" i="1"/>
  <c r="I4276" i="1"/>
  <c r="F4276" i="1"/>
  <c r="C4276" i="1"/>
  <c r="J4275" i="1"/>
  <c r="I4275" i="1"/>
  <c r="F4275" i="1"/>
  <c r="C4275" i="1"/>
  <c r="J4274" i="1"/>
  <c r="I4274" i="1"/>
  <c r="F4274" i="1"/>
  <c r="C4274" i="1"/>
  <c r="J4273" i="1"/>
  <c r="I4273" i="1"/>
  <c r="F4273" i="1"/>
  <c r="C4273" i="1"/>
  <c r="J4272" i="1"/>
  <c r="I4272" i="1"/>
  <c r="F4272" i="1"/>
  <c r="C4272" i="1"/>
  <c r="J4271" i="1"/>
  <c r="I4271" i="1"/>
  <c r="F4271" i="1"/>
  <c r="C4271" i="1"/>
  <c r="J4270" i="1"/>
  <c r="I4270" i="1"/>
  <c r="F4270" i="1"/>
  <c r="C4270" i="1"/>
  <c r="J4269" i="1"/>
  <c r="I4269" i="1"/>
  <c r="F4269" i="1"/>
  <c r="C4269" i="1"/>
  <c r="J4268" i="1"/>
  <c r="I4268" i="1"/>
  <c r="F4268" i="1"/>
  <c r="C4268" i="1"/>
  <c r="J4267" i="1"/>
  <c r="I4267" i="1"/>
  <c r="F4267" i="1"/>
  <c r="C4267" i="1"/>
  <c r="J4266" i="1"/>
  <c r="I4266" i="1"/>
  <c r="F4266" i="1"/>
  <c r="C4266" i="1"/>
  <c r="J4265" i="1"/>
  <c r="I4265" i="1"/>
  <c r="F4265" i="1"/>
  <c r="C4265" i="1"/>
  <c r="J4264" i="1"/>
  <c r="I4264" i="1"/>
  <c r="F4264" i="1"/>
  <c r="C4264" i="1"/>
  <c r="J4263" i="1"/>
  <c r="I4263" i="1"/>
  <c r="F4263" i="1"/>
  <c r="C4263" i="1"/>
  <c r="J4262" i="1"/>
  <c r="I4262" i="1"/>
  <c r="F4262" i="1"/>
  <c r="C4262" i="1"/>
  <c r="J4261" i="1"/>
  <c r="I4261" i="1"/>
  <c r="F4261" i="1"/>
  <c r="C4261" i="1"/>
  <c r="J4260" i="1"/>
  <c r="I4260" i="1"/>
  <c r="F4260" i="1"/>
  <c r="C4260" i="1"/>
  <c r="J4259" i="1"/>
  <c r="I4259" i="1"/>
  <c r="F4259" i="1"/>
  <c r="C4259" i="1"/>
  <c r="J4258" i="1"/>
  <c r="I4258" i="1"/>
  <c r="F4258" i="1"/>
  <c r="C4258" i="1"/>
  <c r="J4257" i="1"/>
  <c r="I4257" i="1"/>
  <c r="F4257" i="1"/>
  <c r="C4257" i="1"/>
  <c r="J4256" i="1"/>
  <c r="I4256" i="1"/>
  <c r="F4256" i="1"/>
  <c r="C4256" i="1"/>
  <c r="J4255" i="1"/>
  <c r="I4255" i="1"/>
  <c r="F4255" i="1"/>
  <c r="C4255" i="1"/>
  <c r="J4254" i="1"/>
  <c r="I4254" i="1"/>
  <c r="F4254" i="1"/>
  <c r="C4254" i="1"/>
  <c r="J4253" i="1"/>
  <c r="I4253" i="1"/>
  <c r="F4253" i="1"/>
  <c r="C4253" i="1"/>
  <c r="J4252" i="1"/>
  <c r="I4252" i="1"/>
  <c r="F4252" i="1"/>
  <c r="C4252" i="1"/>
  <c r="J4251" i="1"/>
  <c r="I4251" i="1"/>
  <c r="F4251" i="1"/>
  <c r="C4251" i="1"/>
  <c r="J4250" i="1"/>
  <c r="I4250" i="1"/>
  <c r="F4250" i="1"/>
  <c r="C4250" i="1"/>
  <c r="J4249" i="1"/>
  <c r="I4249" i="1"/>
  <c r="F4249" i="1"/>
  <c r="C4249" i="1"/>
  <c r="J4248" i="1"/>
  <c r="I4248" i="1"/>
  <c r="F4248" i="1"/>
  <c r="C4248" i="1"/>
  <c r="J4247" i="1"/>
  <c r="I4247" i="1"/>
  <c r="F4247" i="1"/>
  <c r="C4247" i="1"/>
  <c r="J4246" i="1"/>
  <c r="I4246" i="1"/>
  <c r="F4246" i="1"/>
  <c r="C4246" i="1"/>
  <c r="J4245" i="1"/>
  <c r="I4245" i="1"/>
  <c r="F4245" i="1"/>
  <c r="C4245" i="1"/>
  <c r="J4244" i="1"/>
  <c r="I4244" i="1"/>
  <c r="F4244" i="1"/>
  <c r="C4244" i="1"/>
  <c r="J4243" i="1"/>
  <c r="I4243" i="1"/>
  <c r="F4243" i="1"/>
  <c r="C4243" i="1"/>
  <c r="J4242" i="1"/>
  <c r="I4242" i="1"/>
  <c r="F4242" i="1"/>
  <c r="C4242" i="1"/>
  <c r="J4241" i="1"/>
  <c r="I4241" i="1"/>
  <c r="F4241" i="1"/>
  <c r="C4241" i="1"/>
  <c r="J4240" i="1"/>
  <c r="I4240" i="1"/>
  <c r="F4240" i="1"/>
  <c r="C4240" i="1"/>
  <c r="J4239" i="1"/>
  <c r="I4239" i="1"/>
  <c r="F4239" i="1"/>
  <c r="C4239" i="1"/>
  <c r="J4238" i="1"/>
  <c r="I4238" i="1"/>
  <c r="F4238" i="1"/>
  <c r="C4238" i="1"/>
  <c r="J4237" i="1"/>
  <c r="I4237" i="1"/>
  <c r="F4237" i="1"/>
  <c r="C4237" i="1"/>
  <c r="J4236" i="1"/>
  <c r="I4236" i="1"/>
  <c r="F4236" i="1"/>
  <c r="C4236" i="1"/>
  <c r="J4235" i="1"/>
  <c r="I4235" i="1"/>
  <c r="F4235" i="1"/>
  <c r="C4235" i="1"/>
  <c r="J4234" i="1"/>
  <c r="I4234" i="1"/>
  <c r="F4234" i="1"/>
  <c r="C4234" i="1"/>
  <c r="J4233" i="1"/>
  <c r="I4233" i="1"/>
  <c r="F4233" i="1"/>
  <c r="C4233" i="1"/>
  <c r="J4232" i="1"/>
  <c r="I4232" i="1"/>
  <c r="F4232" i="1"/>
  <c r="C4232" i="1"/>
  <c r="J4231" i="1"/>
  <c r="I4231" i="1"/>
  <c r="F4231" i="1"/>
  <c r="C4231" i="1"/>
  <c r="J4230" i="1"/>
  <c r="I4230" i="1"/>
  <c r="F4230" i="1"/>
  <c r="C4230" i="1"/>
  <c r="J4229" i="1"/>
  <c r="I4229" i="1"/>
  <c r="F4229" i="1"/>
  <c r="C4229" i="1"/>
  <c r="J4228" i="1"/>
  <c r="I4228" i="1"/>
  <c r="F4228" i="1"/>
  <c r="C4228" i="1"/>
  <c r="J4227" i="1"/>
  <c r="I4227" i="1"/>
  <c r="F4227" i="1"/>
  <c r="C4227" i="1"/>
  <c r="J4226" i="1"/>
  <c r="I4226" i="1"/>
  <c r="F4226" i="1"/>
  <c r="C4226" i="1"/>
  <c r="J4225" i="1"/>
  <c r="I4225" i="1"/>
  <c r="F4225" i="1"/>
  <c r="C4225" i="1"/>
  <c r="J4224" i="1"/>
  <c r="I4224" i="1"/>
  <c r="F4224" i="1"/>
  <c r="C4224" i="1"/>
  <c r="J4223" i="1"/>
  <c r="I4223" i="1"/>
  <c r="F4223" i="1"/>
  <c r="C4223" i="1"/>
  <c r="J4222" i="1"/>
  <c r="I4222" i="1"/>
  <c r="F4222" i="1"/>
  <c r="C4222" i="1"/>
  <c r="J4221" i="1"/>
  <c r="I4221" i="1"/>
  <c r="F4221" i="1"/>
  <c r="C4221" i="1"/>
  <c r="J4220" i="1"/>
  <c r="I4220" i="1"/>
  <c r="F4220" i="1"/>
  <c r="C4220" i="1"/>
  <c r="J4219" i="1"/>
  <c r="I4219" i="1"/>
  <c r="F4219" i="1"/>
  <c r="C4219" i="1"/>
  <c r="J4218" i="1"/>
  <c r="I4218" i="1"/>
  <c r="F4218" i="1"/>
  <c r="C4218" i="1"/>
  <c r="J4217" i="1"/>
  <c r="I4217" i="1"/>
  <c r="F4217" i="1"/>
  <c r="C4217" i="1"/>
  <c r="J4216" i="1"/>
  <c r="I4216" i="1"/>
  <c r="F4216" i="1"/>
  <c r="C4216" i="1"/>
  <c r="J4215" i="1"/>
  <c r="I4215" i="1"/>
  <c r="F4215" i="1"/>
  <c r="C4215" i="1"/>
  <c r="J4214" i="1"/>
  <c r="I4214" i="1"/>
  <c r="F4214" i="1"/>
  <c r="C4214" i="1"/>
  <c r="J4213" i="1"/>
  <c r="I4213" i="1"/>
  <c r="F4213" i="1"/>
  <c r="C4213" i="1"/>
  <c r="J4212" i="1"/>
  <c r="I4212" i="1"/>
  <c r="F4212" i="1"/>
  <c r="C4212" i="1"/>
  <c r="J4211" i="1"/>
  <c r="I4211" i="1"/>
  <c r="F4211" i="1"/>
  <c r="C4211" i="1"/>
  <c r="J4210" i="1"/>
  <c r="I4210" i="1"/>
  <c r="F4210" i="1"/>
  <c r="C4210" i="1"/>
  <c r="J4209" i="1"/>
  <c r="I4209" i="1"/>
  <c r="F4209" i="1"/>
  <c r="C4209" i="1"/>
  <c r="J4208" i="1"/>
  <c r="I4208" i="1"/>
  <c r="F4208" i="1"/>
  <c r="C4208" i="1"/>
  <c r="J4207" i="1"/>
  <c r="I4207" i="1"/>
  <c r="F4207" i="1"/>
  <c r="C4207" i="1"/>
  <c r="J4206" i="1"/>
  <c r="I4206" i="1"/>
  <c r="F4206" i="1"/>
  <c r="C4206" i="1"/>
  <c r="J4205" i="1"/>
  <c r="I4205" i="1"/>
  <c r="F4205" i="1"/>
  <c r="C4205" i="1"/>
  <c r="J4204" i="1"/>
  <c r="I4204" i="1"/>
  <c r="F4204" i="1"/>
  <c r="C4204" i="1"/>
  <c r="J4203" i="1"/>
  <c r="I4203" i="1"/>
  <c r="F4203" i="1"/>
  <c r="C4203" i="1"/>
  <c r="J4202" i="1"/>
  <c r="I4202" i="1"/>
  <c r="F4202" i="1"/>
  <c r="C4202" i="1"/>
  <c r="J4201" i="1"/>
  <c r="I4201" i="1"/>
  <c r="F4201" i="1"/>
  <c r="C4201" i="1"/>
  <c r="J4200" i="1"/>
  <c r="I4200" i="1"/>
  <c r="F4200" i="1"/>
  <c r="C4200" i="1"/>
  <c r="J4199" i="1"/>
  <c r="I4199" i="1"/>
  <c r="F4199" i="1"/>
  <c r="C4199" i="1"/>
  <c r="J4198" i="1"/>
  <c r="I4198" i="1"/>
  <c r="F4198" i="1"/>
  <c r="C4198" i="1"/>
  <c r="J4197" i="1"/>
  <c r="I4197" i="1"/>
  <c r="F4197" i="1"/>
  <c r="C4197" i="1"/>
  <c r="J4196" i="1"/>
  <c r="I4196" i="1"/>
  <c r="F4196" i="1"/>
  <c r="C4196" i="1"/>
  <c r="J4195" i="1"/>
  <c r="I4195" i="1"/>
  <c r="F4195" i="1"/>
  <c r="C4195" i="1"/>
  <c r="J4194" i="1"/>
  <c r="I4194" i="1"/>
  <c r="F4194" i="1"/>
  <c r="C4194" i="1"/>
  <c r="J4193" i="1"/>
  <c r="I4193" i="1"/>
  <c r="F4193" i="1"/>
  <c r="C4193" i="1"/>
  <c r="J4192" i="1"/>
  <c r="I4192" i="1"/>
  <c r="F4192" i="1"/>
  <c r="C4192" i="1"/>
  <c r="J4191" i="1"/>
  <c r="I4191" i="1"/>
  <c r="F4191" i="1"/>
  <c r="C4191" i="1"/>
  <c r="J4190" i="1"/>
  <c r="I4190" i="1"/>
  <c r="F4190" i="1"/>
  <c r="C4190" i="1"/>
  <c r="J4189" i="1"/>
  <c r="I4189" i="1"/>
  <c r="F4189" i="1"/>
  <c r="C4189" i="1"/>
  <c r="J4188" i="1"/>
  <c r="I4188" i="1"/>
  <c r="F4188" i="1"/>
  <c r="C4188" i="1"/>
  <c r="J4187" i="1"/>
  <c r="I4187" i="1"/>
  <c r="F4187" i="1"/>
  <c r="C4187" i="1"/>
  <c r="J4186" i="1"/>
  <c r="I4186" i="1"/>
  <c r="F4186" i="1"/>
  <c r="C4186" i="1"/>
  <c r="J4185" i="1"/>
  <c r="I4185" i="1"/>
  <c r="F4185" i="1"/>
  <c r="C4185" i="1"/>
  <c r="J4184" i="1"/>
  <c r="I4184" i="1"/>
  <c r="F4184" i="1"/>
  <c r="C4184" i="1"/>
  <c r="J4183" i="1"/>
  <c r="I4183" i="1"/>
  <c r="F4183" i="1"/>
  <c r="C4183" i="1"/>
  <c r="J4182" i="1"/>
  <c r="I4182" i="1"/>
  <c r="F4182" i="1"/>
  <c r="C4182" i="1"/>
  <c r="J4181" i="1"/>
  <c r="I4181" i="1"/>
  <c r="F4181" i="1"/>
  <c r="C4181" i="1"/>
  <c r="J4180" i="1"/>
  <c r="I4180" i="1"/>
  <c r="F4180" i="1"/>
  <c r="C4180" i="1"/>
  <c r="J4179" i="1"/>
  <c r="I4179" i="1"/>
  <c r="F4179" i="1"/>
  <c r="C4179" i="1"/>
  <c r="J4178" i="1"/>
  <c r="I4178" i="1"/>
  <c r="F4178" i="1"/>
  <c r="C4178" i="1"/>
  <c r="J4177" i="1"/>
  <c r="I4177" i="1"/>
  <c r="F4177" i="1"/>
  <c r="C4177" i="1"/>
  <c r="J4176" i="1"/>
  <c r="I4176" i="1"/>
  <c r="F4176" i="1"/>
  <c r="C4176" i="1"/>
  <c r="J4175" i="1"/>
  <c r="I4175" i="1"/>
  <c r="F4175" i="1"/>
  <c r="C4175" i="1"/>
  <c r="J4174" i="1"/>
  <c r="I4174" i="1"/>
  <c r="F4174" i="1"/>
  <c r="C4174" i="1"/>
  <c r="J4173" i="1"/>
  <c r="I4173" i="1"/>
  <c r="F4173" i="1"/>
  <c r="C4173" i="1"/>
  <c r="J4172" i="1"/>
  <c r="I4172" i="1"/>
  <c r="F4172" i="1"/>
  <c r="C4172" i="1"/>
  <c r="J4171" i="1"/>
  <c r="I4171" i="1"/>
  <c r="F4171" i="1"/>
  <c r="C4171" i="1"/>
  <c r="J4170" i="1"/>
  <c r="I4170" i="1"/>
  <c r="F4170" i="1"/>
  <c r="C4170" i="1"/>
  <c r="J4169" i="1"/>
  <c r="I4169" i="1"/>
  <c r="F4169" i="1"/>
  <c r="C4169" i="1"/>
  <c r="J4168" i="1"/>
  <c r="I4168" i="1"/>
  <c r="F4168" i="1"/>
  <c r="C4168" i="1"/>
  <c r="J4167" i="1"/>
  <c r="I4167" i="1"/>
  <c r="F4167" i="1"/>
  <c r="C4167" i="1"/>
  <c r="J4166" i="1"/>
  <c r="I4166" i="1"/>
  <c r="F4166" i="1"/>
  <c r="C4166" i="1"/>
  <c r="J4165" i="1"/>
  <c r="I4165" i="1"/>
  <c r="F4165" i="1"/>
  <c r="C4165" i="1"/>
  <c r="J4164" i="1"/>
  <c r="I4164" i="1"/>
  <c r="F4164" i="1"/>
  <c r="C4164" i="1"/>
  <c r="J4163" i="1"/>
  <c r="I4163" i="1"/>
  <c r="F4163" i="1"/>
  <c r="C4163" i="1"/>
  <c r="J4162" i="1"/>
  <c r="I4162" i="1"/>
  <c r="F4162" i="1"/>
  <c r="C4162" i="1"/>
  <c r="J4161" i="1"/>
  <c r="I4161" i="1"/>
  <c r="F4161" i="1"/>
  <c r="C4161" i="1"/>
  <c r="J4160" i="1"/>
  <c r="I4160" i="1"/>
  <c r="F4160" i="1"/>
  <c r="C4160" i="1"/>
  <c r="J4159" i="1"/>
  <c r="I4159" i="1"/>
  <c r="F4159" i="1"/>
  <c r="C4159" i="1"/>
  <c r="J4158" i="1"/>
  <c r="I4158" i="1"/>
  <c r="F4158" i="1"/>
  <c r="C4158" i="1"/>
  <c r="J4157" i="1"/>
  <c r="I4157" i="1"/>
  <c r="F4157" i="1"/>
  <c r="C4157" i="1"/>
  <c r="J4156" i="1"/>
  <c r="I4156" i="1"/>
  <c r="F4156" i="1"/>
  <c r="C4156" i="1"/>
  <c r="J4155" i="1"/>
  <c r="I4155" i="1"/>
  <c r="F4155" i="1"/>
  <c r="C4155" i="1"/>
  <c r="J4154" i="1"/>
  <c r="I4154" i="1"/>
  <c r="F4154" i="1"/>
  <c r="C4154" i="1"/>
  <c r="J4153" i="1"/>
  <c r="I4153" i="1"/>
  <c r="F4153" i="1"/>
  <c r="C4153" i="1"/>
  <c r="J4152" i="1"/>
  <c r="I4152" i="1"/>
  <c r="F4152" i="1"/>
  <c r="C4152" i="1"/>
  <c r="J4151" i="1"/>
  <c r="I4151" i="1"/>
  <c r="F4151" i="1"/>
  <c r="C4151" i="1"/>
  <c r="J4150" i="1"/>
  <c r="I4150" i="1"/>
  <c r="F4150" i="1"/>
  <c r="C4150" i="1"/>
  <c r="J4149" i="1"/>
  <c r="I4149" i="1"/>
  <c r="F4149" i="1"/>
  <c r="C4149" i="1"/>
  <c r="J4148" i="1"/>
  <c r="I4148" i="1"/>
  <c r="F4148" i="1"/>
  <c r="C4148" i="1"/>
  <c r="J4147" i="1"/>
  <c r="I4147" i="1"/>
  <c r="F4147" i="1"/>
  <c r="C4147" i="1"/>
  <c r="J4146" i="1"/>
  <c r="I4146" i="1"/>
  <c r="F4146" i="1"/>
  <c r="C4146" i="1"/>
  <c r="J4145" i="1"/>
  <c r="I4145" i="1"/>
  <c r="F4145" i="1"/>
  <c r="C4145" i="1"/>
  <c r="J4144" i="1"/>
  <c r="I4144" i="1"/>
  <c r="F4144" i="1"/>
  <c r="C4144" i="1"/>
  <c r="J4143" i="1"/>
  <c r="I4143" i="1"/>
  <c r="F4143" i="1"/>
  <c r="C4143" i="1"/>
  <c r="J4142" i="1"/>
  <c r="I4142" i="1"/>
  <c r="F4142" i="1"/>
  <c r="C4142" i="1"/>
  <c r="J4141" i="1"/>
  <c r="I4141" i="1"/>
  <c r="F4141" i="1"/>
  <c r="C4141" i="1"/>
  <c r="J4140" i="1"/>
  <c r="I4140" i="1"/>
  <c r="F4140" i="1"/>
  <c r="C4140" i="1"/>
  <c r="J4139" i="1"/>
  <c r="I4139" i="1"/>
  <c r="F4139" i="1"/>
  <c r="C4139" i="1"/>
  <c r="J4138" i="1"/>
  <c r="I4138" i="1"/>
  <c r="F4138" i="1"/>
  <c r="C4138" i="1"/>
  <c r="J4137" i="1"/>
  <c r="I4137" i="1"/>
  <c r="F4137" i="1"/>
  <c r="C4137" i="1"/>
  <c r="J4136" i="1"/>
  <c r="I4136" i="1"/>
  <c r="F4136" i="1"/>
  <c r="C4136" i="1"/>
  <c r="J4135" i="1"/>
  <c r="I4135" i="1"/>
  <c r="F4135" i="1"/>
  <c r="C4135" i="1"/>
  <c r="J4134" i="1"/>
  <c r="I4134" i="1"/>
  <c r="F4134" i="1"/>
  <c r="C4134" i="1"/>
  <c r="J4133" i="1"/>
  <c r="I4133" i="1"/>
  <c r="F4133" i="1"/>
  <c r="C4133" i="1"/>
  <c r="J4132" i="1"/>
  <c r="I4132" i="1"/>
  <c r="F4132" i="1"/>
  <c r="C4132" i="1"/>
  <c r="J4131" i="1"/>
  <c r="I4131" i="1"/>
  <c r="F4131" i="1"/>
  <c r="C4131" i="1"/>
  <c r="J4130" i="1"/>
  <c r="I4130" i="1"/>
  <c r="F4130" i="1"/>
  <c r="C4130" i="1"/>
  <c r="J4129" i="1"/>
  <c r="I4129" i="1"/>
  <c r="F4129" i="1"/>
  <c r="C4129" i="1"/>
  <c r="J4128" i="1"/>
  <c r="I4128" i="1"/>
  <c r="F4128" i="1"/>
  <c r="C4128" i="1"/>
  <c r="J4127" i="1"/>
  <c r="I4127" i="1"/>
  <c r="F4127" i="1"/>
  <c r="C4127" i="1"/>
  <c r="J4126" i="1"/>
  <c r="I4126" i="1"/>
  <c r="F4126" i="1"/>
  <c r="C4126" i="1"/>
  <c r="J4125" i="1"/>
  <c r="I4125" i="1"/>
  <c r="F4125" i="1"/>
  <c r="C4125" i="1"/>
  <c r="J4124" i="1"/>
  <c r="I4124" i="1"/>
  <c r="F4124" i="1"/>
  <c r="C4124" i="1"/>
  <c r="J4123" i="1"/>
  <c r="I4123" i="1"/>
  <c r="F4123" i="1"/>
  <c r="C4123" i="1"/>
  <c r="J4122" i="1"/>
  <c r="I4122" i="1"/>
  <c r="F4122" i="1"/>
  <c r="C4122" i="1"/>
  <c r="J4121" i="1"/>
  <c r="I4121" i="1"/>
  <c r="F4121" i="1"/>
  <c r="C4121" i="1"/>
  <c r="J4120" i="1"/>
  <c r="I4120" i="1"/>
  <c r="F4120" i="1"/>
  <c r="C4120" i="1"/>
  <c r="J4119" i="1"/>
  <c r="I4119" i="1"/>
  <c r="F4119" i="1"/>
  <c r="C4119" i="1"/>
  <c r="J4118" i="1"/>
  <c r="I4118" i="1"/>
  <c r="F4118" i="1"/>
  <c r="C4118" i="1"/>
  <c r="J4117" i="1"/>
  <c r="I4117" i="1"/>
  <c r="F4117" i="1"/>
  <c r="C4117" i="1"/>
  <c r="J4116" i="1"/>
  <c r="I4116" i="1"/>
  <c r="F4116" i="1"/>
  <c r="C4116" i="1"/>
  <c r="J4115" i="1"/>
  <c r="I4115" i="1"/>
  <c r="F4115" i="1"/>
  <c r="C4115" i="1"/>
  <c r="J4114" i="1"/>
  <c r="I4114" i="1"/>
  <c r="F4114" i="1"/>
  <c r="C4114" i="1"/>
  <c r="J4113" i="1"/>
  <c r="I4113" i="1"/>
  <c r="F4113" i="1"/>
  <c r="C4113" i="1"/>
  <c r="J4112" i="1"/>
  <c r="I4112" i="1"/>
  <c r="F4112" i="1"/>
  <c r="C4112" i="1"/>
  <c r="J4111" i="1"/>
  <c r="I4111" i="1"/>
  <c r="F4111" i="1"/>
  <c r="C4111" i="1"/>
  <c r="J4110" i="1"/>
  <c r="I4110" i="1"/>
  <c r="F4110" i="1"/>
  <c r="C4110" i="1"/>
  <c r="J4109" i="1"/>
  <c r="I4109" i="1"/>
  <c r="F4109" i="1"/>
  <c r="C4109" i="1"/>
  <c r="J4108" i="1"/>
  <c r="I4108" i="1"/>
  <c r="F4108" i="1"/>
  <c r="C4108" i="1"/>
  <c r="J4107" i="1"/>
  <c r="I4107" i="1"/>
  <c r="F4107" i="1"/>
  <c r="C4107" i="1"/>
  <c r="J4106" i="1"/>
  <c r="I4106" i="1"/>
  <c r="F4106" i="1"/>
  <c r="C4106" i="1"/>
  <c r="J4105" i="1"/>
  <c r="I4105" i="1"/>
  <c r="F4105" i="1"/>
  <c r="C4105" i="1"/>
  <c r="J4104" i="1"/>
  <c r="I4104" i="1"/>
  <c r="F4104" i="1"/>
  <c r="C4104" i="1"/>
  <c r="J4103" i="1"/>
  <c r="I4103" i="1"/>
  <c r="F4103" i="1"/>
  <c r="C4103" i="1"/>
  <c r="J4102" i="1"/>
  <c r="I4102" i="1"/>
  <c r="F4102" i="1"/>
  <c r="C4102" i="1"/>
  <c r="J4101" i="1"/>
  <c r="I4101" i="1"/>
  <c r="F4101" i="1"/>
  <c r="C4101" i="1"/>
  <c r="J4100" i="1"/>
  <c r="I4100" i="1"/>
  <c r="F4100" i="1"/>
  <c r="C4100" i="1"/>
  <c r="J4099" i="1"/>
  <c r="I4099" i="1"/>
  <c r="F4099" i="1"/>
  <c r="C4099" i="1"/>
  <c r="J4098" i="1"/>
  <c r="I4098" i="1"/>
  <c r="F4098" i="1"/>
  <c r="C4098" i="1"/>
  <c r="J4097" i="1"/>
  <c r="I4097" i="1"/>
  <c r="F4097" i="1"/>
  <c r="C4097" i="1"/>
  <c r="J4096" i="1"/>
  <c r="I4096" i="1"/>
  <c r="F4096" i="1"/>
  <c r="C4096" i="1"/>
  <c r="J4095" i="1"/>
  <c r="I4095" i="1"/>
  <c r="F4095" i="1"/>
  <c r="C4095" i="1"/>
  <c r="J4094" i="1"/>
  <c r="I4094" i="1"/>
  <c r="F4094" i="1"/>
  <c r="C4094" i="1"/>
  <c r="J4093" i="1"/>
  <c r="I4093" i="1"/>
  <c r="F4093" i="1"/>
  <c r="C4093" i="1"/>
  <c r="J4092" i="1"/>
  <c r="I4092" i="1"/>
  <c r="F4092" i="1"/>
  <c r="C4092" i="1"/>
  <c r="J4091" i="1"/>
  <c r="I4091" i="1"/>
  <c r="F4091" i="1"/>
  <c r="C4091" i="1"/>
  <c r="J4090" i="1"/>
  <c r="I4090" i="1"/>
  <c r="F4090" i="1"/>
  <c r="C4090" i="1"/>
  <c r="J4089" i="1"/>
  <c r="I4089" i="1"/>
  <c r="F4089" i="1"/>
  <c r="C4089" i="1"/>
  <c r="J4088" i="1"/>
  <c r="I4088" i="1"/>
  <c r="F4088" i="1"/>
  <c r="C4088" i="1"/>
  <c r="J4087" i="1"/>
  <c r="I4087" i="1"/>
  <c r="F4087" i="1"/>
  <c r="C4087" i="1"/>
  <c r="J4086" i="1"/>
  <c r="I4086" i="1"/>
  <c r="F4086" i="1"/>
  <c r="C4086" i="1"/>
  <c r="J4085" i="1"/>
  <c r="I4085" i="1"/>
  <c r="F4085" i="1"/>
  <c r="C4085" i="1"/>
  <c r="J4084" i="1"/>
  <c r="I4084" i="1"/>
  <c r="F4084" i="1"/>
  <c r="C4084" i="1"/>
  <c r="J4083" i="1"/>
  <c r="I4083" i="1"/>
  <c r="F4083" i="1"/>
  <c r="C4083" i="1"/>
  <c r="J4082" i="1"/>
  <c r="I4082" i="1"/>
  <c r="F4082" i="1"/>
  <c r="C4082" i="1"/>
  <c r="J4081" i="1"/>
  <c r="I4081" i="1"/>
  <c r="F4081" i="1"/>
  <c r="C4081" i="1"/>
  <c r="J4080" i="1"/>
  <c r="I4080" i="1"/>
  <c r="F4080" i="1"/>
  <c r="C4080" i="1"/>
  <c r="J4079" i="1"/>
  <c r="I4079" i="1"/>
  <c r="F4079" i="1"/>
  <c r="C4079" i="1"/>
  <c r="J4078" i="1"/>
  <c r="I4078" i="1"/>
  <c r="F4078" i="1"/>
  <c r="C4078" i="1"/>
  <c r="J4077" i="1"/>
  <c r="I4077" i="1"/>
  <c r="F4077" i="1"/>
  <c r="C4077" i="1"/>
  <c r="J4076" i="1"/>
  <c r="I4076" i="1"/>
  <c r="F4076" i="1"/>
  <c r="C4076" i="1"/>
  <c r="J4075" i="1"/>
  <c r="I4075" i="1"/>
  <c r="F4075" i="1"/>
  <c r="C4075" i="1"/>
  <c r="J4074" i="1"/>
  <c r="I4074" i="1"/>
  <c r="F4074" i="1"/>
  <c r="C4074" i="1"/>
  <c r="J4073" i="1"/>
  <c r="I4073" i="1"/>
  <c r="F4073" i="1"/>
  <c r="C4073" i="1"/>
  <c r="J4072" i="1"/>
  <c r="I4072" i="1"/>
  <c r="F4072" i="1"/>
  <c r="C4072" i="1"/>
  <c r="J4071" i="1"/>
  <c r="I4071" i="1"/>
  <c r="F4071" i="1"/>
  <c r="C4071" i="1"/>
  <c r="J4070" i="1"/>
  <c r="I4070" i="1"/>
  <c r="F4070" i="1"/>
  <c r="C4070" i="1"/>
  <c r="J4069" i="1"/>
  <c r="I4069" i="1"/>
  <c r="F4069" i="1"/>
  <c r="C4069" i="1"/>
  <c r="J4068" i="1"/>
  <c r="I4068" i="1"/>
  <c r="F4068" i="1"/>
  <c r="C4068" i="1"/>
  <c r="J4067" i="1"/>
  <c r="I4067" i="1"/>
  <c r="F4067" i="1"/>
  <c r="C4067" i="1"/>
  <c r="J4066" i="1"/>
  <c r="I4066" i="1"/>
  <c r="F4066" i="1"/>
  <c r="C4066" i="1"/>
  <c r="J4065" i="1"/>
  <c r="I4065" i="1"/>
  <c r="F4065" i="1"/>
  <c r="C4065" i="1"/>
  <c r="J4064" i="1"/>
  <c r="I4064" i="1"/>
  <c r="F4064" i="1"/>
  <c r="C4064" i="1"/>
  <c r="J4063" i="1"/>
  <c r="I4063" i="1"/>
  <c r="F4063" i="1"/>
  <c r="C4063" i="1"/>
  <c r="J4062" i="1"/>
  <c r="I4062" i="1"/>
  <c r="F4062" i="1"/>
  <c r="C4062" i="1"/>
  <c r="J4061" i="1"/>
  <c r="I4061" i="1"/>
  <c r="F4061" i="1"/>
  <c r="C4061" i="1"/>
  <c r="J4060" i="1"/>
  <c r="I4060" i="1"/>
  <c r="F4060" i="1"/>
  <c r="C4060" i="1"/>
  <c r="J4059" i="1"/>
  <c r="I4059" i="1"/>
  <c r="F4059" i="1"/>
  <c r="C4059" i="1"/>
  <c r="J4058" i="1"/>
  <c r="I4058" i="1"/>
  <c r="F4058" i="1"/>
  <c r="C4058" i="1"/>
  <c r="J4057" i="1"/>
  <c r="I4057" i="1"/>
  <c r="F4057" i="1"/>
  <c r="C4057" i="1"/>
  <c r="J4056" i="1"/>
  <c r="I4056" i="1"/>
  <c r="F4056" i="1"/>
  <c r="C4056" i="1"/>
  <c r="J4055" i="1"/>
  <c r="I4055" i="1"/>
  <c r="F4055" i="1"/>
  <c r="C4055" i="1"/>
  <c r="J4054" i="1"/>
  <c r="I4054" i="1"/>
  <c r="F4054" i="1"/>
  <c r="C4054" i="1"/>
  <c r="J4053" i="1"/>
  <c r="I4053" i="1"/>
  <c r="F4053" i="1"/>
  <c r="C4053" i="1"/>
  <c r="J4052" i="1"/>
  <c r="I4052" i="1"/>
  <c r="F4052" i="1"/>
  <c r="C4052" i="1"/>
  <c r="J4051" i="1"/>
  <c r="I4051" i="1"/>
  <c r="F4051" i="1"/>
  <c r="C4051" i="1"/>
  <c r="J4050" i="1"/>
  <c r="I4050" i="1"/>
  <c r="F4050" i="1"/>
  <c r="C4050" i="1"/>
  <c r="J4049" i="1"/>
  <c r="I4049" i="1"/>
  <c r="F4049" i="1"/>
  <c r="C4049" i="1"/>
  <c r="J4048" i="1"/>
  <c r="I4048" i="1"/>
  <c r="F4048" i="1"/>
  <c r="C4048" i="1"/>
  <c r="J4047" i="1"/>
  <c r="I4047" i="1"/>
  <c r="F4047" i="1"/>
  <c r="C4047" i="1"/>
  <c r="J4046" i="1"/>
  <c r="I4046" i="1"/>
  <c r="F4046" i="1"/>
  <c r="C4046" i="1"/>
  <c r="J4045" i="1"/>
  <c r="I4045" i="1"/>
  <c r="F4045" i="1"/>
  <c r="C4045" i="1"/>
  <c r="J4044" i="1"/>
  <c r="I4044" i="1"/>
  <c r="F4044" i="1"/>
  <c r="C4044" i="1"/>
  <c r="J4043" i="1"/>
  <c r="I4043" i="1"/>
  <c r="F4043" i="1"/>
  <c r="C4043" i="1"/>
  <c r="J4042" i="1"/>
  <c r="I4042" i="1"/>
  <c r="F4042" i="1"/>
  <c r="C4042" i="1"/>
  <c r="J4041" i="1"/>
  <c r="I4041" i="1"/>
  <c r="F4041" i="1"/>
  <c r="C4041" i="1"/>
  <c r="J4040" i="1"/>
  <c r="I4040" i="1"/>
  <c r="F4040" i="1"/>
  <c r="C4040" i="1"/>
  <c r="J4039" i="1"/>
  <c r="I4039" i="1"/>
  <c r="F4039" i="1"/>
  <c r="C4039" i="1"/>
  <c r="J4038" i="1"/>
  <c r="I4038" i="1"/>
  <c r="F4038" i="1"/>
  <c r="C4038" i="1"/>
  <c r="J4037" i="1"/>
  <c r="I4037" i="1"/>
  <c r="F4037" i="1"/>
  <c r="C4037" i="1"/>
  <c r="J4036" i="1"/>
  <c r="I4036" i="1"/>
  <c r="F4036" i="1"/>
  <c r="C4036" i="1"/>
  <c r="J4035" i="1"/>
  <c r="I4035" i="1"/>
  <c r="F4035" i="1"/>
  <c r="C4035" i="1"/>
  <c r="J4034" i="1"/>
  <c r="I4034" i="1"/>
  <c r="F4034" i="1"/>
  <c r="C4034" i="1"/>
  <c r="J4033" i="1"/>
  <c r="I4033" i="1"/>
  <c r="F4033" i="1"/>
  <c r="C4033" i="1"/>
  <c r="J4032" i="1"/>
  <c r="I4032" i="1"/>
  <c r="F4032" i="1"/>
  <c r="C4032" i="1"/>
  <c r="J4031" i="1"/>
  <c r="I4031" i="1"/>
  <c r="F4031" i="1"/>
  <c r="C4031" i="1"/>
  <c r="J4030" i="1"/>
  <c r="I4030" i="1"/>
  <c r="F4030" i="1"/>
  <c r="C4030" i="1"/>
  <c r="J4029" i="1"/>
  <c r="I4029" i="1"/>
  <c r="F4029" i="1"/>
  <c r="C4029" i="1"/>
  <c r="J4028" i="1"/>
  <c r="I4028" i="1"/>
  <c r="F4028" i="1"/>
  <c r="C4028" i="1"/>
  <c r="J4027" i="1"/>
  <c r="I4027" i="1"/>
  <c r="F4027" i="1"/>
  <c r="C4027" i="1"/>
  <c r="J4026" i="1"/>
  <c r="I4026" i="1"/>
  <c r="F4026" i="1"/>
  <c r="C4026" i="1"/>
  <c r="J4025" i="1"/>
  <c r="I4025" i="1"/>
  <c r="F4025" i="1"/>
  <c r="C4025" i="1"/>
  <c r="J4024" i="1"/>
  <c r="I4024" i="1"/>
  <c r="F4024" i="1"/>
  <c r="C4024" i="1"/>
  <c r="J4023" i="1"/>
  <c r="I4023" i="1"/>
  <c r="F4023" i="1"/>
  <c r="C4023" i="1"/>
  <c r="J4022" i="1"/>
  <c r="I4022" i="1"/>
  <c r="F4022" i="1"/>
  <c r="C4022" i="1"/>
  <c r="J4021" i="1"/>
  <c r="I4021" i="1"/>
  <c r="F4021" i="1"/>
  <c r="C4021" i="1"/>
  <c r="J4020" i="1"/>
  <c r="I4020" i="1"/>
  <c r="F4020" i="1"/>
  <c r="C4020" i="1"/>
  <c r="J4019" i="1"/>
  <c r="I4019" i="1"/>
  <c r="F4019" i="1"/>
  <c r="C4019" i="1"/>
  <c r="J4018" i="1"/>
  <c r="I4018" i="1"/>
  <c r="F4018" i="1"/>
  <c r="C4018" i="1"/>
  <c r="J4017" i="1"/>
  <c r="I4017" i="1"/>
  <c r="F4017" i="1"/>
  <c r="C4017" i="1"/>
  <c r="J4016" i="1"/>
  <c r="I4016" i="1"/>
  <c r="F4016" i="1"/>
  <c r="C4016" i="1"/>
  <c r="J4015" i="1"/>
  <c r="I4015" i="1"/>
  <c r="F4015" i="1"/>
  <c r="C4015" i="1"/>
  <c r="J4014" i="1"/>
  <c r="I4014" i="1"/>
  <c r="F4014" i="1"/>
  <c r="C4014" i="1"/>
  <c r="J4013" i="1"/>
  <c r="I4013" i="1"/>
  <c r="F4013" i="1"/>
  <c r="C4013" i="1"/>
  <c r="J4012" i="1"/>
  <c r="I4012" i="1"/>
  <c r="F4012" i="1"/>
  <c r="C4012" i="1"/>
  <c r="J4011" i="1"/>
  <c r="I4011" i="1"/>
  <c r="F4011" i="1"/>
  <c r="C4011" i="1"/>
  <c r="J4010" i="1"/>
  <c r="I4010" i="1"/>
  <c r="F4010" i="1"/>
  <c r="C4010" i="1"/>
  <c r="J4009" i="1"/>
  <c r="I4009" i="1"/>
  <c r="F4009" i="1"/>
  <c r="C4009" i="1"/>
  <c r="J4008" i="1"/>
  <c r="I4008" i="1"/>
  <c r="F4008" i="1"/>
  <c r="C4008" i="1"/>
  <c r="J4007" i="1"/>
  <c r="I4007" i="1"/>
  <c r="F4007" i="1"/>
  <c r="C4007" i="1"/>
  <c r="J4006" i="1"/>
  <c r="I4006" i="1"/>
  <c r="F4006" i="1"/>
  <c r="C4006" i="1"/>
  <c r="J4005" i="1"/>
  <c r="I4005" i="1"/>
  <c r="F4005" i="1"/>
  <c r="C4005" i="1"/>
  <c r="J4004" i="1"/>
  <c r="I4004" i="1"/>
  <c r="F4004" i="1"/>
  <c r="C4004" i="1"/>
  <c r="J4003" i="1"/>
  <c r="I4003" i="1"/>
  <c r="F4003" i="1"/>
  <c r="C4003" i="1"/>
  <c r="J4002" i="1"/>
  <c r="I4002" i="1"/>
  <c r="F4002" i="1"/>
  <c r="C4002" i="1"/>
  <c r="J4001" i="1"/>
  <c r="I4001" i="1"/>
  <c r="F4001" i="1"/>
  <c r="C4001" i="1"/>
  <c r="J4000" i="1"/>
  <c r="I4000" i="1"/>
  <c r="F4000" i="1"/>
  <c r="C4000" i="1"/>
  <c r="J3999" i="1"/>
  <c r="I3999" i="1"/>
  <c r="F3999" i="1"/>
  <c r="C3999" i="1"/>
  <c r="J3998" i="1"/>
  <c r="I3998" i="1"/>
  <c r="F3998" i="1"/>
  <c r="C3998" i="1"/>
  <c r="J3997" i="1"/>
  <c r="I3997" i="1"/>
  <c r="F3997" i="1"/>
  <c r="C3997" i="1"/>
  <c r="J3996" i="1"/>
  <c r="I3996" i="1"/>
  <c r="F3996" i="1"/>
  <c r="C3996" i="1"/>
  <c r="J3995" i="1"/>
  <c r="I3995" i="1"/>
  <c r="F3995" i="1"/>
  <c r="C3995" i="1"/>
  <c r="J3994" i="1"/>
  <c r="I3994" i="1"/>
  <c r="F3994" i="1"/>
  <c r="C3994" i="1"/>
  <c r="J3993" i="1"/>
  <c r="I3993" i="1"/>
  <c r="F3993" i="1"/>
  <c r="C3993" i="1"/>
  <c r="J3992" i="1"/>
  <c r="I3992" i="1"/>
  <c r="F3992" i="1"/>
  <c r="C3992" i="1"/>
  <c r="J3991" i="1"/>
  <c r="I3991" i="1"/>
  <c r="F3991" i="1"/>
  <c r="C3991" i="1"/>
  <c r="J3990" i="1"/>
  <c r="I3990" i="1"/>
  <c r="F3990" i="1"/>
  <c r="C3990" i="1"/>
  <c r="J3989" i="1"/>
  <c r="I3989" i="1"/>
  <c r="F3989" i="1"/>
  <c r="C3989" i="1"/>
  <c r="J3988" i="1"/>
  <c r="I3988" i="1"/>
  <c r="F3988" i="1"/>
  <c r="C3988" i="1"/>
  <c r="J3987" i="1"/>
  <c r="I3987" i="1"/>
  <c r="F3987" i="1"/>
  <c r="C3987" i="1"/>
  <c r="J3986" i="1"/>
  <c r="I3986" i="1"/>
  <c r="F3986" i="1"/>
  <c r="C3986" i="1"/>
  <c r="J3985" i="1"/>
  <c r="I3985" i="1"/>
  <c r="F3985" i="1"/>
  <c r="C3985" i="1"/>
  <c r="J3984" i="1"/>
  <c r="I3984" i="1"/>
  <c r="F3984" i="1"/>
  <c r="C3984" i="1"/>
  <c r="J3983" i="1"/>
  <c r="I3983" i="1"/>
  <c r="F3983" i="1"/>
  <c r="C3983" i="1"/>
  <c r="J3982" i="1"/>
  <c r="I3982" i="1"/>
  <c r="F3982" i="1"/>
  <c r="C3982" i="1"/>
  <c r="J3981" i="1"/>
  <c r="I3981" i="1"/>
  <c r="F3981" i="1"/>
  <c r="C3981" i="1"/>
  <c r="J3980" i="1"/>
  <c r="I3980" i="1"/>
  <c r="F3980" i="1"/>
  <c r="C3980" i="1"/>
  <c r="J3979" i="1"/>
  <c r="I3979" i="1"/>
  <c r="F3979" i="1"/>
  <c r="C3979" i="1"/>
  <c r="J3978" i="1"/>
  <c r="I3978" i="1"/>
  <c r="F3978" i="1"/>
  <c r="C3978" i="1"/>
  <c r="J3977" i="1"/>
  <c r="I3977" i="1"/>
  <c r="F3977" i="1"/>
  <c r="C3977" i="1"/>
  <c r="J3976" i="1"/>
  <c r="I3976" i="1"/>
  <c r="F3976" i="1"/>
  <c r="C3976" i="1"/>
  <c r="J3975" i="1"/>
  <c r="I3975" i="1"/>
  <c r="F3975" i="1"/>
  <c r="C3975" i="1"/>
  <c r="J3974" i="1"/>
  <c r="I3974" i="1"/>
  <c r="F3974" i="1"/>
  <c r="C3974" i="1"/>
  <c r="J3973" i="1"/>
  <c r="I3973" i="1"/>
  <c r="F3973" i="1"/>
  <c r="C3973" i="1"/>
  <c r="J3972" i="1"/>
  <c r="I3972" i="1"/>
  <c r="F3972" i="1"/>
  <c r="C3972" i="1"/>
  <c r="J3971" i="1"/>
  <c r="I3971" i="1"/>
  <c r="F3971" i="1"/>
  <c r="C3971" i="1"/>
  <c r="J3970" i="1"/>
  <c r="I3970" i="1"/>
  <c r="F3970" i="1"/>
  <c r="C3970" i="1"/>
  <c r="J3969" i="1"/>
  <c r="I3969" i="1"/>
  <c r="F3969" i="1"/>
  <c r="C3969" i="1"/>
  <c r="J3968" i="1"/>
  <c r="I3968" i="1"/>
  <c r="F3968" i="1"/>
  <c r="C3968" i="1"/>
  <c r="J3967" i="1"/>
  <c r="I3967" i="1"/>
  <c r="F3967" i="1"/>
  <c r="C3967" i="1"/>
  <c r="J3966" i="1"/>
  <c r="I3966" i="1"/>
  <c r="F3966" i="1"/>
  <c r="C3966" i="1"/>
  <c r="J3965" i="1"/>
  <c r="I3965" i="1"/>
  <c r="F3965" i="1"/>
  <c r="C3965" i="1"/>
  <c r="J3964" i="1"/>
  <c r="I3964" i="1"/>
  <c r="F3964" i="1"/>
  <c r="C3964" i="1"/>
  <c r="J3963" i="1"/>
  <c r="I3963" i="1"/>
  <c r="F3963" i="1"/>
  <c r="C3963" i="1"/>
  <c r="J3962" i="1"/>
  <c r="I3962" i="1"/>
  <c r="F3962" i="1"/>
  <c r="C3962" i="1"/>
  <c r="J3961" i="1"/>
  <c r="I3961" i="1"/>
  <c r="F3961" i="1"/>
  <c r="C3961" i="1"/>
  <c r="J3960" i="1"/>
  <c r="I3960" i="1"/>
  <c r="F3960" i="1"/>
  <c r="C3960" i="1"/>
  <c r="J3959" i="1"/>
  <c r="I3959" i="1"/>
  <c r="F3959" i="1"/>
  <c r="C3959" i="1"/>
  <c r="J3958" i="1"/>
  <c r="I3958" i="1"/>
  <c r="F3958" i="1"/>
  <c r="C3958" i="1"/>
  <c r="J3957" i="1"/>
  <c r="I3957" i="1"/>
  <c r="F3957" i="1"/>
  <c r="C3957" i="1"/>
  <c r="J3956" i="1"/>
  <c r="I3956" i="1"/>
  <c r="F3956" i="1"/>
  <c r="C3956" i="1"/>
  <c r="J3955" i="1"/>
  <c r="I3955" i="1"/>
  <c r="F3955" i="1"/>
  <c r="C3955" i="1"/>
  <c r="J3954" i="1"/>
  <c r="I3954" i="1"/>
  <c r="F3954" i="1"/>
  <c r="C3954" i="1"/>
  <c r="J3953" i="1"/>
  <c r="I3953" i="1"/>
  <c r="F3953" i="1"/>
  <c r="C3953" i="1"/>
  <c r="J3952" i="1"/>
  <c r="I3952" i="1"/>
  <c r="F3952" i="1"/>
  <c r="C3952" i="1"/>
  <c r="J3951" i="1"/>
  <c r="I3951" i="1"/>
  <c r="F3951" i="1"/>
  <c r="C3951" i="1"/>
  <c r="J3950" i="1"/>
  <c r="I3950" i="1"/>
  <c r="F3950" i="1"/>
  <c r="C3950" i="1"/>
  <c r="J3949" i="1"/>
  <c r="I3949" i="1"/>
  <c r="F3949" i="1"/>
  <c r="C3949" i="1"/>
  <c r="J3948" i="1"/>
  <c r="I3948" i="1"/>
  <c r="F3948" i="1"/>
  <c r="C3948" i="1"/>
  <c r="J3947" i="1"/>
  <c r="I3947" i="1"/>
  <c r="F3947" i="1"/>
  <c r="C3947" i="1"/>
  <c r="J3946" i="1"/>
  <c r="I3946" i="1"/>
  <c r="F3946" i="1"/>
  <c r="C3946" i="1"/>
  <c r="J3945" i="1"/>
  <c r="I3945" i="1"/>
  <c r="F3945" i="1"/>
  <c r="C3945" i="1"/>
  <c r="J3944" i="1"/>
  <c r="I3944" i="1"/>
  <c r="F3944" i="1"/>
  <c r="C3944" i="1"/>
  <c r="J3943" i="1"/>
  <c r="I3943" i="1"/>
  <c r="F3943" i="1"/>
  <c r="C3943" i="1"/>
  <c r="J3942" i="1"/>
  <c r="I3942" i="1"/>
  <c r="F3942" i="1"/>
  <c r="C3942" i="1"/>
  <c r="J3941" i="1"/>
  <c r="I3941" i="1"/>
  <c r="F3941" i="1"/>
  <c r="C3941" i="1"/>
  <c r="J3940" i="1"/>
  <c r="I3940" i="1"/>
  <c r="F3940" i="1"/>
  <c r="C3940" i="1"/>
  <c r="J3939" i="1"/>
  <c r="I3939" i="1"/>
  <c r="F3939" i="1"/>
  <c r="C3939" i="1"/>
  <c r="J3938" i="1"/>
  <c r="I3938" i="1"/>
  <c r="F3938" i="1"/>
  <c r="C3938" i="1"/>
  <c r="J3937" i="1"/>
  <c r="I3937" i="1"/>
  <c r="F3937" i="1"/>
  <c r="C3937" i="1"/>
  <c r="J3936" i="1"/>
  <c r="I3936" i="1"/>
  <c r="F3936" i="1"/>
  <c r="C3936" i="1"/>
  <c r="J3935" i="1"/>
  <c r="I3935" i="1"/>
  <c r="F3935" i="1"/>
  <c r="C3935" i="1"/>
  <c r="J3934" i="1"/>
  <c r="I3934" i="1"/>
  <c r="F3934" i="1"/>
  <c r="C3934" i="1"/>
  <c r="J3933" i="1"/>
  <c r="I3933" i="1"/>
  <c r="F3933" i="1"/>
  <c r="C3933" i="1"/>
  <c r="J3932" i="1"/>
  <c r="I3932" i="1"/>
  <c r="F3932" i="1"/>
  <c r="C3932" i="1"/>
  <c r="J3931" i="1"/>
  <c r="I3931" i="1"/>
  <c r="F3931" i="1"/>
  <c r="C3931" i="1"/>
  <c r="J3930" i="1"/>
  <c r="I3930" i="1"/>
  <c r="F3930" i="1"/>
  <c r="C3930" i="1"/>
  <c r="J3929" i="1"/>
  <c r="I3929" i="1"/>
  <c r="F3929" i="1"/>
  <c r="C3929" i="1"/>
  <c r="J3928" i="1"/>
  <c r="I3928" i="1"/>
  <c r="F3928" i="1"/>
  <c r="C3928" i="1"/>
  <c r="J3927" i="1"/>
  <c r="I3927" i="1"/>
  <c r="F3927" i="1"/>
  <c r="C3927" i="1"/>
  <c r="J3926" i="1"/>
  <c r="I3926" i="1"/>
  <c r="F3926" i="1"/>
  <c r="C3926" i="1"/>
  <c r="J3925" i="1"/>
  <c r="I3925" i="1"/>
  <c r="F3925" i="1"/>
  <c r="C3925" i="1"/>
  <c r="J3924" i="1"/>
  <c r="I3924" i="1"/>
  <c r="F3924" i="1"/>
  <c r="C3924" i="1"/>
  <c r="J3923" i="1"/>
  <c r="I3923" i="1"/>
  <c r="F3923" i="1"/>
  <c r="C3923" i="1"/>
  <c r="J3922" i="1"/>
  <c r="I3922" i="1"/>
  <c r="F3922" i="1"/>
  <c r="C3922" i="1"/>
  <c r="J3921" i="1"/>
  <c r="I3921" i="1"/>
  <c r="F3921" i="1"/>
  <c r="C3921" i="1"/>
  <c r="J3920" i="1"/>
  <c r="I3920" i="1"/>
  <c r="F3920" i="1"/>
  <c r="C3920" i="1"/>
  <c r="J3919" i="1"/>
  <c r="I3919" i="1"/>
  <c r="F3919" i="1"/>
  <c r="C3919" i="1"/>
  <c r="J3918" i="1"/>
  <c r="I3918" i="1"/>
  <c r="F3918" i="1"/>
  <c r="C3918" i="1"/>
  <c r="J3917" i="1"/>
  <c r="I3917" i="1"/>
  <c r="F3917" i="1"/>
  <c r="C3917" i="1"/>
  <c r="J3916" i="1"/>
  <c r="I3916" i="1"/>
  <c r="F3916" i="1"/>
  <c r="C3916" i="1"/>
  <c r="J3915" i="1"/>
  <c r="I3915" i="1"/>
  <c r="F3915" i="1"/>
  <c r="C3915" i="1"/>
  <c r="J3914" i="1"/>
  <c r="I3914" i="1"/>
  <c r="F3914" i="1"/>
  <c r="C3914" i="1"/>
  <c r="J3913" i="1"/>
  <c r="I3913" i="1"/>
  <c r="F3913" i="1"/>
  <c r="C3913" i="1"/>
  <c r="J3912" i="1"/>
  <c r="I3912" i="1"/>
  <c r="F3912" i="1"/>
  <c r="C3912" i="1"/>
  <c r="J3911" i="1"/>
  <c r="I3911" i="1"/>
  <c r="F3911" i="1"/>
  <c r="C3911" i="1"/>
  <c r="J3910" i="1"/>
  <c r="I3910" i="1"/>
  <c r="F3910" i="1"/>
  <c r="C3910" i="1"/>
  <c r="J3909" i="1"/>
  <c r="I3909" i="1"/>
  <c r="F3909" i="1"/>
  <c r="C3909" i="1"/>
  <c r="J3908" i="1"/>
  <c r="I3908" i="1"/>
  <c r="F3908" i="1"/>
  <c r="C3908" i="1"/>
  <c r="J3907" i="1"/>
  <c r="I3907" i="1"/>
  <c r="F3907" i="1"/>
  <c r="C3907" i="1"/>
  <c r="J3906" i="1"/>
  <c r="I3906" i="1"/>
  <c r="F3906" i="1"/>
  <c r="C3906" i="1"/>
  <c r="J3905" i="1"/>
  <c r="I3905" i="1"/>
  <c r="F3905" i="1"/>
  <c r="C3905" i="1"/>
  <c r="J3904" i="1"/>
  <c r="I3904" i="1"/>
  <c r="F3904" i="1"/>
  <c r="C3904" i="1"/>
  <c r="J3903" i="1"/>
  <c r="I3903" i="1"/>
  <c r="F3903" i="1"/>
  <c r="C3903" i="1"/>
  <c r="J3902" i="1"/>
  <c r="I3902" i="1"/>
  <c r="F3902" i="1"/>
  <c r="C3902" i="1"/>
  <c r="J3901" i="1"/>
  <c r="I3901" i="1"/>
  <c r="F3901" i="1"/>
  <c r="C3901" i="1"/>
  <c r="J3900" i="1"/>
  <c r="I3900" i="1"/>
  <c r="F3900" i="1"/>
  <c r="C3900" i="1"/>
  <c r="J3899" i="1"/>
  <c r="I3899" i="1"/>
  <c r="F3899" i="1"/>
  <c r="C3899" i="1"/>
  <c r="J3898" i="1"/>
  <c r="I3898" i="1"/>
  <c r="F3898" i="1"/>
  <c r="C3898" i="1"/>
  <c r="J3897" i="1"/>
  <c r="I3897" i="1"/>
  <c r="F3897" i="1"/>
  <c r="C3897" i="1"/>
  <c r="J3896" i="1"/>
  <c r="I3896" i="1"/>
  <c r="F3896" i="1"/>
  <c r="C3896" i="1"/>
  <c r="J3895" i="1"/>
  <c r="I3895" i="1"/>
  <c r="F3895" i="1"/>
  <c r="C3895" i="1"/>
  <c r="J3894" i="1"/>
  <c r="I3894" i="1"/>
  <c r="F3894" i="1"/>
  <c r="C3894" i="1"/>
  <c r="J3893" i="1"/>
  <c r="I3893" i="1"/>
  <c r="F3893" i="1"/>
  <c r="C3893" i="1"/>
  <c r="J3892" i="1"/>
  <c r="I3892" i="1"/>
  <c r="F3892" i="1"/>
  <c r="C3892" i="1"/>
  <c r="J3891" i="1"/>
  <c r="I3891" i="1"/>
  <c r="F3891" i="1"/>
  <c r="C3891" i="1"/>
  <c r="J3890" i="1"/>
  <c r="I3890" i="1"/>
  <c r="F3890" i="1"/>
  <c r="C3890" i="1"/>
  <c r="J3889" i="1"/>
  <c r="I3889" i="1"/>
  <c r="F3889" i="1"/>
  <c r="C3889" i="1"/>
  <c r="J3888" i="1"/>
  <c r="I3888" i="1"/>
  <c r="F3888" i="1"/>
  <c r="C3888" i="1"/>
  <c r="J3887" i="1"/>
  <c r="I3887" i="1"/>
  <c r="F3887" i="1"/>
  <c r="C3887" i="1"/>
  <c r="J3886" i="1"/>
  <c r="I3886" i="1"/>
  <c r="F3886" i="1"/>
  <c r="C3886" i="1"/>
  <c r="J3885" i="1"/>
  <c r="I3885" i="1"/>
  <c r="F3885" i="1"/>
  <c r="C3885" i="1"/>
  <c r="J3884" i="1"/>
  <c r="I3884" i="1"/>
  <c r="F3884" i="1"/>
  <c r="C3884" i="1"/>
  <c r="J3883" i="1"/>
  <c r="I3883" i="1"/>
  <c r="F3883" i="1"/>
  <c r="C3883" i="1"/>
  <c r="J3882" i="1"/>
  <c r="I3882" i="1"/>
  <c r="F3882" i="1"/>
  <c r="C3882" i="1"/>
  <c r="J3881" i="1"/>
  <c r="I3881" i="1"/>
  <c r="F3881" i="1"/>
  <c r="C3881" i="1"/>
  <c r="J3880" i="1"/>
  <c r="I3880" i="1"/>
  <c r="F3880" i="1"/>
  <c r="C3880" i="1"/>
  <c r="J3879" i="1"/>
  <c r="I3879" i="1"/>
  <c r="F3879" i="1"/>
  <c r="C3879" i="1"/>
  <c r="J3878" i="1"/>
  <c r="I3878" i="1"/>
  <c r="F3878" i="1"/>
  <c r="C3878" i="1"/>
  <c r="J3877" i="1"/>
  <c r="I3877" i="1"/>
  <c r="F3877" i="1"/>
  <c r="C3877" i="1"/>
  <c r="J3876" i="1"/>
  <c r="I3876" i="1"/>
  <c r="F3876" i="1"/>
  <c r="C3876" i="1"/>
  <c r="J3875" i="1"/>
  <c r="I3875" i="1"/>
  <c r="F3875" i="1"/>
  <c r="C3875" i="1"/>
  <c r="J3874" i="1"/>
  <c r="I3874" i="1"/>
  <c r="F3874" i="1"/>
  <c r="C3874" i="1"/>
  <c r="J3873" i="1"/>
  <c r="I3873" i="1"/>
  <c r="F3873" i="1"/>
  <c r="C3873" i="1"/>
  <c r="J3872" i="1"/>
  <c r="I3872" i="1"/>
  <c r="F3872" i="1"/>
  <c r="C3872" i="1"/>
  <c r="J3871" i="1"/>
  <c r="I3871" i="1"/>
  <c r="F3871" i="1"/>
  <c r="C3871" i="1"/>
  <c r="J3870" i="1"/>
  <c r="I3870" i="1"/>
  <c r="F3870" i="1"/>
  <c r="C3870" i="1"/>
  <c r="J3869" i="1"/>
  <c r="I3869" i="1"/>
  <c r="F3869" i="1"/>
  <c r="C3869" i="1"/>
  <c r="J3868" i="1"/>
  <c r="I3868" i="1"/>
  <c r="F3868" i="1"/>
  <c r="C3868" i="1"/>
  <c r="J3867" i="1"/>
  <c r="I3867" i="1"/>
  <c r="F3867" i="1"/>
  <c r="C3867" i="1"/>
  <c r="J3866" i="1"/>
  <c r="I3866" i="1"/>
  <c r="F3866" i="1"/>
  <c r="C3866" i="1"/>
  <c r="J3865" i="1"/>
  <c r="I3865" i="1"/>
  <c r="F3865" i="1"/>
  <c r="C3865" i="1"/>
  <c r="J3864" i="1"/>
  <c r="I3864" i="1"/>
  <c r="F3864" i="1"/>
  <c r="C3864" i="1"/>
  <c r="J3863" i="1"/>
  <c r="I3863" i="1"/>
  <c r="F3863" i="1"/>
  <c r="C3863" i="1"/>
  <c r="J3862" i="1"/>
  <c r="I3862" i="1"/>
  <c r="F3862" i="1"/>
  <c r="C3862" i="1"/>
  <c r="J3861" i="1"/>
  <c r="I3861" i="1"/>
  <c r="F3861" i="1"/>
  <c r="C3861" i="1"/>
  <c r="J3860" i="1"/>
  <c r="I3860" i="1"/>
  <c r="F3860" i="1"/>
  <c r="C3860" i="1"/>
  <c r="J3859" i="1"/>
  <c r="I3859" i="1"/>
  <c r="F3859" i="1"/>
  <c r="C3859" i="1"/>
  <c r="J3858" i="1"/>
  <c r="I3858" i="1"/>
  <c r="F3858" i="1"/>
  <c r="C3858" i="1"/>
  <c r="J3857" i="1"/>
  <c r="I3857" i="1"/>
  <c r="F3857" i="1"/>
  <c r="C3857" i="1"/>
  <c r="J3856" i="1"/>
  <c r="I3856" i="1"/>
  <c r="F3856" i="1"/>
  <c r="C3856" i="1"/>
  <c r="J3855" i="1"/>
  <c r="I3855" i="1"/>
  <c r="F3855" i="1"/>
  <c r="C3855" i="1"/>
  <c r="J3854" i="1"/>
  <c r="I3854" i="1"/>
  <c r="F3854" i="1"/>
  <c r="C3854" i="1"/>
  <c r="J3853" i="1"/>
  <c r="I3853" i="1"/>
  <c r="F3853" i="1"/>
  <c r="C3853" i="1"/>
  <c r="J3852" i="1"/>
  <c r="I3852" i="1"/>
  <c r="F3852" i="1"/>
  <c r="C3852" i="1"/>
  <c r="J3851" i="1"/>
  <c r="I3851" i="1"/>
  <c r="F3851" i="1"/>
  <c r="C3851" i="1"/>
  <c r="J3850" i="1"/>
  <c r="I3850" i="1"/>
  <c r="F3850" i="1"/>
  <c r="C3850" i="1"/>
  <c r="J3849" i="1"/>
  <c r="I3849" i="1"/>
  <c r="F3849" i="1"/>
  <c r="C3849" i="1"/>
  <c r="J3848" i="1"/>
  <c r="I3848" i="1"/>
  <c r="F3848" i="1"/>
  <c r="C3848" i="1"/>
  <c r="J3847" i="1"/>
  <c r="I3847" i="1"/>
  <c r="F3847" i="1"/>
  <c r="C3847" i="1"/>
  <c r="J3846" i="1"/>
  <c r="I3846" i="1"/>
  <c r="F3846" i="1"/>
  <c r="C3846" i="1"/>
  <c r="J3845" i="1"/>
  <c r="I3845" i="1"/>
  <c r="F3845" i="1"/>
  <c r="C3845" i="1"/>
  <c r="J3844" i="1"/>
  <c r="I3844" i="1"/>
  <c r="F3844" i="1"/>
  <c r="C3844" i="1"/>
  <c r="J3843" i="1"/>
  <c r="I3843" i="1"/>
  <c r="F3843" i="1"/>
  <c r="C3843" i="1"/>
  <c r="J3842" i="1"/>
  <c r="I3842" i="1"/>
  <c r="F3842" i="1"/>
  <c r="C3842" i="1"/>
  <c r="J3841" i="1"/>
  <c r="I3841" i="1"/>
  <c r="F3841" i="1"/>
  <c r="C3841" i="1"/>
  <c r="J3840" i="1"/>
  <c r="I3840" i="1"/>
  <c r="F3840" i="1"/>
  <c r="C3840" i="1"/>
  <c r="J3839" i="1"/>
  <c r="I3839" i="1"/>
  <c r="F3839" i="1"/>
  <c r="C3839" i="1"/>
  <c r="J3838" i="1"/>
  <c r="I3838" i="1"/>
  <c r="F3838" i="1"/>
  <c r="C3838" i="1"/>
  <c r="J3837" i="1"/>
  <c r="I3837" i="1"/>
  <c r="F3837" i="1"/>
  <c r="C3837" i="1"/>
  <c r="J3836" i="1"/>
  <c r="I3836" i="1"/>
  <c r="F3836" i="1"/>
  <c r="C3836" i="1"/>
  <c r="J3835" i="1"/>
  <c r="I3835" i="1"/>
  <c r="F3835" i="1"/>
  <c r="C3835" i="1"/>
  <c r="J3834" i="1"/>
  <c r="I3834" i="1"/>
  <c r="F3834" i="1"/>
  <c r="C3834" i="1"/>
  <c r="J3833" i="1"/>
  <c r="I3833" i="1"/>
  <c r="F3833" i="1"/>
  <c r="C3833" i="1"/>
  <c r="J3832" i="1"/>
  <c r="I3832" i="1"/>
  <c r="F3832" i="1"/>
  <c r="C3832" i="1"/>
  <c r="J3831" i="1"/>
  <c r="I3831" i="1"/>
  <c r="F3831" i="1"/>
  <c r="C3831" i="1"/>
  <c r="J3830" i="1"/>
  <c r="I3830" i="1"/>
  <c r="F3830" i="1"/>
  <c r="C3830" i="1"/>
  <c r="J3829" i="1"/>
  <c r="I3829" i="1"/>
  <c r="F3829" i="1"/>
  <c r="C3829" i="1"/>
  <c r="J3828" i="1"/>
  <c r="I3828" i="1"/>
  <c r="F3828" i="1"/>
  <c r="C3828" i="1"/>
  <c r="J3827" i="1"/>
  <c r="I3827" i="1"/>
  <c r="F3827" i="1"/>
  <c r="C3827" i="1"/>
  <c r="J3826" i="1"/>
  <c r="I3826" i="1"/>
  <c r="F3826" i="1"/>
  <c r="C3826" i="1"/>
  <c r="J3825" i="1"/>
  <c r="I3825" i="1"/>
  <c r="F3825" i="1"/>
  <c r="C3825" i="1"/>
  <c r="J3824" i="1"/>
  <c r="I3824" i="1"/>
  <c r="F3824" i="1"/>
  <c r="C3824" i="1"/>
  <c r="J3823" i="1"/>
  <c r="I3823" i="1"/>
  <c r="F3823" i="1"/>
  <c r="C3823" i="1"/>
  <c r="J3822" i="1"/>
  <c r="I3822" i="1"/>
  <c r="F3822" i="1"/>
  <c r="C3822" i="1"/>
  <c r="J3821" i="1"/>
  <c r="I3821" i="1"/>
  <c r="F3821" i="1"/>
  <c r="C3821" i="1"/>
  <c r="J3820" i="1"/>
  <c r="I3820" i="1"/>
  <c r="F3820" i="1"/>
  <c r="C3820" i="1"/>
  <c r="J3819" i="1"/>
  <c r="I3819" i="1"/>
  <c r="F3819" i="1"/>
  <c r="C3819" i="1"/>
  <c r="J3818" i="1"/>
  <c r="I3818" i="1"/>
  <c r="F3818" i="1"/>
  <c r="C3818" i="1"/>
  <c r="J3817" i="1"/>
  <c r="I3817" i="1"/>
  <c r="F3817" i="1"/>
  <c r="C3817" i="1"/>
  <c r="J3816" i="1"/>
  <c r="I3816" i="1"/>
  <c r="F3816" i="1"/>
  <c r="C3816" i="1"/>
  <c r="J3815" i="1"/>
  <c r="I3815" i="1"/>
  <c r="F3815" i="1"/>
  <c r="C3815" i="1"/>
  <c r="J3814" i="1"/>
  <c r="I3814" i="1"/>
  <c r="F3814" i="1"/>
  <c r="C3814" i="1"/>
  <c r="J3813" i="1"/>
  <c r="I3813" i="1"/>
  <c r="F3813" i="1"/>
  <c r="C3813" i="1"/>
  <c r="J3812" i="1"/>
  <c r="I3812" i="1"/>
  <c r="F3812" i="1"/>
  <c r="C3812" i="1"/>
  <c r="J3811" i="1"/>
  <c r="I3811" i="1"/>
  <c r="F3811" i="1"/>
  <c r="C3811" i="1"/>
  <c r="J3810" i="1"/>
  <c r="I3810" i="1"/>
  <c r="F3810" i="1"/>
  <c r="C3810" i="1"/>
  <c r="J3809" i="1"/>
  <c r="I3809" i="1"/>
  <c r="F3809" i="1"/>
  <c r="C3809" i="1"/>
  <c r="J3808" i="1"/>
  <c r="I3808" i="1"/>
  <c r="F3808" i="1"/>
  <c r="C3808" i="1"/>
  <c r="J3807" i="1"/>
  <c r="I3807" i="1"/>
  <c r="F3807" i="1"/>
  <c r="C3807" i="1"/>
  <c r="J3806" i="1"/>
  <c r="I3806" i="1"/>
  <c r="F3806" i="1"/>
  <c r="C3806" i="1"/>
  <c r="J3805" i="1"/>
  <c r="I3805" i="1"/>
  <c r="F3805" i="1"/>
  <c r="C3805" i="1"/>
  <c r="J3804" i="1"/>
  <c r="I3804" i="1"/>
  <c r="F3804" i="1"/>
  <c r="C3804" i="1"/>
  <c r="J3803" i="1"/>
  <c r="I3803" i="1"/>
  <c r="F3803" i="1"/>
  <c r="C3803" i="1"/>
  <c r="J3802" i="1"/>
  <c r="I3802" i="1"/>
  <c r="F3802" i="1"/>
  <c r="C3802" i="1"/>
  <c r="J3801" i="1"/>
  <c r="I3801" i="1"/>
  <c r="F3801" i="1"/>
  <c r="C3801" i="1"/>
  <c r="J3800" i="1"/>
  <c r="I3800" i="1"/>
  <c r="F3800" i="1"/>
  <c r="C3800" i="1"/>
  <c r="J3799" i="1"/>
  <c r="I3799" i="1"/>
  <c r="F3799" i="1"/>
  <c r="C3799" i="1"/>
  <c r="J3798" i="1"/>
  <c r="I3798" i="1"/>
  <c r="F3798" i="1"/>
  <c r="C3798" i="1"/>
  <c r="J3797" i="1"/>
  <c r="I3797" i="1"/>
  <c r="F3797" i="1"/>
  <c r="C3797" i="1"/>
  <c r="J3796" i="1"/>
  <c r="I3796" i="1"/>
  <c r="F3796" i="1"/>
  <c r="C3796" i="1"/>
  <c r="J3795" i="1"/>
  <c r="I3795" i="1"/>
  <c r="F3795" i="1"/>
  <c r="C3795" i="1"/>
  <c r="J3794" i="1"/>
  <c r="I3794" i="1"/>
  <c r="F3794" i="1"/>
  <c r="C3794" i="1"/>
  <c r="J3793" i="1"/>
  <c r="I3793" i="1"/>
  <c r="F3793" i="1"/>
  <c r="C3793" i="1"/>
  <c r="J3792" i="1"/>
  <c r="I3792" i="1"/>
  <c r="F3792" i="1"/>
  <c r="C3792" i="1"/>
  <c r="J3791" i="1"/>
  <c r="I3791" i="1"/>
  <c r="F3791" i="1"/>
  <c r="C3791" i="1"/>
  <c r="J3790" i="1"/>
  <c r="I3790" i="1"/>
  <c r="F3790" i="1"/>
  <c r="C3790" i="1"/>
  <c r="J3789" i="1"/>
  <c r="I3789" i="1"/>
  <c r="F3789" i="1"/>
  <c r="C3789" i="1"/>
  <c r="J3788" i="1"/>
  <c r="I3788" i="1"/>
  <c r="F3788" i="1"/>
  <c r="C3788" i="1"/>
  <c r="J3787" i="1"/>
  <c r="I3787" i="1"/>
  <c r="F3787" i="1"/>
  <c r="C3787" i="1"/>
  <c r="J3786" i="1"/>
  <c r="I3786" i="1"/>
  <c r="F3786" i="1"/>
  <c r="C3786" i="1"/>
  <c r="J3785" i="1"/>
  <c r="I3785" i="1"/>
  <c r="F3785" i="1"/>
  <c r="C3785" i="1"/>
  <c r="J3784" i="1"/>
  <c r="I3784" i="1"/>
  <c r="F3784" i="1"/>
  <c r="C3784" i="1"/>
  <c r="J3783" i="1"/>
  <c r="I3783" i="1"/>
  <c r="F3783" i="1"/>
  <c r="C3783" i="1"/>
  <c r="J3782" i="1"/>
  <c r="I3782" i="1"/>
  <c r="F3782" i="1"/>
  <c r="C3782" i="1"/>
  <c r="J3781" i="1"/>
  <c r="I3781" i="1"/>
  <c r="F3781" i="1"/>
  <c r="C3781" i="1"/>
  <c r="J3780" i="1"/>
  <c r="I3780" i="1"/>
  <c r="F3780" i="1"/>
  <c r="C3780" i="1"/>
  <c r="J3779" i="1"/>
  <c r="I3779" i="1"/>
  <c r="F3779" i="1"/>
  <c r="C3779" i="1"/>
  <c r="J3778" i="1"/>
  <c r="I3778" i="1"/>
  <c r="F3778" i="1"/>
  <c r="C3778" i="1"/>
  <c r="J3777" i="1"/>
  <c r="I3777" i="1"/>
  <c r="F3777" i="1"/>
  <c r="C3777" i="1"/>
  <c r="J3776" i="1"/>
  <c r="I3776" i="1"/>
  <c r="F3776" i="1"/>
  <c r="C3776" i="1"/>
  <c r="J3775" i="1"/>
  <c r="I3775" i="1"/>
  <c r="F3775" i="1"/>
  <c r="C3775" i="1"/>
  <c r="J3774" i="1"/>
  <c r="I3774" i="1"/>
  <c r="F3774" i="1"/>
  <c r="C3774" i="1"/>
  <c r="J3773" i="1"/>
  <c r="I3773" i="1"/>
  <c r="F3773" i="1"/>
  <c r="C3773" i="1"/>
  <c r="J3772" i="1"/>
  <c r="I3772" i="1"/>
  <c r="F3772" i="1"/>
  <c r="C3772" i="1"/>
  <c r="J3771" i="1"/>
  <c r="I3771" i="1"/>
  <c r="F3771" i="1"/>
  <c r="C3771" i="1"/>
  <c r="J3770" i="1"/>
  <c r="I3770" i="1"/>
  <c r="F3770" i="1"/>
  <c r="C3770" i="1"/>
  <c r="J3769" i="1"/>
  <c r="I3769" i="1"/>
  <c r="F3769" i="1"/>
  <c r="C3769" i="1"/>
  <c r="J3768" i="1"/>
  <c r="I3768" i="1"/>
  <c r="F3768" i="1"/>
  <c r="C3768" i="1"/>
  <c r="J3767" i="1"/>
  <c r="I3767" i="1"/>
  <c r="F3767" i="1"/>
  <c r="C3767" i="1"/>
  <c r="J3766" i="1"/>
  <c r="I3766" i="1"/>
  <c r="F3766" i="1"/>
  <c r="C3766" i="1"/>
  <c r="J3765" i="1"/>
  <c r="I3765" i="1"/>
  <c r="F3765" i="1"/>
  <c r="C3765" i="1"/>
  <c r="J3764" i="1"/>
  <c r="I3764" i="1"/>
  <c r="F3764" i="1"/>
  <c r="C3764" i="1"/>
  <c r="J3763" i="1"/>
  <c r="I3763" i="1"/>
  <c r="F3763" i="1"/>
  <c r="C3763" i="1"/>
  <c r="J3762" i="1"/>
  <c r="I3762" i="1"/>
  <c r="F3762" i="1"/>
  <c r="C3762" i="1"/>
  <c r="J3761" i="1"/>
  <c r="I3761" i="1"/>
  <c r="F3761" i="1"/>
  <c r="C3761" i="1"/>
  <c r="J3760" i="1"/>
  <c r="I3760" i="1"/>
  <c r="F3760" i="1"/>
  <c r="C3760" i="1"/>
  <c r="J3759" i="1"/>
  <c r="I3759" i="1"/>
  <c r="F3759" i="1"/>
  <c r="C3759" i="1"/>
  <c r="J3758" i="1"/>
  <c r="I3758" i="1"/>
  <c r="F3758" i="1"/>
  <c r="C3758" i="1"/>
  <c r="J3757" i="1"/>
  <c r="I3757" i="1"/>
  <c r="F3757" i="1"/>
  <c r="C3757" i="1"/>
  <c r="J3756" i="1"/>
  <c r="I3756" i="1"/>
  <c r="F3756" i="1"/>
  <c r="C3756" i="1"/>
  <c r="J3755" i="1"/>
  <c r="I3755" i="1"/>
  <c r="F3755" i="1"/>
  <c r="C3755" i="1"/>
  <c r="J3754" i="1"/>
  <c r="I3754" i="1"/>
  <c r="F3754" i="1"/>
  <c r="C3754" i="1"/>
  <c r="J3753" i="1"/>
  <c r="I3753" i="1"/>
  <c r="F3753" i="1"/>
  <c r="C3753" i="1"/>
  <c r="J3752" i="1"/>
  <c r="I3752" i="1"/>
  <c r="F3752" i="1"/>
  <c r="C3752" i="1"/>
  <c r="J3751" i="1"/>
  <c r="I3751" i="1"/>
  <c r="F3751" i="1"/>
  <c r="C3751" i="1"/>
  <c r="J3750" i="1"/>
  <c r="I3750" i="1"/>
  <c r="F3750" i="1"/>
  <c r="C3750" i="1"/>
  <c r="J3749" i="1"/>
  <c r="I3749" i="1"/>
  <c r="F3749" i="1"/>
  <c r="C3749" i="1"/>
  <c r="J3748" i="1"/>
  <c r="I3748" i="1"/>
  <c r="F3748" i="1"/>
  <c r="C3748" i="1"/>
  <c r="J3747" i="1"/>
  <c r="I3747" i="1"/>
  <c r="F3747" i="1"/>
  <c r="C3747" i="1"/>
  <c r="J3746" i="1"/>
  <c r="I3746" i="1"/>
  <c r="F3746" i="1"/>
  <c r="C3746" i="1"/>
  <c r="J3745" i="1"/>
  <c r="I3745" i="1"/>
  <c r="F3745" i="1"/>
  <c r="C3745" i="1"/>
  <c r="J3744" i="1"/>
  <c r="I3744" i="1"/>
  <c r="F3744" i="1"/>
  <c r="C3744" i="1"/>
  <c r="J3743" i="1"/>
  <c r="I3743" i="1"/>
  <c r="F3743" i="1"/>
  <c r="C3743" i="1"/>
  <c r="J3742" i="1"/>
  <c r="I3742" i="1"/>
  <c r="F3742" i="1"/>
  <c r="C3742" i="1"/>
  <c r="J3741" i="1"/>
  <c r="I3741" i="1"/>
  <c r="F3741" i="1"/>
  <c r="C3741" i="1"/>
  <c r="J3740" i="1"/>
  <c r="I3740" i="1"/>
  <c r="F3740" i="1"/>
  <c r="C3740" i="1"/>
  <c r="J3739" i="1"/>
  <c r="I3739" i="1"/>
  <c r="F3739" i="1"/>
  <c r="C3739" i="1"/>
  <c r="J3738" i="1"/>
  <c r="I3738" i="1"/>
  <c r="F3738" i="1"/>
  <c r="C3738" i="1"/>
  <c r="J3737" i="1"/>
  <c r="I3737" i="1"/>
  <c r="F3737" i="1"/>
  <c r="C3737" i="1"/>
  <c r="J3736" i="1"/>
  <c r="I3736" i="1"/>
  <c r="F3736" i="1"/>
  <c r="C3736" i="1"/>
  <c r="J3735" i="1"/>
  <c r="I3735" i="1"/>
  <c r="F3735" i="1"/>
  <c r="C3735" i="1"/>
  <c r="J3734" i="1"/>
  <c r="I3734" i="1"/>
  <c r="F3734" i="1"/>
  <c r="C3734" i="1"/>
  <c r="J3733" i="1"/>
  <c r="I3733" i="1"/>
  <c r="F3733" i="1"/>
  <c r="C3733" i="1"/>
  <c r="J3732" i="1"/>
  <c r="I3732" i="1"/>
  <c r="F3732" i="1"/>
  <c r="C3732" i="1"/>
  <c r="J3731" i="1"/>
  <c r="I3731" i="1"/>
  <c r="F3731" i="1"/>
  <c r="C3731" i="1"/>
  <c r="J3730" i="1"/>
  <c r="I3730" i="1"/>
  <c r="F3730" i="1"/>
  <c r="C3730" i="1"/>
  <c r="J3729" i="1"/>
  <c r="I3729" i="1"/>
  <c r="F3729" i="1"/>
  <c r="C3729" i="1"/>
  <c r="J3728" i="1"/>
  <c r="I3728" i="1"/>
  <c r="F3728" i="1"/>
  <c r="C3728" i="1"/>
  <c r="J3727" i="1"/>
  <c r="I3727" i="1"/>
  <c r="F3727" i="1"/>
  <c r="C3727" i="1"/>
  <c r="J3726" i="1"/>
  <c r="I3726" i="1"/>
  <c r="F3726" i="1"/>
  <c r="C3726" i="1"/>
  <c r="J3725" i="1"/>
  <c r="I3725" i="1"/>
  <c r="F3725" i="1"/>
  <c r="C3725" i="1"/>
  <c r="J3724" i="1"/>
  <c r="I3724" i="1"/>
  <c r="F3724" i="1"/>
  <c r="C3724" i="1"/>
  <c r="J3723" i="1"/>
  <c r="I3723" i="1"/>
  <c r="F3723" i="1"/>
  <c r="C3723" i="1"/>
  <c r="J3722" i="1"/>
  <c r="I3722" i="1"/>
  <c r="F3722" i="1"/>
  <c r="C3722" i="1"/>
  <c r="J3721" i="1"/>
  <c r="I3721" i="1"/>
  <c r="F3721" i="1"/>
  <c r="C3721" i="1"/>
  <c r="J3720" i="1"/>
  <c r="I3720" i="1"/>
  <c r="F3720" i="1"/>
  <c r="C3720" i="1"/>
  <c r="J3719" i="1"/>
  <c r="I3719" i="1"/>
  <c r="F3719" i="1"/>
  <c r="C3719" i="1"/>
  <c r="J3718" i="1"/>
  <c r="I3718" i="1"/>
  <c r="F3718" i="1"/>
  <c r="C3718" i="1"/>
  <c r="J3717" i="1"/>
  <c r="I3717" i="1"/>
  <c r="F3717" i="1"/>
  <c r="C3717" i="1"/>
  <c r="J3716" i="1"/>
  <c r="I3716" i="1"/>
  <c r="F3716" i="1"/>
  <c r="C3716" i="1"/>
  <c r="J3715" i="1"/>
  <c r="I3715" i="1"/>
  <c r="F3715" i="1"/>
  <c r="C3715" i="1"/>
  <c r="J3714" i="1"/>
  <c r="I3714" i="1"/>
  <c r="F3714" i="1"/>
  <c r="C3714" i="1"/>
  <c r="J3713" i="1"/>
  <c r="I3713" i="1"/>
  <c r="F3713" i="1"/>
  <c r="C3713" i="1"/>
  <c r="J3712" i="1"/>
  <c r="I3712" i="1"/>
  <c r="F3712" i="1"/>
  <c r="C3712" i="1"/>
  <c r="J3711" i="1"/>
  <c r="I3711" i="1"/>
  <c r="F3711" i="1"/>
  <c r="C3711" i="1"/>
  <c r="J3710" i="1"/>
  <c r="I3710" i="1"/>
  <c r="F3710" i="1"/>
  <c r="C3710" i="1"/>
  <c r="J3709" i="1"/>
  <c r="I3709" i="1"/>
  <c r="F3709" i="1"/>
  <c r="C3709" i="1"/>
  <c r="J3708" i="1"/>
  <c r="I3708" i="1"/>
  <c r="F3708" i="1"/>
  <c r="C3708" i="1"/>
  <c r="J3707" i="1"/>
  <c r="I3707" i="1"/>
  <c r="F3707" i="1"/>
  <c r="C3707" i="1"/>
  <c r="J3706" i="1"/>
  <c r="I3706" i="1"/>
  <c r="F3706" i="1"/>
  <c r="C3706" i="1"/>
  <c r="J3705" i="1"/>
  <c r="I3705" i="1"/>
  <c r="F3705" i="1"/>
  <c r="C3705" i="1"/>
  <c r="J3704" i="1"/>
  <c r="I3704" i="1"/>
  <c r="F3704" i="1"/>
  <c r="C3704" i="1"/>
  <c r="J3703" i="1"/>
  <c r="I3703" i="1"/>
  <c r="F3703" i="1"/>
  <c r="C3703" i="1"/>
  <c r="J3702" i="1"/>
  <c r="I3702" i="1"/>
  <c r="F3702" i="1"/>
  <c r="C3702" i="1"/>
  <c r="J3701" i="1"/>
  <c r="I3701" i="1"/>
  <c r="F3701" i="1"/>
  <c r="C3701" i="1"/>
  <c r="J3700" i="1"/>
  <c r="I3700" i="1"/>
  <c r="F3700" i="1"/>
  <c r="C3700" i="1"/>
  <c r="J3699" i="1"/>
  <c r="I3699" i="1"/>
  <c r="F3699" i="1"/>
  <c r="C3699" i="1"/>
  <c r="J3698" i="1"/>
  <c r="I3698" i="1"/>
  <c r="F3698" i="1"/>
  <c r="C3698" i="1"/>
  <c r="J3697" i="1"/>
  <c r="I3697" i="1"/>
  <c r="F3697" i="1"/>
  <c r="C3697" i="1"/>
  <c r="J3696" i="1"/>
  <c r="I3696" i="1"/>
  <c r="F3696" i="1"/>
  <c r="C3696" i="1"/>
  <c r="J3695" i="1"/>
  <c r="I3695" i="1"/>
  <c r="F3695" i="1"/>
  <c r="C3695" i="1"/>
  <c r="J3694" i="1"/>
  <c r="I3694" i="1"/>
  <c r="F3694" i="1"/>
  <c r="C3694" i="1"/>
  <c r="J3693" i="1"/>
  <c r="I3693" i="1"/>
  <c r="F3693" i="1"/>
  <c r="C3693" i="1"/>
  <c r="J3692" i="1"/>
  <c r="I3692" i="1"/>
  <c r="F3692" i="1"/>
  <c r="C3692" i="1"/>
  <c r="J3691" i="1"/>
  <c r="I3691" i="1"/>
  <c r="F3691" i="1"/>
  <c r="C3691" i="1"/>
  <c r="J3690" i="1"/>
  <c r="I3690" i="1"/>
  <c r="F3690" i="1"/>
  <c r="C3690" i="1"/>
  <c r="J3689" i="1"/>
  <c r="I3689" i="1"/>
  <c r="F3689" i="1"/>
  <c r="C3689" i="1"/>
  <c r="J3688" i="1"/>
  <c r="I3688" i="1"/>
  <c r="F3688" i="1"/>
  <c r="C3688" i="1"/>
  <c r="J3687" i="1"/>
  <c r="I3687" i="1"/>
  <c r="F3687" i="1"/>
  <c r="C3687" i="1"/>
  <c r="J3686" i="1"/>
  <c r="I3686" i="1"/>
  <c r="F3686" i="1"/>
  <c r="C3686" i="1"/>
  <c r="J3685" i="1"/>
  <c r="I3685" i="1"/>
  <c r="F3685" i="1"/>
  <c r="C3685" i="1"/>
  <c r="J3684" i="1"/>
  <c r="I3684" i="1"/>
  <c r="F3684" i="1"/>
  <c r="C3684" i="1"/>
  <c r="J3683" i="1"/>
  <c r="I3683" i="1"/>
  <c r="F3683" i="1"/>
  <c r="C3683" i="1"/>
  <c r="J3682" i="1"/>
  <c r="I3682" i="1"/>
  <c r="F3682" i="1"/>
  <c r="C3682" i="1"/>
  <c r="J3681" i="1"/>
  <c r="I3681" i="1"/>
  <c r="F3681" i="1"/>
  <c r="C3681" i="1"/>
  <c r="J3680" i="1"/>
  <c r="I3680" i="1"/>
  <c r="F3680" i="1"/>
  <c r="C3680" i="1"/>
  <c r="J3679" i="1"/>
  <c r="I3679" i="1"/>
  <c r="F3679" i="1"/>
  <c r="C3679" i="1"/>
  <c r="J3678" i="1"/>
  <c r="I3678" i="1"/>
  <c r="F3678" i="1"/>
  <c r="C3678" i="1"/>
  <c r="J3677" i="1"/>
  <c r="I3677" i="1"/>
  <c r="F3677" i="1"/>
  <c r="C3677" i="1"/>
  <c r="J3676" i="1"/>
  <c r="I3676" i="1"/>
  <c r="F3676" i="1"/>
  <c r="C3676" i="1"/>
  <c r="J3675" i="1"/>
  <c r="I3675" i="1"/>
  <c r="F3675" i="1"/>
  <c r="C3675" i="1"/>
  <c r="J3674" i="1"/>
  <c r="I3674" i="1"/>
  <c r="F3674" i="1"/>
  <c r="C3674" i="1"/>
  <c r="J3673" i="1"/>
  <c r="I3673" i="1"/>
  <c r="F3673" i="1"/>
  <c r="C3673" i="1"/>
  <c r="J3672" i="1"/>
  <c r="I3672" i="1"/>
  <c r="F3672" i="1"/>
  <c r="C3672" i="1"/>
  <c r="J3671" i="1"/>
  <c r="I3671" i="1"/>
  <c r="F3671" i="1"/>
  <c r="C3671" i="1"/>
  <c r="J3670" i="1"/>
  <c r="I3670" i="1"/>
  <c r="F3670" i="1"/>
  <c r="C3670" i="1"/>
  <c r="J3669" i="1"/>
  <c r="I3669" i="1"/>
  <c r="F3669" i="1"/>
  <c r="C3669" i="1"/>
  <c r="J3668" i="1"/>
  <c r="I3668" i="1"/>
  <c r="F3668" i="1"/>
  <c r="C3668" i="1"/>
  <c r="J3667" i="1"/>
  <c r="I3667" i="1"/>
  <c r="F3667" i="1"/>
  <c r="C3667" i="1"/>
  <c r="J3666" i="1"/>
  <c r="I3666" i="1"/>
  <c r="F3666" i="1"/>
  <c r="C3666" i="1"/>
  <c r="J3665" i="1"/>
  <c r="I3665" i="1"/>
  <c r="F3665" i="1"/>
  <c r="C3665" i="1"/>
  <c r="J3664" i="1"/>
  <c r="I3664" i="1"/>
  <c r="F3664" i="1"/>
  <c r="C3664" i="1"/>
  <c r="J3663" i="1"/>
  <c r="I3663" i="1"/>
  <c r="F3663" i="1"/>
  <c r="C3663" i="1"/>
  <c r="J3662" i="1"/>
  <c r="I3662" i="1"/>
  <c r="F3662" i="1"/>
  <c r="C3662" i="1"/>
  <c r="J3661" i="1"/>
  <c r="I3661" i="1"/>
  <c r="F3661" i="1"/>
  <c r="C3661" i="1"/>
  <c r="J3660" i="1"/>
  <c r="I3660" i="1"/>
  <c r="F3660" i="1"/>
  <c r="C3660" i="1"/>
  <c r="J3659" i="1"/>
  <c r="I3659" i="1"/>
  <c r="F3659" i="1"/>
  <c r="C3659" i="1"/>
  <c r="J3658" i="1"/>
  <c r="I3658" i="1"/>
  <c r="F3658" i="1"/>
  <c r="C3658" i="1"/>
  <c r="J3657" i="1"/>
  <c r="I3657" i="1"/>
  <c r="F3657" i="1"/>
  <c r="C3657" i="1"/>
  <c r="J3656" i="1"/>
  <c r="I3656" i="1"/>
  <c r="F3656" i="1"/>
  <c r="C3656" i="1"/>
  <c r="J3655" i="1"/>
  <c r="I3655" i="1"/>
  <c r="F3655" i="1"/>
  <c r="C3655" i="1"/>
  <c r="J3654" i="1"/>
  <c r="I3654" i="1"/>
  <c r="F3654" i="1"/>
  <c r="C3654" i="1"/>
  <c r="J3653" i="1"/>
  <c r="I3653" i="1"/>
  <c r="F3653" i="1"/>
  <c r="C3653" i="1"/>
  <c r="J3652" i="1"/>
  <c r="I3652" i="1"/>
  <c r="F3652" i="1"/>
  <c r="C3652" i="1"/>
  <c r="J3651" i="1"/>
  <c r="I3651" i="1"/>
  <c r="F3651" i="1"/>
  <c r="C3651" i="1"/>
  <c r="J3650" i="1"/>
  <c r="I3650" i="1"/>
  <c r="F3650" i="1"/>
  <c r="C3650" i="1"/>
  <c r="J3649" i="1"/>
  <c r="I3649" i="1"/>
  <c r="F3649" i="1"/>
  <c r="C3649" i="1"/>
  <c r="J3648" i="1"/>
  <c r="I3648" i="1"/>
  <c r="F3648" i="1"/>
  <c r="C3648" i="1"/>
  <c r="J3647" i="1"/>
  <c r="I3647" i="1"/>
  <c r="F3647" i="1"/>
  <c r="C3647" i="1"/>
  <c r="J3646" i="1"/>
  <c r="I3646" i="1"/>
  <c r="F3646" i="1"/>
  <c r="C3646" i="1"/>
  <c r="J3645" i="1"/>
  <c r="I3645" i="1"/>
  <c r="F3645" i="1"/>
  <c r="C3645" i="1"/>
  <c r="J3644" i="1"/>
  <c r="I3644" i="1"/>
  <c r="F3644" i="1"/>
  <c r="C3644" i="1"/>
  <c r="J3643" i="1"/>
  <c r="I3643" i="1"/>
  <c r="F3643" i="1"/>
  <c r="C3643" i="1"/>
  <c r="J3642" i="1"/>
  <c r="I3642" i="1"/>
  <c r="F3642" i="1"/>
  <c r="C3642" i="1"/>
  <c r="J3641" i="1"/>
  <c r="I3641" i="1"/>
  <c r="F3641" i="1"/>
  <c r="C3641" i="1"/>
  <c r="J3640" i="1"/>
  <c r="I3640" i="1"/>
  <c r="F3640" i="1"/>
  <c r="C3640" i="1"/>
  <c r="J3639" i="1"/>
  <c r="I3639" i="1"/>
  <c r="F3639" i="1"/>
  <c r="C3639" i="1"/>
  <c r="J3638" i="1"/>
  <c r="I3638" i="1"/>
  <c r="F3638" i="1"/>
  <c r="C3638" i="1"/>
  <c r="J3637" i="1"/>
  <c r="I3637" i="1"/>
  <c r="F3637" i="1"/>
  <c r="C3637" i="1"/>
  <c r="J3636" i="1"/>
  <c r="I3636" i="1"/>
  <c r="F3636" i="1"/>
  <c r="C3636" i="1"/>
  <c r="J3635" i="1"/>
  <c r="I3635" i="1"/>
  <c r="F3635" i="1"/>
  <c r="C3635" i="1"/>
  <c r="J3634" i="1"/>
  <c r="I3634" i="1"/>
  <c r="F3634" i="1"/>
  <c r="C3634" i="1"/>
  <c r="J3633" i="1"/>
  <c r="I3633" i="1"/>
  <c r="F3633" i="1"/>
  <c r="C3633" i="1"/>
  <c r="J3632" i="1"/>
  <c r="I3632" i="1"/>
  <c r="F3632" i="1"/>
  <c r="C3632" i="1"/>
  <c r="J3631" i="1"/>
  <c r="I3631" i="1"/>
  <c r="F3631" i="1"/>
  <c r="C3631" i="1"/>
  <c r="J3630" i="1"/>
  <c r="I3630" i="1"/>
  <c r="F3630" i="1"/>
  <c r="C3630" i="1"/>
  <c r="J3629" i="1"/>
  <c r="I3629" i="1"/>
  <c r="F3629" i="1"/>
  <c r="C3629" i="1"/>
  <c r="J3628" i="1"/>
  <c r="I3628" i="1"/>
  <c r="F3628" i="1"/>
  <c r="C3628" i="1"/>
  <c r="J3627" i="1"/>
  <c r="I3627" i="1"/>
  <c r="F3627" i="1"/>
  <c r="C3627" i="1"/>
  <c r="J3626" i="1"/>
  <c r="I3626" i="1"/>
  <c r="F3626" i="1"/>
  <c r="C3626" i="1"/>
  <c r="J3625" i="1"/>
  <c r="I3625" i="1"/>
  <c r="F3625" i="1"/>
  <c r="C3625" i="1"/>
  <c r="J3624" i="1"/>
  <c r="I3624" i="1"/>
  <c r="F3624" i="1"/>
  <c r="C3624" i="1"/>
  <c r="J3623" i="1"/>
  <c r="I3623" i="1"/>
  <c r="F3623" i="1"/>
  <c r="C3623" i="1"/>
  <c r="J3622" i="1"/>
  <c r="I3622" i="1"/>
  <c r="F3622" i="1"/>
  <c r="C3622" i="1"/>
  <c r="J3621" i="1"/>
  <c r="I3621" i="1"/>
  <c r="F3621" i="1"/>
  <c r="C3621" i="1"/>
  <c r="J3620" i="1"/>
  <c r="I3620" i="1"/>
  <c r="F3620" i="1"/>
  <c r="C3620" i="1"/>
  <c r="J3619" i="1"/>
  <c r="I3619" i="1"/>
  <c r="F3619" i="1"/>
  <c r="C3619" i="1"/>
  <c r="J3618" i="1"/>
  <c r="I3618" i="1"/>
  <c r="F3618" i="1"/>
  <c r="C3618" i="1"/>
  <c r="J3617" i="1"/>
  <c r="I3617" i="1"/>
  <c r="F3617" i="1"/>
  <c r="C3617" i="1"/>
  <c r="J3616" i="1"/>
  <c r="I3616" i="1"/>
  <c r="F3616" i="1"/>
  <c r="C3616" i="1"/>
  <c r="J3615" i="1"/>
  <c r="I3615" i="1"/>
  <c r="F3615" i="1"/>
  <c r="C3615" i="1"/>
  <c r="J3614" i="1"/>
  <c r="I3614" i="1"/>
  <c r="F3614" i="1"/>
  <c r="C3614" i="1"/>
  <c r="J3613" i="1"/>
  <c r="I3613" i="1"/>
  <c r="F3613" i="1"/>
  <c r="C3613" i="1"/>
  <c r="J3612" i="1"/>
  <c r="I3612" i="1"/>
  <c r="F3612" i="1"/>
  <c r="C3612" i="1"/>
  <c r="J3611" i="1"/>
  <c r="I3611" i="1"/>
  <c r="F3611" i="1"/>
  <c r="C3611" i="1"/>
  <c r="J3610" i="1"/>
  <c r="I3610" i="1"/>
  <c r="F3610" i="1"/>
  <c r="C3610" i="1"/>
  <c r="J3609" i="1"/>
  <c r="I3609" i="1"/>
  <c r="F3609" i="1"/>
  <c r="C3609" i="1"/>
  <c r="J3608" i="1"/>
  <c r="I3608" i="1"/>
  <c r="F3608" i="1"/>
  <c r="C3608" i="1"/>
  <c r="J3607" i="1"/>
  <c r="I3607" i="1"/>
  <c r="F3607" i="1"/>
  <c r="C3607" i="1"/>
  <c r="J3606" i="1"/>
  <c r="I3606" i="1"/>
  <c r="F3606" i="1"/>
  <c r="C3606" i="1"/>
  <c r="J3605" i="1"/>
  <c r="I3605" i="1"/>
  <c r="F3605" i="1"/>
  <c r="C3605" i="1"/>
  <c r="J3604" i="1"/>
  <c r="I3604" i="1"/>
  <c r="F3604" i="1"/>
  <c r="C3604" i="1"/>
  <c r="J3603" i="1"/>
  <c r="I3603" i="1"/>
  <c r="F3603" i="1"/>
  <c r="C3603" i="1"/>
  <c r="J3602" i="1"/>
  <c r="I3602" i="1"/>
  <c r="F3602" i="1"/>
  <c r="C3602" i="1"/>
  <c r="J3601" i="1"/>
  <c r="I3601" i="1"/>
  <c r="F3601" i="1"/>
  <c r="C3601" i="1"/>
  <c r="J3600" i="1"/>
  <c r="I3600" i="1"/>
  <c r="F3600" i="1"/>
  <c r="C3600" i="1"/>
  <c r="J3599" i="1"/>
  <c r="I3599" i="1"/>
  <c r="F3599" i="1"/>
  <c r="C3599" i="1"/>
  <c r="J3598" i="1"/>
  <c r="I3598" i="1"/>
  <c r="F3598" i="1"/>
  <c r="C3598" i="1"/>
  <c r="J3597" i="1"/>
  <c r="I3597" i="1"/>
  <c r="F3597" i="1"/>
  <c r="C3597" i="1"/>
  <c r="J3596" i="1"/>
  <c r="I3596" i="1"/>
  <c r="F3596" i="1"/>
  <c r="C3596" i="1"/>
  <c r="J3595" i="1"/>
  <c r="I3595" i="1"/>
  <c r="F3595" i="1"/>
  <c r="C3595" i="1"/>
  <c r="J3594" i="1"/>
  <c r="I3594" i="1"/>
  <c r="F3594" i="1"/>
  <c r="C3594" i="1"/>
  <c r="J3593" i="1"/>
  <c r="I3593" i="1"/>
  <c r="F3593" i="1"/>
  <c r="C3593" i="1"/>
  <c r="J3592" i="1"/>
  <c r="I3592" i="1"/>
  <c r="F3592" i="1"/>
  <c r="C3592" i="1"/>
  <c r="J3591" i="1"/>
  <c r="I3591" i="1"/>
  <c r="F3591" i="1"/>
  <c r="C3591" i="1"/>
  <c r="J3590" i="1"/>
  <c r="I3590" i="1"/>
  <c r="F3590" i="1"/>
  <c r="C3590" i="1"/>
  <c r="J3589" i="1"/>
  <c r="I3589" i="1"/>
  <c r="F3589" i="1"/>
  <c r="C3589" i="1"/>
  <c r="J3588" i="1"/>
  <c r="I3588" i="1"/>
  <c r="F3588" i="1"/>
  <c r="C3588" i="1"/>
  <c r="J3587" i="1"/>
  <c r="I3587" i="1"/>
  <c r="F3587" i="1"/>
  <c r="C3587" i="1"/>
  <c r="J3586" i="1"/>
  <c r="I3586" i="1"/>
  <c r="F3586" i="1"/>
  <c r="C3586" i="1"/>
  <c r="J3585" i="1"/>
  <c r="I3585" i="1"/>
  <c r="F3585" i="1"/>
  <c r="C3585" i="1"/>
  <c r="J3584" i="1"/>
  <c r="I3584" i="1"/>
  <c r="F3584" i="1"/>
  <c r="C3584" i="1"/>
  <c r="J3583" i="1"/>
  <c r="I3583" i="1"/>
  <c r="F3583" i="1"/>
  <c r="C3583" i="1"/>
  <c r="J3582" i="1"/>
  <c r="I3582" i="1"/>
  <c r="F3582" i="1"/>
  <c r="C3582" i="1"/>
  <c r="J3581" i="1"/>
  <c r="I3581" i="1"/>
  <c r="F3581" i="1"/>
  <c r="C3581" i="1"/>
  <c r="J3580" i="1"/>
  <c r="I3580" i="1"/>
  <c r="F3580" i="1"/>
  <c r="C3580" i="1"/>
  <c r="J3579" i="1"/>
  <c r="I3579" i="1"/>
  <c r="F3579" i="1"/>
  <c r="C3579" i="1"/>
  <c r="J3578" i="1"/>
  <c r="I3578" i="1"/>
  <c r="F3578" i="1"/>
  <c r="C3578" i="1"/>
  <c r="J3577" i="1"/>
  <c r="I3577" i="1"/>
  <c r="F3577" i="1"/>
  <c r="C3577" i="1"/>
  <c r="J3576" i="1"/>
  <c r="I3576" i="1"/>
  <c r="F3576" i="1"/>
  <c r="C3576" i="1"/>
  <c r="J3575" i="1"/>
  <c r="I3575" i="1"/>
  <c r="F3575" i="1"/>
  <c r="C3575" i="1"/>
  <c r="J3574" i="1"/>
  <c r="I3574" i="1"/>
  <c r="F3574" i="1"/>
  <c r="C3574" i="1"/>
  <c r="J3573" i="1"/>
  <c r="I3573" i="1"/>
  <c r="F3573" i="1"/>
  <c r="C3573" i="1"/>
  <c r="J3572" i="1"/>
  <c r="I3572" i="1"/>
  <c r="F3572" i="1"/>
  <c r="C3572" i="1"/>
  <c r="J3571" i="1"/>
  <c r="I3571" i="1"/>
  <c r="F3571" i="1"/>
  <c r="C3571" i="1"/>
  <c r="J3570" i="1"/>
  <c r="I3570" i="1"/>
  <c r="F3570" i="1"/>
  <c r="C3570" i="1"/>
  <c r="J3569" i="1"/>
  <c r="I3569" i="1"/>
  <c r="F3569" i="1"/>
  <c r="C3569" i="1"/>
  <c r="J3568" i="1"/>
  <c r="I3568" i="1"/>
  <c r="F3568" i="1"/>
  <c r="C3568" i="1"/>
  <c r="J3567" i="1"/>
  <c r="I3567" i="1"/>
  <c r="F3567" i="1"/>
  <c r="C3567" i="1"/>
  <c r="J3566" i="1"/>
  <c r="I3566" i="1"/>
  <c r="F3566" i="1"/>
  <c r="C3566" i="1"/>
  <c r="J3565" i="1"/>
  <c r="I3565" i="1"/>
  <c r="F3565" i="1"/>
  <c r="C3565" i="1"/>
  <c r="J3564" i="1"/>
  <c r="I3564" i="1"/>
  <c r="F3564" i="1"/>
  <c r="C3564" i="1"/>
  <c r="J3563" i="1"/>
  <c r="I3563" i="1"/>
  <c r="F3563" i="1"/>
  <c r="C3563" i="1"/>
  <c r="J3562" i="1"/>
  <c r="I3562" i="1"/>
  <c r="F3562" i="1"/>
  <c r="C3562" i="1"/>
  <c r="J3561" i="1"/>
  <c r="I3561" i="1"/>
  <c r="F3561" i="1"/>
  <c r="C3561" i="1"/>
  <c r="J3560" i="1"/>
  <c r="I3560" i="1"/>
  <c r="F3560" i="1"/>
  <c r="C3560" i="1"/>
  <c r="J3559" i="1"/>
  <c r="I3559" i="1"/>
  <c r="F3559" i="1"/>
  <c r="C3559" i="1"/>
  <c r="J3558" i="1"/>
  <c r="I3558" i="1"/>
  <c r="F3558" i="1"/>
  <c r="C3558" i="1"/>
  <c r="J3557" i="1"/>
  <c r="I3557" i="1"/>
  <c r="F3557" i="1"/>
  <c r="C3557" i="1"/>
  <c r="J3556" i="1"/>
  <c r="I3556" i="1"/>
  <c r="F3556" i="1"/>
  <c r="C3556" i="1"/>
  <c r="J3555" i="1"/>
  <c r="I3555" i="1"/>
  <c r="F3555" i="1"/>
  <c r="C3555" i="1"/>
  <c r="J3554" i="1"/>
  <c r="I3554" i="1"/>
  <c r="F3554" i="1"/>
  <c r="C3554" i="1"/>
  <c r="J3553" i="1"/>
  <c r="I3553" i="1"/>
  <c r="F3553" i="1"/>
  <c r="C3553" i="1"/>
  <c r="J3552" i="1"/>
  <c r="I3552" i="1"/>
  <c r="F3552" i="1"/>
  <c r="C3552" i="1"/>
  <c r="J3551" i="1"/>
  <c r="I3551" i="1"/>
  <c r="F3551" i="1"/>
  <c r="C3551" i="1"/>
  <c r="J3550" i="1"/>
  <c r="I3550" i="1"/>
  <c r="F3550" i="1"/>
  <c r="C3550" i="1"/>
  <c r="J3549" i="1"/>
  <c r="I3549" i="1"/>
  <c r="F3549" i="1"/>
  <c r="C3549" i="1"/>
  <c r="J3548" i="1"/>
  <c r="I3548" i="1"/>
  <c r="F3548" i="1"/>
  <c r="C3548" i="1"/>
  <c r="J3547" i="1"/>
  <c r="I3547" i="1"/>
  <c r="F3547" i="1"/>
  <c r="C3547" i="1"/>
  <c r="J3546" i="1"/>
  <c r="I3546" i="1"/>
  <c r="F3546" i="1"/>
  <c r="C3546" i="1"/>
  <c r="J3545" i="1"/>
  <c r="I3545" i="1"/>
  <c r="F3545" i="1"/>
  <c r="C3545" i="1"/>
  <c r="J3544" i="1"/>
  <c r="I3544" i="1"/>
  <c r="F3544" i="1"/>
  <c r="C3544" i="1"/>
  <c r="J3543" i="1"/>
  <c r="I3543" i="1"/>
  <c r="F3543" i="1"/>
  <c r="C3543" i="1"/>
  <c r="J3542" i="1"/>
  <c r="I3542" i="1"/>
  <c r="F3542" i="1"/>
  <c r="C3542" i="1"/>
  <c r="J3541" i="1"/>
  <c r="I3541" i="1"/>
  <c r="F3541" i="1"/>
  <c r="C3541" i="1"/>
  <c r="J3540" i="1"/>
  <c r="I3540" i="1"/>
  <c r="F3540" i="1"/>
  <c r="C3540" i="1"/>
  <c r="J3539" i="1"/>
  <c r="I3539" i="1"/>
  <c r="F3539" i="1"/>
  <c r="C3539" i="1"/>
  <c r="J3538" i="1"/>
  <c r="I3538" i="1"/>
  <c r="F3538" i="1"/>
  <c r="C3538" i="1"/>
  <c r="J3537" i="1"/>
  <c r="I3537" i="1"/>
  <c r="F3537" i="1"/>
  <c r="C3537" i="1"/>
  <c r="J3536" i="1"/>
  <c r="I3536" i="1"/>
  <c r="F3536" i="1"/>
  <c r="C3536" i="1"/>
  <c r="J3535" i="1"/>
  <c r="I3535" i="1"/>
  <c r="F3535" i="1"/>
  <c r="C3535" i="1"/>
  <c r="J3534" i="1"/>
  <c r="I3534" i="1"/>
  <c r="F3534" i="1"/>
  <c r="C3534" i="1"/>
  <c r="J3533" i="1"/>
  <c r="I3533" i="1"/>
  <c r="F3533" i="1"/>
  <c r="C3533" i="1"/>
  <c r="J3532" i="1"/>
  <c r="I3532" i="1"/>
  <c r="F3532" i="1"/>
  <c r="C3532" i="1"/>
  <c r="J3531" i="1"/>
  <c r="I3531" i="1"/>
  <c r="F3531" i="1"/>
  <c r="C3531" i="1"/>
  <c r="J3530" i="1"/>
  <c r="I3530" i="1"/>
  <c r="F3530" i="1"/>
  <c r="C3530" i="1"/>
  <c r="J3529" i="1"/>
  <c r="I3529" i="1"/>
  <c r="F3529" i="1"/>
  <c r="C3529" i="1"/>
  <c r="J3528" i="1"/>
  <c r="I3528" i="1"/>
  <c r="F3528" i="1"/>
  <c r="C3528" i="1"/>
  <c r="J3527" i="1"/>
  <c r="I3527" i="1"/>
  <c r="F3527" i="1"/>
  <c r="C3527" i="1"/>
  <c r="J3526" i="1"/>
  <c r="I3526" i="1"/>
  <c r="F3526" i="1"/>
  <c r="C3526" i="1"/>
  <c r="J3525" i="1"/>
  <c r="I3525" i="1"/>
  <c r="F3525" i="1"/>
  <c r="C3525" i="1"/>
  <c r="J3524" i="1"/>
  <c r="I3524" i="1"/>
  <c r="F3524" i="1"/>
  <c r="C3524" i="1"/>
  <c r="J3523" i="1"/>
  <c r="I3523" i="1"/>
  <c r="F3523" i="1"/>
  <c r="C3523" i="1"/>
  <c r="J3522" i="1"/>
  <c r="I3522" i="1"/>
  <c r="F3522" i="1"/>
  <c r="C3522" i="1"/>
  <c r="J3521" i="1"/>
  <c r="I3521" i="1"/>
  <c r="F3521" i="1"/>
  <c r="C3521" i="1"/>
  <c r="J3520" i="1"/>
  <c r="I3520" i="1"/>
  <c r="F3520" i="1"/>
  <c r="C3520" i="1"/>
  <c r="J3519" i="1"/>
  <c r="I3519" i="1"/>
  <c r="F3519" i="1"/>
  <c r="C3519" i="1"/>
  <c r="J3518" i="1"/>
  <c r="I3518" i="1"/>
  <c r="F3518" i="1"/>
  <c r="C3518" i="1"/>
  <c r="J3517" i="1"/>
  <c r="I3517" i="1"/>
  <c r="F3517" i="1"/>
  <c r="C3517" i="1"/>
  <c r="J3516" i="1"/>
  <c r="I3516" i="1"/>
  <c r="F3516" i="1"/>
  <c r="C3516" i="1"/>
  <c r="J3515" i="1"/>
  <c r="I3515" i="1"/>
  <c r="F3515" i="1"/>
  <c r="C3515" i="1"/>
  <c r="J3514" i="1"/>
  <c r="I3514" i="1"/>
  <c r="F3514" i="1"/>
  <c r="C3514" i="1"/>
  <c r="J3513" i="1"/>
  <c r="I3513" i="1"/>
  <c r="F3513" i="1"/>
  <c r="C3513" i="1"/>
  <c r="J3512" i="1"/>
  <c r="I3512" i="1"/>
  <c r="F3512" i="1"/>
  <c r="C3512" i="1"/>
  <c r="J3511" i="1"/>
  <c r="I3511" i="1"/>
  <c r="F3511" i="1"/>
  <c r="C3511" i="1"/>
  <c r="J3510" i="1"/>
  <c r="I3510" i="1"/>
  <c r="F3510" i="1"/>
  <c r="C3510" i="1"/>
  <c r="J3509" i="1"/>
  <c r="I3509" i="1"/>
  <c r="F3509" i="1"/>
  <c r="C3509" i="1"/>
  <c r="J3508" i="1"/>
  <c r="I3508" i="1"/>
  <c r="F3508" i="1"/>
  <c r="C3508" i="1"/>
  <c r="J3507" i="1"/>
  <c r="I3507" i="1"/>
  <c r="F3507" i="1"/>
  <c r="C3507" i="1"/>
  <c r="J3506" i="1"/>
  <c r="I3506" i="1"/>
  <c r="F3506" i="1"/>
  <c r="C3506" i="1"/>
  <c r="J3505" i="1"/>
  <c r="I3505" i="1"/>
  <c r="F3505" i="1"/>
  <c r="C3505" i="1"/>
  <c r="J3504" i="1"/>
  <c r="I3504" i="1"/>
  <c r="F3504" i="1"/>
  <c r="C3504" i="1"/>
  <c r="J3503" i="1"/>
  <c r="I3503" i="1"/>
  <c r="F3503" i="1"/>
  <c r="C3503" i="1"/>
  <c r="J3502" i="1"/>
  <c r="I3502" i="1"/>
  <c r="F3502" i="1"/>
  <c r="C3502" i="1"/>
  <c r="J3501" i="1"/>
  <c r="I3501" i="1"/>
  <c r="F3501" i="1"/>
  <c r="C3501" i="1"/>
  <c r="J3500" i="1"/>
  <c r="I3500" i="1"/>
  <c r="F3500" i="1"/>
  <c r="C3500" i="1"/>
  <c r="J3499" i="1"/>
  <c r="I3499" i="1"/>
  <c r="F3499" i="1"/>
  <c r="C3499" i="1"/>
  <c r="J3498" i="1"/>
  <c r="I3498" i="1"/>
  <c r="F3498" i="1"/>
  <c r="C3498" i="1"/>
  <c r="J3497" i="1"/>
  <c r="I3497" i="1"/>
  <c r="F3497" i="1"/>
  <c r="C3497" i="1"/>
  <c r="J3496" i="1"/>
  <c r="I3496" i="1"/>
  <c r="F3496" i="1"/>
  <c r="C3496" i="1"/>
  <c r="J3495" i="1"/>
  <c r="I3495" i="1"/>
  <c r="F3495" i="1"/>
  <c r="C3495" i="1"/>
  <c r="J3494" i="1"/>
  <c r="I3494" i="1"/>
  <c r="F3494" i="1"/>
  <c r="C3494" i="1"/>
  <c r="J3493" i="1"/>
  <c r="I3493" i="1"/>
  <c r="F3493" i="1"/>
  <c r="C3493" i="1"/>
  <c r="J3492" i="1"/>
  <c r="I3492" i="1"/>
  <c r="F3492" i="1"/>
  <c r="C3492" i="1"/>
  <c r="J3491" i="1"/>
  <c r="I3491" i="1"/>
  <c r="F3491" i="1"/>
  <c r="C3491" i="1"/>
  <c r="J3490" i="1"/>
  <c r="I3490" i="1"/>
  <c r="F3490" i="1"/>
  <c r="C3490" i="1"/>
  <c r="J3489" i="1"/>
  <c r="I3489" i="1"/>
  <c r="F3489" i="1"/>
  <c r="C3489" i="1"/>
  <c r="J3488" i="1"/>
  <c r="I3488" i="1"/>
  <c r="F3488" i="1"/>
  <c r="C3488" i="1"/>
  <c r="J3487" i="1"/>
  <c r="I3487" i="1"/>
  <c r="F3487" i="1"/>
  <c r="C3487" i="1"/>
  <c r="J3486" i="1"/>
  <c r="I3486" i="1"/>
  <c r="F3486" i="1"/>
  <c r="C3486" i="1"/>
  <c r="J3485" i="1"/>
  <c r="I3485" i="1"/>
  <c r="F3485" i="1"/>
  <c r="C3485" i="1"/>
  <c r="J3484" i="1"/>
  <c r="I3484" i="1"/>
  <c r="F3484" i="1"/>
  <c r="C3484" i="1"/>
  <c r="J3483" i="1"/>
  <c r="I3483" i="1"/>
  <c r="F3483" i="1"/>
  <c r="C3483" i="1"/>
  <c r="J3482" i="1"/>
  <c r="I3482" i="1"/>
  <c r="F3482" i="1"/>
  <c r="C3482" i="1"/>
  <c r="J3481" i="1"/>
  <c r="I3481" i="1"/>
  <c r="F3481" i="1"/>
  <c r="C3481" i="1"/>
  <c r="J3480" i="1"/>
  <c r="I3480" i="1"/>
  <c r="F3480" i="1"/>
  <c r="C3480" i="1"/>
  <c r="J3479" i="1"/>
  <c r="I3479" i="1"/>
  <c r="F3479" i="1"/>
  <c r="C3479" i="1"/>
  <c r="J3478" i="1"/>
  <c r="I3478" i="1"/>
  <c r="F3478" i="1"/>
  <c r="C3478" i="1"/>
  <c r="J3477" i="1"/>
  <c r="I3477" i="1"/>
  <c r="F3477" i="1"/>
  <c r="C3477" i="1"/>
  <c r="J3476" i="1"/>
  <c r="I3476" i="1"/>
  <c r="F3476" i="1"/>
  <c r="C3476" i="1"/>
  <c r="J3475" i="1"/>
  <c r="I3475" i="1"/>
  <c r="F3475" i="1"/>
  <c r="C3475" i="1"/>
  <c r="J3474" i="1"/>
  <c r="I3474" i="1"/>
  <c r="F3474" i="1"/>
  <c r="C3474" i="1"/>
  <c r="J3473" i="1"/>
  <c r="I3473" i="1"/>
  <c r="F3473" i="1"/>
  <c r="C3473" i="1"/>
  <c r="J3472" i="1"/>
  <c r="I3472" i="1"/>
  <c r="F3472" i="1"/>
  <c r="C3472" i="1"/>
  <c r="J3471" i="1"/>
  <c r="I3471" i="1"/>
  <c r="F3471" i="1"/>
  <c r="C3471" i="1"/>
  <c r="J3470" i="1"/>
  <c r="I3470" i="1"/>
  <c r="F3470" i="1"/>
  <c r="C3470" i="1"/>
  <c r="J3469" i="1"/>
  <c r="I3469" i="1"/>
  <c r="F3469" i="1"/>
  <c r="C3469" i="1"/>
  <c r="J3468" i="1"/>
  <c r="I3468" i="1"/>
  <c r="F3468" i="1"/>
  <c r="C3468" i="1"/>
  <c r="J3467" i="1"/>
  <c r="I3467" i="1"/>
  <c r="F3467" i="1"/>
  <c r="C3467" i="1"/>
  <c r="J3466" i="1"/>
  <c r="I3466" i="1"/>
  <c r="F3466" i="1"/>
  <c r="C3466" i="1"/>
  <c r="J3465" i="1"/>
  <c r="I3465" i="1"/>
  <c r="F3465" i="1"/>
  <c r="C3465" i="1"/>
  <c r="J3464" i="1"/>
  <c r="I3464" i="1"/>
  <c r="F3464" i="1"/>
  <c r="C3464" i="1"/>
  <c r="J3463" i="1"/>
  <c r="I3463" i="1"/>
  <c r="F3463" i="1"/>
  <c r="C3463" i="1"/>
  <c r="J3462" i="1"/>
  <c r="I3462" i="1"/>
  <c r="F3462" i="1"/>
  <c r="C3462" i="1"/>
  <c r="J3461" i="1"/>
  <c r="I3461" i="1"/>
  <c r="F3461" i="1"/>
  <c r="C3461" i="1"/>
  <c r="J3460" i="1"/>
  <c r="I3460" i="1"/>
  <c r="F3460" i="1"/>
  <c r="C3460" i="1"/>
  <c r="J3459" i="1"/>
  <c r="I3459" i="1"/>
  <c r="F3459" i="1"/>
  <c r="C3459" i="1"/>
  <c r="J3458" i="1"/>
  <c r="I3458" i="1"/>
  <c r="F3458" i="1"/>
  <c r="C3458" i="1"/>
  <c r="J3457" i="1"/>
  <c r="I3457" i="1"/>
  <c r="F3457" i="1"/>
  <c r="C3457" i="1"/>
  <c r="J3456" i="1"/>
  <c r="I3456" i="1"/>
  <c r="F3456" i="1"/>
  <c r="C3456" i="1"/>
  <c r="J3455" i="1"/>
  <c r="I3455" i="1"/>
  <c r="F3455" i="1"/>
  <c r="C3455" i="1"/>
  <c r="J3454" i="1"/>
  <c r="I3454" i="1"/>
  <c r="F3454" i="1"/>
  <c r="C3454" i="1"/>
  <c r="J3453" i="1"/>
  <c r="I3453" i="1"/>
  <c r="F3453" i="1"/>
  <c r="C3453" i="1"/>
  <c r="J3452" i="1"/>
  <c r="I3452" i="1"/>
  <c r="F3452" i="1"/>
  <c r="C3452" i="1"/>
  <c r="J3451" i="1"/>
  <c r="I3451" i="1"/>
  <c r="F3451" i="1"/>
  <c r="C3451" i="1"/>
  <c r="J3450" i="1"/>
  <c r="I3450" i="1"/>
  <c r="F3450" i="1"/>
  <c r="C3450" i="1"/>
  <c r="J3449" i="1"/>
  <c r="I3449" i="1"/>
  <c r="F3449" i="1"/>
  <c r="C3449" i="1"/>
  <c r="J3448" i="1"/>
  <c r="I3448" i="1"/>
  <c r="F3448" i="1"/>
  <c r="C3448" i="1"/>
  <c r="J3447" i="1"/>
  <c r="I3447" i="1"/>
  <c r="F3447" i="1"/>
  <c r="C3447" i="1"/>
  <c r="J3446" i="1"/>
  <c r="I3446" i="1"/>
  <c r="F3446" i="1"/>
  <c r="C3446" i="1"/>
  <c r="J3445" i="1"/>
  <c r="I3445" i="1"/>
  <c r="F3445" i="1"/>
  <c r="C3445" i="1"/>
  <c r="J3444" i="1"/>
  <c r="I3444" i="1"/>
  <c r="F3444" i="1"/>
  <c r="C3444" i="1"/>
  <c r="J3443" i="1"/>
  <c r="I3443" i="1"/>
  <c r="F3443" i="1"/>
  <c r="C3443" i="1"/>
  <c r="J3442" i="1"/>
  <c r="I3442" i="1"/>
  <c r="F3442" i="1"/>
  <c r="C3442" i="1"/>
  <c r="J3441" i="1"/>
  <c r="I3441" i="1"/>
  <c r="F3441" i="1"/>
  <c r="C3441" i="1"/>
  <c r="J3440" i="1"/>
  <c r="I3440" i="1"/>
  <c r="F3440" i="1"/>
  <c r="C3440" i="1"/>
  <c r="J3439" i="1"/>
  <c r="I3439" i="1"/>
  <c r="F3439" i="1"/>
  <c r="C3439" i="1"/>
  <c r="J3438" i="1"/>
  <c r="I3438" i="1"/>
  <c r="F3438" i="1"/>
  <c r="C3438" i="1"/>
  <c r="J3437" i="1"/>
  <c r="I3437" i="1"/>
  <c r="F3437" i="1"/>
  <c r="C3437" i="1"/>
  <c r="J3436" i="1"/>
  <c r="I3436" i="1"/>
  <c r="F3436" i="1"/>
  <c r="C3436" i="1"/>
  <c r="J3435" i="1"/>
  <c r="I3435" i="1"/>
  <c r="F3435" i="1"/>
  <c r="C3435" i="1"/>
  <c r="J3434" i="1"/>
  <c r="I3434" i="1"/>
  <c r="F3434" i="1"/>
  <c r="C3434" i="1"/>
  <c r="J3433" i="1"/>
  <c r="I3433" i="1"/>
  <c r="F3433" i="1"/>
  <c r="C3433" i="1"/>
  <c r="J3432" i="1"/>
  <c r="I3432" i="1"/>
  <c r="F3432" i="1"/>
  <c r="C3432" i="1"/>
  <c r="J3431" i="1"/>
  <c r="I3431" i="1"/>
  <c r="F3431" i="1"/>
  <c r="C3431" i="1"/>
  <c r="J3430" i="1"/>
  <c r="I3430" i="1"/>
  <c r="F3430" i="1"/>
  <c r="C3430" i="1"/>
  <c r="J3429" i="1"/>
  <c r="I3429" i="1"/>
  <c r="F3429" i="1"/>
  <c r="C3429" i="1"/>
  <c r="J3428" i="1"/>
  <c r="I3428" i="1"/>
  <c r="F3428" i="1"/>
  <c r="C3428" i="1"/>
  <c r="J3427" i="1"/>
  <c r="I3427" i="1"/>
  <c r="F3427" i="1"/>
  <c r="C3427" i="1"/>
  <c r="J3426" i="1"/>
  <c r="I3426" i="1"/>
  <c r="F3426" i="1"/>
  <c r="C3426" i="1"/>
  <c r="J3425" i="1"/>
  <c r="I3425" i="1"/>
  <c r="F3425" i="1"/>
  <c r="C3425" i="1"/>
  <c r="J3424" i="1"/>
  <c r="I3424" i="1"/>
  <c r="F3424" i="1"/>
  <c r="C3424" i="1"/>
  <c r="J3423" i="1"/>
  <c r="I3423" i="1"/>
  <c r="F3423" i="1"/>
  <c r="C3423" i="1"/>
  <c r="J3422" i="1"/>
  <c r="I3422" i="1"/>
  <c r="F3422" i="1"/>
  <c r="C3422" i="1"/>
  <c r="J3421" i="1"/>
  <c r="I3421" i="1"/>
  <c r="F3421" i="1"/>
  <c r="C3421" i="1"/>
  <c r="J3420" i="1"/>
  <c r="I3420" i="1"/>
  <c r="F3420" i="1"/>
  <c r="C3420" i="1"/>
  <c r="J3419" i="1"/>
  <c r="I3419" i="1"/>
  <c r="F3419" i="1"/>
  <c r="C3419" i="1"/>
  <c r="J3418" i="1"/>
  <c r="I3418" i="1"/>
  <c r="F3418" i="1"/>
  <c r="C3418" i="1"/>
  <c r="J3417" i="1"/>
  <c r="I3417" i="1"/>
  <c r="F3417" i="1"/>
  <c r="C3417" i="1"/>
  <c r="J3416" i="1"/>
  <c r="I3416" i="1"/>
  <c r="F3416" i="1"/>
  <c r="C3416" i="1"/>
  <c r="J3415" i="1"/>
  <c r="I3415" i="1"/>
  <c r="F3415" i="1"/>
  <c r="C3415" i="1"/>
  <c r="J3414" i="1"/>
  <c r="I3414" i="1"/>
  <c r="F3414" i="1"/>
  <c r="C3414" i="1"/>
  <c r="J3413" i="1"/>
  <c r="I3413" i="1"/>
  <c r="F3413" i="1"/>
  <c r="C3413" i="1"/>
  <c r="J3412" i="1"/>
  <c r="I3412" i="1"/>
  <c r="F3412" i="1"/>
  <c r="C3412" i="1"/>
  <c r="J3411" i="1"/>
  <c r="I3411" i="1"/>
  <c r="F3411" i="1"/>
  <c r="C3411" i="1"/>
  <c r="J3410" i="1"/>
  <c r="I3410" i="1"/>
  <c r="F3410" i="1"/>
  <c r="C3410" i="1"/>
  <c r="J3409" i="1"/>
  <c r="I3409" i="1"/>
  <c r="F3409" i="1"/>
  <c r="C3409" i="1"/>
  <c r="J3408" i="1"/>
  <c r="I3408" i="1"/>
  <c r="F3408" i="1"/>
  <c r="C3408" i="1"/>
  <c r="J3407" i="1"/>
  <c r="I3407" i="1"/>
  <c r="F3407" i="1"/>
  <c r="C3407" i="1"/>
  <c r="J3406" i="1"/>
  <c r="I3406" i="1"/>
  <c r="F3406" i="1"/>
  <c r="C3406" i="1"/>
  <c r="J3405" i="1"/>
  <c r="I3405" i="1"/>
  <c r="F3405" i="1"/>
  <c r="C3405" i="1"/>
  <c r="J3404" i="1"/>
  <c r="I3404" i="1"/>
  <c r="F3404" i="1"/>
  <c r="C3404" i="1"/>
  <c r="J3403" i="1"/>
  <c r="I3403" i="1"/>
  <c r="F3403" i="1"/>
  <c r="C3403" i="1"/>
  <c r="J3402" i="1"/>
  <c r="I3402" i="1"/>
  <c r="F3402" i="1"/>
  <c r="C3402" i="1"/>
  <c r="J3401" i="1"/>
  <c r="I3401" i="1"/>
  <c r="F3401" i="1"/>
  <c r="C3401" i="1"/>
  <c r="J3400" i="1"/>
  <c r="I3400" i="1"/>
  <c r="F3400" i="1"/>
  <c r="C3400" i="1"/>
  <c r="J3399" i="1"/>
  <c r="I3399" i="1"/>
  <c r="F3399" i="1"/>
  <c r="C3399" i="1"/>
  <c r="J3398" i="1"/>
  <c r="I3398" i="1"/>
  <c r="F3398" i="1"/>
  <c r="C3398" i="1"/>
  <c r="J3397" i="1"/>
  <c r="I3397" i="1"/>
  <c r="F3397" i="1"/>
  <c r="C3397" i="1"/>
  <c r="J3396" i="1"/>
  <c r="I3396" i="1"/>
  <c r="F3396" i="1"/>
  <c r="C3396" i="1"/>
  <c r="J3395" i="1"/>
  <c r="I3395" i="1"/>
  <c r="F3395" i="1"/>
  <c r="C3395" i="1"/>
  <c r="J3394" i="1"/>
  <c r="I3394" i="1"/>
  <c r="F3394" i="1"/>
  <c r="C3394" i="1"/>
  <c r="J3393" i="1"/>
  <c r="I3393" i="1"/>
  <c r="F3393" i="1"/>
  <c r="C3393" i="1"/>
  <c r="J3392" i="1"/>
  <c r="I3392" i="1"/>
  <c r="F3392" i="1"/>
  <c r="C3392" i="1"/>
  <c r="J3391" i="1"/>
  <c r="I3391" i="1"/>
  <c r="F3391" i="1"/>
  <c r="C3391" i="1"/>
  <c r="J3390" i="1"/>
  <c r="I3390" i="1"/>
  <c r="F3390" i="1"/>
  <c r="C3390" i="1"/>
  <c r="J3389" i="1"/>
  <c r="I3389" i="1"/>
  <c r="F3389" i="1"/>
  <c r="C3389" i="1"/>
  <c r="J3388" i="1"/>
  <c r="I3388" i="1"/>
  <c r="F3388" i="1"/>
  <c r="C3388" i="1"/>
  <c r="J3387" i="1"/>
  <c r="I3387" i="1"/>
  <c r="F3387" i="1"/>
  <c r="C3387" i="1"/>
  <c r="J3386" i="1"/>
  <c r="I3386" i="1"/>
  <c r="F3386" i="1"/>
  <c r="C3386" i="1"/>
  <c r="J3385" i="1"/>
  <c r="I3385" i="1"/>
  <c r="F3385" i="1"/>
  <c r="C3385" i="1"/>
  <c r="J3384" i="1"/>
  <c r="I3384" i="1"/>
  <c r="F3384" i="1"/>
  <c r="C3384" i="1"/>
  <c r="J3383" i="1"/>
  <c r="I3383" i="1"/>
  <c r="F3383" i="1"/>
  <c r="C3383" i="1"/>
  <c r="J3382" i="1"/>
  <c r="I3382" i="1"/>
  <c r="F3382" i="1"/>
  <c r="C3382" i="1"/>
  <c r="J3381" i="1"/>
  <c r="I3381" i="1"/>
  <c r="F3381" i="1"/>
  <c r="C3381" i="1"/>
  <c r="J3380" i="1"/>
  <c r="I3380" i="1"/>
  <c r="F3380" i="1"/>
  <c r="C3380" i="1"/>
  <c r="J3379" i="1"/>
  <c r="I3379" i="1"/>
  <c r="F3379" i="1"/>
  <c r="C3379" i="1"/>
  <c r="J3378" i="1"/>
  <c r="I3378" i="1"/>
  <c r="F3378" i="1"/>
  <c r="C3378" i="1"/>
  <c r="J3377" i="1"/>
  <c r="I3377" i="1"/>
  <c r="F3377" i="1"/>
  <c r="C3377" i="1"/>
  <c r="J3376" i="1"/>
  <c r="I3376" i="1"/>
  <c r="F3376" i="1"/>
  <c r="C3376" i="1"/>
  <c r="J3375" i="1"/>
  <c r="I3375" i="1"/>
  <c r="F3375" i="1"/>
  <c r="C3375" i="1"/>
  <c r="J3374" i="1"/>
  <c r="I3374" i="1"/>
  <c r="F3374" i="1"/>
  <c r="C3374" i="1"/>
  <c r="J3373" i="1"/>
  <c r="I3373" i="1"/>
  <c r="F3373" i="1"/>
  <c r="C3373" i="1"/>
  <c r="J3372" i="1"/>
  <c r="I3372" i="1"/>
  <c r="F3372" i="1"/>
  <c r="C3372" i="1"/>
  <c r="J3371" i="1"/>
  <c r="I3371" i="1"/>
  <c r="F3371" i="1"/>
  <c r="C3371" i="1"/>
  <c r="J3370" i="1"/>
  <c r="I3370" i="1"/>
  <c r="F3370" i="1"/>
  <c r="C3370" i="1"/>
  <c r="J3369" i="1"/>
  <c r="I3369" i="1"/>
  <c r="F3369" i="1"/>
  <c r="C3369" i="1"/>
  <c r="J3368" i="1"/>
  <c r="I3368" i="1"/>
  <c r="F3368" i="1"/>
  <c r="C3368" i="1"/>
  <c r="J3367" i="1"/>
  <c r="I3367" i="1"/>
  <c r="F3367" i="1"/>
  <c r="C3367" i="1"/>
  <c r="J3366" i="1"/>
  <c r="I3366" i="1"/>
  <c r="F3366" i="1"/>
  <c r="C3366" i="1"/>
  <c r="J3365" i="1"/>
  <c r="I3365" i="1"/>
  <c r="F3365" i="1"/>
  <c r="C3365" i="1"/>
  <c r="J3364" i="1"/>
  <c r="I3364" i="1"/>
  <c r="F3364" i="1"/>
  <c r="C3364" i="1"/>
  <c r="J3363" i="1"/>
  <c r="I3363" i="1"/>
  <c r="F3363" i="1"/>
  <c r="C3363" i="1"/>
  <c r="J3362" i="1"/>
  <c r="I3362" i="1"/>
  <c r="F3362" i="1"/>
  <c r="C3362" i="1"/>
  <c r="J3361" i="1"/>
  <c r="I3361" i="1"/>
  <c r="F3361" i="1"/>
  <c r="C3361" i="1"/>
  <c r="J3360" i="1"/>
  <c r="I3360" i="1"/>
  <c r="F3360" i="1"/>
  <c r="C3360" i="1"/>
  <c r="J3359" i="1"/>
  <c r="I3359" i="1"/>
  <c r="F3359" i="1"/>
  <c r="C3359" i="1"/>
  <c r="J3358" i="1"/>
  <c r="I3358" i="1"/>
  <c r="F3358" i="1"/>
  <c r="C3358" i="1"/>
  <c r="J3357" i="1"/>
  <c r="I3357" i="1"/>
  <c r="F3357" i="1"/>
  <c r="C3357" i="1"/>
  <c r="J3356" i="1"/>
  <c r="I3356" i="1"/>
  <c r="F3356" i="1"/>
  <c r="C3356" i="1"/>
  <c r="J3355" i="1"/>
  <c r="I3355" i="1"/>
  <c r="F3355" i="1"/>
  <c r="C3355" i="1"/>
  <c r="J3354" i="1"/>
  <c r="I3354" i="1"/>
  <c r="F3354" i="1"/>
  <c r="C3354" i="1"/>
  <c r="J3353" i="1"/>
  <c r="I3353" i="1"/>
  <c r="F3353" i="1"/>
  <c r="C3353" i="1"/>
  <c r="J3352" i="1"/>
  <c r="I3352" i="1"/>
  <c r="F3352" i="1"/>
  <c r="C3352" i="1"/>
  <c r="J3351" i="1"/>
  <c r="I3351" i="1"/>
  <c r="F3351" i="1"/>
  <c r="C3351" i="1"/>
  <c r="J3350" i="1"/>
  <c r="I3350" i="1"/>
  <c r="F3350" i="1"/>
  <c r="C3350" i="1"/>
  <c r="J3349" i="1"/>
  <c r="I3349" i="1"/>
  <c r="F3349" i="1"/>
  <c r="C3349" i="1"/>
  <c r="J3348" i="1"/>
  <c r="I3348" i="1"/>
  <c r="F3348" i="1"/>
  <c r="C3348" i="1"/>
  <c r="J3347" i="1"/>
  <c r="I3347" i="1"/>
  <c r="F3347" i="1"/>
  <c r="C3347" i="1"/>
  <c r="J3346" i="1"/>
  <c r="I3346" i="1"/>
  <c r="F3346" i="1"/>
  <c r="C3346" i="1"/>
  <c r="J3345" i="1"/>
  <c r="I3345" i="1"/>
  <c r="F3345" i="1"/>
  <c r="C3345" i="1"/>
  <c r="J3344" i="1"/>
  <c r="I3344" i="1"/>
  <c r="F3344" i="1"/>
  <c r="C3344" i="1"/>
  <c r="J3343" i="1"/>
  <c r="I3343" i="1"/>
  <c r="F3343" i="1"/>
  <c r="C3343" i="1"/>
  <c r="J3342" i="1"/>
  <c r="I3342" i="1"/>
  <c r="F3342" i="1"/>
  <c r="C3342" i="1"/>
  <c r="J3341" i="1"/>
  <c r="I3341" i="1"/>
  <c r="F3341" i="1"/>
  <c r="C3341" i="1"/>
  <c r="J3340" i="1"/>
  <c r="I3340" i="1"/>
  <c r="F3340" i="1"/>
  <c r="C3340" i="1"/>
  <c r="J3339" i="1"/>
  <c r="I3339" i="1"/>
  <c r="F3339" i="1"/>
  <c r="C3339" i="1"/>
  <c r="J3338" i="1"/>
  <c r="I3338" i="1"/>
  <c r="F3338" i="1"/>
  <c r="C3338" i="1"/>
  <c r="J3337" i="1"/>
  <c r="I3337" i="1"/>
  <c r="F3337" i="1"/>
  <c r="C3337" i="1"/>
  <c r="J3336" i="1"/>
  <c r="I3336" i="1"/>
  <c r="F3336" i="1"/>
  <c r="C3336" i="1"/>
  <c r="J3335" i="1"/>
  <c r="I3335" i="1"/>
  <c r="F3335" i="1"/>
  <c r="C3335" i="1"/>
  <c r="J3334" i="1"/>
  <c r="I3334" i="1"/>
  <c r="F3334" i="1"/>
  <c r="C3334" i="1"/>
  <c r="J3333" i="1"/>
  <c r="I3333" i="1"/>
  <c r="F3333" i="1"/>
  <c r="C3333" i="1"/>
  <c r="J3332" i="1"/>
  <c r="I3332" i="1"/>
  <c r="F3332" i="1"/>
  <c r="C3332" i="1"/>
  <c r="J3331" i="1"/>
  <c r="I3331" i="1"/>
  <c r="F3331" i="1"/>
  <c r="C3331" i="1"/>
  <c r="J3330" i="1"/>
  <c r="I3330" i="1"/>
  <c r="F3330" i="1"/>
  <c r="C3330" i="1"/>
  <c r="J3329" i="1"/>
  <c r="I3329" i="1"/>
  <c r="F3329" i="1"/>
  <c r="C3329" i="1"/>
  <c r="J3328" i="1"/>
  <c r="I3328" i="1"/>
  <c r="F3328" i="1"/>
  <c r="C3328" i="1"/>
  <c r="J3327" i="1"/>
  <c r="I3327" i="1"/>
  <c r="F3327" i="1"/>
  <c r="C3327" i="1"/>
  <c r="J3326" i="1"/>
  <c r="I3326" i="1"/>
  <c r="F3326" i="1"/>
  <c r="C3326" i="1"/>
  <c r="J3325" i="1"/>
  <c r="I3325" i="1"/>
  <c r="F3325" i="1"/>
  <c r="C3325" i="1"/>
  <c r="J3324" i="1"/>
  <c r="I3324" i="1"/>
  <c r="F3324" i="1"/>
  <c r="C3324" i="1"/>
  <c r="J3323" i="1"/>
  <c r="I3323" i="1"/>
  <c r="F3323" i="1"/>
  <c r="C3323" i="1"/>
  <c r="J3322" i="1"/>
  <c r="I3322" i="1"/>
  <c r="F3322" i="1"/>
  <c r="C3322" i="1"/>
  <c r="J3321" i="1"/>
  <c r="I3321" i="1"/>
  <c r="F3321" i="1"/>
  <c r="C3321" i="1"/>
  <c r="J3320" i="1"/>
  <c r="I3320" i="1"/>
  <c r="F3320" i="1"/>
  <c r="C3320" i="1"/>
  <c r="J3319" i="1"/>
  <c r="I3319" i="1"/>
  <c r="F3319" i="1"/>
  <c r="C3319" i="1"/>
  <c r="J3318" i="1"/>
  <c r="I3318" i="1"/>
  <c r="F3318" i="1"/>
  <c r="C3318" i="1"/>
  <c r="J3317" i="1"/>
  <c r="I3317" i="1"/>
  <c r="F3317" i="1"/>
  <c r="C3317" i="1"/>
  <c r="J3316" i="1"/>
  <c r="I3316" i="1"/>
  <c r="F3316" i="1"/>
  <c r="C3316" i="1"/>
  <c r="J3315" i="1"/>
  <c r="I3315" i="1"/>
  <c r="F3315" i="1"/>
  <c r="C3315" i="1"/>
  <c r="J3314" i="1"/>
  <c r="I3314" i="1"/>
  <c r="F3314" i="1"/>
  <c r="C3314" i="1"/>
  <c r="J3313" i="1"/>
  <c r="I3313" i="1"/>
  <c r="F3313" i="1"/>
  <c r="C3313" i="1"/>
  <c r="J3312" i="1"/>
  <c r="I3312" i="1"/>
  <c r="F3312" i="1"/>
  <c r="C3312" i="1"/>
  <c r="J3311" i="1"/>
  <c r="I3311" i="1"/>
  <c r="F3311" i="1"/>
  <c r="C3311" i="1"/>
  <c r="J3310" i="1"/>
  <c r="I3310" i="1"/>
  <c r="F3310" i="1"/>
  <c r="C3310" i="1"/>
  <c r="J3309" i="1"/>
  <c r="I3309" i="1"/>
  <c r="F3309" i="1"/>
  <c r="C3309" i="1"/>
  <c r="J3308" i="1"/>
  <c r="I3308" i="1"/>
  <c r="F3308" i="1"/>
  <c r="C3308" i="1"/>
  <c r="J3307" i="1"/>
  <c r="I3307" i="1"/>
  <c r="F3307" i="1"/>
  <c r="C3307" i="1"/>
  <c r="J3306" i="1"/>
  <c r="I3306" i="1"/>
  <c r="F3306" i="1"/>
  <c r="C3306" i="1"/>
  <c r="J3305" i="1"/>
  <c r="I3305" i="1"/>
  <c r="F3305" i="1"/>
  <c r="C3305" i="1"/>
  <c r="J3304" i="1"/>
  <c r="I3304" i="1"/>
  <c r="F3304" i="1"/>
  <c r="C3304" i="1"/>
  <c r="J3303" i="1"/>
  <c r="I3303" i="1"/>
  <c r="F3303" i="1"/>
  <c r="C3303" i="1"/>
  <c r="J3302" i="1"/>
  <c r="I3302" i="1"/>
  <c r="F3302" i="1"/>
  <c r="C3302" i="1"/>
  <c r="J3301" i="1"/>
  <c r="I3301" i="1"/>
  <c r="F3301" i="1"/>
  <c r="C3301" i="1"/>
  <c r="J3300" i="1"/>
  <c r="I3300" i="1"/>
  <c r="F3300" i="1"/>
  <c r="C3300" i="1"/>
  <c r="J3299" i="1"/>
  <c r="I3299" i="1"/>
  <c r="F3299" i="1"/>
  <c r="C3299" i="1"/>
  <c r="J3298" i="1"/>
  <c r="I3298" i="1"/>
  <c r="F3298" i="1"/>
  <c r="C3298" i="1"/>
  <c r="J3297" i="1"/>
  <c r="I3297" i="1"/>
  <c r="F3297" i="1"/>
  <c r="C3297" i="1"/>
  <c r="J3296" i="1"/>
  <c r="I3296" i="1"/>
  <c r="F3296" i="1"/>
  <c r="C3296" i="1"/>
  <c r="J3295" i="1"/>
  <c r="I3295" i="1"/>
  <c r="F3295" i="1"/>
  <c r="C3295" i="1"/>
  <c r="J3294" i="1"/>
  <c r="I3294" i="1"/>
  <c r="F3294" i="1"/>
  <c r="C3294" i="1"/>
  <c r="J3293" i="1"/>
  <c r="I3293" i="1"/>
  <c r="F3293" i="1"/>
  <c r="C3293" i="1"/>
  <c r="J3292" i="1"/>
  <c r="I3292" i="1"/>
  <c r="F3292" i="1"/>
  <c r="C3292" i="1"/>
  <c r="J3291" i="1"/>
  <c r="I3291" i="1"/>
  <c r="F3291" i="1"/>
  <c r="C3291" i="1"/>
  <c r="J3290" i="1"/>
  <c r="I3290" i="1"/>
  <c r="F3290" i="1"/>
  <c r="C3290" i="1"/>
  <c r="J3289" i="1"/>
  <c r="I3289" i="1"/>
  <c r="F3289" i="1"/>
  <c r="C3289" i="1"/>
  <c r="J3288" i="1"/>
  <c r="I3288" i="1"/>
  <c r="F3288" i="1"/>
  <c r="C3288" i="1"/>
  <c r="J3287" i="1"/>
  <c r="I3287" i="1"/>
  <c r="F3287" i="1"/>
  <c r="C3287" i="1"/>
  <c r="J3286" i="1"/>
  <c r="I3286" i="1"/>
  <c r="F3286" i="1"/>
  <c r="C3286" i="1"/>
  <c r="J3285" i="1"/>
  <c r="I3285" i="1"/>
  <c r="F3285" i="1"/>
  <c r="C3285" i="1"/>
  <c r="J3284" i="1"/>
  <c r="I3284" i="1"/>
  <c r="F3284" i="1"/>
  <c r="C3284" i="1"/>
  <c r="J3283" i="1"/>
  <c r="I3283" i="1"/>
  <c r="F3283" i="1"/>
  <c r="C3283" i="1"/>
  <c r="J3282" i="1"/>
  <c r="I3282" i="1"/>
  <c r="F3282" i="1"/>
  <c r="C3282" i="1"/>
  <c r="J3281" i="1"/>
  <c r="I3281" i="1"/>
  <c r="F3281" i="1"/>
  <c r="C3281" i="1"/>
  <c r="J3280" i="1"/>
  <c r="I3280" i="1"/>
  <c r="F3280" i="1"/>
  <c r="C3280" i="1"/>
  <c r="J3279" i="1"/>
  <c r="I3279" i="1"/>
  <c r="F3279" i="1"/>
  <c r="C3279" i="1"/>
  <c r="J3278" i="1"/>
  <c r="I3278" i="1"/>
  <c r="F3278" i="1"/>
  <c r="C3278" i="1"/>
  <c r="J3277" i="1"/>
  <c r="I3277" i="1"/>
  <c r="F3277" i="1"/>
  <c r="C3277" i="1"/>
  <c r="J3276" i="1"/>
  <c r="I3276" i="1"/>
  <c r="F3276" i="1"/>
  <c r="C3276" i="1"/>
  <c r="J3275" i="1"/>
  <c r="I3275" i="1"/>
  <c r="F3275" i="1"/>
  <c r="C3275" i="1"/>
  <c r="J3274" i="1"/>
  <c r="I3274" i="1"/>
  <c r="F3274" i="1"/>
  <c r="C3274" i="1"/>
  <c r="J3273" i="1"/>
  <c r="I3273" i="1"/>
  <c r="F3273" i="1"/>
  <c r="C3273" i="1"/>
  <c r="J3272" i="1"/>
  <c r="I3272" i="1"/>
  <c r="F3272" i="1"/>
  <c r="C3272" i="1"/>
  <c r="J3271" i="1"/>
  <c r="I3271" i="1"/>
  <c r="F3271" i="1"/>
  <c r="C3271" i="1"/>
  <c r="J3270" i="1"/>
  <c r="I3270" i="1"/>
  <c r="F3270" i="1"/>
  <c r="C3270" i="1"/>
  <c r="J3269" i="1"/>
  <c r="I3269" i="1"/>
  <c r="F3269" i="1"/>
  <c r="C3269" i="1"/>
  <c r="J3268" i="1"/>
  <c r="I3268" i="1"/>
  <c r="F3268" i="1"/>
  <c r="C3268" i="1"/>
  <c r="J3267" i="1"/>
  <c r="I3267" i="1"/>
  <c r="F3267" i="1"/>
  <c r="C3267" i="1"/>
  <c r="J3266" i="1"/>
  <c r="I3266" i="1"/>
  <c r="F3266" i="1"/>
  <c r="C3266" i="1"/>
  <c r="J3265" i="1"/>
  <c r="I3265" i="1"/>
  <c r="F3265" i="1"/>
  <c r="C3265" i="1"/>
  <c r="J3264" i="1"/>
  <c r="I3264" i="1"/>
  <c r="F3264" i="1"/>
  <c r="C3264" i="1"/>
  <c r="J3263" i="1"/>
  <c r="I3263" i="1"/>
  <c r="F3263" i="1"/>
  <c r="C3263" i="1"/>
  <c r="J3262" i="1"/>
  <c r="I3262" i="1"/>
  <c r="F3262" i="1"/>
  <c r="C3262" i="1"/>
  <c r="J3261" i="1"/>
  <c r="I3261" i="1"/>
  <c r="F3261" i="1"/>
  <c r="C3261" i="1"/>
  <c r="J3260" i="1"/>
  <c r="I3260" i="1"/>
  <c r="F3260" i="1"/>
  <c r="C3260" i="1"/>
  <c r="J3259" i="1"/>
  <c r="I3259" i="1"/>
  <c r="F3259" i="1"/>
  <c r="C3259" i="1"/>
  <c r="J3258" i="1"/>
  <c r="I3258" i="1"/>
  <c r="F3258" i="1"/>
  <c r="C3258" i="1"/>
  <c r="J3257" i="1"/>
  <c r="I3257" i="1"/>
  <c r="F3257" i="1"/>
  <c r="C3257" i="1"/>
  <c r="J3256" i="1"/>
  <c r="I3256" i="1"/>
  <c r="F3256" i="1"/>
  <c r="C3256" i="1"/>
  <c r="J3255" i="1"/>
  <c r="I3255" i="1"/>
  <c r="F3255" i="1"/>
  <c r="C3255" i="1"/>
  <c r="J3254" i="1"/>
  <c r="I3254" i="1"/>
  <c r="F3254" i="1"/>
  <c r="C3254" i="1"/>
  <c r="J3253" i="1"/>
  <c r="I3253" i="1"/>
  <c r="F3253" i="1"/>
  <c r="C3253" i="1"/>
  <c r="J3252" i="1"/>
  <c r="I3252" i="1"/>
  <c r="F3252" i="1"/>
  <c r="C3252" i="1"/>
  <c r="J3251" i="1"/>
  <c r="I3251" i="1"/>
  <c r="F3251" i="1"/>
  <c r="C3251" i="1"/>
  <c r="J3250" i="1"/>
  <c r="I3250" i="1"/>
  <c r="F3250" i="1"/>
  <c r="C3250" i="1"/>
  <c r="J3249" i="1"/>
  <c r="I3249" i="1"/>
  <c r="F3249" i="1"/>
  <c r="C3249" i="1"/>
  <c r="J3248" i="1"/>
  <c r="I3248" i="1"/>
  <c r="F3248" i="1"/>
  <c r="C3248" i="1"/>
  <c r="J3247" i="1"/>
  <c r="I3247" i="1"/>
  <c r="F3247" i="1"/>
  <c r="C3247" i="1"/>
  <c r="J3246" i="1"/>
  <c r="I3246" i="1"/>
  <c r="F3246" i="1"/>
  <c r="C3246" i="1"/>
  <c r="J3245" i="1"/>
  <c r="I3245" i="1"/>
  <c r="F3245" i="1"/>
  <c r="C3245" i="1"/>
  <c r="J3244" i="1"/>
  <c r="I3244" i="1"/>
  <c r="F3244" i="1"/>
  <c r="C3244" i="1"/>
  <c r="J3243" i="1"/>
  <c r="I3243" i="1"/>
  <c r="F3243" i="1"/>
  <c r="C3243" i="1"/>
  <c r="J3242" i="1"/>
  <c r="I3242" i="1"/>
  <c r="F3242" i="1"/>
  <c r="C3242" i="1"/>
  <c r="J3241" i="1"/>
  <c r="I3241" i="1"/>
  <c r="F3241" i="1"/>
  <c r="C3241" i="1"/>
  <c r="J3240" i="1"/>
  <c r="I3240" i="1"/>
  <c r="F3240" i="1"/>
  <c r="C3240" i="1"/>
  <c r="J3239" i="1"/>
  <c r="I3239" i="1"/>
  <c r="F3239" i="1"/>
  <c r="C3239" i="1"/>
  <c r="J3238" i="1"/>
  <c r="I3238" i="1"/>
  <c r="F3238" i="1"/>
  <c r="C3238" i="1"/>
  <c r="J3237" i="1"/>
  <c r="I3237" i="1"/>
  <c r="F3237" i="1"/>
  <c r="C3237" i="1"/>
  <c r="J3236" i="1"/>
  <c r="I3236" i="1"/>
  <c r="F3236" i="1"/>
  <c r="C3236" i="1"/>
  <c r="J3235" i="1"/>
  <c r="I3235" i="1"/>
  <c r="F3235" i="1"/>
  <c r="C3235" i="1"/>
  <c r="J3234" i="1"/>
  <c r="I3234" i="1"/>
  <c r="F3234" i="1"/>
  <c r="C3234" i="1"/>
  <c r="J3233" i="1"/>
  <c r="I3233" i="1"/>
  <c r="F3233" i="1"/>
  <c r="C3233" i="1"/>
  <c r="J3232" i="1"/>
  <c r="I3232" i="1"/>
  <c r="F3232" i="1"/>
  <c r="C3232" i="1"/>
  <c r="J3231" i="1"/>
  <c r="I3231" i="1"/>
  <c r="F3231" i="1"/>
  <c r="C3231" i="1"/>
  <c r="J3230" i="1"/>
  <c r="I3230" i="1"/>
  <c r="F3230" i="1"/>
  <c r="C3230" i="1"/>
  <c r="J3229" i="1"/>
  <c r="I3229" i="1"/>
  <c r="F3229" i="1"/>
  <c r="C3229" i="1"/>
  <c r="J3228" i="1"/>
  <c r="I3228" i="1"/>
  <c r="F3228" i="1"/>
  <c r="C3228" i="1"/>
  <c r="J3227" i="1"/>
  <c r="I3227" i="1"/>
  <c r="F3227" i="1"/>
  <c r="C3227" i="1"/>
  <c r="J3226" i="1"/>
  <c r="I3226" i="1"/>
  <c r="F3226" i="1"/>
  <c r="C3226" i="1"/>
  <c r="J3225" i="1"/>
  <c r="I3225" i="1"/>
  <c r="F3225" i="1"/>
  <c r="C3225" i="1"/>
  <c r="J3224" i="1"/>
  <c r="I3224" i="1"/>
  <c r="F3224" i="1"/>
  <c r="C3224" i="1"/>
  <c r="J3223" i="1"/>
  <c r="I3223" i="1"/>
  <c r="F3223" i="1"/>
  <c r="C3223" i="1"/>
  <c r="J3222" i="1"/>
  <c r="I3222" i="1"/>
  <c r="F3222" i="1"/>
  <c r="C3222" i="1"/>
  <c r="J3221" i="1"/>
  <c r="I3221" i="1"/>
  <c r="F3221" i="1"/>
  <c r="C3221" i="1"/>
  <c r="J3220" i="1"/>
  <c r="I3220" i="1"/>
  <c r="F3220" i="1"/>
  <c r="C3220" i="1"/>
  <c r="J3219" i="1"/>
  <c r="I3219" i="1"/>
  <c r="F3219" i="1"/>
  <c r="C3219" i="1"/>
  <c r="J3218" i="1"/>
  <c r="I3218" i="1"/>
  <c r="F3218" i="1"/>
  <c r="C3218" i="1"/>
  <c r="J3217" i="1"/>
  <c r="I3217" i="1"/>
  <c r="F3217" i="1"/>
  <c r="C3217" i="1"/>
  <c r="J3216" i="1"/>
  <c r="I3216" i="1"/>
  <c r="F3216" i="1"/>
  <c r="C3216" i="1"/>
  <c r="J3215" i="1"/>
  <c r="I3215" i="1"/>
  <c r="F3215" i="1"/>
  <c r="C3215" i="1"/>
  <c r="J3214" i="1"/>
  <c r="I3214" i="1"/>
  <c r="F3214" i="1"/>
  <c r="C3214" i="1"/>
  <c r="J3213" i="1"/>
  <c r="I3213" i="1"/>
  <c r="F3213" i="1"/>
  <c r="C3213" i="1"/>
  <c r="J3212" i="1"/>
  <c r="I3212" i="1"/>
  <c r="F3212" i="1"/>
  <c r="C3212" i="1"/>
  <c r="J3211" i="1"/>
  <c r="I3211" i="1"/>
  <c r="F3211" i="1"/>
  <c r="C3211" i="1"/>
  <c r="J3210" i="1"/>
  <c r="I3210" i="1"/>
  <c r="F3210" i="1"/>
  <c r="C3210" i="1"/>
  <c r="J3209" i="1"/>
  <c r="I3209" i="1"/>
  <c r="F3209" i="1"/>
  <c r="C3209" i="1"/>
  <c r="J3208" i="1"/>
  <c r="I3208" i="1"/>
  <c r="F3208" i="1"/>
  <c r="C3208" i="1"/>
  <c r="J3207" i="1"/>
  <c r="I3207" i="1"/>
  <c r="F3207" i="1"/>
  <c r="C3207" i="1"/>
  <c r="J3206" i="1"/>
  <c r="I3206" i="1"/>
  <c r="F3206" i="1"/>
  <c r="C3206" i="1"/>
  <c r="J3205" i="1"/>
  <c r="I3205" i="1"/>
  <c r="F3205" i="1"/>
  <c r="C3205" i="1"/>
  <c r="J3204" i="1"/>
  <c r="I3204" i="1"/>
  <c r="F3204" i="1"/>
  <c r="C3204" i="1"/>
  <c r="J3203" i="1"/>
  <c r="I3203" i="1"/>
  <c r="F3203" i="1"/>
  <c r="C3203" i="1"/>
  <c r="J3202" i="1"/>
  <c r="I3202" i="1"/>
  <c r="F3202" i="1"/>
  <c r="C3202" i="1"/>
  <c r="J3201" i="1"/>
  <c r="I3201" i="1"/>
  <c r="F3201" i="1"/>
  <c r="C3201" i="1"/>
  <c r="J3200" i="1"/>
  <c r="I3200" i="1"/>
  <c r="F3200" i="1"/>
  <c r="C3200" i="1"/>
  <c r="J3199" i="1"/>
  <c r="I3199" i="1"/>
  <c r="F3199" i="1"/>
  <c r="C3199" i="1"/>
  <c r="J3198" i="1"/>
  <c r="I3198" i="1"/>
  <c r="F3198" i="1"/>
  <c r="C3198" i="1"/>
  <c r="J3197" i="1"/>
  <c r="I3197" i="1"/>
  <c r="F3197" i="1"/>
  <c r="C3197" i="1"/>
  <c r="J3196" i="1"/>
  <c r="I3196" i="1"/>
  <c r="F3196" i="1"/>
  <c r="C3196" i="1"/>
  <c r="J3195" i="1"/>
  <c r="I3195" i="1"/>
  <c r="F3195" i="1"/>
  <c r="C3195" i="1"/>
  <c r="J3194" i="1"/>
  <c r="I3194" i="1"/>
  <c r="F3194" i="1"/>
  <c r="C3194" i="1"/>
  <c r="J3193" i="1"/>
  <c r="I3193" i="1"/>
  <c r="F3193" i="1"/>
  <c r="C3193" i="1"/>
  <c r="J3192" i="1"/>
  <c r="I3192" i="1"/>
  <c r="F3192" i="1"/>
  <c r="C3192" i="1"/>
  <c r="J3191" i="1"/>
  <c r="I3191" i="1"/>
  <c r="F3191" i="1"/>
  <c r="C3191" i="1"/>
  <c r="J3190" i="1"/>
  <c r="I3190" i="1"/>
  <c r="F3190" i="1"/>
  <c r="C3190" i="1"/>
  <c r="J3189" i="1"/>
  <c r="I3189" i="1"/>
  <c r="F3189" i="1"/>
  <c r="C3189" i="1"/>
  <c r="J3188" i="1"/>
  <c r="I3188" i="1"/>
  <c r="F3188" i="1"/>
  <c r="C3188" i="1"/>
  <c r="J3187" i="1"/>
  <c r="I3187" i="1"/>
  <c r="F3187" i="1"/>
  <c r="C3187" i="1"/>
  <c r="J3186" i="1"/>
  <c r="I3186" i="1"/>
  <c r="F3186" i="1"/>
  <c r="C3186" i="1"/>
  <c r="J3185" i="1"/>
  <c r="I3185" i="1"/>
  <c r="F3185" i="1"/>
  <c r="C3185" i="1"/>
  <c r="J3184" i="1"/>
  <c r="I3184" i="1"/>
  <c r="F3184" i="1"/>
  <c r="C3184" i="1"/>
  <c r="J3183" i="1"/>
  <c r="I3183" i="1"/>
  <c r="F3183" i="1"/>
  <c r="C3183" i="1"/>
  <c r="J3182" i="1"/>
  <c r="I3182" i="1"/>
  <c r="F3182" i="1"/>
  <c r="C3182" i="1"/>
  <c r="J3181" i="1"/>
  <c r="I3181" i="1"/>
  <c r="F3181" i="1"/>
  <c r="C3181" i="1"/>
  <c r="J3180" i="1"/>
  <c r="I3180" i="1"/>
  <c r="F3180" i="1"/>
  <c r="C3180" i="1"/>
  <c r="J3179" i="1"/>
  <c r="I3179" i="1"/>
  <c r="F3179" i="1"/>
  <c r="C3179" i="1"/>
  <c r="J3178" i="1"/>
  <c r="I3178" i="1"/>
  <c r="F3178" i="1"/>
  <c r="C3178" i="1"/>
  <c r="J3177" i="1"/>
  <c r="I3177" i="1"/>
  <c r="F3177" i="1"/>
  <c r="C3177" i="1"/>
  <c r="J3176" i="1"/>
  <c r="I3176" i="1"/>
  <c r="F3176" i="1"/>
  <c r="C3176" i="1"/>
  <c r="J3175" i="1"/>
  <c r="I3175" i="1"/>
  <c r="F3175" i="1"/>
  <c r="C3175" i="1"/>
  <c r="J3174" i="1"/>
  <c r="I3174" i="1"/>
  <c r="F3174" i="1"/>
  <c r="C3174" i="1"/>
  <c r="J3173" i="1"/>
  <c r="I3173" i="1"/>
  <c r="F3173" i="1"/>
  <c r="C3173" i="1"/>
  <c r="J3172" i="1"/>
  <c r="I3172" i="1"/>
  <c r="F3172" i="1"/>
  <c r="C3172" i="1"/>
  <c r="J3171" i="1"/>
  <c r="I3171" i="1"/>
  <c r="F3171" i="1"/>
  <c r="C3171" i="1"/>
  <c r="J3170" i="1"/>
  <c r="I3170" i="1"/>
  <c r="F3170" i="1"/>
  <c r="C3170" i="1"/>
  <c r="J3169" i="1"/>
  <c r="I3169" i="1"/>
  <c r="F3169" i="1"/>
  <c r="C3169" i="1"/>
  <c r="J3168" i="1"/>
  <c r="I3168" i="1"/>
  <c r="F3168" i="1"/>
  <c r="C3168" i="1"/>
  <c r="J3167" i="1"/>
  <c r="I3167" i="1"/>
  <c r="F3167" i="1"/>
  <c r="C3167" i="1"/>
  <c r="J3166" i="1"/>
  <c r="I3166" i="1"/>
  <c r="F3166" i="1"/>
  <c r="C3166" i="1"/>
  <c r="J3165" i="1"/>
  <c r="I3165" i="1"/>
  <c r="F3165" i="1"/>
  <c r="C3165" i="1"/>
  <c r="J3164" i="1"/>
  <c r="I3164" i="1"/>
  <c r="F3164" i="1"/>
  <c r="C3164" i="1"/>
  <c r="J3163" i="1"/>
  <c r="I3163" i="1"/>
  <c r="F3163" i="1"/>
  <c r="C3163" i="1"/>
  <c r="J3162" i="1"/>
  <c r="I3162" i="1"/>
  <c r="F3162" i="1"/>
  <c r="C3162" i="1"/>
  <c r="J3161" i="1"/>
  <c r="I3161" i="1"/>
  <c r="F3161" i="1"/>
  <c r="C3161" i="1"/>
  <c r="J3160" i="1"/>
  <c r="I3160" i="1"/>
  <c r="F3160" i="1"/>
  <c r="C3160" i="1"/>
  <c r="J3159" i="1"/>
  <c r="I3159" i="1"/>
  <c r="F3159" i="1"/>
  <c r="C3159" i="1"/>
  <c r="J3158" i="1"/>
  <c r="I3158" i="1"/>
  <c r="F3158" i="1"/>
  <c r="C3158" i="1"/>
  <c r="J3157" i="1"/>
  <c r="I3157" i="1"/>
  <c r="F3157" i="1"/>
  <c r="C3157" i="1"/>
  <c r="J3156" i="1"/>
  <c r="I3156" i="1"/>
  <c r="F3156" i="1"/>
  <c r="C3156" i="1"/>
  <c r="J3155" i="1"/>
  <c r="I3155" i="1"/>
  <c r="F3155" i="1"/>
  <c r="C3155" i="1"/>
  <c r="J3154" i="1"/>
  <c r="I3154" i="1"/>
  <c r="F3154" i="1"/>
  <c r="C3154" i="1"/>
  <c r="J3153" i="1"/>
  <c r="I3153" i="1"/>
  <c r="F3153" i="1"/>
  <c r="C3153" i="1"/>
  <c r="J3152" i="1"/>
  <c r="I3152" i="1"/>
  <c r="F3152" i="1"/>
  <c r="C3152" i="1"/>
  <c r="J3151" i="1"/>
  <c r="I3151" i="1"/>
  <c r="F3151" i="1"/>
  <c r="C3151" i="1"/>
  <c r="J3150" i="1"/>
  <c r="I3150" i="1"/>
  <c r="F3150" i="1"/>
  <c r="C3150" i="1"/>
  <c r="J3149" i="1"/>
  <c r="I3149" i="1"/>
  <c r="F3149" i="1"/>
  <c r="C3149" i="1"/>
  <c r="J3148" i="1"/>
  <c r="I3148" i="1"/>
  <c r="F3148" i="1"/>
  <c r="C3148" i="1"/>
  <c r="J3147" i="1"/>
  <c r="I3147" i="1"/>
  <c r="F3147" i="1"/>
  <c r="C3147" i="1"/>
  <c r="J3146" i="1"/>
  <c r="I3146" i="1"/>
  <c r="F3146" i="1"/>
  <c r="C3146" i="1"/>
  <c r="J3145" i="1"/>
  <c r="I3145" i="1"/>
  <c r="F3145" i="1"/>
  <c r="C3145" i="1"/>
  <c r="J3144" i="1"/>
  <c r="I3144" i="1"/>
  <c r="F3144" i="1"/>
  <c r="C3144" i="1"/>
  <c r="J3143" i="1"/>
  <c r="I3143" i="1"/>
  <c r="F3143" i="1"/>
  <c r="C3143" i="1"/>
  <c r="J3142" i="1"/>
  <c r="I3142" i="1"/>
  <c r="F3142" i="1"/>
  <c r="C3142" i="1"/>
  <c r="J3141" i="1"/>
  <c r="I3141" i="1"/>
  <c r="F3141" i="1"/>
  <c r="C3141" i="1"/>
  <c r="J3140" i="1"/>
  <c r="I3140" i="1"/>
  <c r="F3140" i="1"/>
  <c r="C3140" i="1"/>
  <c r="J3139" i="1"/>
  <c r="I3139" i="1"/>
  <c r="F3139" i="1"/>
  <c r="C3139" i="1"/>
  <c r="J3138" i="1"/>
  <c r="I3138" i="1"/>
  <c r="F3138" i="1"/>
  <c r="C3138" i="1"/>
  <c r="J3137" i="1"/>
  <c r="I3137" i="1"/>
  <c r="F3137" i="1"/>
  <c r="C3137" i="1"/>
  <c r="J3136" i="1"/>
  <c r="I3136" i="1"/>
  <c r="F3136" i="1"/>
  <c r="C3136" i="1"/>
  <c r="J3135" i="1"/>
  <c r="I3135" i="1"/>
  <c r="F3135" i="1"/>
  <c r="C3135" i="1"/>
  <c r="J3134" i="1"/>
  <c r="I3134" i="1"/>
  <c r="F3134" i="1"/>
  <c r="C3134" i="1"/>
  <c r="J3133" i="1"/>
  <c r="I3133" i="1"/>
  <c r="F3133" i="1"/>
  <c r="C3133" i="1"/>
  <c r="J3132" i="1"/>
  <c r="I3132" i="1"/>
  <c r="F3132" i="1"/>
  <c r="C3132" i="1"/>
  <c r="J3131" i="1"/>
  <c r="I3131" i="1"/>
  <c r="F3131" i="1"/>
  <c r="C3131" i="1"/>
  <c r="J3130" i="1"/>
  <c r="I3130" i="1"/>
  <c r="F3130" i="1"/>
  <c r="C3130" i="1"/>
  <c r="J3129" i="1"/>
  <c r="I3129" i="1"/>
  <c r="F3129" i="1"/>
  <c r="C3129" i="1"/>
  <c r="J3128" i="1"/>
  <c r="I3128" i="1"/>
  <c r="F3128" i="1"/>
  <c r="C3128" i="1"/>
  <c r="J3127" i="1"/>
  <c r="I3127" i="1"/>
  <c r="F3127" i="1"/>
  <c r="C3127" i="1"/>
  <c r="J3126" i="1"/>
  <c r="I3126" i="1"/>
  <c r="F3126" i="1"/>
  <c r="C3126" i="1"/>
  <c r="J3125" i="1"/>
  <c r="I3125" i="1"/>
  <c r="F3125" i="1"/>
  <c r="C3125" i="1"/>
  <c r="J3124" i="1"/>
  <c r="I3124" i="1"/>
  <c r="F3124" i="1"/>
  <c r="C3124" i="1"/>
  <c r="J3123" i="1"/>
  <c r="I3123" i="1"/>
  <c r="F3123" i="1"/>
  <c r="C3123" i="1"/>
  <c r="J3122" i="1"/>
  <c r="I3122" i="1"/>
  <c r="F3122" i="1"/>
  <c r="C3122" i="1"/>
  <c r="J3121" i="1"/>
  <c r="I3121" i="1"/>
  <c r="F3121" i="1"/>
  <c r="C3121" i="1"/>
  <c r="J3120" i="1"/>
  <c r="I3120" i="1"/>
  <c r="F3120" i="1"/>
  <c r="C3120" i="1"/>
  <c r="J3119" i="1"/>
  <c r="I3119" i="1"/>
  <c r="F3119" i="1"/>
  <c r="C3119" i="1"/>
  <c r="J3118" i="1"/>
  <c r="I3118" i="1"/>
  <c r="F3118" i="1"/>
  <c r="C3118" i="1"/>
  <c r="J3117" i="1"/>
  <c r="I3117" i="1"/>
  <c r="F3117" i="1"/>
  <c r="C3117" i="1"/>
  <c r="J3116" i="1"/>
  <c r="I3116" i="1"/>
  <c r="F3116" i="1"/>
  <c r="C3116" i="1"/>
  <c r="J3115" i="1"/>
  <c r="I3115" i="1"/>
  <c r="F3115" i="1"/>
  <c r="C3115" i="1"/>
  <c r="J3114" i="1"/>
  <c r="I3114" i="1"/>
  <c r="F3114" i="1"/>
  <c r="C3114" i="1"/>
  <c r="J3113" i="1"/>
  <c r="I3113" i="1"/>
  <c r="F3113" i="1"/>
  <c r="C3113" i="1"/>
  <c r="J3112" i="1"/>
  <c r="I3112" i="1"/>
  <c r="F3112" i="1"/>
  <c r="C3112" i="1"/>
  <c r="J3111" i="1"/>
  <c r="I3111" i="1"/>
  <c r="F3111" i="1"/>
  <c r="C3111" i="1"/>
  <c r="J3110" i="1"/>
  <c r="I3110" i="1"/>
  <c r="F3110" i="1"/>
  <c r="C3110" i="1"/>
  <c r="J3109" i="1"/>
  <c r="I3109" i="1"/>
  <c r="F3109" i="1"/>
  <c r="C3109" i="1"/>
  <c r="J3108" i="1"/>
  <c r="I3108" i="1"/>
  <c r="F3108" i="1"/>
  <c r="C3108" i="1"/>
  <c r="J3107" i="1"/>
  <c r="I3107" i="1"/>
  <c r="F3107" i="1"/>
  <c r="C3107" i="1"/>
  <c r="J3106" i="1"/>
  <c r="I3106" i="1"/>
  <c r="F3106" i="1"/>
  <c r="C3106" i="1"/>
  <c r="J3105" i="1"/>
  <c r="I3105" i="1"/>
  <c r="F3105" i="1"/>
  <c r="C3105" i="1"/>
  <c r="J3104" i="1"/>
  <c r="I3104" i="1"/>
  <c r="F3104" i="1"/>
  <c r="C3104" i="1"/>
  <c r="J3103" i="1"/>
  <c r="I3103" i="1"/>
  <c r="F3103" i="1"/>
  <c r="C3103" i="1"/>
  <c r="J3102" i="1"/>
  <c r="I3102" i="1"/>
  <c r="F3102" i="1"/>
  <c r="C3102" i="1"/>
  <c r="J3101" i="1"/>
  <c r="I3101" i="1"/>
  <c r="F3101" i="1"/>
  <c r="C3101" i="1"/>
  <c r="J3100" i="1"/>
  <c r="I3100" i="1"/>
  <c r="F3100" i="1"/>
  <c r="C3100" i="1"/>
  <c r="J3099" i="1"/>
  <c r="I3099" i="1"/>
  <c r="F3099" i="1"/>
  <c r="C3099" i="1"/>
  <c r="J3098" i="1"/>
  <c r="I3098" i="1"/>
  <c r="F3098" i="1"/>
  <c r="C3098" i="1"/>
  <c r="J3097" i="1"/>
  <c r="I3097" i="1"/>
  <c r="F3097" i="1"/>
  <c r="C3097" i="1"/>
  <c r="J3096" i="1"/>
  <c r="I3096" i="1"/>
  <c r="F3096" i="1"/>
  <c r="C3096" i="1"/>
  <c r="J3095" i="1"/>
  <c r="I3095" i="1"/>
  <c r="F3095" i="1"/>
  <c r="C3095" i="1"/>
  <c r="J3094" i="1"/>
  <c r="I3094" i="1"/>
  <c r="F3094" i="1"/>
  <c r="C3094" i="1"/>
  <c r="J3093" i="1"/>
  <c r="I3093" i="1"/>
  <c r="F3093" i="1"/>
  <c r="C3093" i="1"/>
  <c r="J3092" i="1"/>
  <c r="I3092" i="1"/>
  <c r="F3092" i="1"/>
  <c r="C3092" i="1"/>
  <c r="J3091" i="1"/>
  <c r="I3091" i="1"/>
  <c r="F3091" i="1"/>
  <c r="C3091" i="1"/>
  <c r="J3090" i="1"/>
  <c r="I3090" i="1"/>
  <c r="F3090" i="1"/>
  <c r="C3090" i="1"/>
  <c r="J3089" i="1"/>
  <c r="I3089" i="1"/>
  <c r="F3089" i="1"/>
  <c r="C3089" i="1"/>
  <c r="J3088" i="1"/>
  <c r="I3088" i="1"/>
  <c r="F3088" i="1"/>
  <c r="C3088" i="1"/>
  <c r="J3087" i="1"/>
  <c r="I3087" i="1"/>
  <c r="F3087" i="1"/>
  <c r="C3087" i="1"/>
  <c r="J3086" i="1"/>
  <c r="I3086" i="1"/>
  <c r="F3086" i="1"/>
  <c r="C3086" i="1"/>
  <c r="J3085" i="1"/>
  <c r="I3085" i="1"/>
  <c r="F3085" i="1"/>
  <c r="C3085" i="1"/>
  <c r="J3084" i="1"/>
  <c r="I3084" i="1"/>
  <c r="F3084" i="1"/>
  <c r="C3084" i="1"/>
  <c r="J3083" i="1"/>
  <c r="I3083" i="1"/>
  <c r="F3083" i="1"/>
  <c r="C3083" i="1"/>
  <c r="J3082" i="1"/>
  <c r="I3082" i="1"/>
  <c r="F3082" i="1"/>
  <c r="C3082" i="1"/>
  <c r="J3081" i="1"/>
  <c r="I3081" i="1"/>
  <c r="F3081" i="1"/>
  <c r="C3081" i="1"/>
  <c r="J3080" i="1"/>
  <c r="I3080" i="1"/>
  <c r="F3080" i="1"/>
  <c r="C3080" i="1"/>
  <c r="J3079" i="1"/>
  <c r="I3079" i="1"/>
  <c r="F3079" i="1"/>
  <c r="C3079" i="1"/>
  <c r="J3078" i="1"/>
  <c r="I3078" i="1"/>
  <c r="F3078" i="1"/>
  <c r="C3078" i="1"/>
  <c r="J3077" i="1"/>
  <c r="I3077" i="1"/>
  <c r="F3077" i="1"/>
  <c r="C3077" i="1"/>
  <c r="J3076" i="1"/>
  <c r="I3076" i="1"/>
  <c r="F3076" i="1"/>
  <c r="C3076" i="1"/>
  <c r="J3075" i="1"/>
  <c r="I3075" i="1"/>
  <c r="F3075" i="1"/>
  <c r="C3075" i="1"/>
  <c r="J3074" i="1"/>
  <c r="I3074" i="1"/>
  <c r="F3074" i="1"/>
  <c r="C3074" i="1"/>
  <c r="J3073" i="1"/>
  <c r="I3073" i="1"/>
  <c r="F3073" i="1"/>
  <c r="C3073" i="1"/>
  <c r="J3072" i="1"/>
  <c r="I3072" i="1"/>
  <c r="F3072" i="1"/>
  <c r="C3072" i="1"/>
  <c r="J3071" i="1"/>
  <c r="I3071" i="1"/>
  <c r="F3071" i="1"/>
  <c r="C3071" i="1"/>
  <c r="J3070" i="1"/>
  <c r="I3070" i="1"/>
  <c r="F3070" i="1"/>
  <c r="C3070" i="1"/>
  <c r="J3069" i="1"/>
  <c r="I3069" i="1"/>
  <c r="F3069" i="1"/>
  <c r="C3069" i="1"/>
  <c r="J3068" i="1"/>
  <c r="I3068" i="1"/>
  <c r="F3068" i="1"/>
  <c r="C3068" i="1"/>
  <c r="J3067" i="1"/>
  <c r="I3067" i="1"/>
  <c r="F3067" i="1"/>
  <c r="C3067" i="1"/>
  <c r="J3066" i="1"/>
  <c r="I3066" i="1"/>
  <c r="F3066" i="1"/>
  <c r="C3066" i="1"/>
  <c r="J3065" i="1"/>
  <c r="I3065" i="1"/>
  <c r="F3065" i="1"/>
  <c r="C3065" i="1"/>
  <c r="J3064" i="1"/>
  <c r="I3064" i="1"/>
  <c r="F3064" i="1"/>
  <c r="C3064" i="1"/>
  <c r="J3063" i="1"/>
  <c r="I3063" i="1"/>
  <c r="F3063" i="1"/>
  <c r="C3063" i="1"/>
  <c r="J3062" i="1"/>
  <c r="I3062" i="1"/>
  <c r="F3062" i="1"/>
  <c r="C3062" i="1"/>
  <c r="J3061" i="1"/>
  <c r="I3061" i="1"/>
  <c r="F3061" i="1"/>
  <c r="C3061" i="1"/>
  <c r="J3060" i="1"/>
  <c r="I3060" i="1"/>
  <c r="F3060" i="1"/>
  <c r="C3060" i="1"/>
  <c r="J3059" i="1"/>
  <c r="I3059" i="1"/>
  <c r="F3059" i="1"/>
  <c r="C3059" i="1"/>
  <c r="J3058" i="1"/>
  <c r="I3058" i="1"/>
  <c r="F3058" i="1"/>
  <c r="C3058" i="1"/>
  <c r="J3057" i="1"/>
  <c r="I3057" i="1"/>
  <c r="F3057" i="1"/>
  <c r="C3057" i="1"/>
  <c r="J3056" i="1"/>
  <c r="I3056" i="1"/>
  <c r="F3056" i="1"/>
  <c r="C3056" i="1"/>
  <c r="J3055" i="1"/>
  <c r="I3055" i="1"/>
  <c r="F3055" i="1"/>
  <c r="C3055" i="1"/>
  <c r="J3054" i="1"/>
  <c r="I3054" i="1"/>
  <c r="F3054" i="1"/>
  <c r="C3054" i="1"/>
  <c r="J3053" i="1"/>
  <c r="I3053" i="1"/>
  <c r="F3053" i="1"/>
  <c r="C3053" i="1"/>
  <c r="J3052" i="1"/>
  <c r="I3052" i="1"/>
  <c r="F3052" i="1"/>
  <c r="C3052" i="1"/>
  <c r="J3051" i="1"/>
  <c r="I3051" i="1"/>
  <c r="F3051" i="1"/>
  <c r="C3051" i="1"/>
  <c r="J3050" i="1"/>
  <c r="I3050" i="1"/>
  <c r="F3050" i="1"/>
  <c r="C3050" i="1"/>
  <c r="J3049" i="1"/>
  <c r="I3049" i="1"/>
  <c r="F3049" i="1"/>
  <c r="C3049" i="1"/>
  <c r="J3048" i="1"/>
  <c r="I3048" i="1"/>
  <c r="F3048" i="1"/>
  <c r="C3048" i="1"/>
  <c r="J3047" i="1"/>
  <c r="I3047" i="1"/>
  <c r="F3047" i="1"/>
  <c r="C3047" i="1"/>
  <c r="J3046" i="1"/>
  <c r="I3046" i="1"/>
  <c r="F3046" i="1"/>
  <c r="C3046" i="1"/>
  <c r="J3045" i="1"/>
  <c r="I3045" i="1"/>
  <c r="F3045" i="1"/>
  <c r="C3045" i="1"/>
  <c r="J3044" i="1"/>
  <c r="I3044" i="1"/>
  <c r="F3044" i="1"/>
  <c r="C3044" i="1"/>
  <c r="J3043" i="1"/>
  <c r="I3043" i="1"/>
  <c r="F3043" i="1"/>
  <c r="C3043" i="1"/>
  <c r="J3042" i="1"/>
  <c r="I3042" i="1"/>
  <c r="F3042" i="1"/>
  <c r="C3042" i="1"/>
  <c r="J3041" i="1"/>
  <c r="I3041" i="1"/>
  <c r="F3041" i="1"/>
  <c r="C3041" i="1"/>
  <c r="J3040" i="1"/>
  <c r="I3040" i="1"/>
  <c r="F3040" i="1"/>
  <c r="C3040" i="1"/>
  <c r="J3039" i="1"/>
  <c r="I3039" i="1"/>
  <c r="F3039" i="1"/>
  <c r="C3039" i="1"/>
  <c r="J3038" i="1"/>
  <c r="I3038" i="1"/>
  <c r="F3038" i="1"/>
  <c r="C3038" i="1"/>
  <c r="J3037" i="1"/>
  <c r="I3037" i="1"/>
  <c r="F3037" i="1"/>
  <c r="C3037" i="1"/>
  <c r="J3036" i="1"/>
  <c r="I3036" i="1"/>
  <c r="F3036" i="1"/>
  <c r="C3036" i="1"/>
  <c r="J3035" i="1"/>
  <c r="I3035" i="1"/>
  <c r="F3035" i="1"/>
  <c r="C3035" i="1"/>
  <c r="J3034" i="1"/>
  <c r="I3034" i="1"/>
  <c r="F3034" i="1"/>
  <c r="C3034" i="1"/>
  <c r="J3033" i="1"/>
  <c r="I3033" i="1"/>
  <c r="F3033" i="1"/>
  <c r="C3033" i="1"/>
  <c r="J3032" i="1"/>
  <c r="I3032" i="1"/>
  <c r="F3032" i="1"/>
  <c r="C3032" i="1"/>
  <c r="J3031" i="1"/>
  <c r="I3031" i="1"/>
  <c r="F3031" i="1"/>
  <c r="C3031" i="1"/>
  <c r="J3030" i="1"/>
  <c r="I3030" i="1"/>
  <c r="F3030" i="1"/>
  <c r="C3030" i="1"/>
  <c r="J3029" i="1"/>
  <c r="I3029" i="1"/>
  <c r="F3029" i="1"/>
  <c r="C3029" i="1"/>
  <c r="J3028" i="1"/>
  <c r="I3028" i="1"/>
  <c r="F3028" i="1"/>
  <c r="C3028" i="1"/>
  <c r="J3027" i="1"/>
  <c r="I3027" i="1"/>
  <c r="F3027" i="1"/>
  <c r="C3027" i="1"/>
  <c r="J3026" i="1"/>
  <c r="I3026" i="1"/>
  <c r="F3026" i="1"/>
  <c r="C3026" i="1"/>
  <c r="J3025" i="1"/>
  <c r="I3025" i="1"/>
  <c r="F3025" i="1"/>
  <c r="C3025" i="1"/>
  <c r="J3024" i="1"/>
  <c r="I3024" i="1"/>
  <c r="F3024" i="1"/>
  <c r="C3024" i="1"/>
  <c r="J3023" i="1"/>
  <c r="I3023" i="1"/>
  <c r="F3023" i="1"/>
  <c r="C3023" i="1"/>
  <c r="J3022" i="1"/>
  <c r="I3022" i="1"/>
  <c r="F3022" i="1"/>
  <c r="C3022" i="1"/>
  <c r="J3021" i="1"/>
  <c r="I3021" i="1"/>
  <c r="F3021" i="1"/>
  <c r="C3021" i="1"/>
  <c r="J3020" i="1"/>
  <c r="I3020" i="1"/>
  <c r="F3020" i="1"/>
  <c r="C3020" i="1"/>
  <c r="J3019" i="1"/>
  <c r="I3019" i="1"/>
  <c r="F3019" i="1"/>
  <c r="C3019" i="1"/>
  <c r="J3018" i="1"/>
  <c r="I3018" i="1"/>
  <c r="F3018" i="1"/>
  <c r="C3018" i="1"/>
  <c r="J3017" i="1"/>
  <c r="I3017" i="1"/>
  <c r="F3017" i="1"/>
  <c r="C3017" i="1"/>
  <c r="J3016" i="1"/>
  <c r="I3016" i="1"/>
  <c r="F3016" i="1"/>
  <c r="C3016" i="1"/>
  <c r="J3015" i="1"/>
  <c r="I3015" i="1"/>
  <c r="F3015" i="1"/>
  <c r="C3015" i="1"/>
  <c r="J3014" i="1"/>
  <c r="I3014" i="1"/>
  <c r="F3014" i="1"/>
  <c r="C3014" i="1"/>
  <c r="J3013" i="1"/>
  <c r="I3013" i="1"/>
  <c r="F3013" i="1"/>
  <c r="C3013" i="1"/>
  <c r="J3012" i="1"/>
  <c r="I3012" i="1"/>
  <c r="F3012" i="1"/>
  <c r="C3012" i="1"/>
  <c r="J3011" i="1"/>
  <c r="I3011" i="1"/>
  <c r="F3011" i="1"/>
  <c r="C3011" i="1"/>
  <c r="J3010" i="1"/>
  <c r="I3010" i="1"/>
  <c r="F3010" i="1"/>
  <c r="C3010" i="1"/>
  <c r="J3009" i="1"/>
  <c r="I3009" i="1"/>
  <c r="F3009" i="1"/>
  <c r="C3009" i="1"/>
  <c r="J3008" i="1"/>
  <c r="I3008" i="1"/>
  <c r="F3008" i="1"/>
  <c r="C3008" i="1"/>
  <c r="J3007" i="1"/>
  <c r="I3007" i="1"/>
  <c r="F3007" i="1"/>
  <c r="C3007" i="1"/>
  <c r="J3006" i="1"/>
  <c r="I3006" i="1"/>
  <c r="F3006" i="1"/>
  <c r="C3006" i="1"/>
  <c r="J3005" i="1"/>
  <c r="I3005" i="1"/>
  <c r="F3005" i="1"/>
  <c r="C3005" i="1"/>
  <c r="J3004" i="1"/>
  <c r="I3004" i="1"/>
  <c r="F3004" i="1"/>
  <c r="C3004" i="1"/>
  <c r="J3003" i="1"/>
  <c r="I3003" i="1"/>
  <c r="F3003" i="1"/>
  <c r="C3003" i="1"/>
  <c r="J3002" i="1"/>
  <c r="I3002" i="1"/>
  <c r="F3002" i="1"/>
  <c r="C3002" i="1"/>
  <c r="J3001" i="1"/>
  <c r="I3001" i="1"/>
  <c r="F3001" i="1"/>
  <c r="C3001" i="1"/>
  <c r="J3000" i="1"/>
  <c r="I3000" i="1"/>
  <c r="F3000" i="1"/>
  <c r="C3000" i="1"/>
  <c r="J2999" i="1"/>
  <c r="I2999" i="1"/>
  <c r="F2999" i="1"/>
  <c r="C2999" i="1"/>
  <c r="J2998" i="1"/>
  <c r="I2998" i="1"/>
  <c r="F2998" i="1"/>
  <c r="C2998" i="1"/>
  <c r="J2997" i="1"/>
  <c r="I2997" i="1"/>
  <c r="F2997" i="1"/>
  <c r="C2997" i="1"/>
  <c r="J2996" i="1"/>
  <c r="I2996" i="1"/>
  <c r="F2996" i="1"/>
  <c r="C2996" i="1"/>
  <c r="J2995" i="1"/>
  <c r="I2995" i="1"/>
  <c r="F2995" i="1"/>
  <c r="C2995" i="1"/>
  <c r="J2994" i="1"/>
  <c r="I2994" i="1"/>
  <c r="F2994" i="1"/>
  <c r="C2994" i="1"/>
  <c r="J2993" i="1"/>
  <c r="I2993" i="1"/>
  <c r="F2993" i="1"/>
  <c r="C2993" i="1"/>
  <c r="J2992" i="1"/>
  <c r="I2992" i="1"/>
  <c r="F2992" i="1"/>
  <c r="C2992" i="1"/>
  <c r="J2991" i="1"/>
  <c r="I2991" i="1"/>
  <c r="F2991" i="1"/>
  <c r="C2991" i="1"/>
  <c r="J2990" i="1"/>
  <c r="I2990" i="1"/>
  <c r="F2990" i="1"/>
  <c r="C2990" i="1"/>
  <c r="J2989" i="1"/>
  <c r="I2989" i="1"/>
  <c r="F2989" i="1"/>
  <c r="C2989" i="1"/>
  <c r="J2988" i="1"/>
  <c r="I2988" i="1"/>
  <c r="F2988" i="1"/>
  <c r="C2988" i="1"/>
  <c r="J2987" i="1"/>
  <c r="I2987" i="1"/>
  <c r="F2987" i="1"/>
  <c r="C2987" i="1"/>
  <c r="J2986" i="1"/>
  <c r="I2986" i="1"/>
  <c r="F2986" i="1"/>
  <c r="C2986" i="1"/>
  <c r="J2985" i="1"/>
  <c r="I2985" i="1"/>
  <c r="F2985" i="1"/>
  <c r="C2985" i="1"/>
  <c r="J2984" i="1"/>
  <c r="I2984" i="1"/>
  <c r="F2984" i="1"/>
  <c r="C2984" i="1"/>
  <c r="J2983" i="1"/>
  <c r="I2983" i="1"/>
  <c r="F2983" i="1"/>
  <c r="C2983" i="1"/>
  <c r="J2982" i="1"/>
  <c r="I2982" i="1"/>
  <c r="F2982" i="1"/>
  <c r="C2982" i="1"/>
  <c r="J2981" i="1"/>
  <c r="I2981" i="1"/>
  <c r="F2981" i="1"/>
  <c r="C2981" i="1"/>
  <c r="J2980" i="1"/>
  <c r="I2980" i="1"/>
  <c r="F2980" i="1"/>
  <c r="C2980" i="1"/>
  <c r="J2979" i="1"/>
  <c r="I2979" i="1"/>
  <c r="F2979" i="1"/>
  <c r="C2979" i="1"/>
  <c r="J2978" i="1"/>
  <c r="I2978" i="1"/>
  <c r="F2978" i="1"/>
  <c r="C2978" i="1"/>
  <c r="J2977" i="1"/>
  <c r="I2977" i="1"/>
  <c r="F2977" i="1"/>
  <c r="C2977" i="1"/>
  <c r="J2976" i="1"/>
  <c r="I2976" i="1"/>
  <c r="F2976" i="1"/>
  <c r="C2976" i="1"/>
  <c r="J2975" i="1"/>
  <c r="I2975" i="1"/>
  <c r="F2975" i="1"/>
  <c r="C2975" i="1"/>
  <c r="J2974" i="1"/>
  <c r="I2974" i="1"/>
  <c r="F2974" i="1"/>
  <c r="C2974" i="1"/>
  <c r="J2973" i="1"/>
  <c r="I2973" i="1"/>
  <c r="F2973" i="1"/>
  <c r="C2973" i="1"/>
  <c r="J2972" i="1"/>
  <c r="I2972" i="1"/>
  <c r="F2972" i="1"/>
  <c r="C2972" i="1"/>
  <c r="J2971" i="1"/>
  <c r="I2971" i="1"/>
  <c r="F2971" i="1"/>
  <c r="C2971" i="1"/>
  <c r="J2970" i="1"/>
  <c r="I2970" i="1"/>
  <c r="F2970" i="1"/>
  <c r="C2970" i="1"/>
  <c r="J2969" i="1"/>
  <c r="I2969" i="1"/>
  <c r="F2969" i="1"/>
  <c r="C2969" i="1"/>
  <c r="J2968" i="1"/>
  <c r="I2968" i="1"/>
  <c r="F2968" i="1"/>
  <c r="C2968" i="1"/>
  <c r="J2967" i="1"/>
  <c r="I2967" i="1"/>
  <c r="F2967" i="1"/>
  <c r="C2967" i="1"/>
  <c r="J2966" i="1"/>
  <c r="I2966" i="1"/>
  <c r="F2966" i="1"/>
  <c r="C2966" i="1"/>
  <c r="J2965" i="1"/>
  <c r="I2965" i="1"/>
  <c r="F2965" i="1"/>
  <c r="C2965" i="1"/>
  <c r="J2964" i="1"/>
  <c r="I2964" i="1"/>
  <c r="F2964" i="1"/>
  <c r="C2964" i="1"/>
  <c r="J2963" i="1"/>
  <c r="I2963" i="1"/>
  <c r="F2963" i="1"/>
  <c r="C2963" i="1"/>
  <c r="J2962" i="1"/>
  <c r="I2962" i="1"/>
  <c r="F2962" i="1"/>
  <c r="C2962" i="1"/>
  <c r="J2961" i="1"/>
  <c r="I2961" i="1"/>
  <c r="F2961" i="1"/>
  <c r="C2961" i="1"/>
  <c r="J2960" i="1"/>
  <c r="I2960" i="1"/>
  <c r="F2960" i="1"/>
  <c r="C2960" i="1"/>
  <c r="J2959" i="1"/>
  <c r="I2959" i="1"/>
  <c r="F2959" i="1"/>
  <c r="C2959" i="1"/>
  <c r="J2958" i="1"/>
  <c r="I2958" i="1"/>
  <c r="F2958" i="1"/>
  <c r="C2958" i="1"/>
  <c r="J2957" i="1"/>
  <c r="I2957" i="1"/>
  <c r="F2957" i="1"/>
  <c r="C2957" i="1"/>
  <c r="J2956" i="1"/>
  <c r="I2956" i="1"/>
  <c r="F2956" i="1"/>
  <c r="C2956" i="1"/>
  <c r="J2955" i="1"/>
  <c r="I2955" i="1"/>
  <c r="F2955" i="1"/>
  <c r="C2955" i="1"/>
  <c r="J2954" i="1"/>
  <c r="I2954" i="1"/>
  <c r="F2954" i="1"/>
  <c r="C2954" i="1"/>
  <c r="J2953" i="1"/>
  <c r="I2953" i="1"/>
  <c r="F2953" i="1"/>
  <c r="C2953" i="1"/>
  <c r="J2952" i="1"/>
  <c r="I2952" i="1"/>
  <c r="F2952" i="1"/>
  <c r="C2952" i="1"/>
  <c r="J2951" i="1"/>
  <c r="I2951" i="1"/>
  <c r="F2951" i="1"/>
  <c r="C2951" i="1"/>
  <c r="J2950" i="1"/>
  <c r="I2950" i="1"/>
  <c r="F2950" i="1"/>
  <c r="C2950" i="1"/>
  <c r="J2949" i="1"/>
  <c r="I2949" i="1"/>
  <c r="F2949" i="1"/>
  <c r="C2949" i="1"/>
  <c r="J2948" i="1"/>
  <c r="I2948" i="1"/>
  <c r="F2948" i="1"/>
  <c r="C2948" i="1"/>
  <c r="J2947" i="1"/>
  <c r="I2947" i="1"/>
  <c r="F2947" i="1"/>
  <c r="C2947" i="1"/>
  <c r="J2946" i="1"/>
  <c r="I2946" i="1"/>
  <c r="F2946" i="1"/>
  <c r="C2946" i="1"/>
  <c r="J2945" i="1"/>
  <c r="I2945" i="1"/>
  <c r="F2945" i="1"/>
  <c r="C2945" i="1"/>
  <c r="J2944" i="1"/>
  <c r="I2944" i="1"/>
  <c r="F2944" i="1"/>
  <c r="C2944" i="1"/>
  <c r="J2943" i="1"/>
  <c r="I2943" i="1"/>
  <c r="F2943" i="1"/>
  <c r="C2943" i="1"/>
  <c r="J2942" i="1"/>
  <c r="I2942" i="1"/>
  <c r="F2942" i="1"/>
  <c r="C2942" i="1"/>
  <c r="J2941" i="1"/>
  <c r="I2941" i="1"/>
  <c r="F2941" i="1"/>
  <c r="C2941" i="1"/>
  <c r="J2940" i="1"/>
  <c r="I2940" i="1"/>
  <c r="F2940" i="1"/>
  <c r="C2940" i="1"/>
  <c r="J2939" i="1"/>
  <c r="I2939" i="1"/>
  <c r="F2939" i="1"/>
  <c r="C2939" i="1"/>
  <c r="J2938" i="1"/>
  <c r="I2938" i="1"/>
  <c r="F2938" i="1"/>
  <c r="C2938" i="1"/>
  <c r="J2937" i="1"/>
  <c r="I2937" i="1"/>
  <c r="F2937" i="1"/>
  <c r="C2937" i="1"/>
  <c r="J2936" i="1"/>
  <c r="I2936" i="1"/>
  <c r="F2936" i="1"/>
  <c r="C2936" i="1"/>
  <c r="J2935" i="1"/>
  <c r="I2935" i="1"/>
  <c r="F2935" i="1"/>
  <c r="C2935" i="1"/>
  <c r="J2934" i="1"/>
  <c r="I2934" i="1"/>
  <c r="F2934" i="1"/>
  <c r="C2934" i="1"/>
  <c r="J2933" i="1"/>
  <c r="I2933" i="1"/>
  <c r="F2933" i="1"/>
  <c r="C2933" i="1"/>
  <c r="J2932" i="1"/>
  <c r="I2932" i="1"/>
  <c r="F2932" i="1"/>
  <c r="C2932" i="1"/>
  <c r="J2931" i="1"/>
  <c r="I2931" i="1"/>
  <c r="F2931" i="1"/>
  <c r="C2931" i="1"/>
  <c r="J2930" i="1"/>
  <c r="I2930" i="1"/>
  <c r="F2930" i="1"/>
  <c r="C2930" i="1"/>
  <c r="J2929" i="1"/>
  <c r="I2929" i="1"/>
  <c r="F2929" i="1"/>
  <c r="C2929" i="1"/>
  <c r="J2928" i="1"/>
  <c r="I2928" i="1"/>
  <c r="F2928" i="1"/>
  <c r="C2928" i="1"/>
  <c r="J2927" i="1"/>
  <c r="I2927" i="1"/>
  <c r="F2927" i="1"/>
  <c r="C2927" i="1"/>
  <c r="J2926" i="1"/>
  <c r="I2926" i="1"/>
  <c r="F2926" i="1"/>
  <c r="C2926" i="1"/>
  <c r="J2925" i="1"/>
  <c r="I2925" i="1"/>
  <c r="F2925" i="1"/>
  <c r="C2925" i="1"/>
  <c r="J2924" i="1"/>
  <c r="I2924" i="1"/>
  <c r="F2924" i="1"/>
  <c r="C2924" i="1"/>
  <c r="J2923" i="1"/>
  <c r="I2923" i="1"/>
  <c r="F2923" i="1"/>
  <c r="C2923" i="1"/>
  <c r="J2922" i="1"/>
  <c r="I2922" i="1"/>
  <c r="F2922" i="1"/>
  <c r="C2922" i="1"/>
  <c r="J2921" i="1"/>
  <c r="I2921" i="1"/>
  <c r="F2921" i="1"/>
  <c r="C2921" i="1"/>
  <c r="J2920" i="1"/>
  <c r="I2920" i="1"/>
  <c r="F2920" i="1"/>
  <c r="C2920" i="1"/>
  <c r="J2919" i="1"/>
  <c r="I2919" i="1"/>
  <c r="F2919" i="1"/>
  <c r="C2919" i="1"/>
  <c r="J2918" i="1"/>
  <c r="I2918" i="1"/>
  <c r="F2918" i="1"/>
  <c r="C2918" i="1"/>
  <c r="J2917" i="1"/>
  <c r="I2917" i="1"/>
  <c r="F2917" i="1"/>
  <c r="C2917" i="1"/>
  <c r="J2916" i="1"/>
  <c r="I2916" i="1"/>
  <c r="F2916" i="1"/>
  <c r="C2916" i="1"/>
  <c r="J2915" i="1"/>
  <c r="I2915" i="1"/>
  <c r="F2915" i="1"/>
  <c r="C2915" i="1"/>
  <c r="J2914" i="1"/>
  <c r="I2914" i="1"/>
  <c r="F2914" i="1"/>
  <c r="C2914" i="1"/>
  <c r="J2913" i="1"/>
  <c r="I2913" i="1"/>
  <c r="F2913" i="1"/>
  <c r="C2913" i="1"/>
  <c r="J2912" i="1"/>
  <c r="I2912" i="1"/>
  <c r="F2912" i="1"/>
  <c r="C2912" i="1"/>
  <c r="J2911" i="1"/>
  <c r="I2911" i="1"/>
  <c r="F2911" i="1"/>
  <c r="C2911" i="1"/>
  <c r="J2910" i="1"/>
  <c r="I2910" i="1"/>
  <c r="F2910" i="1"/>
  <c r="C2910" i="1"/>
  <c r="J2909" i="1"/>
  <c r="I2909" i="1"/>
  <c r="F2909" i="1"/>
  <c r="C2909" i="1"/>
  <c r="J2908" i="1"/>
  <c r="I2908" i="1"/>
  <c r="F2908" i="1"/>
  <c r="C2908" i="1"/>
  <c r="J2907" i="1"/>
  <c r="I2907" i="1"/>
  <c r="F2907" i="1"/>
  <c r="C2907" i="1"/>
  <c r="J2906" i="1"/>
  <c r="I2906" i="1"/>
  <c r="F2906" i="1"/>
  <c r="C2906" i="1"/>
  <c r="J2905" i="1"/>
  <c r="I2905" i="1"/>
  <c r="F2905" i="1"/>
  <c r="C2905" i="1"/>
  <c r="J2904" i="1"/>
  <c r="I2904" i="1"/>
  <c r="F2904" i="1"/>
  <c r="C2904" i="1"/>
  <c r="J2903" i="1"/>
  <c r="I2903" i="1"/>
  <c r="F2903" i="1"/>
  <c r="C2903" i="1"/>
  <c r="J2902" i="1"/>
  <c r="I2902" i="1"/>
  <c r="F2902" i="1"/>
  <c r="C2902" i="1"/>
  <c r="J2901" i="1"/>
  <c r="I2901" i="1"/>
  <c r="F2901" i="1"/>
  <c r="C2901" i="1"/>
  <c r="J2900" i="1"/>
  <c r="I2900" i="1"/>
  <c r="F2900" i="1"/>
  <c r="C2900" i="1"/>
  <c r="J2899" i="1"/>
  <c r="I2899" i="1"/>
  <c r="F2899" i="1"/>
  <c r="C2899" i="1"/>
  <c r="J2898" i="1"/>
  <c r="I2898" i="1"/>
  <c r="F2898" i="1"/>
  <c r="C2898" i="1"/>
  <c r="J2897" i="1"/>
  <c r="I2897" i="1"/>
  <c r="F2897" i="1"/>
  <c r="C2897" i="1"/>
  <c r="J2896" i="1"/>
  <c r="I2896" i="1"/>
  <c r="F2896" i="1"/>
  <c r="C2896" i="1"/>
  <c r="J2895" i="1"/>
  <c r="I2895" i="1"/>
  <c r="F2895" i="1"/>
  <c r="C2895" i="1"/>
  <c r="J2894" i="1"/>
  <c r="I2894" i="1"/>
  <c r="F2894" i="1"/>
  <c r="C2894" i="1"/>
  <c r="J2893" i="1"/>
  <c r="I2893" i="1"/>
  <c r="F2893" i="1"/>
  <c r="C2893" i="1"/>
  <c r="J2892" i="1"/>
  <c r="I2892" i="1"/>
  <c r="F2892" i="1"/>
  <c r="C2892" i="1"/>
  <c r="J2891" i="1"/>
  <c r="I2891" i="1"/>
  <c r="F2891" i="1"/>
  <c r="C2891" i="1"/>
  <c r="J2890" i="1"/>
  <c r="I2890" i="1"/>
  <c r="F2890" i="1"/>
  <c r="C2890" i="1"/>
  <c r="J2889" i="1"/>
  <c r="I2889" i="1"/>
  <c r="F2889" i="1"/>
  <c r="C2889" i="1"/>
  <c r="J2888" i="1"/>
  <c r="I2888" i="1"/>
  <c r="F2888" i="1"/>
  <c r="C2888" i="1"/>
  <c r="J2887" i="1"/>
  <c r="I2887" i="1"/>
  <c r="F2887" i="1"/>
  <c r="C2887" i="1"/>
  <c r="J2886" i="1"/>
  <c r="I2886" i="1"/>
  <c r="F2886" i="1"/>
  <c r="C2886" i="1"/>
  <c r="J2885" i="1"/>
  <c r="I2885" i="1"/>
  <c r="F2885" i="1"/>
  <c r="C2885" i="1"/>
  <c r="J2884" i="1"/>
  <c r="I2884" i="1"/>
  <c r="F2884" i="1"/>
  <c r="C2884" i="1"/>
  <c r="J2883" i="1"/>
  <c r="I2883" i="1"/>
  <c r="F2883" i="1"/>
  <c r="C2883" i="1"/>
  <c r="J2882" i="1"/>
  <c r="I2882" i="1"/>
  <c r="F2882" i="1"/>
  <c r="C2882" i="1"/>
  <c r="J2881" i="1"/>
  <c r="I2881" i="1"/>
  <c r="F2881" i="1"/>
  <c r="C2881" i="1"/>
  <c r="J2880" i="1"/>
  <c r="I2880" i="1"/>
  <c r="F2880" i="1"/>
  <c r="C2880" i="1"/>
  <c r="J2879" i="1"/>
  <c r="I2879" i="1"/>
  <c r="F2879" i="1"/>
  <c r="C2879" i="1"/>
  <c r="J2878" i="1"/>
  <c r="I2878" i="1"/>
  <c r="F2878" i="1"/>
  <c r="C2878" i="1"/>
  <c r="J2877" i="1"/>
  <c r="I2877" i="1"/>
  <c r="F2877" i="1"/>
  <c r="C2877" i="1"/>
  <c r="J2876" i="1"/>
  <c r="I2876" i="1"/>
  <c r="F2876" i="1"/>
  <c r="C2876" i="1"/>
  <c r="J2875" i="1"/>
  <c r="I2875" i="1"/>
  <c r="F2875" i="1"/>
  <c r="C2875" i="1"/>
  <c r="J2874" i="1"/>
  <c r="I2874" i="1"/>
  <c r="F2874" i="1"/>
  <c r="C2874" i="1"/>
  <c r="J2873" i="1"/>
  <c r="I2873" i="1"/>
  <c r="F2873" i="1"/>
  <c r="C2873" i="1"/>
  <c r="J2872" i="1"/>
  <c r="I2872" i="1"/>
  <c r="F2872" i="1"/>
  <c r="C2872" i="1"/>
  <c r="J2871" i="1"/>
  <c r="I2871" i="1"/>
  <c r="F2871" i="1"/>
  <c r="C2871" i="1"/>
  <c r="J2870" i="1"/>
  <c r="I2870" i="1"/>
  <c r="F2870" i="1"/>
  <c r="C2870" i="1"/>
  <c r="J2869" i="1"/>
  <c r="I2869" i="1"/>
  <c r="F2869" i="1"/>
  <c r="C2869" i="1"/>
  <c r="J2868" i="1"/>
  <c r="I2868" i="1"/>
  <c r="F2868" i="1"/>
  <c r="C2868" i="1"/>
  <c r="J2867" i="1"/>
  <c r="I2867" i="1"/>
  <c r="F2867" i="1"/>
  <c r="C2867" i="1"/>
  <c r="J2866" i="1"/>
  <c r="I2866" i="1"/>
  <c r="F2866" i="1"/>
  <c r="C2866" i="1"/>
  <c r="J2865" i="1"/>
  <c r="I2865" i="1"/>
  <c r="F2865" i="1"/>
  <c r="C2865" i="1"/>
  <c r="J2864" i="1"/>
  <c r="I2864" i="1"/>
  <c r="F2864" i="1"/>
  <c r="C2864" i="1"/>
  <c r="J2863" i="1"/>
  <c r="I2863" i="1"/>
  <c r="F2863" i="1"/>
  <c r="C2863" i="1"/>
  <c r="J2862" i="1"/>
  <c r="I2862" i="1"/>
  <c r="F2862" i="1"/>
  <c r="C2862" i="1"/>
  <c r="J2861" i="1"/>
  <c r="I2861" i="1"/>
  <c r="F2861" i="1"/>
  <c r="C2861" i="1"/>
  <c r="J2860" i="1"/>
  <c r="I2860" i="1"/>
  <c r="F2860" i="1"/>
  <c r="C2860" i="1"/>
  <c r="J2859" i="1"/>
  <c r="I2859" i="1"/>
  <c r="F2859" i="1"/>
  <c r="C2859" i="1"/>
  <c r="J2858" i="1"/>
  <c r="I2858" i="1"/>
  <c r="F2858" i="1"/>
  <c r="C2858" i="1"/>
  <c r="J2857" i="1"/>
  <c r="I2857" i="1"/>
  <c r="F2857" i="1"/>
  <c r="C2857" i="1"/>
  <c r="J2856" i="1"/>
  <c r="I2856" i="1"/>
  <c r="F2856" i="1"/>
  <c r="C2856" i="1"/>
  <c r="J2855" i="1"/>
  <c r="I2855" i="1"/>
  <c r="F2855" i="1"/>
  <c r="C2855" i="1"/>
  <c r="J2854" i="1"/>
  <c r="I2854" i="1"/>
  <c r="F2854" i="1"/>
  <c r="C2854" i="1"/>
  <c r="J2853" i="1"/>
  <c r="I2853" i="1"/>
  <c r="F2853" i="1"/>
  <c r="C2853" i="1"/>
  <c r="J2852" i="1"/>
  <c r="I2852" i="1"/>
  <c r="F2852" i="1"/>
  <c r="C2852" i="1"/>
  <c r="J2851" i="1"/>
  <c r="I2851" i="1"/>
  <c r="F2851" i="1"/>
  <c r="C2851" i="1"/>
  <c r="J2850" i="1"/>
  <c r="I2850" i="1"/>
  <c r="F2850" i="1"/>
  <c r="C2850" i="1"/>
  <c r="J2849" i="1"/>
  <c r="I2849" i="1"/>
  <c r="F2849" i="1"/>
  <c r="C2849" i="1"/>
  <c r="J2848" i="1"/>
  <c r="I2848" i="1"/>
  <c r="F2848" i="1"/>
  <c r="C2848" i="1"/>
  <c r="J2847" i="1"/>
  <c r="I2847" i="1"/>
  <c r="F2847" i="1"/>
  <c r="C2847" i="1"/>
  <c r="J2846" i="1"/>
  <c r="I2846" i="1"/>
  <c r="F2846" i="1"/>
  <c r="C2846" i="1"/>
  <c r="J2845" i="1"/>
  <c r="I2845" i="1"/>
  <c r="F2845" i="1"/>
  <c r="C2845" i="1"/>
  <c r="J2844" i="1"/>
  <c r="I2844" i="1"/>
  <c r="F2844" i="1"/>
  <c r="C2844" i="1"/>
  <c r="J2843" i="1"/>
  <c r="I2843" i="1"/>
  <c r="F2843" i="1"/>
  <c r="C2843" i="1"/>
  <c r="J2842" i="1"/>
  <c r="I2842" i="1"/>
  <c r="F2842" i="1"/>
  <c r="C2842" i="1"/>
  <c r="J2841" i="1"/>
  <c r="I2841" i="1"/>
  <c r="F2841" i="1"/>
  <c r="C2841" i="1"/>
  <c r="J2840" i="1"/>
  <c r="I2840" i="1"/>
  <c r="F2840" i="1"/>
  <c r="C2840" i="1"/>
  <c r="J2839" i="1"/>
  <c r="I2839" i="1"/>
  <c r="F2839" i="1"/>
  <c r="C2839" i="1"/>
  <c r="J2838" i="1"/>
  <c r="I2838" i="1"/>
  <c r="F2838" i="1"/>
  <c r="C2838" i="1"/>
  <c r="J2837" i="1"/>
  <c r="I2837" i="1"/>
  <c r="F2837" i="1"/>
  <c r="C2837" i="1"/>
  <c r="J2836" i="1"/>
  <c r="I2836" i="1"/>
  <c r="F2836" i="1"/>
  <c r="C2836" i="1"/>
  <c r="J2835" i="1"/>
  <c r="I2835" i="1"/>
  <c r="F2835" i="1"/>
  <c r="C2835" i="1"/>
  <c r="J2834" i="1"/>
  <c r="I2834" i="1"/>
  <c r="F2834" i="1"/>
  <c r="C2834" i="1"/>
  <c r="J2833" i="1"/>
  <c r="I2833" i="1"/>
  <c r="F2833" i="1"/>
  <c r="C2833" i="1"/>
  <c r="J2832" i="1"/>
  <c r="I2832" i="1"/>
  <c r="F2832" i="1"/>
  <c r="C2832" i="1"/>
  <c r="J2831" i="1"/>
  <c r="I2831" i="1"/>
  <c r="F2831" i="1"/>
  <c r="C2831" i="1"/>
  <c r="J2830" i="1"/>
  <c r="I2830" i="1"/>
  <c r="F2830" i="1"/>
  <c r="C2830" i="1"/>
  <c r="J2829" i="1"/>
  <c r="I2829" i="1"/>
  <c r="F2829" i="1"/>
  <c r="C2829" i="1"/>
  <c r="J2828" i="1"/>
  <c r="I2828" i="1"/>
  <c r="F2828" i="1"/>
  <c r="C2828" i="1"/>
  <c r="J2827" i="1"/>
  <c r="I2827" i="1"/>
  <c r="F2827" i="1"/>
  <c r="C2827" i="1"/>
  <c r="J2826" i="1"/>
  <c r="I2826" i="1"/>
  <c r="F2826" i="1"/>
  <c r="C2826" i="1"/>
  <c r="J2825" i="1"/>
  <c r="I2825" i="1"/>
  <c r="F2825" i="1"/>
  <c r="C2825" i="1"/>
  <c r="J2824" i="1"/>
  <c r="I2824" i="1"/>
  <c r="F2824" i="1"/>
  <c r="C2824" i="1"/>
  <c r="J2823" i="1"/>
  <c r="I2823" i="1"/>
  <c r="F2823" i="1"/>
  <c r="C2823" i="1"/>
  <c r="J2822" i="1"/>
  <c r="I2822" i="1"/>
  <c r="F2822" i="1"/>
  <c r="C2822" i="1"/>
  <c r="J2821" i="1"/>
  <c r="I2821" i="1"/>
  <c r="F2821" i="1"/>
  <c r="C2821" i="1"/>
  <c r="J2820" i="1"/>
  <c r="I2820" i="1"/>
  <c r="F2820" i="1"/>
  <c r="C2820" i="1"/>
  <c r="J2819" i="1"/>
  <c r="I2819" i="1"/>
  <c r="F2819" i="1"/>
  <c r="C2819" i="1"/>
  <c r="J2818" i="1"/>
  <c r="I2818" i="1"/>
  <c r="F2818" i="1"/>
  <c r="C2818" i="1"/>
  <c r="J2817" i="1"/>
  <c r="I2817" i="1"/>
  <c r="F2817" i="1"/>
  <c r="C2817" i="1"/>
  <c r="J2816" i="1"/>
  <c r="I2816" i="1"/>
  <c r="F2816" i="1"/>
  <c r="C2816" i="1"/>
  <c r="J2815" i="1"/>
  <c r="I2815" i="1"/>
  <c r="F2815" i="1"/>
  <c r="C2815" i="1"/>
  <c r="J2814" i="1"/>
  <c r="I2814" i="1"/>
  <c r="F2814" i="1"/>
  <c r="C2814" i="1"/>
  <c r="J2813" i="1"/>
  <c r="I2813" i="1"/>
  <c r="F2813" i="1"/>
  <c r="C2813" i="1"/>
  <c r="J2812" i="1"/>
  <c r="I2812" i="1"/>
  <c r="F2812" i="1"/>
  <c r="C2812" i="1"/>
  <c r="J2811" i="1"/>
  <c r="I2811" i="1"/>
  <c r="F2811" i="1"/>
  <c r="C2811" i="1"/>
  <c r="J2810" i="1"/>
  <c r="I2810" i="1"/>
  <c r="F2810" i="1"/>
  <c r="C2810" i="1"/>
  <c r="J2809" i="1"/>
  <c r="I2809" i="1"/>
  <c r="F2809" i="1"/>
  <c r="C2809" i="1"/>
  <c r="J2808" i="1"/>
  <c r="I2808" i="1"/>
  <c r="F2808" i="1"/>
  <c r="C2808" i="1"/>
  <c r="J2807" i="1"/>
  <c r="I2807" i="1"/>
  <c r="F2807" i="1"/>
  <c r="C2807" i="1"/>
  <c r="J2806" i="1"/>
  <c r="I2806" i="1"/>
  <c r="F2806" i="1"/>
  <c r="C2806" i="1"/>
  <c r="J2805" i="1"/>
  <c r="I2805" i="1"/>
  <c r="F2805" i="1"/>
  <c r="C2805" i="1"/>
  <c r="J2804" i="1"/>
  <c r="I2804" i="1"/>
  <c r="F2804" i="1"/>
  <c r="C2804" i="1"/>
  <c r="J2803" i="1"/>
  <c r="I2803" i="1"/>
  <c r="F2803" i="1"/>
  <c r="C2803" i="1"/>
  <c r="J2802" i="1"/>
  <c r="I2802" i="1"/>
  <c r="F2802" i="1"/>
  <c r="C2802" i="1"/>
  <c r="J2801" i="1"/>
  <c r="I2801" i="1"/>
  <c r="F2801" i="1"/>
  <c r="C2801" i="1"/>
  <c r="J2800" i="1"/>
  <c r="I2800" i="1"/>
  <c r="F2800" i="1"/>
  <c r="C2800" i="1"/>
  <c r="J2799" i="1"/>
  <c r="I2799" i="1"/>
  <c r="F2799" i="1"/>
  <c r="C2799" i="1"/>
  <c r="J2798" i="1"/>
  <c r="I2798" i="1"/>
  <c r="F2798" i="1"/>
  <c r="C2798" i="1"/>
  <c r="J2797" i="1"/>
  <c r="I2797" i="1"/>
  <c r="F2797" i="1"/>
  <c r="C2797" i="1"/>
  <c r="J2796" i="1"/>
  <c r="I2796" i="1"/>
  <c r="F2796" i="1"/>
  <c r="C2796" i="1"/>
  <c r="J2795" i="1"/>
  <c r="I2795" i="1"/>
  <c r="F2795" i="1"/>
  <c r="C2795" i="1"/>
  <c r="J2794" i="1"/>
  <c r="I2794" i="1"/>
  <c r="F2794" i="1"/>
  <c r="C2794" i="1"/>
  <c r="J2793" i="1"/>
  <c r="I2793" i="1"/>
  <c r="F2793" i="1"/>
  <c r="C2793" i="1"/>
  <c r="J2792" i="1"/>
  <c r="I2792" i="1"/>
  <c r="F2792" i="1"/>
  <c r="C2792" i="1"/>
  <c r="J2791" i="1"/>
  <c r="I2791" i="1"/>
  <c r="F2791" i="1"/>
  <c r="C2791" i="1"/>
  <c r="J2790" i="1"/>
  <c r="I2790" i="1"/>
  <c r="F2790" i="1"/>
  <c r="C2790" i="1"/>
  <c r="J2789" i="1"/>
  <c r="I2789" i="1"/>
  <c r="F2789" i="1"/>
  <c r="C2789" i="1"/>
  <c r="J2788" i="1"/>
  <c r="I2788" i="1"/>
  <c r="F2788" i="1"/>
  <c r="C2788" i="1"/>
  <c r="J2787" i="1"/>
  <c r="I2787" i="1"/>
  <c r="F2787" i="1"/>
  <c r="C2787" i="1"/>
  <c r="J2786" i="1"/>
  <c r="I2786" i="1"/>
  <c r="F2786" i="1"/>
  <c r="C2786" i="1"/>
  <c r="J2785" i="1"/>
  <c r="I2785" i="1"/>
  <c r="F2785" i="1"/>
  <c r="C2785" i="1"/>
  <c r="J2784" i="1"/>
  <c r="I2784" i="1"/>
  <c r="F2784" i="1"/>
  <c r="C2784" i="1"/>
  <c r="J2783" i="1"/>
  <c r="I2783" i="1"/>
  <c r="F2783" i="1"/>
  <c r="C2783" i="1"/>
  <c r="J2782" i="1"/>
  <c r="I2782" i="1"/>
  <c r="F2782" i="1"/>
  <c r="C2782" i="1"/>
  <c r="J2781" i="1"/>
  <c r="I2781" i="1"/>
  <c r="F2781" i="1"/>
  <c r="C2781" i="1"/>
  <c r="J2780" i="1"/>
  <c r="I2780" i="1"/>
  <c r="F2780" i="1"/>
  <c r="C2780" i="1"/>
  <c r="J2779" i="1"/>
  <c r="I2779" i="1"/>
  <c r="F2779" i="1"/>
  <c r="C2779" i="1"/>
  <c r="J2778" i="1"/>
  <c r="I2778" i="1"/>
  <c r="F2778" i="1"/>
  <c r="C2778" i="1"/>
  <c r="J2777" i="1"/>
  <c r="I2777" i="1"/>
  <c r="F2777" i="1"/>
  <c r="C2777" i="1"/>
  <c r="J2776" i="1"/>
  <c r="I2776" i="1"/>
  <c r="F2776" i="1"/>
  <c r="C2776" i="1"/>
  <c r="J2775" i="1"/>
  <c r="I2775" i="1"/>
  <c r="F2775" i="1"/>
  <c r="C2775" i="1"/>
  <c r="J2774" i="1"/>
  <c r="I2774" i="1"/>
  <c r="F2774" i="1"/>
  <c r="C2774" i="1"/>
  <c r="J2773" i="1"/>
  <c r="I2773" i="1"/>
  <c r="F2773" i="1"/>
  <c r="C2773" i="1"/>
  <c r="J2772" i="1"/>
  <c r="I2772" i="1"/>
  <c r="F2772" i="1"/>
  <c r="C2772" i="1"/>
  <c r="J2771" i="1"/>
  <c r="I2771" i="1"/>
  <c r="F2771" i="1"/>
  <c r="C2771" i="1"/>
  <c r="J2770" i="1"/>
  <c r="I2770" i="1"/>
  <c r="F2770" i="1"/>
  <c r="C2770" i="1"/>
  <c r="J2769" i="1"/>
  <c r="I2769" i="1"/>
  <c r="F2769" i="1"/>
  <c r="C2769" i="1"/>
  <c r="J2768" i="1"/>
  <c r="I2768" i="1"/>
  <c r="F2768" i="1"/>
  <c r="C2768" i="1"/>
  <c r="J2767" i="1"/>
  <c r="I2767" i="1"/>
  <c r="F2767" i="1"/>
  <c r="C2767" i="1"/>
  <c r="J2766" i="1"/>
  <c r="I2766" i="1"/>
  <c r="F2766" i="1"/>
  <c r="C2766" i="1"/>
  <c r="J2765" i="1"/>
  <c r="I2765" i="1"/>
  <c r="F2765" i="1"/>
  <c r="C2765" i="1"/>
  <c r="J2764" i="1"/>
  <c r="I2764" i="1"/>
  <c r="F2764" i="1"/>
  <c r="C2764" i="1"/>
  <c r="J2763" i="1"/>
  <c r="I2763" i="1"/>
  <c r="F2763" i="1"/>
  <c r="C2763" i="1"/>
  <c r="J2762" i="1"/>
  <c r="I2762" i="1"/>
  <c r="F2762" i="1"/>
  <c r="C2762" i="1"/>
  <c r="J2761" i="1"/>
  <c r="I2761" i="1"/>
  <c r="F2761" i="1"/>
  <c r="C2761" i="1"/>
  <c r="J2760" i="1"/>
  <c r="I2760" i="1"/>
  <c r="F2760" i="1"/>
  <c r="C2760" i="1"/>
  <c r="J2759" i="1"/>
  <c r="I2759" i="1"/>
  <c r="F2759" i="1"/>
  <c r="C2759" i="1"/>
  <c r="J2758" i="1"/>
  <c r="I2758" i="1"/>
  <c r="F2758" i="1"/>
  <c r="C2758" i="1"/>
  <c r="J2757" i="1"/>
  <c r="I2757" i="1"/>
  <c r="F2757" i="1"/>
  <c r="C2757" i="1"/>
  <c r="J2756" i="1"/>
  <c r="I2756" i="1"/>
  <c r="F2756" i="1"/>
  <c r="C2756" i="1"/>
  <c r="J2755" i="1"/>
  <c r="I2755" i="1"/>
  <c r="F2755" i="1"/>
  <c r="C2755" i="1"/>
  <c r="J2754" i="1"/>
  <c r="I2754" i="1"/>
  <c r="F2754" i="1"/>
  <c r="C2754" i="1"/>
  <c r="J2753" i="1"/>
  <c r="I2753" i="1"/>
  <c r="F2753" i="1"/>
  <c r="C2753" i="1"/>
  <c r="J2752" i="1"/>
  <c r="I2752" i="1"/>
  <c r="F2752" i="1"/>
  <c r="C2752" i="1"/>
  <c r="J2751" i="1"/>
  <c r="I2751" i="1"/>
  <c r="F2751" i="1"/>
  <c r="C2751" i="1"/>
  <c r="J2750" i="1"/>
  <c r="I2750" i="1"/>
  <c r="F2750" i="1"/>
  <c r="C2750" i="1"/>
  <c r="J2749" i="1"/>
  <c r="I2749" i="1"/>
  <c r="F2749" i="1"/>
  <c r="C2749" i="1"/>
  <c r="J2748" i="1"/>
  <c r="I2748" i="1"/>
  <c r="F2748" i="1"/>
  <c r="C2748" i="1"/>
  <c r="J2747" i="1"/>
  <c r="I2747" i="1"/>
  <c r="F2747" i="1"/>
  <c r="C2747" i="1"/>
  <c r="J2746" i="1"/>
  <c r="I2746" i="1"/>
  <c r="F2746" i="1"/>
  <c r="C2746" i="1"/>
  <c r="J2745" i="1"/>
  <c r="I2745" i="1"/>
  <c r="F2745" i="1"/>
  <c r="C2745" i="1"/>
  <c r="J2744" i="1"/>
  <c r="I2744" i="1"/>
  <c r="F2744" i="1"/>
  <c r="C2744" i="1"/>
  <c r="J2743" i="1"/>
  <c r="I2743" i="1"/>
  <c r="F2743" i="1"/>
  <c r="C2743" i="1"/>
  <c r="J2742" i="1"/>
  <c r="I2742" i="1"/>
  <c r="F2742" i="1"/>
  <c r="C2742" i="1"/>
  <c r="J2741" i="1"/>
  <c r="I2741" i="1"/>
  <c r="F2741" i="1"/>
  <c r="C2741" i="1"/>
  <c r="J2740" i="1"/>
  <c r="I2740" i="1"/>
  <c r="F2740" i="1"/>
  <c r="C2740" i="1"/>
  <c r="J2739" i="1"/>
  <c r="I2739" i="1"/>
  <c r="F2739" i="1"/>
  <c r="C2739" i="1"/>
  <c r="J2738" i="1"/>
  <c r="I2738" i="1"/>
  <c r="F2738" i="1"/>
  <c r="C2738" i="1"/>
  <c r="J2737" i="1"/>
  <c r="I2737" i="1"/>
  <c r="F2737" i="1"/>
  <c r="C2737" i="1"/>
  <c r="J2736" i="1"/>
  <c r="I2736" i="1"/>
  <c r="F2736" i="1"/>
  <c r="C2736" i="1"/>
  <c r="J2735" i="1"/>
  <c r="I2735" i="1"/>
  <c r="F2735" i="1"/>
  <c r="C2735" i="1"/>
  <c r="J2734" i="1"/>
  <c r="I2734" i="1"/>
  <c r="F2734" i="1"/>
  <c r="C2734" i="1"/>
  <c r="J2733" i="1"/>
  <c r="I2733" i="1"/>
  <c r="F2733" i="1"/>
  <c r="C2733" i="1"/>
  <c r="J2732" i="1"/>
  <c r="I2732" i="1"/>
  <c r="F2732" i="1"/>
  <c r="C2732" i="1"/>
  <c r="J2731" i="1"/>
  <c r="I2731" i="1"/>
  <c r="F2731" i="1"/>
  <c r="C2731" i="1"/>
  <c r="J2730" i="1"/>
  <c r="I2730" i="1"/>
  <c r="F2730" i="1"/>
  <c r="C2730" i="1"/>
  <c r="J2729" i="1"/>
  <c r="I2729" i="1"/>
  <c r="F2729" i="1"/>
  <c r="C2729" i="1"/>
  <c r="J2728" i="1"/>
  <c r="I2728" i="1"/>
  <c r="F2728" i="1"/>
  <c r="C2728" i="1"/>
  <c r="J2727" i="1"/>
  <c r="I2727" i="1"/>
  <c r="F2727" i="1"/>
  <c r="C2727" i="1"/>
  <c r="J2726" i="1"/>
  <c r="I2726" i="1"/>
  <c r="F2726" i="1"/>
  <c r="C2726" i="1"/>
  <c r="J2725" i="1"/>
  <c r="I2725" i="1"/>
  <c r="F2725" i="1"/>
  <c r="C2725" i="1"/>
  <c r="J2724" i="1"/>
  <c r="I2724" i="1"/>
  <c r="F2724" i="1"/>
  <c r="C2724" i="1"/>
  <c r="J2723" i="1"/>
  <c r="I2723" i="1"/>
  <c r="F2723" i="1"/>
  <c r="C2723" i="1"/>
  <c r="J2722" i="1"/>
  <c r="I2722" i="1"/>
  <c r="F2722" i="1"/>
  <c r="C2722" i="1"/>
  <c r="J2721" i="1"/>
  <c r="I2721" i="1"/>
  <c r="F2721" i="1"/>
  <c r="C2721" i="1"/>
  <c r="J2720" i="1"/>
  <c r="I2720" i="1"/>
  <c r="F2720" i="1"/>
  <c r="C2720" i="1"/>
  <c r="J2719" i="1"/>
  <c r="I2719" i="1"/>
  <c r="F2719" i="1"/>
  <c r="C2719" i="1"/>
  <c r="J2718" i="1"/>
  <c r="I2718" i="1"/>
  <c r="F2718" i="1"/>
  <c r="C2718" i="1"/>
  <c r="J2717" i="1"/>
  <c r="I2717" i="1"/>
  <c r="F2717" i="1"/>
  <c r="C2717" i="1"/>
  <c r="J2716" i="1"/>
  <c r="I2716" i="1"/>
  <c r="F2716" i="1"/>
  <c r="C2716" i="1"/>
  <c r="J2715" i="1"/>
  <c r="I2715" i="1"/>
  <c r="F2715" i="1"/>
  <c r="C2715" i="1"/>
  <c r="J2714" i="1"/>
  <c r="I2714" i="1"/>
  <c r="F2714" i="1"/>
  <c r="C2714" i="1"/>
  <c r="J2713" i="1"/>
  <c r="I2713" i="1"/>
  <c r="F2713" i="1"/>
  <c r="C2713" i="1"/>
  <c r="J2712" i="1"/>
  <c r="I2712" i="1"/>
  <c r="F2712" i="1"/>
  <c r="C2712" i="1"/>
  <c r="J2711" i="1"/>
  <c r="I2711" i="1"/>
  <c r="F2711" i="1"/>
  <c r="C2711" i="1"/>
  <c r="J2710" i="1"/>
  <c r="I2710" i="1"/>
  <c r="F2710" i="1"/>
  <c r="C2710" i="1"/>
  <c r="J2709" i="1"/>
  <c r="I2709" i="1"/>
  <c r="F2709" i="1"/>
  <c r="C2709" i="1"/>
  <c r="J2708" i="1"/>
  <c r="I2708" i="1"/>
  <c r="F2708" i="1"/>
  <c r="C2708" i="1"/>
  <c r="J2707" i="1"/>
  <c r="I2707" i="1"/>
  <c r="F2707" i="1"/>
  <c r="C2707" i="1"/>
  <c r="J2706" i="1"/>
  <c r="I2706" i="1"/>
  <c r="F2706" i="1"/>
  <c r="C2706" i="1"/>
  <c r="J2705" i="1"/>
  <c r="I2705" i="1"/>
  <c r="F2705" i="1"/>
  <c r="C2705" i="1"/>
  <c r="J2704" i="1"/>
  <c r="I2704" i="1"/>
  <c r="F2704" i="1"/>
  <c r="C2704" i="1"/>
  <c r="J2703" i="1"/>
  <c r="I2703" i="1"/>
  <c r="F2703" i="1"/>
  <c r="C2703" i="1"/>
  <c r="J2702" i="1"/>
  <c r="I2702" i="1"/>
  <c r="F2702" i="1"/>
  <c r="C2702" i="1"/>
  <c r="J2701" i="1"/>
  <c r="I2701" i="1"/>
  <c r="F2701" i="1"/>
  <c r="C2701" i="1"/>
  <c r="J2700" i="1"/>
  <c r="I2700" i="1"/>
  <c r="F2700" i="1"/>
  <c r="C2700" i="1"/>
  <c r="J2699" i="1"/>
  <c r="I2699" i="1"/>
  <c r="F2699" i="1"/>
  <c r="C2699" i="1"/>
  <c r="J2698" i="1"/>
  <c r="I2698" i="1"/>
  <c r="F2698" i="1"/>
  <c r="C2698" i="1"/>
  <c r="J2697" i="1"/>
  <c r="I2697" i="1"/>
  <c r="F2697" i="1"/>
  <c r="C2697" i="1"/>
  <c r="J2696" i="1"/>
  <c r="I2696" i="1"/>
  <c r="F2696" i="1"/>
  <c r="C2696" i="1"/>
  <c r="J2695" i="1"/>
  <c r="I2695" i="1"/>
  <c r="F2695" i="1"/>
  <c r="C2695" i="1"/>
  <c r="J2694" i="1"/>
  <c r="I2694" i="1"/>
  <c r="F2694" i="1"/>
  <c r="C2694" i="1"/>
  <c r="J2693" i="1"/>
  <c r="I2693" i="1"/>
  <c r="F2693" i="1"/>
  <c r="C2693" i="1"/>
  <c r="J2692" i="1"/>
  <c r="I2692" i="1"/>
  <c r="F2692" i="1"/>
  <c r="C2692" i="1"/>
  <c r="J2691" i="1"/>
  <c r="I2691" i="1"/>
  <c r="F2691" i="1"/>
  <c r="C2691" i="1"/>
  <c r="J2690" i="1"/>
  <c r="I2690" i="1"/>
  <c r="F2690" i="1"/>
  <c r="C2690" i="1"/>
  <c r="J2689" i="1"/>
  <c r="I2689" i="1"/>
  <c r="F2689" i="1"/>
  <c r="C2689" i="1"/>
  <c r="J2688" i="1"/>
  <c r="I2688" i="1"/>
  <c r="F2688" i="1"/>
  <c r="C2688" i="1"/>
  <c r="J2687" i="1"/>
  <c r="I2687" i="1"/>
  <c r="F2687" i="1"/>
  <c r="C2687" i="1"/>
  <c r="J2686" i="1"/>
  <c r="I2686" i="1"/>
  <c r="F2686" i="1"/>
  <c r="C2686" i="1"/>
  <c r="J2685" i="1"/>
  <c r="I2685" i="1"/>
  <c r="F2685" i="1"/>
  <c r="C2685" i="1"/>
  <c r="J2684" i="1"/>
  <c r="I2684" i="1"/>
  <c r="F2684" i="1"/>
  <c r="C2684" i="1"/>
  <c r="J2683" i="1"/>
  <c r="I2683" i="1"/>
  <c r="F2683" i="1"/>
  <c r="C2683" i="1"/>
  <c r="J2682" i="1"/>
  <c r="I2682" i="1"/>
  <c r="F2682" i="1"/>
  <c r="C2682" i="1"/>
  <c r="J2681" i="1"/>
  <c r="I2681" i="1"/>
  <c r="F2681" i="1"/>
  <c r="C2681" i="1"/>
  <c r="J2680" i="1"/>
  <c r="I2680" i="1"/>
  <c r="F2680" i="1"/>
  <c r="C2680" i="1"/>
  <c r="J2679" i="1"/>
  <c r="I2679" i="1"/>
  <c r="F2679" i="1"/>
  <c r="C2679" i="1"/>
  <c r="J2678" i="1"/>
  <c r="I2678" i="1"/>
  <c r="F2678" i="1"/>
  <c r="C2678" i="1"/>
  <c r="J2677" i="1"/>
  <c r="I2677" i="1"/>
  <c r="F2677" i="1"/>
  <c r="C2677" i="1"/>
  <c r="J2676" i="1"/>
  <c r="I2676" i="1"/>
  <c r="F2676" i="1"/>
  <c r="C2676" i="1"/>
  <c r="J2675" i="1"/>
  <c r="I2675" i="1"/>
  <c r="F2675" i="1"/>
  <c r="C2675" i="1"/>
  <c r="J2674" i="1"/>
  <c r="I2674" i="1"/>
  <c r="F2674" i="1"/>
  <c r="C2674" i="1"/>
  <c r="J2673" i="1"/>
  <c r="I2673" i="1"/>
  <c r="F2673" i="1"/>
  <c r="C2673" i="1"/>
  <c r="J2672" i="1"/>
  <c r="I2672" i="1"/>
  <c r="F2672" i="1"/>
  <c r="C2672" i="1"/>
  <c r="J2671" i="1"/>
  <c r="I2671" i="1"/>
  <c r="F2671" i="1"/>
  <c r="C2671" i="1"/>
  <c r="J2670" i="1"/>
  <c r="I2670" i="1"/>
  <c r="F2670" i="1"/>
  <c r="C2670" i="1"/>
  <c r="J2669" i="1"/>
  <c r="I2669" i="1"/>
  <c r="F2669" i="1"/>
  <c r="C2669" i="1"/>
  <c r="J2668" i="1"/>
  <c r="I2668" i="1"/>
  <c r="F2668" i="1"/>
  <c r="C2668" i="1"/>
  <c r="J2667" i="1"/>
  <c r="I2667" i="1"/>
  <c r="F2667" i="1"/>
  <c r="C2667" i="1"/>
  <c r="J2666" i="1"/>
  <c r="I2666" i="1"/>
  <c r="F2666" i="1"/>
  <c r="C2666" i="1"/>
  <c r="J2665" i="1"/>
  <c r="I2665" i="1"/>
  <c r="F2665" i="1"/>
  <c r="C2665" i="1"/>
  <c r="J2664" i="1"/>
  <c r="I2664" i="1"/>
  <c r="F2664" i="1"/>
  <c r="C2664" i="1"/>
  <c r="J2663" i="1"/>
  <c r="I2663" i="1"/>
  <c r="F2663" i="1"/>
  <c r="C2663" i="1"/>
  <c r="J2662" i="1"/>
  <c r="I2662" i="1"/>
  <c r="F2662" i="1"/>
  <c r="C2662" i="1"/>
  <c r="J2661" i="1"/>
  <c r="I2661" i="1"/>
  <c r="F2661" i="1"/>
  <c r="C2661" i="1"/>
  <c r="J2660" i="1"/>
  <c r="I2660" i="1"/>
  <c r="F2660" i="1"/>
  <c r="C2660" i="1"/>
  <c r="J2659" i="1"/>
  <c r="I2659" i="1"/>
  <c r="F2659" i="1"/>
  <c r="C2659" i="1"/>
  <c r="J2658" i="1"/>
  <c r="I2658" i="1"/>
  <c r="F2658" i="1"/>
  <c r="C2658" i="1"/>
  <c r="J2657" i="1"/>
  <c r="I2657" i="1"/>
  <c r="F2657" i="1"/>
  <c r="C2657" i="1"/>
  <c r="J2656" i="1"/>
  <c r="I2656" i="1"/>
  <c r="F2656" i="1"/>
  <c r="C2656" i="1"/>
  <c r="J2655" i="1"/>
  <c r="I2655" i="1"/>
  <c r="F2655" i="1"/>
  <c r="C2655" i="1"/>
  <c r="J2654" i="1"/>
  <c r="I2654" i="1"/>
  <c r="F2654" i="1"/>
  <c r="C2654" i="1"/>
  <c r="J2653" i="1"/>
  <c r="I2653" i="1"/>
  <c r="F2653" i="1"/>
  <c r="C2653" i="1"/>
  <c r="J2652" i="1"/>
  <c r="I2652" i="1"/>
  <c r="F2652" i="1"/>
  <c r="C2652" i="1"/>
  <c r="J2651" i="1"/>
  <c r="I2651" i="1"/>
  <c r="F2651" i="1"/>
  <c r="C2651" i="1"/>
  <c r="J2650" i="1"/>
  <c r="I2650" i="1"/>
  <c r="F2650" i="1"/>
  <c r="C2650" i="1"/>
  <c r="J2649" i="1"/>
  <c r="I2649" i="1"/>
  <c r="F2649" i="1"/>
  <c r="C2649" i="1"/>
  <c r="J2648" i="1"/>
  <c r="I2648" i="1"/>
  <c r="F2648" i="1"/>
  <c r="C2648" i="1"/>
  <c r="J2647" i="1"/>
  <c r="I2647" i="1"/>
  <c r="F2647" i="1"/>
  <c r="C2647" i="1"/>
  <c r="J2646" i="1"/>
  <c r="I2646" i="1"/>
  <c r="F2646" i="1"/>
  <c r="C2646" i="1"/>
  <c r="J2645" i="1"/>
  <c r="I2645" i="1"/>
  <c r="F2645" i="1"/>
  <c r="C2645" i="1"/>
  <c r="J2644" i="1"/>
  <c r="I2644" i="1"/>
  <c r="F2644" i="1"/>
  <c r="C2644" i="1"/>
  <c r="J2643" i="1"/>
  <c r="I2643" i="1"/>
  <c r="F2643" i="1"/>
  <c r="C2643" i="1"/>
  <c r="J2642" i="1"/>
  <c r="I2642" i="1"/>
  <c r="F2642" i="1"/>
  <c r="C2642" i="1"/>
  <c r="J2641" i="1"/>
  <c r="I2641" i="1"/>
  <c r="F2641" i="1"/>
  <c r="C2641" i="1"/>
  <c r="J2640" i="1"/>
  <c r="I2640" i="1"/>
  <c r="F2640" i="1"/>
  <c r="C2640" i="1"/>
  <c r="J2639" i="1"/>
  <c r="I2639" i="1"/>
  <c r="F2639" i="1"/>
  <c r="C2639" i="1"/>
  <c r="J2638" i="1"/>
  <c r="I2638" i="1"/>
  <c r="F2638" i="1"/>
  <c r="C2638" i="1"/>
  <c r="J2637" i="1"/>
  <c r="I2637" i="1"/>
  <c r="F2637" i="1"/>
  <c r="C2637" i="1"/>
  <c r="J2636" i="1"/>
  <c r="I2636" i="1"/>
  <c r="F2636" i="1"/>
  <c r="C2636" i="1"/>
  <c r="J2635" i="1"/>
  <c r="I2635" i="1"/>
  <c r="F2635" i="1"/>
  <c r="C2635" i="1"/>
  <c r="J2634" i="1"/>
  <c r="I2634" i="1"/>
  <c r="F2634" i="1"/>
  <c r="C2634" i="1"/>
  <c r="J2633" i="1"/>
  <c r="I2633" i="1"/>
  <c r="F2633" i="1"/>
  <c r="C2633" i="1"/>
  <c r="J2632" i="1"/>
  <c r="I2632" i="1"/>
  <c r="F2632" i="1"/>
  <c r="C2632" i="1"/>
  <c r="J2631" i="1"/>
  <c r="I2631" i="1"/>
  <c r="F2631" i="1"/>
  <c r="C2631" i="1"/>
  <c r="J2630" i="1"/>
  <c r="I2630" i="1"/>
  <c r="F2630" i="1"/>
  <c r="C2630" i="1"/>
  <c r="J2629" i="1"/>
  <c r="I2629" i="1"/>
  <c r="F2629" i="1"/>
  <c r="C2629" i="1"/>
  <c r="J2628" i="1"/>
  <c r="I2628" i="1"/>
  <c r="F2628" i="1"/>
  <c r="C2628" i="1"/>
  <c r="J2627" i="1"/>
  <c r="I2627" i="1"/>
  <c r="F2627" i="1"/>
  <c r="C2627" i="1"/>
  <c r="J2626" i="1"/>
  <c r="I2626" i="1"/>
  <c r="F2626" i="1"/>
  <c r="C2626" i="1"/>
  <c r="J2625" i="1"/>
  <c r="I2625" i="1"/>
  <c r="F2625" i="1"/>
  <c r="C2625" i="1"/>
  <c r="J2624" i="1"/>
  <c r="I2624" i="1"/>
  <c r="F2624" i="1"/>
  <c r="C2624" i="1"/>
  <c r="J2623" i="1"/>
  <c r="I2623" i="1"/>
  <c r="F2623" i="1"/>
  <c r="C2623" i="1"/>
  <c r="J2622" i="1"/>
  <c r="I2622" i="1"/>
  <c r="F2622" i="1"/>
  <c r="C2622" i="1"/>
  <c r="J2621" i="1"/>
  <c r="I2621" i="1"/>
  <c r="F2621" i="1"/>
  <c r="C2621" i="1"/>
  <c r="J2620" i="1"/>
  <c r="I2620" i="1"/>
  <c r="F2620" i="1"/>
  <c r="C2620" i="1"/>
  <c r="J2619" i="1"/>
  <c r="I2619" i="1"/>
  <c r="F2619" i="1"/>
  <c r="C2619" i="1"/>
  <c r="J2618" i="1"/>
  <c r="I2618" i="1"/>
  <c r="F2618" i="1"/>
  <c r="C2618" i="1"/>
  <c r="J2617" i="1"/>
  <c r="I2617" i="1"/>
  <c r="F2617" i="1"/>
  <c r="C2617" i="1"/>
  <c r="J2616" i="1"/>
  <c r="I2616" i="1"/>
  <c r="F2616" i="1"/>
  <c r="C2616" i="1"/>
  <c r="J2615" i="1"/>
  <c r="I2615" i="1"/>
  <c r="F2615" i="1"/>
  <c r="C2615" i="1"/>
  <c r="J2614" i="1"/>
  <c r="I2614" i="1"/>
  <c r="F2614" i="1"/>
  <c r="C2614" i="1"/>
  <c r="J2613" i="1"/>
  <c r="I2613" i="1"/>
  <c r="F2613" i="1"/>
  <c r="C2613" i="1"/>
  <c r="J2612" i="1"/>
  <c r="I2612" i="1"/>
  <c r="F2612" i="1"/>
  <c r="C2612" i="1"/>
  <c r="J2611" i="1"/>
  <c r="I2611" i="1"/>
  <c r="F2611" i="1"/>
  <c r="C2611" i="1"/>
  <c r="J2610" i="1"/>
  <c r="I2610" i="1"/>
  <c r="F2610" i="1"/>
  <c r="C2610" i="1"/>
  <c r="J2609" i="1"/>
  <c r="I2609" i="1"/>
  <c r="F2609" i="1"/>
  <c r="C2609" i="1"/>
  <c r="J2608" i="1"/>
  <c r="I2608" i="1"/>
  <c r="F2608" i="1"/>
  <c r="C2608" i="1"/>
  <c r="J2607" i="1"/>
  <c r="I2607" i="1"/>
  <c r="F2607" i="1"/>
  <c r="C2607" i="1"/>
  <c r="J2606" i="1"/>
  <c r="I2606" i="1"/>
  <c r="F2606" i="1"/>
  <c r="C2606" i="1"/>
  <c r="J2605" i="1"/>
  <c r="I2605" i="1"/>
  <c r="F2605" i="1"/>
  <c r="C2605" i="1"/>
  <c r="J2604" i="1"/>
  <c r="I2604" i="1"/>
  <c r="F2604" i="1"/>
  <c r="C2604" i="1"/>
  <c r="J2603" i="1"/>
  <c r="I2603" i="1"/>
  <c r="F2603" i="1"/>
  <c r="C2603" i="1"/>
  <c r="J2602" i="1"/>
  <c r="I2602" i="1"/>
  <c r="F2602" i="1"/>
  <c r="C2602" i="1"/>
  <c r="J2601" i="1"/>
  <c r="I2601" i="1"/>
  <c r="F2601" i="1"/>
  <c r="C2601" i="1"/>
  <c r="J2600" i="1"/>
  <c r="I2600" i="1"/>
  <c r="F2600" i="1"/>
  <c r="C2600" i="1"/>
  <c r="J2599" i="1"/>
  <c r="I2599" i="1"/>
  <c r="F2599" i="1"/>
  <c r="C2599" i="1"/>
  <c r="J2598" i="1"/>
  <c r="I2598" i="1"/>
  <c r="F2598" i="1"/>
  <c r="C2598" i="1"/>
  <c r="J2597" i="1"/>
  <c r="I2597" i="1"/>
  <c r="F2597" i="1"/>
  <c r="C2597" i="1"/>
  <c r="J2596" i="1"/>
  <c r="I2596" i="1"/>
  <c r="F2596" i="1"/>
  <c r="C2596" i="1"/>
  <c r="J2595" i="1"/>
  <c r="I2595" i="1"/>
  <c r="F2595" i="1"/>
  <c r="C2595" i="1"/>
  <c r="J2594" i="1"/>
  <c r="I2594" i="1"/>
  <c r="F2594" i="1"/>
  <c r="C2594" i="1"/>
  <c r="J2593" i="1"/>
  <c r="I2593" i="1"/>
  <c r="F2593" i="1"/>
  <c r="C2593" i="1"/>
  <c r="J2592" i="1"/>
  <c r="I2592" i="1"/>
  <c r="F2592" i="1"/>
  <c r="C2592" i="1"/>
  <c r="J2591" i="1"/>
  <c r="I2591" i="1"/>
  <c r="F2591" i="1"/>
  <c r="C2591" i="1"/>
  <c r="J2590" i="1"/>
  <c r="I2590" i="1"/>
  <c r="F2590" i="1"/>
  <c r="C2590" i="1"/>
  <c r="J2589" i="1"/>
  <c r="I2589" i="1"/>
  <c r="F2589" i="1"/>
  <c r="C2589" i="1"/>
  <c r="J2588" i="1"/>
  <c r="I2588" i="1"/>
  <c r="F2588" i="1"/>
  <c r="C2588" i="1"/>
  <c r="J2587" i="1"/>
  <c r="I2587" i="1"/>
  <c r="F2587" i="1"/>
  <c r="C2587" i="1"/>
  <c r="J2586" i="1"/>
  <c r="I2586" i="1"/>
  <c r="F2586" i="1"/>
  <c r="C2586" i="1"/>
  <c r="J2585" i="1"/>
  <c r="I2585" i="1"/>
  <c r="F2585" i="1"/>
  <c r="C2585" i="1"/>
  <c r="J2584" i="1"/>
  <c r="I2584" i="1"/>
  <c r="F2584" i="1"/>
  <c r="C2584" i="1"/>
  <c r="J2583" i="1"/>
  <c r="I2583" i="1"/>
  <c r="F2583" i="1"/>
  <c r="C2583" i="1"/>
  <c r="J2582" i="1"/>
  <c r="I2582" i="1"/>
  <c r="F2582" i="1"/>
  <c r="C2582" i="1"/>
  <c r="J2581" i="1"/>
  <c r="I2581" i="1"/>
  <c r="F2581" i="1"/>
  <c r="C2581" i="1"/>
  <c r="J2580" i="1"/>
  <c r="I2580" i="1"/>
  <c r="F2580" i="1"/>
  <c r="C2580" i="1"/>
  <c r="J2579" i="1"/>
  <c r="I2579" i="1"/>
  <c r="F2579" i="1"/>
  <c r="C2579" i="1"/>
  <c r="J2578" i="1"/>
  <c r="I2578" i="1"/>
  <c r="F2578" i="1"/>
  <c r="C2578" i="1"/>
  <c r="J2577" i="1"/>
  <c r="I2577" i="1"/>
  <c r="F2577" i="1"/>
  <c r="C2577" i="1"/>
  <c r="J2576" i="1"/>
  <c r="I2576" i="1"/>
  <c r="F2576" i="1"/>
  <c r="C2576" i="1"/>
  <c r="J2575" i="1"/>
  <c r="I2575" i="1"/>
  <c r="F2575" i="1"/>
  <c r="C2575" i="1"/>
  <c r="J2574" i="1"/>
  <c r="I2574" i="1"/>
  <c r="F2574" i="1"/>
  <c r="C2574" i="1"/>
  <c r="J2573" i="1"/>
  <c r="I2573" i="1"/>
  <c r="F2573" i="1"/>
  <c r="C2573" i="1"/>
  <c r="J2572" i="1"/>
  <c r="I2572" i="1"/>
  <c r="F2572" i="1"/>
  <c r="C2572" i="1"/>
  <c r="J2571" i="1"/>
  <c r="I2571" i="1"/>
  <c r="F2571" i="1"/>
  <c r="C2571" i="1"/>
  <c r="J2570" i="1"/>
  <c r="I2570" i="1"/>
  <c r="F2570" i="1"/>
  <c r="C2570" i="1"/>
  <c r="J2569" i="1"/>
  <c r="I2569" i="1"/>
  <c r="F2569" i="1"/>
  <c r="C2569" i="1"/>
  <c r="J2568" i="1"/>
  <c r="I2568" i="1"/>
  <c r="F2568" i="1"/>
  <c r="C2568" i="1"/>
  <c r="J2567" i="1"/>
  <c r="I2567" i="1"/>
  <c r="F2567" i="1"/>
  <c r="C2567" i="1"/>
  <c r="J2566" i="1"/>
  <c r="I2566" i="1"/>
  <c r="F2566" i="1"/>
  <c r="C2566" i="1"/>
  <c r="J2565" i="1"/>
  <c r="I2565" i="1"/>
  <c r="F2565" i="1"/>
  <c r="C2565" i="1"/>
  <c r="J2564" i="1"/>
  <c r="I2564" i="1"/>
  <c r="F2564" i="1"/>
  <c r="C2564" i="1"/>
  <c r="J2563" i="1"/>
  <c r="I2563" i="1"/>
  <c r="F2563" i="1"/>
  <c r="C2563" i="1"/>
  <c r="J2562" i="1"/>
  <c r="I2562" i="1"/>
  <c r="F2562" i="1"/>
  <c r="C2562" i="1"/>
  <c r="J2561" i="1"/>
  <c r="I2561" i="1"/>
  <c r="F2561" i="1"/>
  <c r="C2561" i="1"/>
  <c r="J2560" i="1"/>
  <c r="I2560" i="1"/>
  <c r="F2560" i="1"/>
  <c r="C2560" i="1"/>
  <c r="J2559" i="1"/>
  <c r="I2559" i="1"/>
  <c r="F2559" i="1"/>
  <c r="C2559" i="1"/>
  <c r="J2558" i="1"/>
  <c r="I2558" i="1"/>
  <c r="F2558" i="1"/>
  <c r="C2558" i="1"/>
  <c r="J2557" i="1"/>
  <c r="I2557" i="1"/>
  <c r="F2557" i="1"/>
  <c r="C2557" i="1"/>
  <c r="J2556" i="1"/>
  <c r="I2556" i="1"/>
  <c r="F2556" i="1"/>
  <c r="C2556" i="1"/>
  <c r="J2555" i="1"/>
  <c r="I2555" i="1"/>
  <c r="F2555" i="1"/>
  <c r="C2555" i="1"/>
  <c r="J2554" i="1"/>
  <c r="I2554" i="1"/>
  <c r="F2554" i="1"/>
  <c r="C2554" i="1"/>
  <c r="J2553" i="1"/>
  <c r="I2553" i="1"/>
  <c r="F2553" i="1"/>
  <c r="C2553" i="1"/>
  <c r="J2552" i="1"/>
  <c r="I2552" i="1"/>
  <c r="F2552" i="1"/>
  <c r="C2552" i="1"/>
  <c r="J2551" i="1"/>
  <c r="I2551" i="1"/>
  <c r="F2551" i="1"/>
  <c r="C2551" i="1"/>
  <c r="J2550" i="1"/>
  <c r="I2550" i="1"/>
  <c r="F2550" i="1"/>
  <c r="C2550" i="1"/>
  <c r="J2549" i="1"/>
  <c r="I2549" i="1"/>
  <c r="F2549" i="1"/>
  <c r="C2549" i="1"/>
  <c r="J2548" i="1"/>
  <c r="I2548" i="1"/>
  <c r="F2548" i="1"/>
  <c r="C2548" i="1"/>
  <c r="J2547" i="1"/>
  <c r="I2547" i="1"/>
  <c r="F2547" i="1"/>
  <c r="C2547" i="1"/>
  <c r="J2546" i="1"/>
  <c r="I2546" i="1"/>
  <c r="F2546" i="1"/>
  <c r="C2546" i="1"/>
  <c r="J2545" i="1"/>
  <c r="I2545" i="1"/>
  <c r="F2545" i="1"/>
  <c r="C2545" i="1"/>
  <c r="J2544" i="1"/>
  <c r="I2544" i="1"/>
  <c r="F2544" i="1"/>
  <c r="C2544" i="1"/>
  <c r="J2543" i="1"/>
  <c r="I2543" i="1"/>
  <c r="F2543" i="1"/>
  <c r="C2543" i="1"/>
  <c r="J2542" i="1"/>
  <c r="I2542" i="1"/>
  <c r="F2542" i="1"/>
  <c r="C2542" i="1"/>
  <c r="J2541" i="1"/>
  <c r="I2541" i="1"/>
  <c r="F2541" i="1"/>
  <c r="C2541" i="1"/>
  <c r="J2540" i="1"/>
  <c r="I2540" i="1"/>
  <c r="F2540" i="1"/>
  <c r="C2540" i="1"/>
  <c r="J2539" i="1"/>
  <c r="I2539" i="1"/>
  <c r="F2539" i="1"/>
  <c r="C2539" i="1"/>
  <c r="J2538" i="1"/>
  <c r="I2538" i="1"/>
  <c r="F2538" i="1"/>
  <c r="C2538" i="1"/>
  <c r="J2537" i="1"/>
  <c r="I2537" i="1"/>
  <c r="F2537" i="1"/>
  <c r="C2537" i="1"/>
  <c r="J2536" i="1"/>
  <c r="I2536" i="1"/>
  <c r="F2536" i="1"/>
  <c r="C2536" i="1"/>
  <c r="J2535" i="1"/>
  <c r="I2535" i="1"/>
  <c r="F2535" i="1"/>
  <c r="C2535" i="1"/>
  <c r="J2534" i="1"/>
  <c r="I2534" i="1"/>
  <c r="F2534" i="1"/>
  <c r="C2534" i="1"/>
  <c r="J2533" i="1"/>
  <c r="I2533" i="1"/>
  <c r="F2533" i="1"/>
  <c r="C2533" i="1"/>
  <c r="J2532" i="1"/>
  <c r="I2532" i="1"/>
  <c r="F2532" i="1"/>
  <c r="C2532" i="1"/>
  <c r="J2531" i="1"/>
  <c r="I2531" i="1"/>
  <c r="F2531" i="1"/>
  <c r="C2531" i="1"/>
  <c r="J2530" i="1"/>
  <c r="I2530" i="1"/>
  <c r="F2530" i="1"/>
  <c r="C2530" i="1"/>
  <c r="J2529" i="1"/>
  <c r="I2529" i="1"/>
  <c r="F2529" i="1"/>
  <c r="C2529" i="1"/>
  <c r="J2528" i="1"/>
  <c r="I2528" i="1"/>
  <c r="F2528" i="1"/>
  <c r="C2528" i="1"/>
  <c r="J2527" i="1"/>
  <c r="I2527" i="1"/>
  <c r="F2527" i="1"/>
  <c r="C2527" i="1"/>
  <c r="J2526" i="1"/>
  <c r="I2526" i="1"/>
  <c r="F2526" i="1"/>
  <c r="C2526" i="1"/>
  <c r="J2525" i="1"/>
  <c r="I2525" i="1"/>
  <c r="F2525" i="1"/>
  <c r="C2525" i="1"/>
  <c r="J2524" i="1"/>
  <c r="I2524" i="1"/>
  <c r="F2524" i="1"/>
  <c r="C2524" i="1"/>
  <c r="J2523" i="1"/>
  <c r="I2523" i="1"/>
  <c r="F2523" i="1"/>
  <c r="C2523" i="1"/>
  <c r="J2522" i="1"/>
  <c r="I2522" i="1"/>
  <c r="F2522" i="1"/>
  <c r="C2522" i="1"/>
  <c r="J2521" i="1"/>
  <c r="I2521" i="1"/>
  <c r="F2521" i="1"/>
  <c r="C2521" i="1"/>
  <c r="J2520" i="1"/>
  <c r="I2520" i="1"/>
  <c r="F2520" i="1"/>
  <c r="C2520" i="1"/>
  <c r="J2519" i="1"/>
  <c r="I2519" i="1"/>
  <c r="F2519" i="1"/>
  <c r="C2519" i="1"/>
  <c r="J2518" i="1"/>
  <c r="I2518" i="1"/>
  <c r="F2518" i="1"/>
  <c r="C2518" i="1"/>
  <c r="J2517" i="1"/>
  <c r="I2517" i="1"/>
  <c r="F2517" i="1"/>
  <c r="C2517" i="1"/>
  <c r="J2516" i="1"/>
  <c r="I2516" i="1"/>
  <c r="F2516" i="1"/>
  <c r="C2516" i="1"/>
  <c r="J2515" i="1"/>
  <c r="I2515" i="1"/>
  <c r="F2515" i="1"/>
  <c r="C2515" i="1"/>
  <c r="J2514" i="1"/>
  <c r="I2514" i="1"/>
  <c r="F2514" i="1"/>
  <c r="C2514" i="1"/>
  <c r="J2513" i="1"/>
  <c r="I2513" i="1"/>
  <c r="F2513" i="1"/>
  <c r="C2513" i="1"/>
  <c r="J2512" i="1"/>
  <c r="I2512" i="1"/>
  <c r="F2512" i="1"/>
  <c r="C2512" i="1"/>
  <c r="J2511" i="1"/>
  <c r="I2511" i="1"/>
  <c r="F2511" i="1"/>
  <c r="C2511" i="1"/>
  <c r="J2510" i="1"/>
  <c r="I2510" i="1"/>
  <c r="F2510" i="1"/>
  <c r="C2510" i="1"/>
  <c r="J2509" i="1"/>
  <c r="I2509" i="1"/>
  <c r="F2509" i="1"/>
  <c r="C2509" i="1"/>
  <c r="J2508" i="1"/>
  <c r="I2508" i="1"/>
  <c r="F2508" i="1"/>
  <c r="C2508" i="1"/>
  <c r="J2507" i="1"/>
  <c r="I2507" i="1"/>
  <c r="F2507" i="1"/>
  <c r="C2507" i="1"/>
  <c r="J2506" i="1"/>
  <c r="I2506" i="1"/>
  <c r="F2506" i="1"/>
  <c r="C2506" i="1"/>
  <c r="J2505" i="1"/>
  <c r="I2505" i="1"/>
  <c r="F2505" i="1"/>
  <c r="C2505" i="1"/>
  <c r="J2504" i="1"/>
  <c r="I2504" i="1"/>
  <c r="F2504" i="1"/>
  <c r="C2504" i="1"/>
  <c r="J2503" i="1"/>
  <c r="I2503" i="1"/>
  <c r="F2503" i="1"/>
  <c r="C2503" i="1"/>
  <c r="J2502" i="1"/>
  <c r="I2502" i="1"/>
  <c r="F2502" i="1"/>
  <c r="C2502" i="1"/>
  <c r="J2501" i="1"/>
  <c r="I2501" i="1"/>
  <c r="F2501" i="1"/>
  <c r="C2501" i="1"/>
  <c r="J2500" i="1"/>
  <c r="I2500" i="1"/>
  <c r="F2500" i="1"/>
  <c r="C2500" i="1"/>
  <c r="J2499" i="1"/>
  <c r="I2499" i="1"/>
  <c r="F2499" i="1"/>
  <c r="C2499" i="1"/>
  <c r="J2498" i="1"/>
  <c r="I2498" i="1"/>
  <c r="F2498" i="1"/>
  <c r="C2498" i="1"/>
  <c r="J2497" i="1"/>
  <c r="I2497" i="1"/>
  <c r="F2497" i="1"/>
  <c r="C2497" i="1"/>
  <c r="J2496" i="1"/>
  <c r="I2496" i="1"/>
  <c r="F2496" i="1"/>
  <c r="C2496" i="1"/>
  <c r="J2495" i="1"/>
  <c r="I2495" i="1"/>
  <c r="F2495" i="1"/>
  <c r="C2495" i="1"/>
  <c r="J2494" i="1"/>
  <c r="I2494" i="1"/>
  <c r="F2494" i="1"/>
  <c r="C2494" i="1"/>
  <c r="J2493" i="1"/>
  <c r="I2493" i="1"/>
  <c r="F2493" i="1"/>
  <c r="C2493" i="1"/>
  <c r="J2492" i="1"/>
  <c r="I2492" i="1"/>
  <c r="F2492" i="1"/>
  <c r="C2492" i="1"/>
  <c r="J2491" i="1"/>
  <c r="I2491" i="1"/>
  <c r="F2491" i="1"/>
  <c r="C2491" i="1"/>
  <c r="J2490" i="1"/>
  <c r="I2490" i="1"/>
  <c r="F2490" i="1"/>
  <c r="C2490" i="1"/>
  <c r="J2489" i="1"/>
  <c r="I2489" i="1"/>
  <c r="F2489" i="1"/>
  <c r="C2489" i="1"/>
  <c r="J2488" i="1"/>
  <c r="I2488" i="1"/>
  <c r="F2488" i="1"/>
  <c r="C2488" i="1"/>
  <c r="J2487" i="1"/>
  <c r="I2487" i="1"/>
  <c r="F2487" i="1"/>
  <c r="C2487" i="1"/>
  <c r="J2486" i="1"/>
  <c r="I2486" i="1"/>
  <c r="F2486" i="1"/>
  <c r="C2486" i="1"/>
  <c r="J2485" i="1"/>
  <c r="I2485" i="1"/>
  <c r="F2485" i="1"/>
  <c r="C2485" i="1"/>
  <c r="J2484" i="1"/>
  <c r="I2484" i="1"/>
  <c r="F2484" i="1"/>
  <c r="C2484" i="1"/>
  <c r="J2483" i="1"/>
  <c r="I2483" i="1"/>
  <c r="F2483" i="1"/>
  <c r="C2483" i="1"/>
  <c r="J2482" i="1"/>
  <c r="I2482" i="1"/>
  <c r="F2482" i="1"/>
  <c r="C2482" i="1"/>
  <c r="J2481" i="1"/>
  <c r="I2481" i="1"/>
  <c r="F2481" i="1"/>
  <c r="C2481" i="1"/>
  <c r="J2480" i="1"/>
  <c r="I2480" i="1"/>
  <c r="F2480" i="1"/>
  <c r="C2480" i="1"/>
  <c r="J2479" i="1"/>
  <c r="I2479" i="1"/>
  <c r="F2479" i="1"/>
  <c r="C2479" i="1"/>
  <c r="J2478" i="1"/>
  <c r="I2478" i="1"/>
  <c r="F2478" i="1"/>
  <c r="C2478" i="1"/>
  <c r="J2477" i="1"/>
  <c r="I2477" i="1"/>
  <c r="F2477" i="1"/>
  <c r="C2477" i="1"/>
  <c r="J2476" i="1"/>
  <c r="I2476" i="1"/>
  <c r="F2476" i="1"/>
  <c r="C2476" i="1"/>
  <c r="J2475" i="1"/>
  <c r="I2475" i="1"/>
  <c r="F2475" i="1"/>
  <c r="C2475" i="1"/>
  <c r="J2474" i="1"/>
  <c r="I2474" i="1"/>
  <c r="F2474" i="1"/>
  <c r="C2474" i="1"/>
  <c r="J2473" i="1"/>
  <c r="I2473" i="1"/>
  <c r="F2473" i="1"/>
  <c r="C2473" i="1"/>
  <c r="J2472" i="1"/>
  <c r="I2472" i="1"/>
  <c r="F2472" i="1"/>
  <c r="C2472" i="1"/>
  <c r="J2471" i="1"/>
  <c r="I2471" i="1"/>
  <c r="F2471" i="1"/>
  <c r="C2471" i="1"/>
  <c r="J2470" i="1"/>
  <c r="I2470" i="1"/>
  <c r="F2470" i="1"/>
  <c r="C2470" i="1"/>
  <c r="J2469" i="1"/>
  <c r="I2469" i="1"/>
  <c r="F2469" i="1"/>
  <c r="C2469" i="1"/>
  <c r="J2468" i="1"/>
  <c r="I2468" i="1"/>
  <c r="F2468" i="1"/>
  <c r="C2468" i="1"/>
  <c r="J2467" i="1"/>
  <c r="I2467" i="1"/>
  <c r="F2467" i="1"/>
  <c r="C2467" i="1"/>
  <c r="J2466" i="1"/>
  <c r="I2466" i="1"/>
  <c r="F2466" i="1"/>
  <c r="C2466" i="1"/>
  <c r="J2465" i="1"/>
  <c r="I2465" i="1"/>
  <c r="F2465" i="1"/>
  <c r="C2465" i="1"/>
  <c r="J2464" i="1"/>
  <c r="I2464" i="1"/>
  <c r="F2464" i="1"/>
  <c r="C2464" i="1"/>
  <c r="J2463" i="1"/>
  <c r="I2463" i="1"/>
  <c r="F2463" i="1"/>
  <c r="C2463" i="1"/>
  <c r="J2462" i="1"/>
  <c r="I2462" i="1"/>
  <c r="F2462" i="1"/>
  <c r="C2462" i="1"/>
  <c r="J2461" i="1"/>
  <c r="I2461" i="1"/>
  <c r="F2461" i="1"/>
  <c r="C2461" i="1"/>
  <c r="J2460" i="1"/>
  <c r="I2460" i="1"/>
  <c r="F2460" i="1"/>
  <c r="C2460" i="1"/>
  <c r="J2459" i="1"/>
  <c r="I2459" i="1"/>
  <c r="F2459" i="1"/>
  <c r="C2459" i="1"/>
  <c r="J2458" i="1"/>
  <c r="I2458" i="1"/>
  <c r="F2458" i="1"/>
  <c r="C2458" i="1"/>
  <c r="J2457" i="1"/>
  <c r="I2457" i="1"/>
  <c r="F2457" i="1"/>
  <c r="C2457" i="1"/>
  <c r="J2456" i="1"/>
  <c r="I2456" i="1"/>
  <c r="F2456" i="1"/>
  <c r="C2456" i="1"/>
  <c r="J2455" i="1"/>
  <c r="I2455" i="1"/>
  <c r="F2455" i="1"/>
  <c r="C2455" i="1"/>
  <c r="J2454" i="1"/>
  <c r="I2454" i="1"/>
  <c r="F2454" i="1"/>
  <c r="C2454" i="1"/>
  <c r="J2453" i="1"/>
  <c r="I2453" i="1"/>
  <c r="F2453" i="1"/>
  <c r="C2453" i="1"/>
  <c r="J2452" i="1"/>
  <c r="I2452" i="1"/>
  <c r="F2452" i="1"/>
  <c r="C2452" i="1"/>
  <c r="J2451" i="1"/>
  <c r="I2451" i="1"/>
  <c r="F2451" i="1"/>
  <c r="C2451" i="1"/>
  <c r="J2450" i="1"/>
  <c r="I2450" i="1"/>
  <c r="F2450" i="1"/>
  <c r="C2450" i="1"/>
  <c r="J2449" i="1"/>
  <c r="I2449" i="1"/>
  <c r="F2449" i="1"/>
  <c r="C2449" i="1"/>
  <c r="J2448" i="1"/>
  <c r="I2448" i="1"/>
  <c r="F2448" i="1"/>
  <c r="C2448" i="1"/>
  <c r="J2447" i="1"/>
  <c r="I2447" i="1"/>
  <c r="F2447" i="1"/>
  <c r="C2447" i="1"/>
  <c r="J2446" i="1"/>
  <c r="I2446" i="1"/>
  <c r="F2446" i="1"/>
  <c r="C2446" i="1"/>
  <c r="J2445" i="1"/>
  <c r="I2445" i="1"/>
  <c r="F2445" i="1"/>
  <c r="C2445" i="1"/>
  <c r="J2444" i="1"/>
  <c r="I2444" i="1"/>
  <c r="F2444" i="1"/>
  <c r="C2444" i="1"/>
  <c r="J2443" i="1"/>
  <c r="I2443" i="1"/>
  <c r="F2443" i="1"/>
  <c r="C2443" i="1"/>
  <c r="J2442" i="1"/>
  <c r="I2442" i="1"/>
  <c r="F2442" i="1"/>
  <c r="C2442" i="1"/>
  <c r="J2441" i="1"/>
  <c r="I2441" i="1"/>
  <c r="F2441" i="1"/>
  <c r="C2441" i="1"/>
  <c r="J2440" i="1"/>
  <c r="I2440" i="1"/>
  <c r="F2440" i="1"/>
  <c r="C2440" i="1"/>
  <c r="J2439" i="1"/>
  <c r="I2439" i="1"/>
  <c r="F2439" i="1"/>
  <c r="C2439" i="1"/>
  <c r="J2438" i="1"/>
  <c r="I2438" i="1"/>
  <c r="F2438" i="1"/>
  <c r="C2438" i="1"/>
  <c r="J2437" i="1"/>
  <c r="I2437" i="1"/>
  <c r="F2437" i="1"/>
  <c r="C2437" i="1"/>
  <c r="J2436" i="1"/>
  <c r="I2436" i="1"/>
  <c r="F2436" i="1"/>
  <c r="C2436" i="1"/>
  <c r="J2435" i="1"/>
  <c r="I2435" i="1"/>
  <c r="F2435" i="1"/>
  <c r="C2435" i="1"/>
  <c r="J2434" i="1"/>
  <c r="I2434" i="1"/>
  <c r="F2434" i="1"/>
  <c r="C2434" i="1"/>
  <c r="J2433" i="1"/>
  <c r="I2433" i="1"/>
  <c r="F2433" i="1"/>
  <c r="C2433" i="1"/>
  <c r="J2432" i="1"/>
  <c r="I2432" i="1"/>
  <c r="F2432" i="1"/>
  <c r="C2432" i="1"/>
  <c r="J2431" i="1"/>
  <c r="I2431" i="1"/>
  <c r="F2431" i="1"/>
  <c r="C2431" i="1"/>
  <c r="J2430" i="1"/>
  <c r="I2430" i="1"/>
  <c r="F2430" i="1"/>
  <c r="C2430" i="1"/>
  <c r="J2429" i="1"/>
  <c r="I2429" i="1"/>
  <c r="F2429" i="1"/>
  <c r="C2429" i="1"/>
  <c r="J2428" i="1"/>
  <c r="I2428" i="1"/>
  <c r="F2428" i="1"/>
  <c r="C2428" i="1"/>
  <c r="J2427" i="1"/>
  <c r="I2427" i="1"/>
  <c r="F2427" i="1"/>
  <c r="C2427" i="1"/>
  <c r="J2426" i="1"/>
  <c r="I2426" i="1"/>
  <c r="F2426" i="1"/>
  <c r="C2426" i="1"/>
  <c r="J2425" i="1"/>
  <c r="I2425" i="1"/>
  <c r="F2425" i="1"/>
  <c r="C2425" i="1"/>
  <c r="J2424" i="1"/>
  <c r="I2424" i="1"/>
  <c r="F2424" i="1"/>
  <c r="C2424" i="1"/>
  <c r="J2423" i="1"/>
  <c r="I2423" i="1"/>
  <c r="F2423" i="1"/>
  <c r="C2423" i="1"/>
  <c r="J2422" i="1"/>
  <c r="I2422" i="1"/>
  <c r="F2422" i="1"/>
  <c r="C2422" i="1"/>
  <c r="J2421" i="1"/>
  <c r="I2421" i="1"/>
  <c r="F2421" i="1"/>
  <c r="C2421" i="1"/>
  <c r="J2420" i="1"/>
  <c r="I2420" i="1"/>
  <c r="F2420" i="1"/>
  <c r="C2420" i="1"/>
  <c r="J2419" i="1"/>
  <c r="I2419" i="1"/>
  <c r="F2419" i="1"/>
  <c r="C2419" i="1"/>
  <c r="J2418" i="1"/>
  <c r="I2418" i="1"/>
  <c r="F2418" i="1"/>
  <c r="C2418" i="1"/>
  <c r="J2417" i="1"/>
  <c r="I2417" i="1"/>
  <c r="F2417" i="1"/>
  <c r="C2417" i="1"/>
  <c r="J2416" i="1"/>
  <c r="I2416" i="1"/>
  <c r="F2416" i="1"/>
  <c r="C2416" i="1"/>
  <c r="J2415" i="1"/>
  <c r="I2415" i="1"/>
  <c r="F2415" i="1"/>
  <c r="C2415" i="1"/>
  <c r="J2414" i="1"/>
  <c r="I2414" i="1"/>
  <c r="F2414" i="1"/>
  <c r="C2414" i="1"/>
  <c r="J2413" i="1"/>
  <c r="I2413" i="1"/>
  <c r="F2413" i="1"/>
  <c r="C2413" i="1"/>
  <c r="J2412" i="1"/>
  <c r="I2412" i="1"/>
  <c r="F2412" i="1"/>
  <c r="C2412" i="1"/>
  <c r="J2411" i="1"/>
  <c r="I2411" i="1"/>
  <c r="F2411" i="1"/>
  <c r="C2411" i="1"/>
  <c r="J2410" i="1"/>
  <c r="I2410" i="1"/>
  <c r="F2410" i="1"/>
  <c r="C2410" i="1"/>
  <c r="J2409" i="1"/>
  <c r="I2409" i="1"/>
  <c r="F2409" i="1"/>
  <c r="C2409" i="1"/>
  <c r="J2408" i="1"/>
  <c r="I2408" i="1"/>
  <c r="F2408" i="1"/>
  <c r="C2408" i="1"/>
  <c r="J2407" i="1"/>
  <c r="I2407" i="1"/>
  <c r="F2407" i="1"/>
  <c r="C2407" i="1"/>
  <c r="J2406" i="1"/>
  <c r="I2406" i="1"/>
  <c r="F2406" i="1"/>
  <c r="C2406" i="1"/>
  <c r="J2405" i="1"/>
  <c r="I2405" i="1"/>
  <c r="F2405" i="1"/>
  <c r="C2405" i="1"/>
  <c r="J2404" i="1"/>
  <c r="I2404" i="1"/>
  <c r="F2404" i="1"/>
  <c r="C2404" i="1"/>
  <c r="J2403" i="1"/>
  <c r="I2403" i="1"/>
  <c r="F2403" i="1"/>
  <c r="C2403" i="1"/>
  <c r="J2402" i="1"/>
  <c r="I2402" i="1"/>
  <c r="F2402" i="1"/>
  <c r="C2402" i="1"/>
  <c r="J2401" i="1"/>
  <c r="I2401" i="1"/>
  <c r="F2401" i="1"/>
  <c r="C2401" i="1"/>
  <c r="J2400" i="1"/>
  <c r="I2400" i="1"/>
  <c r="F2400" i="1"/>
  <c r="C2400" i="1"/>
  <c r="J2399" i="1"/>
  <c r="I2399" i="1"/>
  <c r="F2399" i="1"/>
  <c r="C2399" i="1"/>
  <c r="J2398" i="1"/>
  <c r="I2398" i="1"/>
  <c r="F2398" i="1"/>
  <c r="C2398" i="1"/>
  <c r="J2397" i="1"/>
  <c r="I2397" i="1"/>
  <c r="F2397" i="1"/>
  <c r="C2397" i="1"/>
  <c r="J2396" i="1"/>
  <c r="I2396" i="1"/>
  <c r="F2396" i="1"/>
  <c r="C2396" i="1"/>
  <c r="J2395" i="1"/>
  <c r="I2395" i="1"/>
  <c r="F2395" i="1"/>
  <c r="C2395" i="1"/>
  <c r="J2394" i="1"/>
  <c r="I2394" i="1"/>
  <c r="F2394" i="1"/>
  <c r="C2394" i="1"/>
  <c r="J2393" i="1"/>
  <c r="I2393" i="1"/>
  <c r="F2393" i="1"/>
  <c r="C2393" i="1"/>
  <c r="J2392" i="1"/>
  <c r="I2392" i="1"/>
  <c r="F2392" i="1"/>
  <c r="C2392" i="1"/>
  <c r="J2391" i="1"/>
  <c r="I2391" i="1"/>
  <c r="F2391" i="1"/>
  <c r="C2391" i="1"/>
  <c r="J2390" i="1"/>
  <c r="I2390" i="1"/>
  <c r="F2390" i="1"/>
  <c r="C2390" i="1"/>
  <c r="J2389" i="1"/>
  <c r="I2389" i="1"/>
  <c r="F2389" i="1"/>
  <c r="C2389" i="1"/>
  <c r="J2388" i="1"/>
  <c r="I2388" i="1"/>
  <c r="F2388" i="1"/>
  <c r="C2388" i="1"/>
  <c r="J2387" i="1"/>
  <c r="I2387" i="1"/>
  <c r="F2387" i="1"/>
  <c r="C2387" i="1"/>
  <c r="J2386" i="1"/>
  <c r="I2386" i="1"/>
  <c r="F2386" i="1"/>
  <c r="C2386" i="1"/>
  <c r="J2385" i="1"/>
  <c r="I2385" i="1"/>
  <c r="F2385" i="1"/>
  <c r="C2385" i="1"/>
  <c r="J2384" i="1"/>
  <c r="I2384" i="1"/>
  <c r="F2384" i="1"/>
  <c r="C2384" i="1"/>
  <c r="J2383" i="1"/>
  <c r="I2383" i="1"/>
  <c r="F2383" i="1"/>
  <c r="C2383" i="1"/>
  <c r="J2382" i="1"/>
  <c r="I2382" i="1"/>
  <c r="F2382" i="1"/>
  <c r="C2382" i="1"/>
  <c r="J2381" i="1"/>
  <c r="I2381" i="1"/>
  <c r="F2381" i="1"/>
  <c r="C2381" i="1"/>
  <c r="J2380" i="1"/>
  <c r="I2380" i="1"/>
  <c r="F2380" i="1"/>
  <c r="C2380" i="1"/>
  <c r="J2379" i="1"/>
  <c r="I2379" i="1"/>
  <c r="F2379" i="1"/>
  <c r="C2379" i="1"/>
  <c r="J2378" i="1"/>
  <c r="I2378" i="1"/>
  <c r="F2378" i="1"/>
  <c r="C2378" i="1"/>
  <c r="J2377" i="1"/>
  <c r="I2377" i="1"/>
  <c r="F2377" i="1"/>
  <c r="C2377" i="1"/>
  <c r="J2376" i="1"/>
  <c r="I2376" i="1"/>
  <c r="F2376" i="1"/>
  <c r="C2376" i="1"/>
  <c r="J2375" i="1"/>
  <c r="I2375" i="1"/>
  <c r="F2375" i="1"/>
  <c r="C2375" i="1"/>
  <c r="J2374" i="1"/>
  <c r="I2374" i="1"/>
  <c r="F2374" i="1"/>
  <c r="C2374" i="1"/>
  <c r="J2373" i="1"/>
  <c r="I2373" i="1"/>
  <c r="F2373" i="1"/>
  <c r="C2373" i="1"/>
  <c r="J2372" i="1"/>
  <c r="I2372" i="1"/>
  <c r="F2372" i="1"/>
  <c r="C2372" i="1"/>
  <c r="J2371" i="1"/>
  <c r="I2371" i="1"/>
  <c r="F2371" i="1"/>
  <c r="C2371" i="1"/>
  <c r="J2370" i="1"/>
  <c r="I2370" i="1"/>
  <c r="F2370" i="1"/>
  <c r="C2370" i="1"/>
  <c r="J2369" i="1"/>
  <c r="I2369" i="1"/>
  <c r="F2369" i="1"/>
  <c r="C2369" i="1"/>
  <c r="J2368" i="1"/>
  <c r="I2368" i="1"/>
  <c r="F2368" i="1"/>
  <c r="C2368" i="1"/>
  <c r="J2367" i="1"/>
  <c r="I2367" i="1"/>
  <c r="F2367" i="1"/>
  <c r="C2367" i="1"/>
  <c r="J2366" i="1"/>
  <c r="I2366" i="1"/>
  <c r="F2366" i="1"/>
  <c r="C2366" i="1"/>
  <c r="J2365" i="1"/>
  <c r="I2365" i="1"/>
  <c r="F2365" i="1"/>
  <c r="C2365" i="1"/>
  <c r="J2364" i="1"/>
  <c r="I2364" i="1"/>
  <c r="F2364" i="1"/>
  <c r="C2364" i="1"/>
  <c r="J2363" i="1"/>
  <c r="I2363" i="1"/>
  <c r="F2363" i="1"/>
  <c r="C2363" i="1"/>
  <c r="J2362" i="1"/>
  <c r="I2362" i="1"/>
  <c r="F2362" i="1"/>
  <c r="C2362" i="1"/>
  <c r="J2361" i="1"/>
  <c r="I2361" i="1"/>
  <c r="F2361" i="1"/>
  <c r="C2361" i="1"/>
  <c r="J2360" i="1"/>
  <c r="I2360" i="1"/>
  <c r="F2360" i="1"/>
  <c r="C2360" i="1"/>
  <c r="J2359" i="1"/>
  <c r="I2359" i="1"/>
  <c r="F2359" i="1"/>
  <c r="C2359" i="1"/>
  <c r="J2358" i="1"/>
  <c r="I2358" i="1"/>
  <c r="F2358" i="1"/>
  <c r="C2358" i="1"/>
  <c r="J2357" i="1"/>
  <c r="I2357" i="1"/>
  <c r="F2357" i="1"/>
  <c r="C2357" i="1"/>
  <c r="J2356" i="1"/>
  <c r="I2356" i="1"/>
  <c r="F2356" i="1"/>
  <c r="C2356" i="1"/>
  <c r="J2355" i="1"/>
  <c r="I2355" i="1"/>
  <c r="F2355" i="1"/>
  <c r="C2355" i="1"/>
  <c r="J2354" i="1"/>
  <c r="I2354" i="1"/>
  <c r="F2354" i="1"/>
  <c r="C2354" i="1"/>
  <c r="J2353" i="1"/>
  <c r="I2353" i="1"/>
  <c r="F2353" i="1"/>
  <c r="C2353" i="1"/>
  <c r="J2352" i="1"/>
  <c r="I2352" i="1"/>
  <c r="F2352" i="1"/>
  <c r="C2352" i="1"/>
  <c r="J2351" i="1"/>
  <c r="I2351" i="1"/>
  <c r="F2351" i="1"/>
  <c r="C2351" i="1"/>
  <c r="J2350" i="1"/>
  <c r="I2350" i="1"/>
  <c r="F2350" i="1"/>
  <c r="C2350" i="1"/>
  <c r="J2349" i="1"/>
  <c r="I2349" i="1"/>
  <c r="F2349" i="1"/>
  <c r="C2349" i="1"/>
  <c r="J2348" i="1"/>
  <c r="I2348" i="1"/>
  <c r="F2348" i="1"/>
  <c r="C2348" i="1"/>
  <c r="J2347" i="1"/>
  <c r="I2347" i="1"/>
  <c r="F2347" i="1"/>
  <c r="C2347" i="1"/>
  <c r="J2346" i="1"/>
  <c r="I2346" i="1"/>
  <c r="F2346" i="1"/>
  <c r="C2346" i="1"/>
  <c r="J2345" i="1"/>
  <c r="I2345" i="1"/>
  <c r="F2345" i="1"/>
  <c r="C2345" i="1"/>
  <c r="J2344" i="1"/>
  <c r="I2344" i="1"/>
  <c r="F2344" i="1"/>
  <c r="C2344" i="1"/>
  <c r="J2343" i="1"/>
  <c r="I2343" i="1"/>
  <c r="F2343" i="1"/>
  <c r="C2343" i="1"/>
  <c r="J2342" i="1"/>
  <c r="I2342" i="1"/>
  <c r="F2342" i="1"/>
  <c r="C2342" i="1"/>
  <c r="J2341" i="1"/>
  <c r="I2341" i="1"/>
  <c r="F2341" i="1"/>
  <c r="C2341" i="1"/>
  <c r="J2340" i="1"/>
  <c r="I2340" i="1"/>
  <c r="F2340" i="1"/>
  <c r="C2340" i="1"/>
  <c r="J2339" i="1"/>
  <c r="I2339" i="1"/>
  <c r="F2339" i="1"/>
  <c r="C2339" i="1"/>
  <c r="J2338" i="1"/>
  <c r="I2338" i="1"/>
  <c r="F2338" i="1"/>
  <c r="C2338" i="1"/>
  <c r="J2337" i="1"/>
  <c r="I2337" i="1"/>
  <c r="F2337" i="1"/>
  <c r="C2337" i="1"/>
  <c r="J2336" i="1"/>
  <c r="I2336" i="1"/>
  <c r="F2336" i="1"/>
  <c r="C2336" i="1"/>
  <c r="J2335" i="1"/>
  <c r="I2335" i="1"/>
  <c r="F2335" i="1"/>
  <c r="C2335" i="1"/>
  <c r="J2334" i="1"/>
  <c r="I2334" i="1"/>
  <c r="F2334" i="1"/>
  <c r="C2334" i="1"/>
  <c r="J2333" i="1"/>
  <c r="I2333" i="1"/>
  <c r="F2333" i="1"/>
  <c r="C2333" i="1"/>
  <c r="J2332" i="1"/>
  <c r="I2332" i="1"/>
  <c r="F2332" i="1"/>
  <c r="C2332" i="1"/>
  <c r="J2331" i="1"/>
  <c r="I2331" i="1"/>
  <c r="F2331" i="1"/>
  <c r="C2331" i="1"/>
  <c r="J2330" i="1"/>
  <c r="I2330" i="1"/>
  <c r="F2330" i="1"/>
  <c r="C2330" i="1"/>
  <c r="J2329" i="1"/>
  <c r="I2329" i="1"/>
  <c r="F2329" i="1"/>
  <c r="C2329" i="1"/>
  <c r="J2328" i="1"/>
  <c r="I2328" i="1"/>
  <c r="F2328" i="1"/>
  <c r="C2328" i="1"/>
  <c r="J2327" i="1"/>
  <c r="I2327" i="1"/>
  <c r="F2327" i="1"/>
  <c r="C2327" i="1"/>
  <c r="J2326" i="1"/>
  <c r="I2326" i="1"/>
  <c r="F2326" i="1"/>
  <c r="C2326" i="1"/>
  <c r="J2325" i="1"/>
  <c r="I2325" i="1"/>
  <c r="F2325" i="1"/>
  <c r="C2325" i="1"/>
  <c r="J2324" i="1"/>
  <c r="I2324" i="1"/>
  <c r="F2324" i="1"/>
  <c r="C2324" i="1"/>
  <c r="J2323" i="1"/>
  <c r="I2323" i="1"/>
  <c r="F2323" i="1"/>
  <c r="C2323" i="1"/>
  <c r="J2322" i="1"/>
  <c r="I2322" i="1"/>
  <c r="F2322" i="1"/>
  <c r="C2322" i="1"/>
  <c r="J2321" i="1"/>
  <c r="I2321" i="1"/>
  <c r="F2321" i="1"/>
  <c r="C2321" i="1"/>
  <c r="J2320" i="1"/>
  <c r="I2320" i="1"/>
  <c r="F2320" i="1"/>
  <c r="C2320" i="1"/>
  <c r="J2319" i="1"/>
  <c r="I2319" i="1"/>
  <c r="F2319" i="1"/>
  <c r="C2319" i="1"/>
  <c r="J2318" i="1"/>
  <c r="I2318" i="1"/>
  <c r="F2318" i="1"/>
  <c r="C2318" i="1"/>
  <c r="J2317" i="1"/>
  <c r="I2317" i="1"/>
  <c r="F2317" i="1"/>
  <c r="C2317" i="1"/>
  <c r="J2316" i="1"/>
  <c r="I2316" i="1"/>
  <c r="F2316" i="1"/>
  <c r="C2316" i="1"/>
  <c r="J2315" i="1"/>
  <c r="I2315" i="1"/>
  <c r="F2315" i="1"/>
  <c r="C2315" i="1"/>
  <c r="J2314" i="1"/>
  <c r="I2314" i="1"/>
  <c r="F2314" i="1"/>
  <c r="C2314" i="1"/>
  <c r="J2313" i="1"/>
  <c r="I2313" i="1"/>
  <c r="F2313" i="1"/>
  <c r="C2313" i="1"/>
  <c r="J2312" i="1"/>
  <c r="I2312" i="1"/>
  <c r="F2312" i="1"/>
  <c r="C2312" i="1"/>
  <c r="J2311" i="1"/>
  <c r="I2311" i="1"/>
  <c r="F2311" i="1"/>
  <c r="C2311" i="1"/>
  <c r="J2310" i="1"/>
  <c r="I2310" i="1"/>
  <c r="F2310" i="1"/>
  <c r="C2310" i="1"/>
  <c r="J2309" i="1"/>
  <c r="I2309" i="1"/>
  <c r="F2309" i="1"/>
  <c r="C2309" i="1"/>
  <c r="J2308" i="1"/>
  <c r="I2308" i="1"/>
  <c r="F2308" i="1"/>
  <c r="C2308" i="1"/>
  <c r="J2307" i="1"/>
  <c r="I2307" i="1"/>
  <c r="F2307" i="1"/>
  <c r="C2307" i="1"/>
  <c r="J2306" i="1"/>
  <c r="I2306" i="1"/>
  <c r="F2306" i="1"/>
  <c r="C2306" i="1"/>
  <c r="J2305" i="1"/>
  <c r="I2305" i="1"/>
  <c r="F2305" i="1"/>
  <c r="C2305" i="1"/>
  <c r="J2304" i="1"/>
  <c r="I2304" i="1"/>
  <c r="F2304" i="1"/>
  <c r="C2304" i="1"/>
  <c r="J2303" i="1"/>
  <c r="I2303" i="1"/>
  <c r="F2303" i="1"/>
  <c r="C2303" i="1"/>
  <c r="J2302" i="1"/>
  <c r="I2302" i="1"/>
  <c r="F2302" i="1"/>
  <c r="C2302" i="1"/>
  <c r="J2301" i="1"/>
  <c r="I2301" i="1"/>
  <c r="F2301" i="1"/>
  <c r="C2301" i="1"/>
  <c r="J2300" i="1"/>
  <c r="I2300" i="1"/>
  <c r="F2300" i="1"/>
  <c r="C2300" i="1"/>
  <c r="J2299" i="1"/>
  <c r="I2299" i="1"/>
  <c r="F2299" i="1"/>
  <c r="C2299" i="1"/>
  <c r="J2298" i="1"/>
  <c r="I2298" i="1"/>
  <c r="F2298" i="1"/>
  <c r="C2298" i="1"/>
  <c r="J2297" i="1"/>
  <c r="I2297" i="1"/>
  <c r="F2297" i="1"/>
  <c r="C2297" i="1"/>
  <c r="J2296" i="1"/>
  <c r="I2296" i="1"/>
  <c r="F2296" i="1"/>
  <c r="C2296" i="1"/>
  <c r="J2295" i="1"/>
  <c r="I2295" i="1"/>
  <c r="F2295" i="1"/>
  <c r="C2295" i="1"/>
  <c r="J2294" i="1"/>
  <c r="I2294" i="1"/>
  <c r="F2294" i="1"/>
  <c r="C2294" i="1"/>
  <c r="J2293" i="1"/>
  <c r="I2293" i="1"/>
  <c r="F2293" i="1"/>
  <c r="C2293" i="1"/>
  <c r="J2292" i="1"/>
  <c r="I2292" i="1"/>
  <c r="F2292" i="1"/>
  <c r="C2292" i="1"/>
  <c r="J2291" i="1"/>
  <c r="I2291" i="1"/>
  <c r="F2291" i="1"/>
  <c r="C2291" i="1"/>
  <c r="J2290" i="1"/>
  <c r="I2290" i="1"/>
  <c r="F2290" i="1"/>
  <c r="C2290" i="1"/>
  <c r="J2289" i="1"/>
  <c r="I2289" i="1"/>
  <c r="F2289" i="1"/>
  <c r="C2289" i="1"/>
  <c r="J2288" i="1"/>
  <c r="I2288" i="1"/>
  <c r="F2288" i="1"/>
  <c r="C2288" i="1"/>
  <c r="J2287" i="1"/>
  <c r="I2287" i="1"/>
  <c r="F2287" i="1"/>
  <c r="C2287" i="1"/>
  <c r="J2286" i="1"/>
  <c r="I2286" i="1"/>
  <c r="F2286" i="1"/>
  <c r="C2286" i="1"/>
  <c r="J2285" i="1"/>
  <c r="I2285" i="1"/>
  <c r="F2285" i="1"/>
  <c r="C2285" i="1"/>
  <c r="J2284" i="1"/>
  <c r="I2284" i="1"/>
  <c r="F2284" i="1"/>
  <c r="C2284" i="1"/>
  <c r="J2283" i="1"/>
  <c r="I2283" i="1"/>
  <c r="F2283" i="1"/>
  <c r="C2283" i="1"/>
  <c r="J2282" i="1"/>
  <c r="I2282" i="1"/>
  <c r="F2282" i="1"/>
  <c r="C2282" i="1"/>
  <c r="J2281" i="1"/>
  <c r="I2281" i="1"/>
  <c r="F2281" i="1"/>
  <c r="C2281" i="1"/>
  <c r="J2280" i="1"/>
  <c r="I2280" i="1"/>
  <c r="F2280" i="1"/>
  <c r="C2280" i="1"/>
  <c r="J2279" i="1"/>
  <c r="I2279" i="1"/>
  <c r="F2279" i="1"/>
  <c r="C2279" i="1"/>
  <c r="J2278" i="1"/>
  <c r="I2278" i="1"/>
  <c r="F2278" i="1"/>
  <c r="C2278" i="1"/>
  <c r="J2277" i="1"/>
  <c r="I2277" i="1"/>
  <c r="F2277" i="1"/>
  <c r="C2277" i="1"/>
  <c r="J2276" i="1"/>
  <c r="I2276" i="1"/>
  <c r="F2276" i="1"/>
  <c r="C2276" i="1"/>
  <c r="J2275" i="1"/>
  <c r="I2275" i="1"/>
  <c r="F2275" i="1"/>
  <c r="C2275" i="1"/>
  <c r="J2274" i="1"/>
  <c r="I2274" i="1"/>
  <c r="F2274" i="1"/>
  <c r="C2274" i="1"/>
  <c r="J2273" i="1"/>
  <c r="I2273" i="1"/>
  <c r="F2273" i="1"/>
  <c r="C2273" i="1"/>
  <c r="J2272" i="1"/>
  <c r="I2272" i="1"/>
  <c r="F2272" i="1"/>
  <c r="C2272" i="1"/>
  <c r="J2271" i="1"/>
  <c r="I2271" i="1"/>
  <c r="F2271" i="1"/>
  <c r="C2271" i="1"/>
  <c r="J2270" i="1"/>
  <c r="I2270" i="1"/>
  <c r="F2270" i="1"/>
  <c r="C2270" i="1"/>
  <c r="J2269" i="1"/>
  <c r="I2269" i="1"/>
  <c r="F2269" i="1"/>
  <c r="C2269" i="1"/>
  <c r="J2268" i="1"/>
  <c r="I2268" i="1"/>
  <c r="F2268" i="1"/>
  <c r="C2268" i="1"/>
  <c r="J2267" i="1"/>
  <c r="I2267" i="1"/>
  <c r="F2267" i="1"/>
  <c r="C2267" i="1"/>
  <c r="J2266" i="1"/>
  <c r="I2266" i="1"/>
  <c r="F2266" i="1"/>
  <c r="C2266" i="1"/>
  <c r="J2265" i="1"/>
  <c r="I2265" i="1"/>
  <c r="F2265" i="1"/>
  <c r="C2265" i="1"/>
  <c r="J2264" i="1"/>
  <c r="I2264" i="1"/>
  <c r="F2264" i="1"/>
  <c r="C2264" i="1"/>
  <c r="J2263" i="1"/>
  <c r="I2263" i="1"/>
  <c r="F2263" i="1"/>
  <c r="C2263" i="1"/>
  <c r="J2262" i="1"/>
  <c r="I2262" i="1"/>
  <c r="F2262" i="1"/>
  <c r="C2262" i="1"/>
  <c r="J2261" i="1"/>
  <c r="I2261" i="1"/>
  <c r="F2261" i="1"/>
  <c r="C2261" i="1"/>
  <c r="J2260" i="1"/>
  <c r="I2260" i="1"/>
  <c r="F2260" i="1"/>
  <c r="C2260" i="1"/>
  <c r="J2259" i="1"/>
  <c r="I2259" i="1"/>
  <c r="F2259" i="1"/>
  <c r="C2259" i="1"/>
  <c r="J2258" i="1"/>
  <c r="I2258" i="1"/>
  <c r="F2258" i="1"/>
  <c r="C2258" i="1"/>
  <c r="J2257" i="1"/>
  <c r="I2257" i="1"/>
  <c r="F2257" i="1"/>
  <c r="C2257" i="1"/>
  <c r="J2256" i="1"/>
  <c r="I2256" i="1"/>
  <c r="F2256" i="1"/>
  <c r="C2256" i="1"/>
  <c r="J2255" i="1"/>
  <c r="I2255" i="1"/>
  <c r="F2255" i="1"/>
  <c r="C2255" i="1"/>
  <c r="J2254" i="1"/>
  <c r="I2254" i="1"/>
  <c r="F2254" i="1"/>
  <c r="C2254" i="1"/>
  <c r="J2253" i="1"/>
  <c r="I2253" i="1"/>
  <c r="F2253" i="1"/>
  <c r="C2253" i="1"/>
  <c r="J2252" i="1"/>
  <c r="I2252" i="1"/>
  <c r="F2252" i="1"/>
  <c r="C2252" i="1"/>
  <c r="J2251" i="1"/>
  <c r="I2251" i="1"/>
  <c r="F2251" i="1"/>
  <c r="C2251" i="1"/>
  <c r="J2250" i="1"/>
  <c r="I2250" i="1"/>
  <c r="F2250" i="1"/>
  <c r="C2250" i="1"/>
  <c r="J2249" i="1"/>
  <c r="I2249" i="1"/>
  <c r="F2249" i="1"/>
  <c r="C2249" i="1"/>
  <c r="J2248" i="1"/>
  <c r="I2248" i="1"/>
  <c r="F2248" i="1"/>
  <c r="C2248" i="1"/>
  <c r="J2247" i="1"/>
  <c r="I2247" i="1"/>
  <c r="F2247" i="1"/>
  <c r="C2247" i="1"/>
  <c r="J2246" i="1"/>
  <c r="I2246" i="1"/>
  <c r="F2246" i="1"/>
  <c r="C2246" i="1"/>
  <c r="J2245" i="1"/>
  <c r="I2245" i="1"/>
  <c r="F2245" i="1"/>
  <c r="C2245" i="1"/>
  <c r="J2244" i="1"/>
  <c r="I2244" i="1"/>
  <c r="F2244" i="1"/>
  <c r="C2244" i="1"/>
  <c r="J2243" i="1"/>
  <c r="I2243" i="1"/>
  <c r="F2243" i="1"/>
  <c r="C2243" i="1"/>
  <c r="J2242" i="1"/>
  <c r="I2242" i="1"/>
  <c r="F2242" i="1"/>
  <c r="C2242" i="1"/>
  <c r="J2241" i="1"/>
  <c r="I2241" i="1"/>
  <c r="F2241" i="1"/>
  <c r="C2241" i="1"/>
  <c r="J2240" i="1"/>
  <c r="I2240" i="1"/>
  <c r="F2240" i="1"/>
  <c r="C2240" i="1"/>
  <c r="J2239" i="1"/>
  <c r="I2239" i="1"/>
  <c r="F2239" i="1"/>
  <c r="C2239" i="1"/>
  <c r="J2238" i="1"/>
  <c r="I2238" i="1"/>
  <c r="F2238" i="1"/>
  <c r="C2238" i="1"/>
  <c r="J2237" i="1"/>
  <c r="I2237" i="1"/>
  <c r="F2237" i="1"/>
  <c r="C2237" i="1"/>
  <c r="J2236" i="1"/>
  <c r="I2236" i="1"/>
  <c r="F2236" i="1"/>
  <c r="C2236" i="1"/>
  <c r="J2235" i="1"/>
  <c r="I2235" i="1"/>
  <c r="F2235" i="1"/>
  <c r="C2235" i="1"/>
  <c r="J2234" i="1"/>
  <c r="I2234" i="1"/>
  <c r="F2234" i="1"/>
  <c r="C2234" i="1"/>
  <c r="J2233" i="1"/>
  <c r="I2233" i="1"/>
  <c r="F2233" i="1"/>
  <c r="C2233" i="1"/>
  <c r="J2232" i="1"/>
  <c r="I2232" i="1"/>
  <c r="F2232" i="1"/>
  <c r="C2232" i="1"/>
  <c r="J2231" i="1"/>
  <c r="I2231" i="1"/>
  <c r="F2231" i="1"/>
  <c r="C2231" i="1"/>
  <c r="J2230" i="1"/>
  <c r="I2230" i="1"/>
  <c r="F2230" i="1"/>
  <c r="C2230" i="1"/>
  <c r="J2229" i="1"/>
  <c r="I2229" i="1"/>
  <c r="F2229" i="1"/>
  <c r="C2229" i="1"/>
  <c r="J2228" i="1"/>
  <c r="I2228" i="1"/>
  <c r="F2228" i="1"/>
  <c r="C2228" i="1"/>
  <c r="J2227" i="1"/>
  <c r="I2227" i="1"/>
  <c r="F2227" i="1"/>
  <c r="C2227" i="1"/>
  <c r="J2226" i="1"/>
  <c r="I2226" i="1"/>
  <c r="F2226" i="1"/>
  <c r="C2226" i="1"/>
  <c r="J2225" i="1"/>
  <c r="I2225" i="1"/>
  <c r="F2225" i="1"/>
  <c r="C2225" i="1"/>
  <c r="J2224" i="1"/>
  <c r="I2224" i="1"/>
  <c r="F2224" i="1"/>
  <c r="C2224" i="1"/>
  <c r="J2223" i="1"/>
  <c r="I2223" i="1"/>
  <c r="F2223" i="1"/>
  <c r="C2223" i="1"/>
  <c r="J2222" i="1"/>
  <c r="I2222" i="1"/>
  <c r="F2222" i="1"/>
  <c r="C2222" i="1"/>
  <c r="J2221" i="1"/>
  <c r="I2221" i="1"/>
  <c r="F2221" i="1"/>
  <c r="C2221" i="1"/>
  <c r="J2220" i="1"/>
  <c r="I2220" i="1"/>
  <c r="F2220" i="1"/>
  <c r="C2220" i="1"/>
  <c r="J2219" i="1"/>
  <c r="I2219" i="1"/>
  <c r="F2219" i="1"/>
  <c r="C2219" i="1"/>
  <c r="J2218" i="1"/>
  <c r="I2218" i="1"/>
  <c r="F2218" i="1"/>
  <c r="C2218" i="1"/>
  <c r="J2217" i="1"/>
  <c r="I2217" i="1"/>
  <c r="F2217" i="1"/>
  <c r="C2217" i="1"/>
  <c r="J2216" i="1"/>
  <c r="I2216" i="1"/>
  <c r="F2216" i="1"/>
  <c r="C2216" i="1"/>
  <c r="J2215" i="1"/>
  <c r="I2215" i="1"/>
  <c r="F2215" i="1"/>
  <c r="C2215" i="1"/>
  <c r="J2214" i="1"/>
  <c r="I2214" i="1"/>
  <c r="F2214" i="1"/>
  <c r="C2214" i="1"/>
  <c r="J2213" i="1"/>
  <c r="I2213" i="1"/>
  <c r="F2213" i="1"/>
  <c r="C2213" i="1"/>
  <c r="J2212" i="1"/>
  <c r="I2212" i="1"/>
  <c r="F2212" i="1"/>
  <c r="C2212" i="1"/>
  <c r="J2211" i="1"/>
  <c r="I2211" i="1"/>
  <c r="F2211" i="1"/>
  <c r="C2211" i="1"/>
  <c r="J2210" i="1"/>
  <c r="I2210" i="1"/>
  <c r="F2210" i="1"/>
  <c r="C2210" i="1"/>
  <c r="J2209" i="1"/>
  <c r="I2209" i="1"/>
  <c r="F2209" i="1"/>
  <c r="C2209" i="1"/>
  <c r="J2208" i="1"/>
  <c r="I2208" i="1"/>
  <c r="F2208" i="1"/>
  <c r="C2208" i="1"/>
  <c r="J2207" i="1"/>
  <c r="I2207" i="1"/>
  <c r="F2207" i="1"/>
  <c r="C2207" i="1"/>
  <c r="J2206" i="1"/>
  <c r="I2206" i="1"/>
  <c r="F2206" i="1"/>
  <c r="C2206" i="1"/>
  <c r="J2205" i="1"/>
  <c r="I2205" i="1"/>
  <c r="F2205" i="1"/>
  <c r="C2205" i="1"/>
  <c r="J2204" i="1"/>
  <c r="I2204" i="1"/>
  <c r="F2204" i="1"/>
  <c r="C2204" i="1"/>
  <c r="J2203" i="1"/>
  <c r="I2203" i="1"/>
  <c r="F2203" i="1"/>
  <c r="C2203" i="1"/>
  <c r="J2202" i="1"/>
  <c r="I2202" i="1"/>
  <c r="F2202" i="1"/>
  <c r="C2202" i="1"/>
  <c r="J2201" i="1"/>
  <c r="I2201" i="1"/>
  <c r="F2201" i="1"/>
  <c r="C2201" i="1"/>
  <c r="J2200" i="1"/>
  <c r="I2200" i="1"/>
  <c r="F2200" i="1"/>
  <c r="C2200" i="1"/>
  <c r="J2199" i="1"/>
  <c r="I2199" i="1"/>
  <c r="F2199" i="1"/>
  <c r="C2199" i="1"/>
  <c r="J2198" i="1"/>
  <c r="I2198" i="1"/>
  <c r="F2198" i="1"/>
  <c r="C2198" i="1"/>
  <c r="J2197" i="1"/>
  <c r="I2197" i="1"/>
  <c r="F2197" i="1"/>
  <c r="C2197" i="1"/>
  <c r="J2196" i="1"/>
  <c r="I2196" i="1"/>
  <c r="F2196" i="1"/>
  <c r="C2196" i="1"/>
  <c r="J2195" i="1"/>
  <c r="I2195" i="1"/>
  <c r="F2195" i="1"/>
  <c r="C2195" i="1"/>
  <c r="J2194" i="1"/>
  <c r="I2194" i="1"/>
  <c r="F2194" i="1"/>
  <c r="C2194" i="1"/>
  <c r="J2193" i="1"/>
  <c r="I2193" i="1"/>
  <c r="F2193" i="1"/>
  <c r="C2193" i="1"/>
  <c r="J2192" i="1"/>
  <c r="I2192" i="1"/>
  <c r="F2192" i="1"/>
  <c r="C2192" i="1"/>
  <c r="J2191" i="1"/>
  <c r="I2191" i="1"/>
  <c r="F2191" i="1"/>
  <c r="C2191" i="1"/>
  <c r="J2190" i="1"/>
  <c r="I2190" i="1"/>
  <c r="F2190" i="1"/>
  <c r="C2190" i="1"/>
  <c r="J2189" i="1"/>
  <c r="I2189" i="1"/>
  <c r="F2189" i="1"/>
  <c r="C2189" i="1"/>
  <c r="J2188" i="1"/>
  <c r="I2188" i="1"/>
  <c r="F2188" i="1"/>
  <c r="C2188" i="1"/>
  <c r="J2187" i="1"/>
  <c r="I2187" i="1"/>
  <c r="F2187" i="1"/>
  <c r="C2187" i="1"/>
  <c r="J2186" i="1"/>
  <c r="I2186" i="1"/>
  <c r="F2186" i="1"/>
  <c r="C2186" i="1"/>
  <c r="J2185" i="1"/>
  <c r="I2185" i="1"/>
  <c r="F2185" i="1"/>
  <c r="C2185" i="1"/>
  <c r="J2184" i="1"/>
  <c r="I2184" i="1"/>
  <c r="F2184" i="1"/>
  <c r="C2184" i="1"/>
  <c r="J2183" i="1"/>
  <c r="I2183" i="1"/>
  <c r="F2183" i="1"/>
  <c r="C2183" i="1"/>
  <c r="J2182" i="1"/>
  <c r="I2182" i="1"/>
  <c r="F2182" i="1"/>
  <c r="C2182" i="1"/>
  <c r="J2181" i="1"/>
  <c r="I2181" i="1"/>
  <c r="F2181" i="1"/>
  <c r="C2181" i="1"/>
  <c r="J2180" i="1"/>
  <c r="I2180" i="1"/>
  <c r="F2180" i="1"/>
  <c r="C2180" i="1"/>
  <c r="J2179" i="1"/>
  <c r="I2179" i="1"/>
  <c r="F2179" i="1"/>
  <c r="C2179" i="1"/>
  <c r="J2178" i="1"/>
  <c r="I2178" i="1"/>
  <c r="F2178" i="1"/>
  <c r="C2178" i="1"/>
  <c r="J2177" i="1"/>
  <c r="I2177" i="1"/>
  <c r="F2177" i="1"/>
  <c r="C2177" i="1"/>
  <c r="J2176" i="1"/>
  <c r="I2176" i="1"/>
  <c r="F2176" i="1"/>
  <c r="C2176" i="1"/>
  <c r="J2175" i="1"/>
  <c r="I2175" i="1"/>
  <c r="F2175" i="1"/>
  <c r="C2175" i="1"/>
  <c r="J2174" i="1"/>
  <c r="I2174" i="1"/>
  <c r="F2174" i="1"/>
  <c r="C2174" i="1"/>
  <c r="J2173" i="1"/>
  <c r="I2173" i="1"/>
  <c r="F2173" i="1"/>
  <c r="C2173" i="1"/>
  <c r="J2172" i="1"/>
  <c r="I2172" i="1"/>
  <c r="F2172" i="1"/>
  <c r="C2172" i="1"/>
  <c r="J2171" i="1"/>
  <c r="I2171" i="1"/>
  <c r="F2171" i="1"/>
  <c r="C2171" i="1"/>
  <c r="J2170" i="1"/>
  <c r="I2170" i="1"/>
  <c r="F2170" i="1"/>
  <c r="C2170" i="1"/>
  <c r="J2169" i="1"/>
  <c r="I2169" i="1"/>
  <c r="F2169" i="1"/>
  <c r="C2169" i="1"/>
  <c r="J2168" i="1"/>
  <c r="I2168" i="1"/>
  <c r="F2168" i="1"/>
  <c r="C2168" i="1"/>
  <c r="J2167" i="1"/>
  <c r="I2167" i="1"/>
  <c r="F2167" i="1"/>
  <c r="C2167" i="1"/>
  <c r="J2166" i="1"/>
  <c r="I2166" i="1"/>
  <c r="F2166" i="1"/>
  <c r="C2166" i="1"/>
  <c r="J2165" i="1"/>
  <c r="I2165" i="1"/>
  <c r="F2165" i="1"/>
  <c r="C2165" i="1"/>
  <c r="J2164" i="1"/>
  <c r="I2164" i="1"/>
  <c r="F2164" i="1"/>
  <c r="C2164" i="1"/>
  <c r="J2163" i="1"/>
  <c r="I2163" i="1"/>
  <c r="F2163" i="1"/>
  <c r="C2163" i="1"/>
  <c r="J2162" i="1"/>
  <c r="I2162" i="1"/>
  <c r="F2162" i="1"/>
  <c r="C2162" i="1"/>
  <c r="J2161" i="1"/>
  <c r="I2161" i="1"/>
  <c r="F2161" i="1"/>
  <c r="C2161" i="1"/>
  <c r="J2160" i="1"/>
  <c r="I2160" i="1"/>
  <c r="F2160" i="1"/>
  <c r="C2160" i="1"/>
  <c r="J2159" i="1"/>
  <c r="I2159" i="1"/>
  <c r="F2159" i="1"/>
  <c r="C2159" i="1"/>
  <c r="J2158" i="1"/>
  <c r="I2158" i="1"/>
  <c r="F2158" i="1"/>
  <c r="C2158" i="1"/>
  <c r="J2157" i="1"/>
  <c r="I2157" i="1"/>
  <c r="F2157" i="1"/>
  <c r="C2157" i="1"/>
  <c r="J2156" i="1"/>
  <c r="I2156" i="1"/>
  <c r="F2156" i="1"/>
  <c r="C2156" i="1"/>
  <c r="J2155" i="1"/>
  <c r="I2155" i="1"/>
  <c r="F2155" i="1"/>
  <c r="C2155" i="1"/>
  <c r="J2154" i="1"/>
  <c r="I2154" i="1"/>
  <c r="F2154" i="1"/>
  <c r="C2154" i="1"/>
  <c r="J2153" i="1"/>
  <c r="I2153" i="1"/>
  <c r="F2153" i="1"/>
  <c r="C2153" i="1"/>
  <c r="J2152" i="1"/>
  <c r="I2152" i="1"/>
  <c r="F2152" i="1"/>
  <c r="C2152" i="1"/>
  <c r="J2151" i="1"/>
  <c r="I2151" i="1"/>
  <c r="F2151" i="1"/>
  <c r="C2151" i="1"/>
  <c r="J2150" i="1"/>
  <c r="I2150" i="1"/>
  <c r="F2150" i="1"/>
  <c r="C2150" i="1"/>
  <c r="J2149" i="1"/>
  <c r="I2149" i="1"/>
  <c r="F2149" i="1"/>
  <c r="C2149" i="1"/>
  <c r="J2148" i="1"/>
  <c r="I2148" i="1"/>
  <c r="F2148" i="1"/>
  <c r="C2148" i="1"/>
  <c r="J2147" i="1"/>
  <c r="I2147" i="1"/>
  <c r="F2147" i="1"/>
  <c r="C2147" i="1"/>
  <c r="J2146" i="1"/>
  <c r="I2146" i="1"/>
  <c r="F2146" i="1"/>
  <c r="C2146" i="1"/>
  <c r="J2145" i="1"/>
  <c r="I2145" i="1"/>
  <c r="F2145" i="1"/>
  <c r="C2145" i="1"/>
  <c r="J2144" i="1"/>
  <c r="I2144" i="1"/>
  <c r="F2144" i="1"/>
  <c r="C2144" i="1"/>
  <c r="J2143" i="1"/>
  <c r="I2143" i="1"/>
  <c r="F2143" i="1"/>
  <c r="C2143" i="1"/>
  <c r="J2142" i="1"/>
  <c r="I2142" i="1"/>
  <c r="F2142" i="1"/>
  <c r="C2142" i="1"/>
  <c r="J2141" i="1"/>
  <c r="I2141" i="1"/>
  <c r="F2141" i="1"/>
  <c r="C2141" i="1"/>
  <c r="J2140" i="1"/>
  <c r="I2140" i="1"/>
  <c r="F2140" i="1"/>
  <c r="C2140" i="1"/>
  <c r="J2139" i="1"/>
  <c r="I2139" i="1"/>
  <c r="F2139" i="1"/>
  <c r="C2139" i="1"/>
  <c r="J2138" i="1"/>
  <c r="I2138" i="1"/>
  <c r="F2138" i="1"/>
  <c r="C2138" i="1"/>
  <c r="J2137" i="1"/>
  <c r="I2137" i="1"/>
  <c r="F2137" i="1"/>
  <c r="C2137" i="1"/>
  <c r="J2136" i="1"/>
  <c r="I2136" i="1"/>
  <c r="F2136" i="1"/>
  <c r="C2136" i="1"/>
  <c r="J2135" i="1"/>
  <c r="I2135" i="1"/>
  <c r="F2135" i="1"/>
  <c r="C2135" i="1"/>
  <c r="J2134" i="1"/>
  <c r="I2134" i="1"/>
  <c r="F2134" i="1"/>
  <c r="C2134" i="1"/>
  <c r="J2133" i="1"/>
  <c r="I2133" i="1"/>
  <c r="F2133" i="1"/>
  <c r="C2133" i="1"/>
  <c r="J2132" i="1"/>
  <c r="I2132" i="1"/>
  <c r="F2132" i="1"/>
  <c r="C2132" i="1"/>
  <c r="J2131" i="1"/>
  <c r="I2131" i="1"/>
  <c r="F2131" i="1"/>
  <c r="C2131" i="1"/>
  <c r="J2130" i="1"/>
  <c r="I2130" i="1"/>
  <c r="F2130" i="1"/>
  <c r="C2130" i="1"/>
  <c r="J2129" i="1"/>
  <c r="I2129" i="1"/>
  <c r="F2129" i="1"/>
  <c r="C2129" i="1"/>
  <c r="J2128" i="1"/>
  <c r="I2128" i="1"/>
  <c r="F2128" i="1"/>
  <c r="C2128" i="1"/>
  <c r="J2127" i="1"/>
  <c r="I2127" i="1"/>
  <c r="F2127" i="1"/>
  <c r="C2127" i="1"/>
  <c r="J2126" i="1"/>
  <c r="I2126" i="1"/>
  <c r="F2126" i="1"/>
  <c r="C2126" i="1"/>
  <c r="J2125" i="1"/>
  <c r="I2125" i="1"/>
  <c r="F2125" i="1"/>
  <c r="C2125" i="1"/>
  <c r="J2124" i="1"/>
  <c r="I2124" i="1"/>
  <c r="F2124" i="1"/>
  <c r="C2124" i="1"/>
  <c r="J2123" i="1"/>
  <c r="I2123" i="1"/>
  <c r="F2123" i="1"/>
  <c r="C2123" i="1"/>
  <c r="J2122" i="1"/>
  <c r="I2122" i="1"/>
  <c r="F2122" i="1"/>
  <c r="C2122" i="1"/>
  <c r="J2121" i="1"/>
  <c r="I2121" i="1"/>
  <c r="F2121" i="1"/>
  <c r="C2121" i="1"/>
  <c r="J2120" i="1"/>
  <c r="I2120" i="1"/>
  <c r="F2120" i="1"/>
  <c r="C2120" i="1"/>
  <c r="J2119" i="1"/>
  <c r="I2119" i="1"/>
  <c r="F2119" i="1"/>
  <c r="C2119" i="1"/>
  <c r="J2118" i="1"/>
  <c r="I2118" i="1"/>
  <c r="F2118" i="1"/>
  <c r="C2118" i="1"/>
  <c r="J2117" i="1"/>
  <c r="I2117" i="1"/>
  <c r="F2117" i="1"/>
  <c r="C2117" i="1"/>
  <c r="J2116" i="1"/>
  <c r="I2116" i="1"/>
  <c r="F2116" i="1"/>
  <c r="C2116" i="1"/>
  <c r="J2115" i="1"/>
  <c r="I2115" i="1"/>
  <c r="F2115" i="1"/>
  <c r="C2115" i="1"/>
  <c r="J2114" i="1"/>
  <c r="I2114" i="1"/>
  <c r="F2114" i="1"/>
  <c r="C2114" i="1"/>
  <c r="J2113" i="1"/>
  <c r="I2113" i="1"/>
  <c r="F2113" i="1"/>
  <c r="C2113" i="1"/>
  <c r="J2112" i="1"/>
  <c r="I2112" i="1"/>
  <c r="F2112" i="1"/>
  <c r="C2112" i="1"/>
  <c r="J2111" i="1"/>
  <c r="I2111" i="1"/>
  <c r="F2111" i="1"/>
  <c r="C2111" i="1"/>
  <c r="J2110" i="1"/>
  <c r="I2110" i="1"/>
  <c r="F2110" i="1"/>
  <c r="C2110" i="1"/>
  <c r="J2109" i="1"/>
  <c r="I2109" i="1"/>
  <c r="F2109" i="1"/>
  <c r="C2109" i="1"/>
  <c r="J2108" i="1"/>
  <c r="I2108" i="1"/>
  <c r="F2108" i="1"/>
  <c r="C2108" i="1"/>
  <c r="J2107" i="1"/>
  <c r="I2107" i="1"/>
  <c r="F2107" i="1"/>
  <c r="C2107" i="1"/>
  <c r="J2106" i="1"/>
  <c r="I2106" i="1"/>
  <c r="F2106" i="1"/>
  <c r="C2106" i="1"/>
  <c r="J2105" i="1"/>
  <c r="I2105" i="1"/>
  <c r="F2105" i="1"/>
  <c r="C2105" i="1"/>
  <c r="J2104" i="1"/>
  <c r="I2104" i="1"/>
  <c r="F2104" i="1"/>
  <c r="C2104" i="1"/>
  <c r="J2103" i="1"/>
  <c r="I2103" i="1"/>
  <c r="F2103" i="1"/>
  <c r="C2103" i="1"/>
  <c r="J2102" i="1"/>
  <c r="I2102" i="1"/>
  <c r="F2102" i="1"/>
  <c r="C2102" i="1"/>
  <c r="J2101" i="1"/>
  <c r="I2101" i="1"/>
  <c r="F2101" i="1"/>
  <c r="C2101" i="1"/>
  <c r="J2100" i="1"/>
  <c r="I2100" i="1"/>
  <c r="F2100" i="1"/>
  <c r="C2100" i="1"/>
  <c r="J2099" i="1"/>
  <c r="I2099" i="1"/>
  <c r="F2099" i="1"/>
  <c r="C2099" i="1"/>
  <c r="J2098" i="1"/>
  <c r="I2098" i="1"/>
  <c r="F2098" i="1"/>
  <c r="C2098" i="1"/>
  <c r="J2097" i="1"/>
  <c r="I2097" i="1"/>
  <c r="F2097" i="1"/>
  <c r="C2097" i="1"/>
  <c r="J2096" i="1"/>
  <c r="I2096" i="1"/>
  <c r="F2096" i="1"/>
  <c r="C2096" i="1"/>
  <c r="J2095" i="1"/>
  <c r="I2095" i="1"/>
  <c r="F2095" i="1"/>
  <c r="C2095" i="1"/>
  <c r="J2094" i="1"/>
  <c r="I2094" i="1"/>
  <c r="F2094" i="1"/>
  <c r="C2094" i="1"/>
  <c r="J2093" i="1"/>
  <c r="I2093" i="1"/>
  <c r="F2093" i="1"/>
  <c r="C2093" i="1"/>
  <c r="J2092" i="1"/>
  <c r="I2092" i="1"/>
  <c r="F2092" i="1"/>
  <c r="C2092" i="1"/>
  <c r="J2091" i="1"/>
  <c r="I2091" i="1"/>
  <c r="F2091" i="1"/>
  <c r="C2091" i="1"/>
  <c r="J2090" i="1"/>
  <c r="I2090" i="1"/>
  <c r="F2090" i="1"/>
  <c r="C2090" i="1"/>
  <c r="J2089" i="1"/>
  <c r="I2089" i="1"/>
  <c r="F2089" i="1"/>
  <c r="C2089" i="1"/>
  <c r="J2088" i="1"/>
  <c r="I2088" i="1"/>
  <c r="F2088" i="1"/>
  <c r="C2088" i="1"/>
  <c r="J2087" i="1"/>
  <c r="I2087" i="1"/>
  <c r="F2087" i="1"/>
  <c r="C2087" i="1"/>
  <c r="J2086" i="1"/>
  <c r="I2086" i="1"/>
  <c r="F2086" i="1"/>
  <c r="C2086" i="1"/>
  <c r="J2085" i="1"/>
  <c r="I2085" i="1"/>
  <c r="F2085" i="1"/>
  <c r="C2085" i="1"/>
  <c r="J2084" i="1"/>
  <c r="I2084" i="1"/>
  <c r="F2084" i="1"/>
  <c r="C2084" i="1"/>
  <c r="J2083" i="1"/>
  <c r="I2083" i="1"/>
  <c r="F2083" i="1"/>
  <c r="C2083" i="1"/>
  <c r="J2082" i="1"/>
  <c r="I2082" i="1"/>
  <c r="F2082" i="1"/>
  <c r="C2082" i="1"/>
  <c r="J2081" i="1"/>
  <c r="I2081" i="1"/>
  <c r="F2081" i="1"/>
  <c r="C2081" i="1"/>
  <c r="J2080" i="1"/>
  <c r="I2080" i="1"/>
  <c r="F2080" i="1"/>
  <c r="C2080" i="1"/>
  <c r="J2079" i="1"/>
  <c r="I2079" i="1"/>
  <c r="F2079" i="1"/>
  <c r="C2079" i="1"/>
  <c r="J2078" i="1"/>
  <c r="I2078" i="1"/>
  <c r="F2078" i="1"/>
  <c r="C2078" i="1"/>
  <c r="J2077" i="1"/>
  <c r="I2077" i="1"/>
  <c r="F2077" i="1"/>
  <c r="C2077" i="1"/>
  <c r="J2076" i="1"/>
  <c r="I2076" i="1"/>
  <c r="F2076" i="1"/>
  <c r="C2076" i="1"/>
  <c r="J2075" i="1"/>
  <c r="I2075" i="1"/>
  <c r="F2075" i="1"/>
  <c r="C2075" i="1"/>
  <c r="J2074" i="1"/>
  <c r="I2074" i="1"/>
  <c r="F2074" i="1"/>
  <c r="C2074" i="1"/>
  <c r="J2073" i="1"/>
  <c r="I2073" i="1"/>
  <c r="F2073" i="1"/>
  <c r="C2073" i="1"/>
  <c r="J2072" i="1"/>
  <c r="I2072" i="1"/>
  <c r="F2072" i="1"/>
  <c r="C2072" i="1"/>
  <c r="J2071" i="1"/>
  <c r="I2071" i="1"/>
  <c r="F2071" i="1"/>
  <c r="C2071" i="1"/>
  <c r="J2070" i="1"/>
  <c r="I2070" i="1"/>
  <c r="F2070" i="1"/>
  <c r="C2070" i="1"/>
  <c r="J2069" i="1"/>
  <c r="I2069" i="1"/>
  <c r="F2069" i="1"/>
  <c r="C2069" i="1"/>
  <c r="J2068" i="1"/>
  <c r="I2068" i="1"/>
  <c r="F2068" i="1"/>
  <c r="C2068" i="1"/>
  <c r="J2067" i="1"/>
  <c r="I2067" i="1"/>
  <c r="F2067" i="1"/>
  <c r="C2067" i="1"/>
  <c r="J2066" i="1"/>
  <c r="I2066" i="1"/>
  <c r="F2066" i="1"/>
  <c r="C2066" i="1"/>
  <c r="J2065" i="1"/>
  <c r="I2065" i="1"/>
  <c r="F2065" i="1"/>
  <c r="C2065" i="1"/>
  <c r="J2064" i="1"/>
  <c r="I2064" i="1"/>
  <c r="F2064" i="1"/>
  <c r="C2064" i="1"/>
  <c r="J2063" i="1"/>
  <c r="I2063" i="1"/>
  <c r="F2063" i="1"/>
  <c r="C2063" i="1"/>
  <c r="J2062" i="1"/>
  <c r="I2062" i="1"/>
  <c r="F2062" i="1"/>
  <c r="C2062" i="1"/>
  <c r="J2061" i="1"/>
  <c r="I2061" i="1"/>
  <c r="F2061" i="1"/>
  <c r="C2061" i="1"/>
  <c r="J2060" i="1"/>
  <c r="I2060" i="1"/>
  <c r="F2060" i="1"/>
  <c r="C2060" i="1"/>
  <c r="J2059" i="1"/>
  <c r="I2059" i="1"/>
  <c r="F2059" i="1"/>
  <c r="C2059" i="1"/>
  <c r="J2058" i="1"/>
  <c r="I2058" i="1"/>
  <c r="F2058" i="1"/>
  <c r="C2058" i="1"/>
  <c r="J2057" i="1"/>
  <c r="I2057" i="1"/>
  <c r="F2057" i="1"/>
  <c r="C2057" i="1"/>
  <c r="J2056" i="1"/>
  <c r="I2056" i="1"/>
  <c r="F2056" i="1"/>
  <c r="C2056" i="1"/>
  <c r="J2055" i="1"/>
  <c r="I2055" i="1"/>
  <c r="F2055" i="1"/>
  <c r="C2055" i="1"/>
  <c r="J2054" i="1"/>
  <c r="I2054" i="1"/>
  <c r="F2054" i="1"/>
  <c r="C2054" i="1"/>
  <c r="J2053" i="1"/>
  <c r="I2053" i="1"/>
  <c r="F2053" i="1"/>
  <c r="C2053" i="1"/>
  <c r="J2052" i="1"/>
  <c r="I2052" i="1"/>
  <c r="F2052" i="1"/>
  <c r="C2052" i="1"/>
  <c r="J2051" i="1"/>
  <c r="I2051" i="1"/>
  <c r="F2051" i="1"/>
  <c r="C2051" i="1"/>
  <c r="J2050" i="1"/>
  <c r="I2050" i="1"/>
  <c r="F2050" i="1"/>
  <c r="C2050" i="1"/>
  <c r="J2049" i="1"/>
  <c r="I2049" i="1"/>
  <c r="F2049" i="1"/>
  <c r="C2049" i="1"/>
  <c r="J2048" i="1"/>
  <c r="I2048" i="1"/>
  <c r="F2048" i="1"/>
  <c r="C2048" i="1"/>
  <c r="J2047" i="1"/>
  <c r="I2047" i="1"/>
  <c r="F2047" i="1"/>
  <c r="C2047" i="1"/>
  <c r="J2046" i="1"/>
  <c r="I2046" i="1"/>
  <c r="F2046" i="1"/>
  <c r="C2046" i="1"/>
  <c r="J2045" i="1"/>
  <c r="I2045" i="1"/>
  <c r="F2045" i="1"/>
  <c r="C2045" i="1"/>
  <c r="J2044" i="1"/>
  <c r="I2044" i="1"/>
  <c r="F2044" i="1"/>
  <c r="C2044" i="1"/>
  <c r="J2043" i="1"/>
  <c r="I2043" i="1"/>
  <c r="F2043" i="1"/>
  <c r="C2043" i="1"/>
  <c r="J2042" i="1"/>
  <c r="I2042" i="1"/>
  <c r="F2042" i="1"/>
  <c r="C2042" i="1"/>
  <c r="J2041" i="1"/>
  <c r="I2041" i="1"/>
  <c r="F2041" i="1"/>
  <c r="C2041" i="1"/>
  <c r="J2040" i="1"/>
  <c r="I2040" i="1"/>
  <c r="F2040" i="1"/>
  <c r="C2040" i="1"/>
  <c r="J2039" i="1"/>
  <c r="I2039" i="1"/>
  <c r="F2039" i="1"/>
  <c r="C2039" i="1"/>
  <c r="J2038" i="1"/>
  <c r="I2038" i="1"/>
  <c r="F2038" i="1"/>
  <c r="C2038" i="1"/>
  <c r="J2037" i="1"/>
  <c r="I2037" i="1"/>
  <c r="F2037" i="1"/>
  <c r="C2037" i="1"/>
  <c r="J2036" i="1"/>
  <c r="I2036" i="1"/>
  <c r="F2036" i="1"/>
  <c r="C2036" i="1"/>
  <c r="J2035" i="1"/>
  <c r="I2035" i="1"/>
  <c r="F2035" i="1"/>
  <c r="C2035" i="1"/>
  <c r="J2034" i="1"/>
  <c r="I2034" i="1"/>
  <c r="F2034" i="1"/>
  <c r="C2034" i="1"/>
  <c r="J2033" i="1"/>
  <c r="I2033" i="1"/>
  <c r="F2033" i="1"/>
  <c r="C2033" i="1"/>
  <c r="J2032" i="1"/>
  <c r="I2032" i="1"/>
  <c r="F2032" i="1"/>
  <c r="C2032" i="1"/>
  <c r="J2031" i="1"/>
  <c r="I2031" i="1"/>
  <c r="F2031" i="1"/>
  <c r="C2031" i="1"/>
  <c r="J2030" i="1"/>
  <c r="I2030" i="1"/>
  <c r="F2030" i="1"/>
  <c r="C2030" i="1"/>
  <c r="J2029" i="1"/>
  <c r="I2029" i="1"/>
  <c r="F2029" i="1"/>
  <c r="C2029" i="1"/>
  <c r="J2028" i="1"/>
  <c r="I2028" i="1"/>
  <c r="F2028" i="1"/>
  <c r="C2028" i="1"/>
  <c r="J2027" i="1"/>
  <c r="I2027" i="1"/>
  <c r="F2027" i="1"/>
  <c r="C2027" i="1"/>
  <c r="J2026" i="1"/>
  <c r="I2026" i="1"/>
  <c r="F2026" i="1"/>
  <c r="C2026" i="1"/>
  <c r="J2025" i="1"/>
  <c r="I2025" i="1"/>
  <c r="F2025" i="1"/>
  <c r="C2025" i="1"/>
  <c r="J2024" i="1"/>
  <c r="I2024" i="1"/>
  <c r="F2024" i="1"/>
  <c r="C2024" i="1"/>
  <c r="J2023" i="1"/>
  <c r="I2023" i="1"/>
  <c r="F2023" i="1"/>
  <c r="C2023" i="1"/>
  <c r="J2022" i="1"/>
  <c r="I2022" i="1"/>
  <c r="F2022" i="1"/>
  <c r="C2022" i="1"/>
  <c r="J2021" i="1"/>
  <c r="I2021" i="1"/>
  <c r="F2021" i="1"/>
  <c r="C2021" i="1"/>
  <c r="J2020" i="1"/>
  <c r="I2020" i="1"/>
  <c r="F2020" i="1"/>
  <c r="C2020" i="1"/>
  <c r="J2019" i="1"/>
  <c r="I2019" i="1"/>
  <c r="F2019" i="1"/>
  <c r="C2019" i="1"/>
  <c r="J2018" i="1"/>
  <c r="I2018" i="1"/>
  <c r="F2018" i="1"/>
  <c r="C2018" i="1"/>
  <c r="J2017" i="1"/>
  <c r="I2017" i="1"/>
  <c r="F2017" i="1"/>
  <c r="C2017" i="1"/>
  <c r="J2016" i="1"/>
  <c r="I2016" i="1"/>
  <c r="F2016" i="1"/>
  <c r="C2016" i="1"/>
  <c r="J2015" i="1"/>
  <c r="I2015" i="1"/>
  <c r="F2015" i="1"/>
  <c r="C2015" i="1"/>
  <c r="J2014" i="1"/>
  <c r="I2014" i="1"/>
  <c r="F2014" i="1"/>
  <c r="C2014" i="1"/>
  <c r="J2013" i="1"/>
  <c r="I2013" i="1"/>
  <c r="F2013" i="1"/>
  <c r="C2013" i="1"/>
  <c r="J2012" i="1"/>
  <c r="I2012" i="1"/>
  <c r="F2012" i="1"/>
  <c r="C2012" i="1"/>
  <c r="J2011" i="1"/>
  <c r="I2011" i="1"/>
  <c r="F2011" i="1"/>
  <c r="C2011" i="1"/>
  <c r="J2010" i="1"/>
  <c r="I2010" i="1"/>
  <c r="F2010" i="1"/>
  <c r="C2010" i="1"/>
  <c r="J2009" i="1"/>
  <c r="I2009" i="1"/>
  <c r="F2009" i="1"/>
  <c r="C2009" i="1"/>
  <c r="J2008" i="1"/>
  <c r="I2008" i="1"/>
  <c r="F2008" i="1"/>
  <c r="C2008" i="1"/>
  <c r="J2007" i="1"/>
  <c r="I2007" i="1"/>
  <c r="F2007" i="1"/>
  <c r="C2007" i="1"/>
  <c r="J2006" i="1"/>
  <c r="I2006" i="1"/>
  <c r="F2006" i="1"/>
  <c r="C2006" i="1"/>
  <c r="J2005" i="1"/>
  <c r="I2005" i="1"/>
  <c r="F2005" i="1"/>
  <c r="C2005" i="1"/>
  <c r="J2004" i="1"/>
  <c r="I2004" i="1"/>
  <c r="F2004" i="1"/>
  <c r="C2004" i="1"/>
  <c r="J2003" i="1"/>
  <c r="I2003" i="1"/>
  <c r="F2003" i="1"/>
  <c r="C2003" i="1"/>
  <c r="J2002" i="1"/>
  <c r="I2002" i="1"/>
  <c r="F2002" i="1"/>
  <c r="C2002" i="1"/>
  <c r="J2001" i="1"/>
  <c r="I2001" i="1"/>
  <c r="F2001" i="1"/>
  <c r="C2001" i="1"/>
  <c r="J2000" i="1"/>
  <c r="I2000" i="1"/>
  <c r="F2000" i="1"/>
  <c r="C2000" i="1"/>
  <c r="J1999" i="1"/>
  <c r="I1999" i="1"/>
  <c r="F1999" i="1"/>
  <c r="C1999" i="1"/>
  <c r="J1998" i="1"/>
  <c r="I1998" i="1"/>
  <c r="F1998" i="1"/>
  <c r="C1998" i="1"/>
  <c r="J1997" i="1"/>
  <c r="I1997" i="1"/>
  <c r="F1997" i="1"/>
  <c r="C1997" i="1"/>
  <c r="J1996" i="1"/>
  <c r="I1996" i="1"/>
  <c r="F1996" i="1"/>
  <c r="C1996" i="1"/>
  <c r="J1995" i="1"/>
  <c r="I1995" i="1"/>
  <c r="F1995" i="1"/>
  <c r="C1995" i="1"/>
  <c r="J1994" i="1"/>
  <c r="I1994" i="1"/>
  <c r="F1994" i="1"/>
  <c r="C1994" i="1"/>
  <c r="J1993" i="1"/>
  <c r="I1993" i="1"/>
  <c r="F1993" i="1"/>
  <c r="C1993" i="1"/>
  <c r="J1992" i="1"/>
  <c r="I1992" i="1"/>
  <c r="F1992" i="1"/>
  <c r="C1992" i="1"/>
  <c r="J1991" i="1"/>
  <c r="I1991" i="1"/>
  <c r="F1991" i="1"/>
  <c r="C1991" i="1"/>
  <c r="J1990" i="1"/>
  <c r="I1990" i="1"/>
  <c r="F1990" i="1"/>
  <c r="C1990" i="1"/>
  <c r="J1989" i="1"/>
  <c r="I1989" i="1"/>
  <c r="F1989" i="1"/>
  <c r="C1989" i="1"/>
  <c r="J1988" i="1"/>
  <c r="I1988" i="1"/>
  <c r="F1988" i="1"/>
  <c r="C1988" i="1"/>
  <c r="J1987" i="1"/>
  <c r="I1987" i="1"/>
  <c r="F1987" i="1"/>
  <c r="C1987" i="1"/>
  <c r="J1986" i="1"/>
  <c r="I1986" i="1"/>
  <c r="F1986" i="1"/>
  <c r="C1986" i="1"/>
  <c r="J1985" i="1"/>
  <c r="I1985" i="1"/>
  <c r="F1985" i="1"/>
  <c r="C1985" i="1"/>
  <c r="J1984" i="1"/>
  <c r="I1984" i="1"/>
  <c r="F1984" i="1"/>
  <c r="C1984" i="1"/>
  <c r="J1983" i="1"/>
  <c r="I1983" i="1"/>
  <c r="F1983" i="1"/>
  <c r="C1983" i="1"/>
  <c r="J1982" i="1"/>
  <c r="I1982" i="1"/>
  <c r="F1982" i="1"/>
  <c r="C1982" i="1"/>
  <c r="J1981" i="1"/>
  <c r="I1981" i="1"/>
  <c r="F1981" i="1"/>
  <c r="C1981" i="1"/>
  <c r="J1980" i="1"/>
  <c r="I1980" i="1"/>
  <c r="F1980" i="1"/>
  <c r="C1980" i="1"/>
  <c r="J1979" i="1"/>
  <c r="I1979" i="1"/>
  <c r="F1979" i="1"/>
  <c r="C1979" i="1"/>
  <c r="J1978" i="1"/>
  <c r="I1978" i="1"/>
  <c r="F1978" i="1"/>
  <c r="C1978" i="1"/>
  <c r="J1977" i="1"/>
  <c r="I1977" i="1"/>
  <c r="F1977" i="1"/>
  <c r="C1977" i="1"/>
  <c r="J1976" i="1"/>
  <c r="I1976" i="1"/>
  <c r="F1976" i="1"/>
  <c r="C1976" i="1"/>
  <c r="J1975" i="1"/>
  <c r="I1975" i="1"/>
  <c r="F1975" i="1"/>
  <c r="C1975" i="1"/>
  <c r="J1974" i="1"/>
  <c r="I1974" i="1"/>
  <c r="F1974" i="1"/>
  <c r="C1974" i="1"/>
  <c r="J1973" i="1"/>
  <c r="I1973" i="1"/>
  <c r="F1973" i="1"/>
  <c r="C1973" i="1"/>
  <c r="J1972" i="1"/>
  <c r="I1972" i="1"/>
  <c r="F1972" i="1"/>
  <c r="C1972" i="1"/>
  <c r="J1971" i="1"/>
  <c r="I1971" i="1"/>
  <c r="F1971" i="1"/>
  <c r="C1971" i="1"/>
  <c r="J1970" i="1"/>
  <c r="I1970" i="1"/>
  <c r="F1970" i="1"/>
  <c r="C1970" i="1"/>
  <c r="J1969" i="1"/>
  <c r="I1969" i="1"/>
  <c r="F1969" i="1"/>
  <c r="C1969" i="1"/>
  <c r="J1968" i="1"/>
  <c r="I1968" i="1"/>
  <c r="F1968" i="1"/>
  <c r="C1968" i="1"/>
  <c r="J1967" i="1"/>
  <c r="I1967" i="1"/>
  <c r="F1967" i="1"/>
  <c r="C1967" i="1"/>
  <c r="J1966" i="1"/>
  <c r="I1966" i="1"/>
  <c r="F1966" i="1"/>
  <c r="C1966" i="1"/>
  <c r="J1965" i="1"/>
  <c r="I1965" i="1"/>
  <c r="F1965" i="1"/>
  <c r="C1965" i="1"/>
  <c r="J1964" i="1"/>
  <c r="I1964" i="1"/>
  <c r="F1964" i="1"/>
  <c r="C1964" i="1"/>
  <c r="J1963" i="1"/>
  <c r="I1963" i="1"/>
  <c r="F1963" i="1"/>
  <c r="C1963" i="1"/>
  <c r="J1962" i="1"/>
  <c r="I1962" i="1"/>
  <c r="F1962" i="1"/>
  <c r="C1962" i="1"/>
  <c r="J1961" i="1"/>
  <c r="I1961" i="1"/>
  <c r="F1961" i="1"/>
  <c r="C1961" i="1"/>
  <c r="J1960" i="1"/>
  <c r="I1960" i="1"/>
  <c r="F1960" i="1"/>
  <c r="C1960" i="1"/>
  <c r="J1959" i="1"/>
  <c r="I1959" i="1"/>
  <c r="F1959" i="1"/>
  <c r="C1959" i="1"/>
  <c r="J1958" i="1"/>
  <c r="I1958" i="1"/>
  <c r="F1958" i="1"/>
  <c r="C1958" i="1"/>
  <c r="J1957" i="1"/>
  <c r="I1957" i="1"/>
  <c r="F1957" i="1"/>
  <c r="C1957" i="1"/>
  <c r="J1956" i="1"/>
  <c r="I1956" i="1"/>
  <c r="F1956" i="1"/>
  <c r="C1956" i="1"/>
  <c r="J1955" i="1"/>
  <c r="I1955" i="1"/>
  <c r="F1955" i="1"/>
  <c r="C1955" i="1"/>
  <c r="J1954" i="1"/>
  <c r="I1954" i="1"/>
  <c r="F1954" i="1"/>
  <c r="C1954" i="1"/>
  <c r="J1953" i="1"/>
  <c r="I1953" i="1"/>
  <c r="F1953" i="1"/>
  <c r="C1953" i="1"/>
  <c r="J1952" i="1"/>
  <c r="I1952" i="1"/>
  <c r="F1952" i="1"/>
  <c r="C1952" i="1"/>
  <c r="J1951" i="1"/>
  <c r="I1951" i="1"/>
  <c r="F1951" i="1"/>
  <c r="C1951" i="1"/>
  <c r="J1950" i="1"/>
  <c r="I1950" i="1"/>
  <c r="F1950" i="1"/>
  <c r="C1950" i="1"/>
  <c r="J1949" i="1"/>
  <c r="I1949" i="1"/>
  <c r="F1949" i="1"/>
  <c r="C1949" i="1"/>
  <c r="J1948" i="1"/>
  <c r="I1948" i="1"/>
  <c r="F1948" i="1"/>
  <c r="C1948" i="1"/>
  <c r="J1947" i="1"/>
  <c r="I1947" i="1"/>
  <c r="F1947" i="1"/>
  <c r="C1947" i="1"/>
  <c r="J1946" i="1"/>
  <c r="I1946" i="1"/>
  <c r="F1946" i="1"/>
  <c r="C1946" i="1"/>
  <c r="J1945" i="1"/>
  <c r="I1945" i="1"/>
  <c r="F1945" i="1"/>
  <c r="C1945" i="1"/>
  <c r="J1944" i="1"/>
  <c r="I1944" i="1"/>
  <c r="F1944" i="1"/>
  <c r="C1944" i="1"/>
  <c r="J1943" i="1"/>
  <c r="I1943" i="1"/>
  <c r="F1943" i="1"/>
  <c r="C1943" i="1"/>
  <c r="J1942" i="1"/>
  <c r="I1942" i="1"/>
  <c r="F1942" i="1"/>
  <c r="C1942" i="1"/>
  <c r="J1941" i="1"/>
  <c r="I1941" i="1"/>
  <c r="F1941" i="1"/>
  <c r="C1941" i="1"/>
  <c r="J1940" i="1"/>
  <c r="I1940" i="1"/>
  <c r="F1940" i="1"/>
  <c r="C1940" i="1"/>
  <c r="J1939" i="1"/>
  <c r="I1939" i="1"/>
  <c r="F1939" i="1"/>
  <c r="C1939" i="1"/>
  <c r="J1938" i="1"/>
  <c r="I1938" i="1"/>
  <c r="F1938" i="1"/>
  <c r="C1938" i="1"/>
  <c r="J1937" i="1"/>
  <c r="I1937" i="1"/>
  <c r="F1937" i="1"/>
  <c r="C1937" i="1"/>
  <c r="J1936" i="1"/>
  <c r="I1936" i="1"/>
  <c r="F1936" i="1"/>
  <c r="C1936" i="1"/>
  <c r="J1935" i="1"/>
  <c r="I1935" i="1"/>
  <c r="F1935" i="1"/>
  <c r="C1935" i="1"/>
  <c r="J1934" i="1"/>
  <c r="I1934" i="1"/>
  <c r="F1934" i="1"/>
  <c r="C1934" i="1"/>
  <c r="J1933" i="1"/>
  <c r="I1933" i="1"/>
  <c r="F1933" i="1"/>
  <c r="C1933" i="1"/>
  <c r="J1932" i="1"/>
  <c r="I1932" i="1"/>
  <c r="F1932" i="1"/>
  <c r="C1932" i="1"/>
  <c r="J1931" i="1"/>
  <c r="I1931" i="1"/>
  <c r="F1931" i="1"/>
  <c r="C1931" i="1"/>
  <c r="J1930" i="1"/>
  <c r="I1930" i="1"/>
  <c r="F1930" i="1"/>
  <c r="C1930" i="1"/>
  <c r="J1929" i="1"/>
  <c r="I1929" i="1"/>
  <c r="F1929" i="1"/>
  <c r="C1929" i="1"/>
  <c r="J1928" i="1"/>
  <c r="I1928" i="1"/>
  <c r="F1928" i="1"/>
  <c r="C1928" i="1"/>
  <c r="J1927" i="1"/>
  <c r="I1927" i="1"/>
  <c r="F1927" i="1"/>
  <c r="C1927" i="1"/>
  <c r="J1926" i="1"/>
  <c r="I1926" i="1"/>
  <c r="F1926" i="1"/>
  <c r="C1926" i="1"/>
  <c r="J1925" i="1"/>
  <c r="I1925" i="1"/>
  <c r="F1925" i="1"/>
  <c r="C1925" i="1"/>
  <c r="J1924" i="1"/>
  <c r="I1924" i="1"/>
  <c r="F1924" i="1"/>
  <c r="C1924" i="1"/>
  <c r="J1923" i="1"/>
  <c r="I1923" i="1"/>
  <c r="F1923" i="1"/>
  <c r="C1923" i="1"/>
  <c r="J1922" i="1"/>
  <c r="I1922" i="1"/>
  <c r="F1922" i="1"/>
  <c r="C1922" i="1"/>
  <c r="J1921" i="1"/>
  <c r="I1921" i="1"/>
  <c r="F1921" i="1"/>
  <c r="C1921" i="1"/>
  <c r="J1920" i="1"/>
  <c r="I1920" i="1"/>
  <c r="F1920" i="1"/>
  <c r="C1920" i="1"/>
  <c r="J1919" i="1"/>
  <c r="I1919" i="1"/>
  <c r="F1919" i="1"/>
  <c r="C1919" i="1"/>
  <c r="J1918" i="1"/>
  <c r="I1918" i="1"/>
  <c r="F1918" i="1"/>
  <c r="C1918" i="1"/>
  <c r="J1917" i="1"/>
  <c r="I1917" i="1"/>
  <c r="F1917" i="1"/>
  <c r="C1917" i="1"/>
  <c r="J1916" i="1"/>
  <c r="I1916" i="1"/>
  <c r="F1916" i="1"/>
  <c r="C1916" i="1"/>
  <c r="J1915" i="1"/>
  <c r="I1915" i="1"/>
  <c r="F1915" i="1"/>
  <c r="C1915" i="1"/>
  <c r="J1914" i="1"/>
  <c r="I1914" i="1"/>
  <c r="F1914" i="1"/>
  <c r="C1914" i="1"/>
  <c r="J1913" i="1"/>
  <c r="I1913" i="1"/>
  <c r="F1913" i="1"/>
  <c r="C1913" i="1"/>
  <c r="J1912" i="1"/>
  <c r="I1912" i="1"/>
  <c r="F1912" i="1"/>
  <c r="C1912" i="1"/>
  <c r="J1911" i="1"/>
  <c r="I1911" i="1"/>
  <c r="F1911" i="1"/>
  <c r="C1911" i="1"/>
  <c r="J1910" i="1"/>
  <c r="I1910" i="1"/>
  <c r="F1910" i="1"/>
  <c r="C1910" i="1"/>
  <c r="J1909" i="1"/>
  <c r="I1909" i="1"/>
  <c r="F1909" i="1"/>
  <c r="C1909" i="1"/>
  <c r="J1908" i="1"/>
  <c r="I1908" i="1"/>
  <c r="F1908" i="1"/>
  <c r="C1908" i="1"/>
  <c r="J1907" i="1"/>
  <c r="I1907" i="1"/>
  <c r="F1907" i="1"/>
  <c r="C1907" i="1"/>
  <c r="J1906" i="1"/>
  <c r="I1906" i="1"/>
  <c r="F1906" i="1"/>
  <c r="C1906" i="1"/>
  <c r="J1905" i="1"/>
  <c r="I1905" i="1"/>
  <c r="F1905" i="1"/>
  <c r="C1905" i="1"/>
  <c r="J1904" i="1"/>
  <c r="I1904" i="1"/>
  <c r="F1904" i="1"/>
  <c r="C1904" i="1"/>
  <c r="J1903" i="1"/>
  <c r="I1903" i="1"/>
  <c r="F1903" i="1"/>
  <c r="C1903" i="1"/>
  <c r="J1902" i="1"/>
  <c r="I1902" i="1"/>
  <c r="F1902" i="1"/>
  <c r="C1902" i="1"/>
  <c r="J1901" i="1"/>
  <c r="I1901" i="1"/>
  <c r="F1901" i="1"/>
  <c r="C1901" i="1"/>
  <c r="J1900" i="1"/>
  <c r="I1900" i="1"/>
  <c r="F1900" i="1"/>
  <c r="C1900" i="1"/>
  <c r="J1899" i="1"/>
  <c r="I1899" i="1"/>
  <c r="F1899" i="1"/>
  <c r="C1899" i="1"/>
  <c r="J1898" i="1"/>
  <c r="I1898" i="1"/>
  <c r="F1898" i="1"/>
  <c r="C1898" i="1"/>
  <c r="J1897" i="1"/>
  <c r="I1897" i="1"/>
  <c r="F1897" i="1"/>
  <c r="C1897" i="1"/>
  <c r="J1896" i="1"/>
  <c r="I1896" i="1"/>
  <c r="F1896" i="1"/>
  <c r="C1896" i="1"/>
  <c r="J1895" i="1"/>
  <c r="I1895" i="1"/>
  <c r="F1895" i="1"/>
  <c r="C1895" i="1"/>
  <c r="J1894" i="1"/>
  <c r="I1894" i="1"/>
  <c r="F1894" i="1"/>
  <c r="C1894" i="1"/>
  <c r="J1893" i="1"/>
  <c r="I1893" i="1"/>
  <c r="F1893" i="1"/>
  <c r="C1893" i="1"/>
  <c r="J1892" i="1"/>
  <c r="I1892" i="1"/>
  <c r="F1892" i="1"/>
  <c r="C1892" i="1"/>
  <c r="J1891" i="1"/>
  <c r="I1891" i="1"/>
  <c r="F1891" i="1"/>
  <c r="C1891" i="1"/>
  <c r="J1890" i="1"/>
  <c r="I1890" i="1"/>
  <c r="F1890" i="1"/>
  <c r="C1890" i="1"/>
  <c r="J1889" i="1"/>
  <c r="I1889" i="1"/>
  <c r="F1889" i="1"/>
  <c r="C1889" i="1"/>
  <c r="J1888" i="1"/>
  <c r="I1888" i="1"/>
  <c r="F1888" i="1"/>
  <c r="C1888" i="1"/>
  <c r="J1887" i="1"/>
  <c r="I1887" i="1"/>
  <c r="F1887" i="1"/>
  <c r="C1887" i="1"/>
  <c r="J1886" i="1"/>
  <c r="I1886" i="1"/>
  <c r="F1886" i="1"/>
  <c r="C1886" i="1"/>
  <c r="J1885" i="1"/>
  <c r="I1885" i="1"/>
  <c r="F1885" i="1"/>
  <c r="C1885" i="1"/>
  <c r="J1884" i="1"/>
  <c r="I1884" i="1"/>
  <c r="F1884" i="1"/>
  <c r="C1884" i="1"/>
  <c r="J1883" i="1"/>
  <c r="I1883" i="1"/>
  <c r="F1883" i="1"/>
  <c r="C1883" i="1"/>
  <c r="J1882" i="1"/>
  <c r="I1882" i="1"/>
  <c r="F1882" i="1"/>
  <c r="C1882" i="1"/>
  <c r="J1881" i="1"/>
  <c r="I1881" i="1"/>
  <c r="F1881" i="1"/>
  <c r="C1881" i="1"/>
  <c r="J1880" i="1"/>
  <c r="I1880" i="1"/>
  <c r="F1880" i="1"/>
  <c r="C1880" i="1"/>
  <c r="J1879" i="1"/>
  <c r="I1879" i="1"/>
  <c r="F1879" i="1"/>
  <c r="C1879" i="1"/>
  <c r="J1878" i="1"/>
  <c r="I1878" i="1"/>
  <c r="F1878" i="1"/>
  <c r="C1878" i="1"/>
  <c r="J1877" i="1"/>
  <c r="I1877" i="1"/>
  <c r="F1877" i="1"/>
  <c r="C1877" i="1"/>
  <c r="J1876" i="1"/>
  <c r="I1876" i="1"/>
  <c r="F1876" i="1"/>
  <c r="C1876" i="1"/>
  <c r="J1875" i="1"/>
  <c r="I1875" i="1"/>
  <c r="F1875" i="1"/>
  <c r="C1875" i="1"/>
  <c r="J1874" i="1"/>
  <c r="I1874" i="1"/>
  <c r="F1874" i="1"/>
  <c r="C1874" i="1"/>
  <c r="J1873" i="1"/>
  <c r="I1873" i="1"/>
  <c r="F1873" i="1"/>
  <c r="C1873" i="1"/>
  <c r="J1872" i="1"/>
  <c r="I1872" i="1"/>
  <c r="F1872" i="1"/>
  <c r="C1872" i="1"/>
  <c r="J1871" i="1"/>
  <c r="I1871" i="1"/>
  <c r="F1871" i="1"/>
  <c r="C1871" i="1"/>
  <c r="J1870" i="1"/>
  <c r="I1870" i="1"/>
  <c r="F1870" i="1"/>
  <c r="C1870" i="1"/>
  <c r="J1869" i="1"/>
  <c r="I1869" i="1"/>
  <c r="F1869" i="1"/>
  <c r="C1869" i="1"/>
  <c r="J1868" i="1"/>
  <c r="I1868" i="1"/>
  <c r="F1868" i="1"/>
  <c r="C1868" i="1"/>
  <c r="J1867" i="1"/>
  <c r="I1867" i="1"/>
  <c r="F1867" i="1"/>
  <c r="C1867" i="1"/>
  <c r="J1866" i="1"/>
  <c r="I1866" i="1"/>
  <c r="F1866" i="1"/>
  <c r="C1866" i="1"/>
  <c r="J1865" i="1"/>
  <c r="I1865" i="1"/>
  <c r="F1865" i="1"/>
  <c r="C1865" i="1"/>
  <c r="J1864" i="1"/>
  <c r="I1864" i="1"/>
  <c r="F1864" i="1"/>
  <c r="C1864" i="1"/>
  <c r="J1863" i="1"/>
  <c r="I1863" i="1"/>
  <c r="F1863" i="1"/>
  <c r="C1863" i="1"/>
  <c r="J1862" i="1"/>
  <c r="I1862" i="1"/>
  <c r="F1862" i="1"/>
  <c r="C1862" i="1"/>
  <c r="J1861" i="1"/>
  <c r="I1861" i="1"/>
  <c r="F1861" i="1"/>
  <c r="C1861" i="1"/>
  <c r="J1860" i="1"/>
  <c r="I1860" i="1"/>
  <c r="F1860" i="1"/>
  <c r="C1860" i="1"/>
  <c r="J1859" i="1"/>
  <c r="I1859" i="1"/>
  <c r="F1859" i="1"/>
  <c r="C1859" i="1"/>
  <c r="J1858" i="1"/>
  <c r="I1858" i="1"/>
  <c r="F1858" i="1"/>
  <c r="C1858" i="1"/>
  <c r="J1857" i="1"/>
  <c r="I1857" i="1"/>
  <c r="F1857" i="1"/>
  <c r="C1857" i="1"/>
  <c r="J1856" i="1"/>
  <c r="I1856" i="1"/>
  <c r="F1856" i="1"/>
  <c r="C1856" i="1"/>
  <c r="J1855" i="1"/>
  <c r="I1855" i="1"/>
  <c r="F1855" i="1"/>
  <c r="C1855" i="1"/>
  <c r="J1854" i="1"/>
  <c r="I1854" i="1"/>
  <c r="F1854" i="1"/>
  <c r="C1854" i="1"/>
  <c r="J1853" i="1"/>
  <c r="I1853" i="1"/>
  <c r="F1853" i="1"/>
  <c r="C1853" i="1"/>
  <c r="J1852" i="1"/>
  <c r="I1852" i="1"/>
  <c r="F1852" i="1"/>
  <c r="C1852" i="1"/>
  <c r="J1851" i="1"/>
  <c r="I1851" i="1"/>
  <c r="F1851" i="1"/>
  <c r="C1851" i="1"/>
  <c r="J1850" i="1"/>
  <c r="I1850" i="1"/>
  <c r="F1850" i="1"/>
  <c r="C1850" i="1"/>
  <c r="J1849" i="1"/>
  <c r="I1849" i="1"/>
  <c r="F1849" i="1"/>
  <c r="C1849" i="1"/>
  <c r="J1848" i="1"/>
  <c r="I1848" i="1"/>
  <c r="F1848" i="1"/>
  <c r="C1848" i="1"/>
  <c r="J1847" i="1"/>
  <c r="I1847" i="1"/>
  <c r="F1847" i="1"/>
  <c r="C1847" i="1"/>
  <c r="J1846" i="1"/>
  <c r="I1846" i="1"/>
  <c r="F1846" i="1"/>
  <c r="C1846" i="1"/>
  <c r="J1845" i="1"/>
  <c r="I1845" i="1"/>
  <c r="F1845" i="1"/>
  <c r="C1845" i="1"/>
  <c r="J1844" i="1"/>
  <c r="I1844" i="1"/>
  <c r="F1844" i="1"/>
  <c r="C1844" i="1"/>
  <c r="J1843" i="1"/>
  <c r="I1843" i="1"/>
  <c r="F1843" i="1"/>
  <c r="C1843" i="1"/>
  <c r="J1842" i="1"/>
  <c r="I1842" i="1"/>
  <c r="F1842" i="1"/>
  <c r="C1842" i="1"/>
  <c r="J1841" i="1"/>
  <c r="I1841" i="1"/>
  <c r="F1841" i="1"/>
  <c r="C1841" i="1"/>
  <c r="J1840" i="1"/>
  <c r="I1840" i="1"/>
  <c r="F1840" i="1"/>
  <c r="C1840" i="1"/>
  <c r="J1839" i="1"/>
  <c r="I1839" i="1"/>
  <c r="F1839" i="1"/>
  <c r="C1839" i="1"/>
  <c r="J1838" i="1"/>
  <c r="I1838" i="1"/>
  <c r="F1838" i="1"/>
  <c r="C1838" i="1"/>
  <c r="J1837" i="1"/>
  <c r="I1837" i="1"/>
  <c r="F1837" i="1"/>
  <c r="C1837" i="1"/>
  <c r="J1836" i="1"/>
  <c r="I1836" i="1"/>
  <c r="F1836" i="1"/>
  <c r="C1836" i="1"/>
  <c r="J1835" i="1"/>
  <c r="I1835" i="1"/>
  <c r="F1835" i="1"/>
  <c r="C1835" i="1"/>
  <c r="J1834" i="1"/>
  <c r="I1834" i="1"/>
  <c r="F1834" i="1"/>
  <c r="C1834" i="1"/>
  <c r="J1833" i="1"/>
  <c r="I1833" i="1"/>
  <c r="F1833" i="1"/>
  <c r="C1833" i="1"/>
  <c r="J1832" i="1"/>
  <c r="I1832" i="1"/>
  <c r="F1832" i="1"/>
  <c r="C1832" i="1"/>
  <c r="J1831" i="1"/>
  <c r="I1831" i="1"/>
  <c r="F1831" i="1"/>
  <c r="C1831" i="1"/>
  <c r="J1830" i="1"/>
  <c r="I1830" i="1"/>
  <c r="F1830" i="1"/>
  <c r="C1830" i="1"/>
  <c r="J1829" i="1"/>
  <c r="I1829" i="1"/>
  <c r="F1829" i="1"/>
  <c r="C1829" i="1"/>
  <c r="J1828" i="1"/>
  <c r="I1828" i="1"/>
  <c r="F1828" i="1"/>
  <c r="C1828" i="1"/>
  <c r="J1827" i="1"/>
  <c r="I1827" i="1"/>
  <c r="F1827" i="1"/>
  <c r="C1827" i="1"/>
  <c r="J1826" i="1"/>
  <c r="I1826" i="1"/>
  <c r="F1826" i="1"/>
  <c r="C1826" i="1"/>
  <c r="J1825" i="1"/>
  <c r="I1825" i="1"/>
  <c r="F1825" i="1"/>
  <c r="C1825" i="1"/>
  <c r="J1824" i="1"/>
  <c r="I1824" i="1"/>
  <c r="F1824" i="1"/>
  <c r="C1824" i="1"/>
  <c r="J1823" i="1"/>
  <c r="I1823" i="1"/>
  <c r="F1823" i="1"/>
  <c r="C1823" i="1"/>
  <c r="J1822" i="1"/>
  <c r="I1822" i="1"/>
  <c r="F1822" i="1"/>
  <c r="C1822" i="1"/>
  <c r="J1821" i="1"/>
  <c r="I1821" i="1"/>
  <c r="F1821" i="1"/>
  <c r="C1821" i="1"/>
  <c r="J1820" i="1"/>
  <c r="I1820" i="1"/>
  <c r="F1820" i="1"/>
  <c r="C1820" i="1"/>
  <c r="J1819" i="1"/>
  <c r="I1819" i="1"/>
  <c r="F1819" i="1"/>
  <c r="C1819" i="1"/>
  <c r="J1818" i="1"/>
  <c r="I1818" i="1"/>
  <c r="F1818" i="1"/>
  <c r="C1818" i="1"/>
  <c r="J1817" i="1"/>
  <c r="I1817" i="1"/>
  <c r="F1817" i="1"/>
  <c r="C1817" i="1"/>
  <c r="J1816" i="1"/>
  <c r="I1816" i="1"/>
  <c r="F1816" i="1"/>
  <c r="C1816" i="1"/>
  <c r="J1815" i="1"/>
  <c r="I1815" i="1"/>
  <c r="F1815" i="1"/>
  <c r="C1815" i="1"/>
  <c r="J1814" i="1"/>
  <c r="I1814" i="1"/>
  <c r="F1814" i="1"/>
  <c r="C1814" i="1"/>
  <c r="J1813" i="1"/>
  <c r="I1813" i="1"/>
  <c r="F1813" i="1"/>
  <c r="C1813" i="1"/>
  <c r="J1812" i="1"/>
  <c r="I1812" i="1"/>
  <c r="F1812" i="1"/>
  <c r="C1812" i="1"/>
  <c r="J1811" i="1"/>
  <c r="I1811" i="1"/>
  <c r="F1811" i="1"/>
  <c r="C1811" i="1"/>
  <c r="J1810" i="1"/>
  <c r="I1810" i="1"/>
  <c r="F1810" i="1"/>
  <c r="C1810" i="1"/>
  <c r="J1809" i="1"/>
  <c r="I1809" i="1"/>
  <c r="F1809" i="1"/>
  <c r="C1809" i="1"/>
  <c r="J1808" i="1"/>
  <c r="I1808" i="1"/>
  <c r="F1808" i="1"/>
  <c r="C1808" i="1"/>
  <c r="J1807" i="1"/>
  <c r="I1807" i="1"/>
  <c r="F1807" i="1"/>
  <c r="C1807" i="1"/>
  <c r="J1806" i="1"/>
  <c r="I1806" i="1"/>
  <c r="F1806" i="1"/>
  <c r="C1806" i="1"/>
  <c r="J1805" i="1"/>
  <c r="I1805" i="1"/>
  <c r="F1805" i="1"/>
  <c r="C1805" i="1"/>
  <c r="J1804" i="1"/>
  <c r="I1804" i="1"/>
  <c r="F1804" i="1"/>
  <c r="C1804" i="1"/>
  <c r="J1803" i="1"/>
  <c r="I1803" i="1"/>
  <c r="F1803" i="1"/>
  <c r="C1803" i="1"/>
  <c r="J1802" i="1"/>
  <c r="I1802" i="1"/>
  <c r="F1802" i="1"/>
  <c r="C1802" i="1"/>
  <c r="J1801" i="1"/>
  <c r="I1801" i="1"/>
  <c r="F1801" i="1"/>
  <c r="C1801" i="1"/>
  <c r="J1800" i="1"/>
  <c r="I1800" i="1"/>
  <c r="F1800" i="1"/>
  <c r="C1800" i="1"/>
  <c r="J1799" i="1"/>
  <c r="I1799" i="1"/>
  <c r="F1799" i="1"/>
  <c r="C1799" i="1"/>
  <c r="J1798" i="1"/>
  <c r="I1798" i="1"/>
  <c r="F1798" i="1"/>
  <c r="C1798" i="1"/>
  <c r="J1797" i="1"/>
  <c r="I1797" i="1"/>
  <c r="F1797" i="1"/>
  <c r="C1797" i="1"/>
  <c r="J1796" i="1"/>
  <c r="I1796" i="1"/>
  <c r="F1796" i="1"/>
  <c r="C1796" i="1"/>
  <c r="J1795" i="1"/>
  <c r="I1795" i="1"/>
  <c r="F1795" i="1"/>
  <c r="C1795" i="1"/>
  <c r="J1794" i="1"/>
  <c r="I1794" i="1"/>
  <c r="F1794" i="1"/>
  <c r="C1794" i="1"/>
  <c r="J1793" i="1"/>
  <c r="I1793" i="1"/>
  <c r="F1793" i="1"/>
  <c r="C1793" i="1"/>
  <c r="J1792" i="1"/>
  <c r="I1792" i="1"/>
  <c r="F1792" i="1"/>
  <c r="C1792" i="1"/>
  <c r="J1791" i="1"/>
  <c r="I1791" i="1"/>
  <c r="F1791" i="1"/>
  <c r="C1791" i="1"/>
  <c r="J1790" i="1"/>
  <c r="I1790" i="1"/>
  <c r="F1790" i="1"/>
  <c r="C1790" i="1"/>
  <c r="J1789" i="1"/>
  <c r="I1789" i="1"/>
  <c r="F1789" i="1"/>
  <c r="C1789" i="1"/>
  <c r="J1788" i="1"/>
  <c r="I1788" i="1"/>
  <c r="F1788" i="1"/>
  <c r="C1788" i="1"/>
  <c r="J1787" i="1"/>
  <c r="I1787" i="1"/>
  <c r="F1787" i="1"/>
  <c r="C1787" i="1"/>
  <c r="J1786" i="1"/>
  <c r="I1786" i="1"/>
  <c r="F1786" i="1"/>
  <c r="C1786" i="1"/>
  <c r="J1785" i="1"/>
  <c r="I1785" i="1"/>
  <c r="F1785" i="1"/>
  <c r="C1785" i="1"/>
  <c r="J1784" i="1"/>
  <c r="I1784" i="1"/>
  <c r="F1784" i="1"/>
  <c r="C1784" i="1"/>
  <c r="J1783" i="1"/>
  <c r="I1783" i="1"/>
  <c r="F1783" i="1"/>
  <c r="C1783" i="1"/>
  <c r="J1782" i="1"/>
  <c r="I1782" i="1"/>
  <c r="F1782" i="1"/>
  <c r="C1782" i="1"/>
  <c r="J1781" i="1"/>
  <c r="I1781" i="1"/>
  <c r="F1781" i="1"/>
  <c r="C1781" i="1"/>
  <c r="J1780" i="1"/>
  <c r="I1780" i="1"/>
  <c r="F1780" i="1"/>
  <c r="C1780" i="1"/>
  <c r="J1779" i="1"/>
  <c r="I1779" i="1"/>
  <c r="F1779" i="1"/>
  <c r="C1779" i="1"/>
  <c r="J1778" i="1"/>
  <c r="I1778" i="1"/>
  <c r="F1778" i="1"/>
  <c r="C1778" i="1"/>
  <c r="J1777" i="1"/>
  <c r="I1777" i="1"/>
  <c r="F1777" i="1"/>
  <c r="C1777" i="1"/>
  <c r="J1776" i="1"/>
  <c r="I1776" i="1"/>
  <c r="F1776" i="1"/>
  <c r="C1776" i="1"/>
  <c r="J1775" i="1"/>
  <c r="I1775" i="1"/>
  <c r="F1775" i="1"/>
  <c r="C1775" i="1"/>
  <c r="J1774" i="1"/>
  <c r="I1774" i="1"/>
  <c r="F1774" i="1"/>
  <c r="C1774" i="1"/>
  <c r="J1773" i="1"/>
  <c r="I1773" i="1"/>
  <c r="F1773" i="1"/>
  <c r="C1773" i="1"/>
  <c r="J1772" i="1"/>
  <c r="I1772" i="1"/>
  <c r="F1772" i="1"/>
  <c r="C1772" i="1"/>
  <c r="J1771" i="1"/>
  <c r="I1771" i="1"/>
  <c r="F1771" i="1"/>
  <c r="C1771" i="1"/>
  <c r="J1770" i="1"/>
  <c r="I1770" i="1"/>
  <c r="F1770" i="1"/>
  <c r="C1770" i="1"/>
  <c r="J1769" i="1"/>
  <c r="I1769" i="1"/>
  <c r="F1769" i="1"/>
  <c r="C1769" i="1"/>
  <c r="J1768" i="1"/>
  <c r="I1768" i="1"/>
  <c r="F1768" i="1"/>
  <c r="C1768" i="1"/>
  <c r="J1767" i="1"/>
  <c r="I1767" i="1"/>
  <c r="F1767" i="1"/>
  <c r="C1767" i="1"/>
  <c r="J1766" i="1"/>
  <c r="I1766" i="1"/>
  <c r="F1766" i="1"/>
  <c r="C1766" i="1"/>
  <c r="J1765" i="1"/>
  <c r="I1765" i="1"/>
  <c r="F1765" i="1"/>
  <c r="C1765" i="1"/>
  <c r="J1764" i="1"/>
  <c r="I1764" i="1"/>
  <c r="F1764" i="1"/>
  <c r="C1764" i="1"/>
  <c r="J1763" i="1"/>
  <c r="I1763" i="1"/>
  <c r="F1763" i="1"/>
  <c r="C1763" i="1"/>
  <c r="J1762" i="1"/>
  <c r="I1762" i="1"/>
  <c r="F1762" i="1"/>
  <c r="C1762" i="1"/>
  <c r="J1761" i="1"/>
  <c r="I1761" i="1"/>
  <c r="F1761" i="1"/>
  <c r="C1761" i="1"/>
  <c r="J1760" i="1"/>
  <c r="I1760" i="1"/>
  <c r="F1760" i="1"/>
  <c r="C1760" i="1"/>
  <c r="J1759" i="1"/>
  <c r="I1759" i="1"/>
  <c r="F1759" i="1"/>
  <c r="C1759" i="1"/>
  <c r="J1758" i="1"/>
  <c r="I1758" i="1"/>
  <c r="F1758" i="1"/>
  <c r="C1758" i="1"/>
  <c r="J1757" i="1"/>
  <c r="I1757" i="1"/>
  <c r="F1757" i="1"/>
  <c r="C1757" i="1"/>
  <c r="J1756" i="1"/>
  <c r="I1756" i="1"/>
  <c r="F1756" i="1"/>
  <c r="C1756" i="1"/>
  <c r="J1755" i="1"/>
  <c r="I1755" i="1"/>
  <c r="F1755" i="1"/>
  <c r="C1755" i="1"/>
  <c r="J1754" i="1"/>
  <c r="I1754" i="1"/>
  <c r="F1754" i="1"/>
  <c r="C1754" i="1"/>
  <c r="J1753" i="1"/>
  <c r="I1753" i="1"/>
  <c r="F1753" i="1"/>
  <c r="C1753" i="1"/>
  <c r="J1752" i="1"/>
  <c r="I1752" i="1"/>
  <c r="F1752" i="1"/>
  <c r="C1752" i="1"/>
  <c r="J1751" i="1"/>
  <c r="I1751" i="1"/>
  <c r="F1751" i="1"/>
  <c r="C1751" i="1"/>
  <c r="J1750" i="1"/>
  <c r="I1750" i="1"/>
  <c r="F1750" i="1"/>
  <c r="C1750" i="1"/>
  <c r="J1749" i="1"/>
  <c r="I1749" i="1"/>
  <c r="F1749" i="1"/>
  <c r="C1749" i="1"/>
  <c r="J1748" i="1"/>
  <c r="I1748" i="1"/>
  <c r="F1748" i="1"/>
  <c r="C1748" i="1"/>
  <c r="J1747" i="1"/>
  <c r="I1747" i="1"/>
  <c r="F1747" i="1"/>
  <c r="C1747" i="1"/>
  <c r="J1746" i="1"/>
  <c r="I1746" i="1"/>
  <c r="F1746" i="1"/>
  <c r="C1746" i="1"/>
  <c r="J1745" i="1"/>
  <c r="I1745" i="1"/>
  <c r="F1745" i="1"/>
  <c r="C1745" i="1"/>
  <c r="J1744" i="1"/>
  <c r="I1744" i="1"/>
  <c r="F1744" i="1"/>
  <c r="C1744" i="1"/>
  <c r="J1743" i="1"/>
  <c r="I1743" i="1"/>
  <c r="F1743" i="1"/>
  <c r="C1743" i="1"/>
  <c r="J1742" i="1"/>
  <c r="I1742" i="1"/>
  <c r="F1742" i="1"/>
  <c r="C1742" i="1"/>
  <c r="J1741" i="1"/>
  <c r="I1741" i="1"/>
  <c r="F1741" i="1"/>
  <c r="C1741" i="1"/>
  <c r="J1740" i="1"/>
  <c r="I1740" i="1"/>
  <c r="F1740" i="1"/>
  <c r="C1740" i="1"/>
  <c r="J1739" i="1"/>
  <c r="I1739" i="1"/>
  <c r="F1739" i="1"/>
  <c r="C1739" i="1"/>
  <c r="J1738" i="1"/>
  <c r="I1738" i="1"/>
  <c r="F1738" i="1"/>
  <c r="C1738" i="1"/>
  <c r="J1737" i="1"/>
  <c r="I1737" i="1"/>
  <c r="F1737" i="1"/>
  <c r="C1737" i="1"/>
  <c r="J1736" i="1"/>
  <c r="I1736" i="1"/>
  <c r="F1736" i="1"/>
  <c r="C1736" i="1"/>
  <c r="J1735" i="1"/>
  <c r="I1735" i="1"/>
  <c r="F1735" i="1"/>
  <c r="C1735" i="1"/>
  <c r="J1734" i="1"/>
  <c r="I1734" i="1"/>
  <c r="F1734" i="1"/>
  <c r="C1734" i="1"/>
  <c r="J1733" i="1"/>
  <c r="I1733" i="1"/>
  <c r="F1733" i="1"/>
  <c r="C1733" i="1"/>
  <c r="J1732" i="1"/>
  <c r="I1732" i="1"/>
  <c r="F1732" i="1"/>
  <c r="C1732" i="1"/>
  <c r="J1731" i="1"/>
  <c r="I1731" i="1"/>
  <c r="F1731" i="1"/>
  <c r="C1731" i="1"/>
  <c r="J1730" i="1"/>
  <c r="I1730" i="1"/>
  <c r="F1730" i="1"/>
  <c r="C1730" i="1"/>
  <c r="J1729" i="1"/>
  <c r="I1729" i="1"/>
  <c r="F1729" i="1"/>
  <c r="C1729" i="1"/>
  <c r="J1728" i="1"/>
  <c r="I1728" i="1"/>
  <c r="F1728" i="1"/>
  <c r="C1728" i="1"/>
  <c r="J1727" i="1"/>
  <c r="I1727" i="1"/>
  <c r="F1727" i="1"/>
  <c r="C1727" i="1"/>
  <c r="J1726" i="1"/>
  <c r="I1726" i="1"/>
  <c r="F1726" i="1"/>
  <c r="C1726" i="1"/>
  <c r="J1725" i="1"/>
  <c r="I1725" i="1"/>
  <c r="F1725" i="1"/>
  <c r="C1725" i="1"/>
  <c r="J1724" i="1"/>
  <c r="I1724" i="1"/>
  <c r="F1724" i="1"/>
  <c r="C1724" i="1"/>
  <c r="J1723" i="1"/>
  <c r="I1723" i="1"/>
  <c r="F1723" i="1"/>
  <c r="C1723" i="1"/>
  <c r="J1722" i="1"/>
  <c r="I1722" i="1"/>
  <c r="F1722" i="1"/>
  <c r="C1722" i="1"/>
  <c r="J1721" i="1"/>
  <c r="I1721" i="1"/>
  <c r="F1721" i="1"/>
  <c r="C1721" i="1"/>
  <c r="J1720" i="1"/>
  <c r="I1720" i="1"/>
  <c r="F1720" i="1"/>
  <c r="C1720" i="1"/>
  <c r="J1719" i="1"/>
  <c r="I1719" i="1"/>
  <c r="F1719" i="1"/>
  <c r="C1719" i="1"/>
  <c r="J1718" i="1"/>
  <c r="I1718" i="1"/>
  <c r="F1718" i="1"/>
  <c r="C1718" i="1"/>
  <c r="J1717" i="1"/>
  <c r="I1717" i="1"/>
  <c r="F1717" i="1"/>
  <c r="C1717" i="1"/>
  <c r="J1716" i="1"/>
  <c r="I1716" i="1"/>
  <c r="F1716" i="1"/>
  <c r="C1716" i="1"/>
  <c r="J1715" i="1"/>
  <c r="I1715" i="1"/>
  <c r="F1715" i="1"/>
  <c r="C1715" i="1"/>
  <c r="J1714" i="1"/>
  <c r="I1714" i="1"/>
  <c r="F1714" i="1"/>
  <c r="C1714" i="1"/>
  <c r="J1713" i="1"/>
  <c r="I1713" i="1"/>
  <c r="F1713" i="1"/>
  <c r="C1713" i="1"/>
  <c r="J1712" i="1"/>
  <c r="I1712" i="1"/>
  <c r="F1712" i="1"/>
  <c r="C1712" i="1"/>
  <c r="J1711" i="1"/>
  <c r="I1711" i="1"/>
  <c r="F1711" i="1"/>
  <c r="C1711" i="1"/>
  <c r="J1710" i="1"/>
  <c r="I1710" i="1"/>
  <c r="F1710" i="1"/>
  <c r="C1710" i="1"/>
  <c r="J1709" i="1"/>
  <c r="I1709" i="1"/>
  <c r="F1709" i="1"/>
  <c r="C1709" i="1"/>
  <c r="J1708" i="1"/>
  <c r="I1708" i="1"/>
  <c r="F1708" i="1"/>
  <c r="C1708" i="1"/>
  <c r="J1707" i="1"/>
  <c r="I1707" i="1"/>
  <c r="F1707" i="1"/>
  <c r="C1707" i="1"/>
  <c r="J1706" i="1"/>
  <c r="I1706" i="1"/>
  <c r="F1706" i="1"/>
  <c r="C1706" i="1"/>
  <c r="J1705" i="1"/>
  <c r="I1705" i="1"/>
  <c r="F1705" i="1"/>
  <c r="C1705" i="1"/>
  <c r="J1704" i="1"/>
  <c r="I1704" i="1"/>
  <c r="F1704" i="1"/>
  <c r="C1704" i="1"/>
  <c r="J1703" i="1"/>
  <c r="I1703" i="1"/>
  <c r="F1703" i="1"/>
  <c r="C1703" i="1"/>
  <c r="J1702" i="1"/>
  <c r="I1702" i="1"/>
  <c r="F1702" i="1"/>
  <c r="C1702" i="1"/>
  <c r="J1701" i="1"/>
  <c r="I1701" i="1"/>
  <c r="F1701" i="1"/>
  <c r="C1701" i="1"/>
  <c r="J1700" i="1"/>
  <c r="I1700" i="1"/>
  <c r="F1700" i="1"/>
  <c r="C1700" i="1"/>
  <c r="J1699" i="1"/>
  <c r="I1699" i="1"/>
  <c r="F1699" i="1"/>
  <c r="C1699" i="1"/>
  <c r="J1698" i="1"/>
  <c r="I1698" i="1"/>
  <c r="F1698" i="1"/>
  <c r="C1698" i="1"/>
  <c r="J1697" i="1"/>
  <c r="I1697" i="1"/>
  <c r="F1697" i="1"/>
  <c r="C1697" i="1"/>
  <c r="J1696" i="1"/>
  <c r="I1696" i="1"/>
  <c r="F1696" i="1"/>
  <c r="C1696" i="1"/>
  <c r="J1695" i="1"/>
  <c r="I1695" i="1"/>
  <c r="F1695" i="1"/>
  <c r="C1695" i="1"/>
  <c r="J1694" i="1"/>
  <c r="I1694" i="1"/>
  <c r="F1694" i="1"/>
  <c r="C1694" i="1"/>
  <c r="J1693" i="1"/>
  <c r="I1693" i="1"/>
  <c r="F1693" i="1"/>
  <c r="C1693" i="1"/>
  <c r="J1692" i="1"/>
  <c r="I1692" i="1"/>
  <c r="F1692" i="1"/>
  <c r="C1692" i="1"/>
  <c r="J1691" i="1"/>
  <c r="I1691" i="1"/>
  <c r="F1691" i="1"/>
  <c r="C1691" i="1"/>
  <c r="J1690" i="1"/>
  <c r="I1690" i="1"/>
  <c r="F1690" i="1"/>
  <c r="C1690" i="1"/>
  <c r="J1689" i="1"/>
  <c r="I1689" i="1"/>
  <c r="F1689" i="1"/>
  <c r="C1689" i="1"/>
  <c r="J1688" i="1"/>
  <c r="I1688" i="1"/>
  <c r="F1688" i="1"/>
  <c r="C1688" i="1"/>
  <c r="J1687" i="1"/>
  <c r="I1687" i="1"/>
  <c r="F1687" i="1"/>
  <c r="C1687" i="1"/>
  <c r="J1686" i="1"/>
  <c r="I1686" i="1"/>
  <c r="F1686" i="1"/>
  <c r="C1686" i="1"/>
  <c r="J1685" i="1"/>
  <c r="I1685" i="1"/>
  <c r="F1685" i="1"/>
  <c r="C1685" i="1"/>
  <c r="J1684" i="1"/>
  <c r="I1684" i="1"/>
  <c r="F1684" i="1"/>
  <c r="C1684" i="1"/>
  <c r="J1683" i="1"/>
  <c r="I1683" i="1"/>
  <c r="F1683" i="1"/>
  <c r="C1683" i="1"/>
  <c r="J1682" i="1"/>
  <c r="I1682" i="1"/>
  <c r="F1682" i="1"/>
  <c r="C1682" i="1"/>
  <c r="J1681" i="1"/>
  <c r="I1681" i="1"/>
  <c r="F1681" i="1"/>
  <c r="C1681" i="1"/>
  <c r="J1680" i="1"/>
  <c r="I1680" i="1"/>
  <c r="F1680" i="1"/>
  <c r="C1680" i="1"/>
  <c r="J1679" i="1"/>
  <c r="I1679" i="1"/>
  <c r="F1679" i="1"/>
  <c r="C1679" i="1"/>
  <c r="J1678" i="1"/>
  <c r="I1678" i="1"/>
  <c r="F1678" i="1"/>
  <c r="C1678" i="1"/>
  <c r="J1677" i="1"/>
  <c r="I1677" i="1"/>
  <c r="F1677" i="1"/>
  <c r="C1677" i="1"/>
  <c r="J1676" i="1"/>
  <c r="I1676" i="1"/>
  <c r="F1676" i="1"/>
  <c r="C1676" i="1"/>
  <c r="J1675" i="1"/>
  <c r="I1675" i="1"/>
  <c r="F1675" i="1"/>
  <c r="C1675" i="1"/>
  <c r="J1674" i="1"/>
  <c r="I1674" i="1"/>
  <c r="F1674" i="1"/>
  <c r="C1674" i="1"/>
  <c r="J1673" i="1"/>
  <c r="I1673" i="1"/>
  <c r="F1673" i="1"/>
  <c r="C1673" i="1"/>
  <c r="J1672" i="1"/>
  <c r="I1672" i="1"/>
  <c r="F1672" i="1"/>
  <c r="C1672" i="1"/>
  <c r="J1671" i="1"/>
  <c r="I1671" i="1"/>
  <c r="F1671" i="1"/>
  <c r="C1671" i="1"/>
  <c r="J1670" i="1"/>
  <c r="I1670" i="1"/>
  <c r="F1670" i="1"/>
  <c r="C1670" i="1"/>
  <c r="J1669" i="1"/>
  <c r="I1669" i="1"/>
  <c r="F1669" i="1"/>
  <c r="C1669" i="1"/>
  <c r="J1668" i="1"/>
  <c r="I1668" i="1"/>
  <c r="F1668" i="1"/>
  <c r="C1668" i="1"/>
  <c r="J1667" i="1"/>
  <c r="I1667" i="1"/>
  <c r="F1667" i="1"/>
  <c r="C1667" i="1"/>
  <c r="J1666" i="1"/>
  <c r="I1666" i="1"/>
  <c r="F1666" i="1"/>
  <c r="C1666" i="1"/>
  <c r="J1665" i="1"/>
  <c r="I1665" i="1"/>
  <c r="F1665" i="1"/>
  <c r="C1665" i="1"/>
  <c r="J1664" i="1"/>
  <c r="I1664" i="1"/>
  <c r="F1664" i="1"/>
  <c r="C1664" i="1"/>
  <c r="J1663" i="1"/>
  <c r="I1663" i="1"/>
  <c r="F1663" i="1"/>
  <c r="C1663" i="1"/>
  <c r="J1662" i="1"/>
  <c r="I1662" i="1"/>
  <c r="F1662" i="1"/>
  <c r="C1662" i="1"/>
  <c r="J1661" i="1"/>
  <c r="I1661" i="1"/>
  <c r="F1661" i="1"/>
  <c r="C1661" i="1"/>
  <c r="J1660" i="1"/>
  <c r="I1660" i="1"/>
  <c r="F1660" i="1"/>
  <c r="C1660" i="1"/>
  <c r="J1659" i="1"/>
  <c r="I1659" i="1"/>
  <c r="F1659" i="1"/>
  <c r="C1659" i="1"/>
  <c r="J1658" i="1"/>
  <c r="I1658" i="1"/>
  <c r="F1658" i="1"/>
  <c r="C1658" i="1"/>
  <c r="J1657" i="1"/>
  <c r="I1657" i="1"/>
  <c r="F1657" i="1"/>
  <c r="C1657" i="1"/>
  <c r="J1656" i="1"/>
  <c r="I1656" i="1"/>
  <c r="F1656" i="1"/>
  <c r="C1656" i="1"/>
  <c r="J1655" i="1"/>
  <c r="I1655" i="1"/>
  <c r="F1655" i="1"/>
  <c r="C1655" i="1"/>
  <c r="J1654" i="1"/>
  <c r="I1654" i="1"/>
  <c r="F1654" i="1"/>
  <c r="C1654" i="1"/>
  <c r="J1653" i="1"/>
  <c r="I1653" i="1"/>
  <c r="F1653" i="1"/>
  <c r="C1653" i="1"/>
  <c r="J1652" i="1"/>
  <c r="I1652" i="1"/>
  <c r="F1652" i="1"/>
  <c r="C1652" i="1"/>
  <c r="J1651" i="1"/>
  <c r="I1651" i="1"/>
  <c r="F1651" i="1"/>
  <c r="C1651" i="1"/>
  <c r="J1650" i="1"/>
  <c r="I1650" i="1"/>
  <c r="F1650" i="1"/>
  <c r="C1650" i="1"/>
  <c r="J1649" i="1"/>
  <c r="I1649" i="1"/>
  <c r="F1649" i="1"/>
  <c r="C1649" i="1"/>
  <c r="J1648" i="1"/>
  <c r="I1648" i="1"/>
  <c r="F1648" i="1"/>
  <c r="C1648" i="1"/>
  <c r="J1647" i="1"/>
  <c r="I1647" i="1"/>
  <c r="F1647" i="1"/>
  <c r="C1647" i="1"/>
  <c r="J1646" i="1"/>
  <c r="I1646" i="1"/>
  <c r="F1646" i="1"/>
  <c r="C1646" i="1"/>
  <c r="J1645" i="1"/>
  <c r="I1645" i="1"/>
  <c r="F1645" i="1"/>
  <c r="C1645" i="1"/>
  <c r="J1644" i="1"/>
  <c r="I1644" i="1"/>
  <c r="F1644" i="1"/>
  <c r="C1644" i="1"/>
  <c r="J1643" i="1"/>
  <c r="I1643" i="1"/>
  <c r="F1643" i="1"/>
  <c r="C1643" i="1"/>
  <c r="J1642" i="1"/>
  <c r="I1642" i="1"/>
  <c r="F1642" i="1"/>
  <c r="C1642" i="1"/>
  <c r="J1641" i="1"/>
  <c r="I1641" i="1"/>
  <c r="F1641" i="1"/>
  <c r="C1641" i="1"/>
  <c r="J1640" i="1"/>
  <c r="I1640" i="1"/>
  <c r="F1640" i="1"/>
  <c r="C1640" i="1"/>
  <c r="J1639" i="1"/>
  <c r="I1639" i="1"/>
  <c r="F1639" i="1"/>
  <c r="C1639" i="1"/>
  <c r="J1638" i="1"/>
  <c r="I1638" i="1"/>
  <c r="F1638" i="1"/>
  <c r="C1638" i="1"/>
  <c r="J1637" i="1"/>
  <c r="I1637" i="1"/>
  <c r="F1637" i="1"/>
  <c r="C1637" i="1"/>
  <c r="J1636" i="1"/>
  <c r="I1636" i="1"/>
  <c r="F1636" i="1"/>
  <c r="C1636" i="1"/>
  <c r="J1635" i="1"/>
  <c r="I1635" i="1"/>
  <c r="F1635" i="1"/>
  <c r="C1635" i="1"/>
  <c r="J1634" i="1"/>
  <c r="I1634" i="1"/>
  <c r="F1634" i="1"/>
  <c r="C1634" i="1"/>
  <c r="J1633" i="1"/>
  <c r="I1633" i="1"/>
  <c r="F1633" i="1"/>
  <c r="C1633" i="1"/>
  <c r="J1632" i="1"/>
  <c r="I1632" i="1"/>
  <c r="F1632" i="1"/>
  <c r="C1632" i="1"/>
  <c r="J1631" i="1"/>
  <c r="I1631" i="1"/>
  <c r="F1631" i="1"/>
  <c r="C1631" i="1"/>
  <c r="J1630" i="1"/>
  <c r="I1630" i="1"/>
  <c r="F1630" i="1"/>
  <c r="C1630" i="1"/>
  <c r="J1629" i="1"/>
  <c r="I1629" i="1"/>
  <c r="F1629" i="1"/>
  <c r="C1629" i="1"/>
  <c r="J1628" i="1"/>
  <c r="I1628" i="1"/>
  <c r="F1628" i="1"/>
  <c r="C1628" i="1"/>
  <c r="J1627" i="1"/>
  <c r="I1627" i="1"/>
  <c r="F1627" i="1"/>
  <c r="C1627" i="1"/>
  <c r="J1626" i="1"/>
  <c r="I1626" i="1"/>
  <c r="F1626" i="1"/>
  <c r="C1626" i="1"/>
  <c r="J1625" i="1"/>
  <c r="I1625" i="1"/>
  <c r="F1625" i="1"/>
  <c r="C1625" i="1"/>
  <c r="J1624" i="1"/>
  <c r="I1624" i="1"/>
  <c r="F1624" i="1"/>
  <c r="C1624" i="1"/>
  <c r="J1623" i="1"/>
  <c r="I1623" i="1"/>
  <c r="F1623" i="1"/>
  <c r="C1623" i="1"/>
  <c r="J1622" i="1"/>
  <c r="I1622" i="1"/>
  <c r="F1622" i="1"/>
  <c r="C1622" i="1"/>
  <c r="J1621" i="1"/>
  <c r="I1621" i="1"/>
  <c r="F1621" i="1"/>
  <c r="C1621" i="1"/>
  <c r="J1620" i="1"/>
  <c r="I1620" i="1"/>
  <c r="F1620" i="1"/>
  <c r="C1620" i="1"/>
  <c r="J1619" i="1"/>
  <c r="I1619" i="1"/>
  <c r="F1619" i="1"/>
  <c r="C1619" i="1"/>
  <c r="J1618" i="1"/>
  <c r="I1618" i="1"/>
  <c r="F1618" i="1"/>
  <c r="C1618" i="1"/>
  <c r="J1617" i="1"/>
  <c r="I1617" i="1"/>
  <c r="F1617" i="1"/>
  <c r="C1617" i="1"/>
  <c r="J1616" i="1"/>
  <c r="I1616" i="1"/>
  <c r="F1616" i="1"/>
  <c r="C1616" i="1"/>
  <c r="J1615" i="1"/>
  <c r="I1615" i="1"/>
  <c r="F1615" i="1"/>
  <c r="C1615" i="1"/>
  <c r="J1614" i="1"/>
  <c r="I1614" i="1"/>
  <c r="F1614" i="1"/>
  <c r="C1614" i="1"/>
  <c r="J1613" i="1"/>
  <c r="I1613" i="1"/>
  <c r="F1613" i="1"/>
  <c r="C1613" i="1"/>
  <c r="J1612" i="1"/>
  <c r="I1612" i="1"/>
  <c r="F1612" i="1"/>
  <c r="C1612" i="1"/>
  <c r="J1611" i="1"/>
  <c r="I1611" i="1"/>
  <c r="F1611" i="1"/>
  <c r="C1611" i="1"/>
  <c r="J1610" i="1"/>
  <c r="I1610" i="1"/>
  <c r="F1610" i="1"/>
  <c r="C1610" i="1"/>
  <c r="J1609" i="1"/>
  <c r="I1609" i="1"/>
  <c r="F1609" i="1"/>
  <c r="C1609" i="1"/>
  <c r="J1608" i="1"/>
  <c r="I1608" i="1"/>
  <c r="F1608" i="1"/>
  <c r="C1608" i="1"/>
  <c r="J1607" i="1"/>
  <c r="I1607" i="1"/>
  <c r="F1607" i="1"/>
  <c r="C1607" i="1"/>
  <c r="J1606" i="1"/>
  <c r="I1606" i="1"/>
  <c r="F1606" i="1"/>
  <c r="C1606" i="1"/>
  <c r="J1605" i="1"/>
  <c r="I1605" i="1"/>
  <c r="F1605" i="1"/>
  <c r="C1605" i="1"/>
  <c r="J1604" i="1"/>
  <c r="I1604" i="1"/>
  <c r="F1604" i="1"/>
  <c r="C1604" i="1"/>
  <c r="J1603" i="1"/>
  <c r="I1603" i="1"/>
  <c r="F1603" i="1"/>
  <c r="C1603" i="1"/>
  <c r="J1602" i="1"/>
  <c r="I1602" i="1"/>
  <c r="F1602" i="1"/>
  <c r="C1602" i="1"/>
  <c r="J1601" i="1"/>
  <c r="I1601" i="1"/>
  <c r="F1601" i="1"/>
  <c r="C1601" i="1"/>
  <c r="J1600" i="1"/>
  <c r="I1600" i="1"/>
  <c r="F1600" i="1"/>
  <c r="C1600" i="1"/>
  <c r="J1599" i="1"/>
  <c r="I1599" i="1"/>
  <c r="F1599" i="1"/>
  <c r="C1599" i="1"/>
  <c r="J1598" i="1"/>
  <c r="I1598" i="1"/>
  <c r="F1598" i="1"/>
  <c r="C1598" i="1"/>
  <c r="J1597" i="1"/>
  <c r="I1597" i="1"/>
  <c r="F1597" i="1"/>
  <c r="C1597" i="1"/>
  <c r="J1596" i="1"/>
  <c r="I1596" i="1"/>
  <c r="F1596" i="1"/>
  <c r="C1596" i="1"/>
  <c r="J1595" i="1"/>
  <c r="I1595" i="1"/>
  <c r="F1595" i="1"/>
  <c r="C1595" i="1"/>
  <c r="J1594" i="1"/>
  <c r="I1594" i="1"/>
  <c r="F1594" i="1"/>
  <c r="C1594" i="1"/>
  <c r="J1593" i="1"/>
  <c r="I1593" i="1"/>
  <c r="F1593" i="1"/>
  <c r="C1593" i="1"/>
  <c r="J1592" i="1"/>
  <c r="I1592" i="1"/>
  <c r="F1592" i="1"/>
  <c r="C1592" i="1"/>
  <c r="J1591" i="1"/>
  <c r="I1591" i="1"/>
  <c r="F1591" i="1"/>
  <c r="C1591" i="1"/>
  <c r="J1590" i="1"/>
  <c r="I1590" i="1"/>
  <c r="F1590" i="1"/>
  <c r="C1590" i="1"/>
  <c r="J1589" i="1"/>
  <c r="I1589" i="1"/>
  <c r="F1589" i="1"/>
  <c r="C1589" i="1"/>
  <c r="J1588" i="1"/>
  <c r="I1588" i="1"/>
  <c r="F1588" i="1"/>
  <c r="C1588" i="1"/>
  <c r="J1587" i="1"/>
  <c r="I1587" i="1"/>
  <c r="F1587" i="1"/>
  <c r="C1587" i="1"/>
  <c r="J1586" i="1"/>
  <c r="I1586" i="1"/>
  <c r="F1586" i="1"/>
  <c r="C1586" i="1"/>
  <c r="J1585" i="1"/>
  <c r="I1585" i="1"/>
  <c r="F1585" i="1"/>
  <c r="C1585" i="1"/>
  <c r="J1584" i="1"/>
  <c r="I1584" i="1"/>
  <c r="F1584" i="1"/>
  <c r="C1584" i="1"/>
  <c r="J1583" i="1"/>
  <c r="I1583" i="1"/>
  <c r="F1583" i="1"/>
  <c r="C1583" i="1"/>
  <c r="J1582" i="1"/>
  <c r="I1582" i="1"/>
  <c r="F1582" i="1"/>
  <c r="C1582" i="1"/>
  <c r="J1581" i="1"/>
  <c r="I1581" i="1"/>
  <c r="F1581" i="1"/>
  <c r="C1581" i="1"/>
  <c r="J1580" i="1"/>
  <c r="I1580" i="1"/>
  <c r="F1580" i="1"/>
  <c r="C1580" i="1"/>
  <c r="J1579" i="1"/>
  <c r="I1579" i="1"/>
  <c r="F1579" i="1"/>
  <c r="C1579" i="1"/>
  <c r="J1578" i="1"/>
  <c r="I1578" i="1"/>
  <c r="F1578" i="1"/>
  <c r="C1578" i="1"/>
  <c r="J1577" i="1"/>
  <c r="I1577" i="1"/>
  <c r="F1577" i="1"/>
  <c r="C1577" i="1"/>
  <c r="J1576" i="1"/>
  <c r="I1576" i="1"/>
  <c r="F1576" i="1"/>
  <c r="C1576" i="1"/>
  <c r="J1575" i="1"/>
  <c r="I1575" i="1"/>
  <c r="F1575" i="1"/>
  <c r="C1575" i="1"/>
  <c r="J1574" i="1"/>
  <c r="I1574" i="1"/>
  <c r="F1574" i="1"/>
  <c r="C1574" i="1"/>
  <c r="J1573" i="1"/>
  <c r="I1573" i="1"/>
  <c r="F1573" i="1"/>
  <c r="C1573" i="1"/>
  <c r="J1572" i="1"/>
  <c r="I1572" i="1"/>
  <c r="F1572" i="1"/>
  <c r="C1572" i="1"/>
  <c r="J1571" i="1"/>
  <c r="I1571" i="1"/>
  <c r="F1571" i="1"/>
  <c r="C1571" i="1"/>
  <c r="J1570" i="1"/>
  <c r="I1570" i="1"/>
  <c r="F1570" i="1"/>
  <c r="C1570" i="1"/>
  <c r="J1569" i="1"/>
  <c r="I1569" i="1"/>
  <c r="F1569" i="1"/>
  <c r="C1569" i="1"/>
  <c r="J1568" i="1"/>
  <c r="I1568" i="1"/>
  <c r="F1568" i="1"/>
  <c r="C1568" i="1"/>
  <c r="J1567" i="1"/>
  <c r="I1567" i="1"/>
  <c r="F1567" i="1"/>
  <c r="C1567" i="1"/>
  <c r="J1566" i="1"/>
  <c r="I1566" i="1"/>
  <c r="F1566" i="1"/>
  <c r="C1566" i="1"/>
  <c r="J1565" i="1"/>
  <c r="I1565" i="1"/>
  <c r="F1565" i="1"/>
  <c r="C1565" i="1"/>
  <c r="J1564" i="1"/>
  <c r="I1564" i="1"/>
  <c r="F1564" i="1"/>
  <c r="C1564" i="1"/>
  <c r="J1563" i="1"/>
  <c r="I1563" i="1"/>
  <c r="F1563" i="1"/>
  <c r="C1563" i="1"/>
  <c r="J1562" i="1"/>
  <c r="I1562" i="1"/>
  <c r="F1562" i="1"/>
  <c r="C1562" i="1"/>
  <c r="J1561" i="1"/>
  <c r="I1561" i="1"/>
  <c r="F1561" i="1"/>
  <c r="C1561" i="1"/>
  <c r="J1560" i="1"/>
  <c r="I1560" i="1"/>
  <c r="F1560" i="1"/>
  <c r="C1560" i="1"/>
  <c r="J1559" i="1"/>
  <c r="I1559" i="1"/>
  <c r="F1559" i="1"/>
  <c r="C1559" i="1"/>
  <c r="J1558" i="1"/>
  <c r="I1558" i="1"/>
  <c r="F1558" i="1"/>
  <c r="C1558" i="1"/>
  <c r="J1557" i="1"/>
  <c r="I1557" i="1"/>
  <c r="F1557" i="1"/>
  <c r="C1557" i="1"/>
  <c r="J1556" i="1"/>
  <c r="I1556" i="1"/>
  <c r="F1556" i="1"/>
  <c r="C1556" i="1"/>
  <c r="J1555" i="1"/>
  <c r="I1555" i="1"/>
  <c r="F1555" i="1"/>
  <c r="C1555" i="1"/>
  <c r="J1554" i="1"/>
  <c r="I1554" i="1"/>
  <c r="F1554" i="1"/>
  <c r="C1554" i="1"/>
  <c r="J1553" i="1"/>
  <c r="I1553" i="1"/>
  <c r="F1553" i="1"/>
  <c r="C1553" i="1"/>
  <c r="J1552" i="1"/>
  <c r="I1552" i="1"/>
  <c r="F1552" i="1"/>
  <c r="C1552" i="1"/>
  <c r="J1551" i="1"/>
  <c r="I1551" i="1"/>
  <c r="F1551" i="1"/>
  <c r="C1551" i="1"/>
  <c r="J1550" i="1"/>
  <c r="I1550" i="1"/>
  <c r="F1550" i="1"/>
  <c r="C1550" i="1"/>
  <c r="J1549" i="1"/>
  <c r="I1549" i="1"/>
  <c r="F1549" i="1"/>
  <c r="C1549" i="1"/>
  <c r="J1548" i="1"/>
  <c r="I1548" i="1"/>
  <c r="F1548" i="1"/>
  <c r="C1548" i="1"/>
  <c r="J1547" i="1"/>
  <c r="I1547" i="1"/>
  <c r="F1547" i="1"/>
  <c r="C1547" i="1"/>
  <c r="J1546" i="1"/>
  <c r="I1546" i="1"/>
  <c r="F1546" i="1"/>
  <c r="C1546" i="1"/>
  <c r="J1545" i="1"/>
  <c r="I1545" i="1"/>
  <c r="F1545" i="1"/>
  <c r="C1545" i="1"/>
  <c r="J1544" i="1"/>
  <c r="I1544" i="1"/>
  <c r="F1544" i="1"/>
  <c r="C1544" i="1"/>
  <c r="J1543" i="1"/>
  <c r="I1543" i="1"/>
  <c r="F1543" i="1"/>
  <c r="C1543" i="1"/>
  <c r="J1542" i="1"/>
  <c r="I1542" i="1"/>
  <c r="F1542" i="1"/>
  <c r="C1542" i="1"/>
  <c r="J1541" i="1"/>
  <c r="I1541" i="1"/>
  <c r="F1541" i="1"/>
  <c r="C1541" i="1"/>
  <c r="J1540" i="1"/>
  <c r="I1540" i="1"/>
  <c r="F1540" i="1"/>
  <c r="C1540" i="1"/>
  <c r="J1539" i="1"/>
  <c r="I1539" i="1"/>
  <c r="F1539" i="1"/>
  <c r="C1539" i="1"/>
  <c r="J1538" i="1"/>
  <c r="I1538" i="1"/>
  <c r="F1538" i="1"/>
  <c r="C1538" i="1"/>
  <c r="J1537" i="1"/>
  <c r="I1537" i="1"/>
  <c r="F1537" i="1"/>
  <c r="C1537" i="1"/>
  <c r="J1536" i="1"/>
  <c r="I1536" i="1"/>
  <c r="F1536" i="1"/>
  <c r="C1536" i="1"/>
  <c r="J1535" i="1"/>
  <c r="I1535" i="1"/>
  <c r="F1535" i="1"/>
  <c r="C1535" i="1"/>
  <c r="J1534" i="1"/>
  <c r="I1534" i="1"/>
  <c r="F1534" i="1"/>
  <c r="C1534" i="1"/>
  <c r="J1533" i="1"/>
  <c r="I1533" i="1"/>
  <c r="F1533" i="1"/>
  <c r="C1533" i="1"/>
  <c r="J1532" i="1"/>
  <c r="I1532" i="1"/>
  <c r="F1532" i="1"/>
  <c r="C1532" i="1"/>
  <c r="J1531" i="1"/>
  <c r="I1531" i="1"/>
  <c r="F1531" i="1"/>
  <c r="C1531" i="1"/>
  <c r="J1530" i="1"/>
  <c r="I1530" i="1"/>
  <c r="F1530" i="1"/>
  <c r="C1530" i="1"/>
  <c r="J1529" i="1"/>
  <c r="I1529" i="1"/>
  <c r="F1529" i="1"/>
  <c r="C1529" i="1"/>
  <c r="J1528" i="1"/>
  <c r="I1528" i="1"/>
  <c r="F1528" i="1"/>
  <c r="C1528" i="1"/>
  <c r="J1527" i="1"/>
  <c r="I1527" i="1"/>
  <c r="F1527" i="1"/>
  <c r="C1527" i="1"/>
  <c r="J1526" i="1"/>
  <c r="I1526" i="1"/>
  <c r="F1526" i="1"/>
  <c r="C1526" i="1"/>
  <c r="J1525" i="1"/>
  <c r="I1525" i="1"/>
  <c r="F1525" i="1"/>
  <c r="C1525" i="1"/>
  <c r="J1524" i="1"/>
  <c r="I1524" i="1"/>
  <c r="F1524" i="1"/>
  <c r="C1524" i="1"/>
  <c r="J1523" i="1"/>
  <c r="I1523" i="1"/>
  <c r="F1523" i="1"/>
  <c r="C1523" i="1"/>
  <c r="J1522" i="1"/>
  <c r="I1522" i="1"/>
  <c r="F1522" i="1"/>
  <c r="C1522" i="1"/>
  <c r="J1521" i="1"/>
  <c r="I1521" i="1"/>
  <c r="F1521" i="1"/>
  <c r="C1521" i="1"/>
  <c r="J1520" i="1"/>
  <c r="I1520" i="1"/>
  <c r="F1520" i="1"/>
  <c r="C1520" i="1"/>
  <c r="J1519" i="1"/>
  <c r="I1519" i="1"/>
  <c r="F1519" i="1"/>
  <c r="C1519" i="1"/>
  <c r="J1518" i="1"/>
  <c r="I1518" i="1"/>
  <c r="F1518" i="1"/>
  <c r="C1518" i="1"/>
  <c r="J1517" i="1"/>
  <c r="I1517" i="1"/>
  <c r="F1517" i="1"/>
  <c r="C1517" i="1"/>
  <c r="J1516" i="1"/>
  <c r="I1516" i="1"/>
  <c r="F1516" i="1"/>
  <c r="C1516" i="1"/>
  <c r="J1515" i="1"/>
  <c r="I1515" i="1"/>
  <c r="F1515" i="1"/>
  <c r="C1515" i="1"/>
  <c r="J1514" i="1"/>
  <c r="I1514" i="1"/>
  <c r="F1514" i="1"/>
  <c r="C1514" i="1"/>
  <c r="J1513" i="1"/>
  <c r="I1513" i="1"/>
  <c r="F1513" i="1"/>
  <c r="C1513" i="1"/>
  <c r="J1512" i="1"/>
  <c r="I1512" i="1"/>
  <c r="F1512" i="1"/>
  <c r="C1512" i="1"/>
  <c r="J1511" i="1"/>
  <c r="I1511" i="1"/>
  <c r="F1511" i="1"/>
  <c r="C1511" i="1"/>
  <c r="J1510" i="1"/>
  <c r="I1510" i="1"/>
  <c r="F1510" i="1"/>
  <c r="C1510" i="1"/>
  <c r="J1509" i="1"/>
  <c r="I1509" i="1"/>
  <c r="F1509" i="1"/>
  <c r="C1509" i="1"/>
  <c r="J1508" i="1"/>
  <c r="I1508" i="1"/>
  <c r="F1508" i="1"/>
  <c r="C1508" i="1"/>
  <c r="J1507" i="1"/>
  <c r="I1507" i="1"/>
  <c r="F1507" i="1"/>
  <c r="C1507" i="1"/>
  <c r="J1506" i="1"/>
  <c r="I1506" i="1"/>
  <c r="F1506" i="1"/>
  <c r="C1506" i="1"/>
  <c r="J1505" i="1"/>
  <c r="I1505" i="1"/>
  <c r="F1505" i="1"/>
  <c r="C1505" i="1"/>
  <c r="J1504" i="1"/>
  <c r="I1504" i="1"/>
  <c r="F1504" i="1"/>
  <c r="C1504" i="1"/>
  <c r="J1503" i="1"/>
  <c r="I1503" i="1"/>
  <c r="F1503" i="1"/>
  <c r="C1503" i="1"/>
  <c r="J1502" i="1"/>
  <c r="I1502" i="1"/>
  <c r="F1502" i="1"/>
  <c r="C1502" i="1"/>
  <c r="J1501" i="1"/>
  <c r="I1501" i="1"/>
  <c r="F1501" i="1"/>
  <c r="C1501" i="1"/>
  <c r="J1500" i="1"/>
  <c r="I1500" i="1"/>
  <c r="F1500" i="1"/>
  <c r="C1500" i="1"/>
  <c r="J1499" i="1"/>
  <c r="I1499" i="1"/>
  <c r="F1499" i="1"/>
  <c r="C1499" i="1"/>
  <c r="J1498" i="1"/>
  <c r="I1498" i="1"/>
  <c r="F1498" i="1"/>
  <c r="C1498" i="1"/>
  <c r="J1497" i="1"/>
  <c r="I1497" i="1"/>
  <c r="F1497" i="1"/>
  <c r="C1497" i="1"/>
  <c r="J1496" i="1"/>
  <c r="I1496" i="1"/>
  <c r="F1496" i="1"/>
  <c r="C1496" i="1"/>
  <c r="J1495" i="1"/>
  <c r="I1495" i="1"/>
  <c r="F1495" i="1"/>
  <c r="C1495" i="1"/>
  <c r="J1494" i="1"/>
  <c r="I1494" i="1"/>
  <c r="F1494" i="1"/>
  <c r="C1494" i="1"/>
  <c r="J1493" i="1"/>
  <c r="I1493" i="1"/>
  <c r="F1493" i="1"/>
  <c r="C1493" i="1"/>
  <c r="J1492" i="1"/>
  <c r="I1492" i="1"/>
  <c r="F1492" i="1"/>
  <c r="C1492" i="1"/>
  <c r="J1491" i="1"/>
  <c r="I1491" i="1"/>
  <c r="F1491" i="1"/>
  <c r="C1491" i="1"/>
  <c r="J1490" i="1"/>
  <c r="I1490" i="1"/>
  <c r="F1490" i="1"/>
  <c r="C1490" i="1"/>
  <c r="J1489" i="1"/>
  <c r="I1489" i="1"/>
  <c r="F1489" i="1"/>
  <c r="C1489" i="1"/>
  <c r="J1488" i="1"/>
  <c r="I1488" i="1"/>
  <c r="F1488" i="1"/>
  <c r="C1488" i="1"/>
  <c r="J1487" i="1"/>
  <c r="I1487" i="1"/>
  <c r="F1487" i="1"/>
  <c r="C1487" i="1"/>
  <c r="J1486" i="1"/>
  <c r="I1486" i="1"/>
  <c r="F1486" i="1"/>
  <c r="C1486" i="1"/>
  <c r="J1485" i="1"/>
  <c r="I1485" i="1"/>
  <c r="F1485" i="1"/>
  <c r="C1485" i="1"/>
  <c r="J1484" i="1"/>
  <c r="I1484" i="1"/>
  <c r="F1484" i="1"/>
  <c r="C1484" i="1"/>
  <c r="J1483" i="1"/>
  <c r="I1483" i="1"/>
  <c r="F1483" i="1"/>
  <c r="C1483" i="1"/>
  <c r="J1482" i="1"/>
  <c r="I1482" i="1"/>
  <c r="F1482" i="1"/>
  <c r="C1482" i="1"/>
  <c r="J1481" i="1"/>
  <c r="I1481" i="1"/>
  <c r="F1481" i="1"/>
  <c r="C1481" i="1"/>
  <c r="J1480" i="1"/>
  <c r="I1480" i="1"/>
  <c r="F1480" i="1"/>
  <c r="C1480" i="1"/>
  <c r="J1479" i="1"/>
  <c r="I1479" i="1"/>
  <c r="F1479" i="1"/>
  <c r="C1479" i="1"/>
  <c r="J1478" i="1"/>
  <c r="I1478" i="1"/>
  <c r="F1478" i="1"/>
  <c r="C1478" i="1"/>
  <c r="J1477" i="1"/>
  <c r="I1477" i="1"/>
  <c r="F1477" i="1"/>
  <c r="C1477" i="1"/>
  <c r="J1476" i="1"/>
  <c r="I1476" i="1"/>
  <c r="F1476" i="1"/>
  <c r="C1476" i="1"/>
  <c r="J1475" i="1"/>
  <c r="I1475" i="1"/>
  <c r="F1475" i="1"/>
  <c r="C1475" i="1"/>
  <c r="J1474" i="1"/>
  <c r="I1474" i="1"/>
  <c r="F1474" i="1"/>
  <c r="C1474" i="1"/>
  <c r="J1473" i="1"/>
  <c r="I1473" i="1"/>
  <c r="F1473" i="1"/>
  <c r="C1473" i="1"/>
  <c r="J1472" i="1"/>
  <c r="I1472" i="1"/>
  <c r="F1472" i="1"/>
  <c r="C1472" i="1"/>
  <c r="J1471" i="1"/>
  <c r="I1471" i="1"/>
  <c r="F1471" i="1"/>
  <c r="C1471" i="1"/>
  <c r="J1470" i="1"/>
  <c r="I1470" i="1"/>
  <c r="F1470" i="1"/>
  <c r="C1470" i="1"/>
  <c r="J1469" i="1"/>
  <c r="I1469" i="1"/>
  <c r="F1469" i="1"/>
  <c r="C1469" i="1"/>
  <c r="J1468" i="1"/>
  <c r="I1468" i="1"/>
  <c r="F1468" i="1"/>
  <c r="C1468" i="1"/>
  <c r="J1467" i="1"/>
  <c r="I1467" i="1"/>
  <c r="F1467" i="1"/>
  <c r="C1467" i="1"/>
  <c r="J1466" i="1"/>
  <c r="I1466" i="1"/>
  <c r="F1466" i="1"/>
  <c r="C1466" i="1"/>
  <c r="J1465" i="1"/>
  <c r="I1465" i="1"/>
  <c r="F1465" i="1"/>
  <c r="C1465" i="1"/>
  <c r="J1464" i="1"/>
  <c r="I1464" i="1"/>
  <c r="F1464" i="1"/>
  <c r="C1464" i="1"/>
  <c r="J1463" i="1"/>
  <c r="I1463" i="1"/>
  <c r="F1463" i="1"/>
  <c r="C1463" i="1"/>
  <c r="J1462" i="1"/>
  <c r="I1462" i="1"/>
  <c r="F1462" i="1"/>
  <c r="C1462" i="1"/>
  <c r="J1461" i="1"/>
  <c r="I1461" i="1"/>
  <c r="F1461" i="1"/>
  <c r="C1461" i="1"/>
  <c r="J1460" i="1"/>
  <c r="I1460" i="1"/>
  <c r="F1460" i="1"/>
  <c r="C1460" i="1"/>
  <c r="J1459" i="1"/>
  <c r="I1459" i="1"/>
  <c r="F1459" i="1"/>
  <c r="C1459" i="1"/>
  <c r="J1458" i="1"/>
  <c r="I1458" i="1"/>
  <c r="F1458" i="1"/>
  <c r="C1458" i="1"/>
  <c r="J1457" i="1"/>
  <c r="I1457" i="1"/>
  <c r="F1457" i="1"/>
  <c r="C1457" i="1"/>
  <c r="J1456" i="1"/>
  <c r="I1456" i="1"/>
  <c r="F1456" i="1"/>
  <c r="C1456" i="1"/>
  <c r="J1455" i="1"/>
  <c r="I1455" i="1"/>
  <c r="F1455" i="1"/>
  <c r="C1455" i="1"/>
  <c r="J1454" i="1"/>
  <c r="I1454" i="1"/>
  <c r="F1454" i="1"/>
  <c r="C1454" i="1"/>
  <c r="J1453" i="1"/>
  <c r="I1453" i="1"/>
  <c r="F1453" i="1"/>
  <c r="C1453" i="1"/>
  <c r="J1452" i="1"/>
  <c r="I1452" i="1"/>
  <c r="F1452" i="1"/>
  <c r="C1452" i="1"/>
  <c r="J1451" i="1"/>
  <c r="I1451" i="1"/>
  <c r="F1451" i="1"/>
  <c r="C1451" i="1"/>
  <c r="J1450" i="1"/>
  <c r="I1450" i="1"/>
  <c r="F1450" i="1"/>
  <c r="C1450" i="1"/>
  <c r="J1449" i="1"/>
  <c r="I1449" i="1"/>
  <c r="F1449" i="1"/>
  <c r="C1449" i="1"/>
  <c r="J1448" i="1"/>
  <c r="I1448" i="1"/>
  <c r="F1448" i="1"/>
  <c r="C1448" i="1"/>
  <c r="J1447" i="1"/>
  <c r="I1447" i="1"/>
  <c r="F1447" i="1"/>
  <c r="C1447" i="1"/>
  <c r="J1446" i="1"/>
  <c r="I1446" i="1"/>
  <c r="F1446" i="1"/>
  <c r="C1446" i="1"/>
  <c r="J1445" i="1"/>
  <c r="I1445" i="1"/>
  <c r="F1445" i="1"/>
  <c r="C1445" i="1"/>
  <c r="J1444" i="1"/>
  <c r="I1444" i="1"/>
  <c r="F1444" i="1"/>
  <c r="C1444" i="1"/>
  <c r="J1443" i="1"/>
  <c r="I1443" i="1"/>
  <c r="F1443" i="1"/>
  <c r="C1443" i="1"/>
  <c r="J1442" i="1"/>
  <c r="I1442" i="1"/>
  <c r="F1442" i="1"/>
  <c r="C1442" i="1"/>
  <c r="J1441" i="1"/>
  <c r="I1441" i="1"/>
  <c r="F1441" i="1"/>
  <c r="C1441" i="1"/>
  <c r="J1440" i="1"/>
  <c r="I1440" i="1"/>
  <c r="F1440" i="1"/>
  <c r="C1440" i="1"/>
  <c r="J1439" i="1"/>
  <c r="I1439" i="1"/>
  <c r="F1439" i="1"/>
  <c r="C1439" i="1"/>
  <c r="J1438" i="1"/>
  <c r="I1438" i="1"/>
  <c r="F1438" i="1"/>
  <c r="C1438" i="1"/>
  <c r="J1437" i="1"/>
  <c r="I1437" i="1"/>
  <c r="F1437" i="1"/>
  <c r="C1437" i="1"/>
  <c r="J1436" i="1"/>
  <c r="I1436" i="1"/>
  <c r="F1436" i="1"/>
  <c r="C1436" i="1"/>
  <c r="J1435" i="1"/>
  <c r="I1435" i="1"/>
  <c r="F1435" i="1"/>
  <c r="C1435" i="1"/>
  <c r="J1434" i="1"/>
  <c r="I1434" i="1"/>
  <c r="F1434" i="1"/>
  <c r="C1434" i="1"/>
  <c r="J1433" i="1"/>
  <c r="I1433" i="1"/>
  <c r="F1433" i="1"/>
  <c r="C1433" i="1"/>
  <c r="J1432" i="1"/>
  <c r="I1432" i="1"/>
  <c r="F1432" i="1"/>
  <c r="C1432" i="1"/>
  <c r="J1431" i="1"/>
  <c r="I1431" i="1"/>
  <c r="F1431" i="1"/>
  <c r="C1431" i="1"/>
  <c r="J1430" i="1"/>
  <c r="I1430" i="1"/>
  <c r="F1430" i="1"/>
  <c r="C1430" i="1"/>
  <c r="J1429" i="1"/>
  <c r="I1429" i="1"/>
  <c r="F1429" i="1"/>
  <c r="C1429" i="1"/>
  <c r="J1428" i="1"/>
  <c r="I1428" i="1"/>
  <c r="F1428" i="1"/>
  <c r="C1428" i="1"/>
  <c r="J1427" i="1"/>
  <c r="I1427" i="1"/>
  <c r="F1427" i="1"/>
  <c r="C1427" i="1"/>
  <c r="J1426" i="1"/>
  <c r="I1426" i="1"/>
  <c r="F1426" i="1"/>
  <c r="C1426" i="1"/>
  <c r="J1425" i="1"/>
  <c r="I1425" i="1"/>
  <c r="F1425" i="1"/>
  <c r="C1425" i="1"/>
  <c r="J1424" i="1"/>
  <c r="I1424" i="1"/>
  <c r="F1424" i="1"/>
  <c r="C1424" i="1"/>
  <c r="J1423" i="1"/>
  <c r="I1423" i="1"/>
  <c r="F1423" i="1"/>
  <c r="C1423" i="1"/>
  <c r="J1422" i="1"/>
  <c r="I1422" i="1"/>
  <c r="F1422" i="1"/>
  <c r="C1422" i="1"/>
  <c r="J1421" i="1"/>
  <c r="I1421" i="1"/>
  <c r="F1421" i="1"/>
  <c r="C1421" i="1"/>
  <c r="J1420" i="1"/>
  <c r="I1420" i="1"/>
  <c r="F1420" i="1"/>
  <c r="C1420" i="1"/>
  <c r="J1419" i="1"/>
  <c r="I1419" i="1"/>
  <c r="F1419" i="1"/>
  <c r="C1419" i="1"/>
  <c r="J1418" i="1"/>
  <c r="I1418" i="1"/>
  <c r="F1418" i="1"/>
  <c r="C1418" i="1"/>
  <c r="J1417" i="1"/>
  <c r="I1417" i="1"/>
  <c r="F1417" i="1"/>
  <c r="C1417" i="1"/>
  <c r="J1416" i="1"/>
  <c r="I1416" i="1"/>
  <c r="F1416" i="1"/>
  <c r="C1416" i="1"/>
  <c r="J1415" i="1"/>
  <c r="I1415" i="1"/>
  <c r="F1415" i="1"/>
  <c r="C1415" i="1"/>
  <c r="J1414" i="1"/>
  <c r="I1414" i="1"/>
  <c r="F1414" i="1"/>
  <c r="C1414" i="1"/>
  <c r="J1413" i="1"/>
  <c r="I1413" i="1"/>
  <c r="F1413" i="1"/>
  <c r="C1413" i="1"/>
  <c r="J1412" i="1"/>
  <c r="I1412" i="1"/>
  <c r="F1412" i="1"/>
  <c r="C1412" i="1"/>
  <c r="J1411" i="1"/>
  <c r="I1411" i="1"/>
  <c r="F1411" i="1"/>
  <c r="C1411" i="1"/>
  <c r="J1410" i="1"/>
  <c r="I1410" i="1"/>
  <c r="F1410" i="1"/>
  <c r="C1410" i="1"/>
  <c r="J1409" i="1"/>
  <c r="I1409" i="1"/>
  <c r="F1409" i="1"/>
  <c r="C1409" i="1"/>
  <c r="J1408" i="1"/>
  <c r="I1408" i="1"/>
  <c r="F1408" i="1"/>
  <c r="C1408" i="1"/>
  <c r="J1407" i="1"/>
  <c r="I1407" i="1"/>
  <c r="F1407" i="1"/>
  <c r="C1407" i="1"/>
  <c r="J1406" i="1"/>
  <c r="I1406" i="1"/>
  <c r="F1406" i="1"/>
  <c r="C1406" i="1"/>
  <c r="J1405" i="1"/>
  <c r="I1405" i="1"/>
  <c r="F1405" i="1"/>
  <c r="C1405" i="1"/>
  <c r="J1404" i="1"/>
  <c r="I1404" i="1"/>
  <c r="F1404" i="1"/>
  <c r="C1404" i="1"/>
  <c r="J1403" i="1"/>
  <c r="I1403" i="1"/>
  <c r="F1403" i="1"/>
  <c r="C1403" i="1"/>
  <c r="J1402" i="1"/>
  <c r="I1402" i="1"/>
  <c r="F1402" i="1"/>
  <c r="C1402" i="1"/>
  <c r="J1401" i="1"/>
  <c r="I1401" i="1"/>
  <c r="F1401" i="1"/>
  <c r="C1401" i="1"/>
  <c r="J1400" i="1"/>
  <c r="I1400" i="1"/>
  <c r="F1400" i="1"/>
  <c r="C1400" i="1"/>
  <c r="J1399" i="1"/>
  <c r="I1399" i="1"/>
  <c r="F1399" i="1"/>
  <c r="C1399" i="1"/>
  <c r="J1398" i="1"/>
  <c r="I1398" i="1"/>
  <c r="F1398" i="1"/>
  <c r="C1398" i="1"/>
  <c r="J1397" i="1"/>
  <c r="I1397" i="1"/>
  <c r="F1397" i="1"/>
  <c r="C1397" i="1"/>
  <c r="J1396" i="1"/>
  <c r="I1396" i="1"/>
  <c r="F1396" i="1"/>
  <c r="C1396" i="1"/>
  <c r="J1395" i="1"/>
  <c r="I1395" i="1"/>
  <c r="F1395" i="1"/>
  <c r="C1395" i="1"/>
  <c r="J1394" i="1"/>
  <c r="I1394" i="1"/>
  <c r="F1394" i="1"/>
  <c r="C1394" i="1"/>
  <c r="J1393" i="1"/>
  <c r="I1393" i="1"/>
  <c r="F1393" i="1"/>
  <c r="C1393" i="1"/>
  <c r="J1392" i="1"/>
  <c r="I1392" i="1"/>
  <c r="F1392" i="1"/>
  <c r="C1392" i="1"/>
  <c r="J1391" i="1"/>
  <c r="I1391" i="1"/>
  <c r="F1391" i="1"/>
  <c r="C1391" i="1"/>
  <c r="J1390" i="1"/>
  <c r="I1390" i="1"/>
  <c r="F1390" i="1"/>
  <c r="C1390" i="1"/>
  <c r="J1389" i="1"/>
  <c r="I1389" i="1"/>
  <c r="F1389" i="1"/>
  <c r="C1389" i="1"/>
  <c r="J1388" i="1"/>
  <c r="I1388" i="1"/>
  <c r="F1388" i="1"/>
  <c r="C1388" i="1"/>
  <c r="J1387" i="1"/>
  <c r="I1387" i="1"/>
  <c r="F1387" i="1"/>
  <c r="C1387" i="1"/>
  <c r="J1386" i="1"/>
  <c r="I1386" i="1"/>
  <c r="F1386" i="1"/>
  <c r="C1386" i="1"/>
  <c r="J1385" i="1"/>
  <c r="I1385" i="1"/>
  <c r="F1385" i="1"/>
  <c r="C1385" i="1"/>
  <c r="J1384" i="1"/>
  <c r="I1384" i="1"/>
  <c r="F1384" i="1"/>
  <c r="C1384" i="1"/>
  <c r="J1383" i="1"/>
  <c r="I1383" i="1"/>
  <c r="F1383" i="1"/>
  <c r="C1383" i="1"/>
  <c r="J1382" i="1"/>
  <c r="I1382" i="1"/>
  <c r="F1382" i="1"/>
  <c r="C1382" i="1"/>
  <c r="J1381" i="1"/>
  <c r="I1381" i="1"/>
  <c r="F1381" i="1"/>
  <c r="C1381" i="1"/>
  <c r="J1380" i="1"/>
  <c r="I1380" i="1"/>
  <c r="F1380" i="1"/>
  <c r="C1380" i="1"/>
  <c r="J1379" i="1"/>
  <c r="I1379" i="1"/>
  <c r="F1379" i="1"/>
  <c r="C1379" i="1"/>
  <c r="J1378" i="1"/>
  <c r="I1378" i="1"/>
  <c r="F1378" i="1"/>
  <c r="C1378" i="1"/>
  <c r="J1377" i="1"/>
  <c r="I1377" i="1"/>
  <c r="F1377" i="1"/>
  <c r="C1377" i="1"/>
  <c r="J1376" i="1"/>
  <c r="I1376" i="1"/>
  <c r="F1376" i="1"/>
  <c r="C1376" i="1"/>
  <c r="J1375" i="1"/>
  <c r="I1375" i="1"/>
  <c r="F1375" i="1"/>
  <c r="C1375" i="1"/>
  <c r="J1374" i="1"/>
  <c r="I1374" i="1"/>
  <c r="F1374" i="1"/>
  <c r="C1374" i="1"/>
  <c r="J1373" i="1"/>
  <c r="I1373" i="1"/>
  <c r="F1373" i="1"/>
  <c r="C1373" i="1"/>
  <c r="J1372" i="1"/>
  <c r="I1372" i="1"/>
  <c r="F1372" i="1"/>
  <c r="C1372" i="1"/>
  <c r="J1371" i="1"/>
  <c r="I1371" i="1"/>
  <c r="F1371" i="1"/>
  <c r="C1371" i="1"/>
  <c r="J1370" i="1"/>
  <c r="I1370" i="1"/>
  <c r="F1370" i="1"/>
  <c r="C1370" i="1"/>
  <c r="J1369" i="1"/>
  <c r="I1369" i="1"/>
  <c r="F1369" i="1"/>
  <c r="C1369" i="1"/>
  <c r="J1368" i="1"/>
  <c r="I1368" i="1"/>
  <c r="F1368" i="1"/>
  <c r="C1368" i="1"/>
  <c r="J1367" i="1"/>
  <c r="I1367" i="1"/>
  <c r="F1367" i="1"/>
  <c r="C1367" i="1"/>
  <c r="J1366" i="1"/>
  <c r="I1366" i="1"/>
  <c r="F1366" i="1"/>
  <c r="C1366" i="1"/>
  <c r="J1365" i="1"/>
  <c r="I1365" i="1"/>
  <c r="F1365" i="1"/>
  <c r="C1365" i="1"/>
  <c r="J1364" i="1"/>
  <c r="I1364" i="1"/>
  <c r="F1364" i="1"/>
  <c r="C1364" i="1"/>
  <c r="J1363" i="1"/>
  <c r="I1363" i="1"/>
  <c r="F1363" i="1"/>
  <c r="C1363" i="1"/>
  <c r="J1362" i="1"/>
  <c r="I1362" i="1"/>
  <c r="F1362" i="1"/>
  <c r="C1362" i="1"/>
  <c r="J1361" i="1"/>
  <c r="I1361" i="1"/>
  <c r="F1361" i="1"/>
  <c r="C1361" i="1"/>
  <c r="J1360" i="1"/>
  <c r="I1360" i="1"/>
  <c r="F1360" i="1"/>
  <c r="C1360" i="1"/>
  <c r="J1359" i="1"/>
  <c r="I1359" i="1"/>
  <c r="F1359" i="1"/>
  <c r="C1359" i="1"/>
  <c r="J1358" i="1"/>
  <c r="I1358" i="1"/>
  <c r="F1358" i="1"/>
  <c r="C1358" i="1"/>
  <c r="J1357" i="1"/>
  <c r="I1357" i="1"/>
  <c r="F1357" i="1"/>
  <c r="C1357" i="1"/>
  <c r="J1356" i="1"/>
  <c r="I1356" i="1"/>
  <c r="F1356" i="1"/>
  <c r="C1356" i="1"/>
  <c r="J1355" i="1"/>
  <c r="I1355" i="1"/>
  <c r="F1355" i="1"/>
  <c r="C1355" i="1"/>
  <c r="J1354" i="1"/>
  <c r="I1354" i="1"/>
  <c r="F1354" i="1"/>
  <c r="C1354" i="1"/>
  <c r="J1353" i="1"/>
  <c r="I1353" i="1"/>
  <c r="F1353" i="1"/>
  <c r="C1353" i="1"/>
  <c r="J1352" i="1"/>
  <c r="I1352" i="1"/>
  <c r="F1352" i="1"/>
  <c r="C1352" i="1"/>
  <c r="J1351" i="1"/>
  <c r="I1351" i="1"/>
  <c r="F1351" i="1"/>
  <c r="C1351" i="1"/>
  <c r="J1350" i="1"/>
  <c r="I1350" i="1"/>
  <c r="F1350" i="1"/>
  <c r="C1350" i="1"/>
  <c r="J1349" i="1"/>
  <c r="I1349" i="1"/>
  <c r="F1349" i="1"/>
  <c r="C1349" i="1"/>
  <c r="J1348" i="1"/>
  <c r="I1348" i="1"/>
  <c r="F1348" i="1"/>
  <c r="C1348" i="1"/>
  <c r="J1347" i="1"/>
  <c r="I1347" i="1"/>
  <c r="F1347" i="1"/>
  <c r="C1347" i="1"/>
  <c r="J1346" i="1"/>
  <c r="I1346" i="1"/>
  <c r="F1346" i="1"/>
  <c r="C1346" i="1"/>
  <c r="J1345" i="1"/>
  <c r="I1345" i="1"/>
  <c r="F1345" i="1"/>
  <c r="C1345" i="1"/>
  <c r="J1344" i="1"/>
  <c r="I1344" i="1"/>
  <c r="F1344" i="1"/>
  <c r="C1344" i="1"/>
  <c r="J1343" i="1"/>
  <c r="I1343" i="1"/>
  <c r="F1343" i="1"/>
  <c r="C1343" i="1"/>
  <c r="J1342" i="1"/>
  <c r="I1342" i="1"/>
  <c r="F1342" i="1"/>
  <c r="C1342" i="1"/>
  <c r="J1341" i="1"/>
  <c r="I1341" i="1"/>
  <c r="F1341" i="1"/>
  <c r="C1341" i="1"/>
  <c r="J1340" i="1"/>
  <c r="I1340" i="1"/>
  <c r="F1340" i="1"/>
  <c r="C1340" i="1"/>
  <c r="J1339" i="1"/>
  <c r="I1339" i="1"/>
  <c r="F1339" i="1"/>
  <c r="C1339" i="1"/>
  <c r="J1338" i="1"/>
  <c r="I1338" i="1"/>
  <c r="F1338" i="1"/>
  <c r="C1338" i="1"/>
  <c r="J1337" i="1"/>
  <c r="I1337" i="1"/>
  <c r="F1337" i="1"/>
  <c r="C1337" i="1"/>
  <c r="J1336" i="1"/>
  <c r="I1336" i="1"/>
  <c r="F1336" i="1"/>
  <c r="C1336" i="1"/>
  <c r="J1335" i="1"/>
  <c r="I1335" i="1"/>
  <c r="F1335" i="1"/>
  <c r="C1335" i="1"/>
  <c r="J1334" i="1"/>
  <c r="I1334" i="1"/>
  <c r="F1334" i="1"/>
  <c r="C1334" i="1"/>
  <c r="J1333" i="1"/>
  <c r="I1333" i="1"/>
  <c r="F1333" i="1"/>
  <c r="C1333" i="1"/>
  <c r="J1332" i="1"/>
  <c r="I1332" i="1"/>
  <c r="F1332" i="1"/>
  <c r="C1332" i="1"/>
  <c r="J1331" i="1"/>
  <c r="I1331" i="1"/>
  <c r="F1331" i="1"/>
  <c r="C1331" i="1"/>
  <c r="J1330" i="1"/>
  <c r="I1330" i="1"/>
  <c r="F1330" i="1"/>
  <c r="C1330" i="1"/>
  <c r="J1329" i="1"/>
  <c r="I1329" i="1"/>
  <c r="F1329" i="1"/>
  <c r="C1329" i="1"/>
  <c r="J1328" i="1"/>
  <c r="I1328" i="1"/>
  <c r="F1328" i="1"/>
  <c r="C1328" i="1"/>
  <c r="J1327" i="1"/>
  <c r="I1327" i="1"/>
  <c r="F1327" i="1"/>
  <c r="C1327" i="1"/>
  <c r="J1326" i="1"/>
  <c r="I1326" i="1"/>
  <c r="F1326" i="1"/>
  <c r="C1326" i="1"/>
  <c r="J1325" i="1"/>
  <c r="I1325" i="1"/>
  <c r="F1325" i="1"/>
  <c r="C1325" i="1"/>
  <c r="J1324" i="1"/>
  <c r="I1324" i="1"/>
  <c r="F1324" i="1"/>
  <c r="C1324" i="1"/>
  <c r="J1323" i="1"/>
  <c r="I1323" i="1"/>
  <c r="F1323" i="1"/>
  <c r="C1323" i="1"/>
  <c r="J1322" i="1"/>
  <c r="I1322" i="1"/>
  <c r="F1322" i="1"/>
  <c r="C1322" i="1"/>
  <c r="J1321" i="1"/>
  <c r="I1321" i="1"/>
  <c r="F1321" i="1"/>
  <c r="C1321" i="1"/>
  <c r="J1320" i="1"/>
  <c r="I1320" i="1"/>
  <c r="F1320" i="1"/>
  <c r="C1320" i="1"/>
  <c r="J1319" i="1"/>
  <c r="I1319" i="1"/>
  <c r="F1319" i="1"/>
  <c r="C1319" i="1"/>
  <c r="J1318" i="1"/>
  <c r="I1318" i="1"/>
  <c r="F1318" i="1"/>
  <c r="C1318" i="1"/>
  <c r="J1317" i="1"/>
  <c r="I1317" i="1"/>
  <c r="F1317" i="1"/>
  <c r="C1317" i="1"/>
  <c r="J1316" i="1"/>
  <c r="I1316" i="1"/>
  <c r="F1316" i="1"/>
  <c r="C1316" i="1"/>
  <c r="J1315" i="1"/>
  <c r="I1315" i="1"/>
  <c r="F1315" i="1"/>
  <c r="C1315" i="1"/>
  <c r="J1314" i="1"/>
  <c r="I1314" i="1"/>
  <c r="F1314" i="1"/>
  <c r="C1314" i="1"/>
  <c r="J1313" i="1"/>
  <c r="I1313" i="1"/>
  <c r="F1313" i="1"/>
  <c r="C1313" i="1"/>
  <c r="J1312" i="1"/>
  <c r="I1312" i="1"/>
  <c r="F1312" i="1"/>
  <c r="C1312" i="1"/>
  <c r="J1311" i="1"/>
  <c r="I1311" i="1"/>
  <c r="F1311" i="1"/>
  <c r="C1311" i="1"/>
  <c r="J1310" i="1"/>
  <c r="I1310" i="1"/>
  <c r="F1310" i="1"/>
  <c r="C1310" i="1"/>
  <c r="J1309" i="1"/>
  <c r="I1309" i="1"/>
  <c r="F1309" i="1"/>
  <c r="C1309" i="1"/>
  <c r="J1308" i="1"/>
  <c r="I1308" i="1"/>
  <c r="F1308" i="1"/>
  <c r="C1308" i="1"/>
  <c r="J1307" i="1"/>
  <c r="I1307" i="1"/>
  <c r="F1307" i="1"/>
  <c r="C1307" i="1"/>
  <c r="J1306" i="1"/>
  <c r="I1306" i="1"/>
  <c r="F1306" i="1"/>
  <c r="C1306" i="1"/>
  <c r="J1305" i="1"/>
  <c r="I1305" i="1"/>
  <c r="F1305" i="1"/>
  <c r="C1305" i="1"/>
  <c r="J1304" i="1"/>
  <c r="I1304" i="1"/>
  <c r="F1304" i="1"/>
  <c r="C1304" i="1"/>
  <c r="J1303" i="1"/>
  <c r="I1303" i="1"/>
  <c r="F1303" i="1"/>
  <c r="C1303" i="1"/>
  <c r="J1302" i="1"/>
  <c r="I1302" i="1"/>
  <c r="F1302" i="1"/>
  <c r="C1302" i="1"/>
  <c r="J1301" i="1"/>
  <c r="I1301" i="1"/>
  <c r="F1301" i="1"/>
  <c r="C1301" i="1"/>
  <c r="J1300" i="1"/>
  <c r="I1300" i="1"/>
  <c r="F1300" i="1"/>
  <c r="C1300" i="1"/>
  <c r="J1299" i="1"/>
  <c r="I1299" i="1"/>
  <c r="F1299" i="1"/>
  <c r="C1299" i="1"/>
  <c r="J1298" i="1"/>
  <c r="I1298" i="1"/>
  <c r="F1298" i="1"/>
  <c r="C1298" i="1"/>
  <c r="J1297" i="1"/>
  <c r="I1297" i="1"/>
  <c r="F1297" i="1"/>
  <c r="C1297" i="1"/>
  <c r="J1296" i="1"/>
  <c r="I1296" i="1"/>
  <c r="F1296" i="1"/>
  <c r="C1296" i="1"/>
  <c r="J1295" i="1"/>
  <c r="I1295" i="1"/>
  <c r="F1295" i="1"/>
  <c r="C1295" i="1"/>
  <c r="J1294" i="1"/>
  <c r="I1294" i="1"/>
  <c r="F1294" i="1"/>
  <c r="C1294" i="1"/>
  <c r="J1293" i="1"/>
  <c r="I1293" i="1"/>
  <c r="F1293" i="1"/>
  <c r="C1293" i="1"/>
  <c r="J1292" i="1"/>
  <c r="I1292" i="1"/>
  <c r="F1292" i="1"/>
  <c r="C1292" i="1"/>
  <c r="J1291" i="1"/>
  <c r="I1291" i="1"/>
  <c r="F1291" i="1"/>
  <c r="C1291" i="1"/>
  <c r="J1290" i="1"/>
  <c r="I1290" i="1"/>
  <c r="F1290" i="1"/>
  <c r="C1290" i="1"/>
  <c r="J1289" i="1"/>
  <c r="I1289" i="1"/>
  <c r="F1289" i="1"/>
  <c r="C1289" i="1"/>
  <c r="J1288" i="1"/>
  <c r="I1288" i="1"/>
  <c r="F1288" i="1"/>
  <c r="C1288" i="1"/>
  <c r="J1287" i="1"/>
  <c r="I1287" i="1"/>
  <c r="F1287" i="1"/>
  <c r="C1287" i="1"/>
  <c r="J1286" i="1"/>
  <c r="I1286" i="1"/>
  <c r="F1286" i="1"/>
  <c r="C1286" i="1"/>
  <c r="J1285" i="1"/>
  <c r="I1285" i="1"/>
  <c r="F1285" i="1"/>
  <c r="C1285" i="1"/>
  <c r="J1284" i="1"/>
  <c r="I1284" i="1"/>
  <c r="F1284" i="1"/>
  <c r="C1284" i="1"/>
  <c r="J1283" i="1"/>
  <c r="I1283" i="1"/>
  <c r="F1283" i="1"/>
  <c r="C1283" i="1"/>
  <c r="J1282" i="1"/>
  <c r="I1282" i="1"/>
  <c r="F1282" i="1"/>
  <c r="C1282" i="1"/>
  <c r="J1281" i="1"/>
  <c r="I1281" i="1"/>
  <c r="F1281" i="1"/>
  <c r="C1281" i="1"/>
  <c r="J1280" i="1"/>
  <c r="I1280" i="1"/>
  <c r="F1280" i="1"/>
  <c r="C1280" i="1"/>
  <c r="J1279" i="1"/>
  <c r="I1279" i="1"/>
  <c r="F1279" i="1"/>
  <c r="C1279" i="1"/>
  <c r="J1278" i="1"/>
  <c r="I1278" i="1"/>
  <c r="F1278" i="1"/>
  <c r="C1278" i="1"/>
  <c r="J1277" i="1"/>
  <c r="I1277" i="1"/>
  <c r="F1277" i="1"/>
  <c r="C1277" i="1"/>
  <c r="J1276" i="1"/>
  <c r="I1276" i="1"/>
  <c r="F1276" i="1"/>
  <c r="C1276" i="1"/>
  <c r="J1275" i="1"/>
  <c r="I1275" i="1"/>
  <c r="F1275" i="1"/>
  <c r="C1275" i="1"/>
  <c r="J1274" i="1"/>
  <c r="I1274" i="1"/>
  <c r="F1274" i="1"/>
  <c r="C1274" i="1"/>
  <c r="J1273" i="1"/>
  <c r="I1273" i="1"/>
  <c r="F1273" i="1"/>
  <c r="C1273" i="1"/>
  <c r="J1272" i="1"/>
  <c r="I1272" i="1"/>
  <c r="F1272" i="1"/>
  <c r="C1272" i="1"/>
  <c r="J1271" i="1"/>
  <c r="I1271" i="1"/>
  <c r="F1271" i="1"/>
  <c r="C1271" i="1"/>
  <c r="J1270" i="1"/>
  <c r="I1270" i="1"/>
  <c r="F1270" i="1"/>
  <c r="C1270" i="1"/>
  <c r="J1269" i="1"/>
  <c r="I1269" i="1"/>
  <c r="F1269" i="1"/>
  <c r="C1269" i="1"/>
  <c r="J1268" i="1"/>
  <c r="I1268" i="1"/>
  <c r="F1268" i="1"/>
  <c r="C1268" i="1"/>
  <c r="J1267" i="1"/>
  <c r="I1267" i="1"/>
  <c r="F1267" i="1"/>
  <c r="C1267" i="1"/>
  <c r="J1266" i="1"/>
  <c r="I1266" i="1"/>
  <c r="F1266" i="1"/>
  <c r="C1266" i="1"/>
  <c r="J1265" i="1"/>
  <c r="I1265" i="1"/>
  <c r="F1265" i="1"/>
  <c r="C1265" i="1"/>
  <c r="J1264" i="1"/>
  <c r="I1264" i="1"/>
  <c r="F1264" i="1"/>
  <c r="C1264" i="1"/>
  <c r="J1263" i="1"/>
  <c r="I1263" i="1"/>
  <c r="F1263" i="1"/>
  <c r="C1263" i="1"/>
  <c r="J1262" i="1"/>
  <c r="I1262" i="1"/>
  <c r="F1262" i="1"/>
  <c r="C1262" i="1"/>
  <c r="J1261" i="1"/>
  <c r="I1261" i="1"/>
  <c r="F1261" i="1"/>
  <c r="C1261" i="1"/>
  <c r="J1260" i="1"/>
  <c r="I1260" i="1"/>
  <c r="F1260" i="1"/>
  <c r="C1260" i="1"/>
  <c r="J1259" i="1"/>
  <c r="I1259" i="1"/>
  <c r="F1259" i="1"/>
  <c r="C1259" i="1"/>
  <c r="J1258" i="1"/>
  <c r="I1258" i="1"/>
  <c r="F1258" i="1"/>
  <c r="C1258" i="1"/>
  <c r="J1257" i="1"/>
  <c r="I1257" i="1"/>
  <c r="F1257" i="1"/>
  <c r="C1257" i="1"/>
  <c r="J1256" i="1"/>
  <c r="I1256" i="1"/>
  <c r="F1256" i="1"/>
  <c r="C1256" i="1"/>
  <c r="J1255" i="1"/>
  <c r="I1255" i="1"/>
  <c r="F1255" i="1"/>
  <c r="C1255" i="1"/>
  <c r="J1254" i="1"/>
  <c r="I1254" i="1"/>
  <c r="F1254" i="1"/>
  <c r="C1254" i="1"/>
  <c r="J1253" i="1"/>
  <c r="I1253" i="1"/>
  <c r="F1253" i="1"/>
  <c r="C1253" i="1"/>
  <c r="J1252" i="1"/>
  <c r="I1252" i="1"/>
  <c r="F1252" i="1"/>
  <c r="C1252" i="1"/>
  <c r="J1251" i="1"/>
  <c r="I1251" i="1"/>
  <c r="F1251" i="1"/>
  <c r="C1251" i="1"/>
  <c r="J1250" i="1"/>
  <c r="I1250" i="1"/>
  <c r="F1250" i="1"/>
  <c r="C1250" i="1"/>
  <c r="J1249" i="1"/>
  <c r="I1249" i="1"/>
  <c r="F1249" i="1"/>
  <c r="C1249" i="1"/>
  <c r="J1248" i="1"/>
  <c r="I1248" i="1"/>
  <c r="F1248" i="1"/>
  <c r="C1248" i="1"/>
  <c r="J1247" i="1"/>
  <c r="I1247" i="1"/>
  <c r="F1247" i="1"/>
  <c r="C1247" i="1"/>
  <c r="J1246" i="1"/>
  <c r="I1246" i="1"/>
  <c r="F1246" i="1"/>
  <c r="C1246" i="1"/>
  <c r="J1245" i="1"/>
  <c r="I1245" i="1"/>
  <c r="F1245" i="1"/>
  <c r="C1245" i="1"/>
  <c r="J1244" i="1"/>
  <c r="I1244" i="1"/>
  <c r="F1244" i="1"/>
  <c r="C1244" i="1"/>
  <c r="J1243" i="1"/>
  <c r="I1243" i="1"/>
  <c r="F1243" i="1"/>
  <c r="C1243" i="1"/>
  <c r="J1242" i="1"/>
  <c r="I1242" i="1"/>
  <c r="F1242" i="1"/>
  <c r="C1242" i="1"/>
  <c r="J1241" i="1"/>
  <c r="I1241" i="1"/>
  <c r="F1241" i="1"/>
  <c r="C1241" i="1"/>
  <c r="J1240" i="1"/>
  <c r="I1240" i="1"/>
  <c r="F1240" i="1"/>
  <c r="C1240" i="1"/>
  <c r="J1239" i="1"/>
  <c r="I1239" i="1"/>
  <c r="F1239" i="1"/>
  <c r="C1239" i="1"/>
  <c r="J1238" i="1"/>
  <c r="I1238" i="1"/>
  <c r="F1238" i="1"/>
  <c r="C1238" i="1"/>
  <c r="J1237" i="1"/>
  <c r="I1237" i="1"/>
  <c r="F1237" i="1"/>
  <c r="C1237" i="1"/>
  <c r="J1236" i="1"/>
  <c r="I1236" i="1"/>
  <c r="F1236" i="1"/>
  <c r="C1236" i="1"/>
  <c r="J1235" i="1"/>
  <c r="I1235" i="1"/>
  <c r="F1235" i="1"/>
  <c r="C1235" i="1"/>
  <c r="J1234" i="1"/>
  <c r="I1234" i="1"/>
  <c r="F1234" i="1"/>
  <c r="C1234" i="1"/>
  <c r="J1233" i="1"/>
  <c r="I1233" i="1"/>
  <c r="F1233" i="1"/>
  <c r="C1233" i="1"/>
  <c r="J1232" i="1"/>
  <c r="I1232" i="1"/>
  <c r="F1232" i="1"/>
  <c r="C1232" i="1"/>
  <c r="J1231" i="1"/>
  <c r="I1231" i="1"/>
  <c r="F1231" i="1"/>
  <c r="C1231" i="1"/>
  <c r="J1230" i="1"/>
  <c r="I1230" i="1"/>
  <c r="F1230" i="1"/>
  <c r="C1230" i="1"/>
  <c r="J1229" i="1"/>
  <c r="I1229" i="1"/>
  <c r="F1229" i="1"/>
  <c r="C1229" i="1"/>
  <c r="J1228" i="1"/>
  <c r="I1228" i="1"/>
  <c r="F1228" i="1"/>
  <c r="C1228" i="1"/>
  <c r="J1227" i="1"/>
  <c r="I1227" i="1"/>
  <c r="F1227" i="1"/>
  <c r="C1227" i="1"/>
  <c r="J1226" i="1"/>
  <c r="I1226" i="1"/>
  <c r="F1226" i="1"/>
  <c r="C1226" i="1"/>
  <c r="J1225" i="1"/>
  <c r="I1225" i="1"/>
  <c r="F1225" i="1"/>
  <c r="C1225" i="1"/>
  <c r="J1224" i="1"/>
  <c r="I1224" i="1"/>
  <c r="F1224" i="1"/>
  <c r="C1224" i="1"/>
  <c r="J1223" i="1"/>
  <c r="I1223" i="1"/>
  <c r="F1223" i="1"/>
  <c r="C1223" i="1"/>
  <c r="J1222" i="1"/>
  <c r="I1222" i="1"/>
  <c r="F1222" i="1"/>
  <c r="C1222" i="1"/>
  <c r="J1221" i="1"/>
  <c r="I1221" i="1"/>
  <c r="F1221" i="1"/>
  <c r="C1221" i="1"/>
  <c r="J1220" i="1"/>
  <c r="I1220" i="1"/>
  <c r="F1220" i="1"/>
  <c r="C1220" i="1"/>
  <c r="J1219" i="1"/>
  <c r="I1219" i="1"/>
  <c r="F1219" i="1"/>
  <c r="C1219" i="1"/>
  <c r="J1218" i="1"/>
  <c r="I1218" i="1"/>
  <c r="F1218" i="1"/>
  <c r="C1218" i="1"/>
  <c r="J1217" i="1"/>
  <c r="I1217" i="1"/>
  <c r="F1217" i="1"/>
  <c r="C1217" i="1"/>
  <c r="J1216" i="1"/>
  <c r="I1216" i="1"/>
  <c r="F1216" i="1"/>
  <c r="C1216" i="1"/>
  <c r="J1215" i="1"/>
  <c r="I1215" i="1"/>
  <c r="F1215" i="1"/>
  <c r="C1215" i="1"/>
  <c r="J1214" i="1"/>
  <c r="I1214" i="1"/>
  <c r="F1214" i="1"/>
  <c r="C1214" i="1"/>
  <c r="J1213" i="1"/>
  <c r="I1213" i="1"/>
  <c r="F1213" i="1"/>
  <c r="C1213" i="1"/>
  <c r="J1212" i="1"/>
  <c r="I1212" i="1"/>
  <c r="F1212" i="1"/>
  <c r="C1212" i="1"/>
  <c r="J1211" i="1"/>
  <c r="I1211" i="1"/>
  <c r="F1211" i="1"/>
  <c r="C1211" i="1"/>
  <c r="J1210" i="1"/>
  <c r="I1210" i="1"/>
  <c r="F1210" i="1"/>
  <c r="C1210" i="1"/>
  <c r="J1209" i="1"/>
  <c r="I1209" i="1"/>
  <c r="F1209" i="1"/>
  <c r="C1209" i="1"/>
  <c r="J1208" i="1"/>
  <c r="I1208" i="1"/>
  <c r="F1208" i="1"/>
  <c r="C1208" i="1"/>
  <c r="J1207" i="1"/>
  <c r="I1207" i="1"/>
  <c r="F1207" i="1"/>
  <c r="C1207" i="1"/>
  <c r="J1206" i="1"/>
  <c r="I1206" i="1"/>
  <c r="F1206" i="1"/>
  <c r="C1206" i="1"/>
  <c r="J1205" i="1"/>
  <c r="I1205" i="1"/>
  <c r="F1205" i="1"/>
  <c r="C1205" i="1"/>
  <c r="J1204" i="1"/>
  <c r="I1204" i="1"/>
  <c r="F1204" i="1"/>
  <c r="C1204" i="1"/>
  <c r="J1203" i="1"/>
  <c r="I1203" i="1"/>
  <c r="F1203" i="1"/>
  <c r="C1203" i="1"/>
  <c r="J1202" i="1"/>
  <c r="I1202" i="1"/>
  <c r="F1202" i="1"/>
  <c r="C1202" i="1"/>
  <c r="J1201" i="1"/>
  <c r="I1201" i="1"/>
  <c r="F1201" i="1"/>
  <c r="C1201" i="1"/>
  <c r="J1200" i="1"/>
  <c r="I1200" i="1"/>
  <c r="F1200" i="1"/>
  <c r="C1200" i="1"/>
  <c r="J1199" i="1"/>
  <c r="I1199" i="1"/>
  <c r="F1199" i="1"/>
  <c r="C1199" i="1"/>
  <c r="J1198" i="1"/>
  <c r="I1198" i="1"/>
  <c r="F1198" i="1"/>
  <c r="C1198" i="1"/>
  <c r="J1197" i="1"/>
  <c r="I1197" i="1"/>
  <c r="F1197" i="1"/>
  <c r="C1197" i="1"/>
  <c r="J1196" i="1"/>
  <c r="I1196" i="1"/>
  <c r="F1196" i="1"/>
  <c r="C1196" i="1"/>
  <c r="J1195" i="1"/>
  <c r="I1195" i="1"/>
  <c r="F1195" i="1"/>
  <c r="C1195" i="1"/>
  <c r="J1194" i="1"/>
  <c r="I1194" i="1"/>
  <c r="F1194" i="1"/>
  <c r="C1194" i="1"/>
  <c r="J1193" i="1"/>
  <c r="I1193" i="1"/>
  <c r="F1193" i="1"/>
  <c r="C1193" i="1"/>
  <c r="J1192" i="1"/>
  <c r="I1192" i="1"/>
  <c r="F1192" i="1"/>
  <c r="C1192" i="1"/>
  <c r="J1191" i="1"/>
  <c r="I1191" i="1"/>
  <c r="F1191" i="1"/>
  <c r="C1191" i="1"/>
  <c r="J1190" i="1"/>
  <c r="I1190" i="1"/>
  <c r="F1190" i="1"/>
  <c r="C1190" i="1"/>
  <c r="J1189" i="1"/>
  <c r="I1189" i="1"/>
  <c r="F1189" i="1"/>
  <c r="C1189" i="1"/>
  <c r="J1188" i="1"/>
  <c r="I1188" i="1"/>
  <c r="F1188" i="1"/>
  <c r="C1188" i="1"/>
  <c r="J1187" i="1"/>
  <c r="I1187" i="1"/>
  <c r="F1187" i="1"/>
  <c r="C1187" i="1"/>
  <c r="J1186" i="1"/>
  <c r="I1186" i="1"/>
  <c r="F1186" i="1"/>
  <c r="C1186" i="1"/>
  <c r="J1185" i="1"/>
  <c r="I1185" i="1"/>
  <c r="F1185" i="1"/>
  <c r="C1185" i="1"/>
  <c r="J1184" i="1"/>
  <c r="I1184" i="1"/>
  <c r="F1184" i="1"/>
  <c r="C1184" i="1"/>
  <c r="J1183" i="1"/>
  <c r="I1183" i="1"/>
  <c r="F1183" i="1"/>
  <c r="C1183" i="1"/>
  <c r="J1182" i="1"/>
  <c r="I1182" i="1"/>
  <c r="F1182" i="1"/>
  <c r="C1182" i="1"/>
  <c r="J1181" i="1"/>
  <c r="I1181" i="1"/>
  <c r="F1181" i="1"/>
  <c r="C1181" i="1"/>
  <c r="J1180" i="1"/>
  <c r="I1180" i="1"/>
  <c r="F1180" i="1"/>
  <c r="C1180" i="1"/>
  <c r="J1179" i="1"/>
  <c r="I1179" i="1"/>
  <c r="F1179" i="1"/>
  <c r="C1179" i="1"/>
  <c r="J1178" i="1"/>
  <c r="I1178" i="1"/>
  <c r="F1178" i="1"/>
  <c r="C1178" i="1"/>
  <c r="J1177" i="1"/>
  <c r="I1177" i="1"/>
  <c r="F1177" i="1"/>
  <c r="C1177" i="1"/>
  <c r="J1176" i="1"/>
  <c r="I1176" i="1"/>
  <c r="F1176" i="1"/>
  <c r="C1176" i="1"/>
  <c r="J1175" i="1"/>
  <c r="I1175" i="1"/>
  <c r="F1175" i="1"/>
  <c r="C1175" i="1"/>
  <c r="J1174" i="1"/>
  <c r="I1174" i="1"/>
  <c r="F1174" i="1"/>
  <c r="C1174" i="1"/>
  <c r="J1173" i="1"/>
  <c r="I1173" i="1"/>
  <c r="F1173" i="1"/>
  <c r="C1173" i="1"/>
  <c r="J1172" i="1"/>
  <c r="I1172" i="1"/>
  <c r="F1172" i="1"/>
  <c r="C1172" i="1"/>
  <c r="J1171" i="1"/>
  <c r="I1171" i="1"/>
  <c r="F1171" i="1"/>
  <c r="C1171" i="1"/>
  <c r="J1170" i="1"/>
  <c r="I1170" i="1"/>
  <c r="F1170" i="1"/>
  <c r="C1170" i="1"/>
  <c r="J1169" i="1"/>
  <c r="I1169" i="1"/>
  <c r="F1169" i="1"/>
  <c r="C1169" i="1"/>
  <c r="J1168" i="1"/>
  <c r="I1168" i="1"/>
  <c r="F1168" i="1"/>
  <c r="C1168" i="1"/>
  <c r="J1167" i="1"/>
  <c r="I1167" i="1"/>
  <c r="F1167" i="1"/>
  <c r="C1167" i="1"/>
  <c r="J1166" i="1"/>
  <c r="I1166" i="1"/>
  <c r="F1166" i="1"/>
  <c r="C1166" i="1"/>
  <c r="J1165" i="1"/>
  <c r="I1165" i="1"/>
  <c r="F1165" i="1"/>
  <c r="C1165" i="1"/>
  <c r="J1164" i="1"/>
  <c r="I1164" i="1"/>
  <c r="F1164" i="1"/>
  <c r="C1164" i="1"/>
  <c r="J1163" i="1"/>
  <c r="I1163" i="1"/>
  <c r="F1163" i="1"/>
  <c r="C1163" i="1"/>
  <c r="J1162" i="1"/>
  <c r="I1162" i="1"/>
  <c r="F1162" i="1"/>
  <c r="C1162" i="1"/>
  <c r="J1161" i="1"/>
  <c r="I1161" i="1"/>
  <c r="F1161" i="1"/>
  <c r="C1161" i="1"/>
  <c r="J1160" i="1"/>
  <c r="I1160" i="1"/>
  <c r="F1160" i="1"/>
  <c r="C1160" i="1"/>
  <c r="J1159" i="1"/>
  <c r="I1159" i="1"/>
  <c r="F1159" i="1"/>
  <c r="C1159" i="1"/>
  <c r="J1158" i="1"/>
  <c r="I1158" i="1"/>
  <c r="F1158" i="1"/>
  <c r="C1158" i="1"/>
  <c r="J1157" i="1"/>
  <c r="I1157" i="1"/>
  <c r="F1157" i="1"/>
  <c r="C1157" i="1"/>
  <c r="J1156" i="1"/>
  <c r="I1156" i="1"/>
  <c r="F1156" i="1"/>
  <c r="C1156" i="1"/>
  <c r="J1155" i="1"/>
  <c r="I1155" i="1"/>
  <c r="F1155" i="1"/>
  <c r="C1155" i="1"/>
  <c r="J1154" i="1"/>
  <c r="I1154" i="1"/>
  <c r="F1154" i="1"/>
  <c r="C1154" i="1"/>
  <c r="J1153" i="1"/>
  <c r="I1153" i="1"/>
  <c r="F1153" i="1"/>
  <c r="C1153" i="1"/>
  <c r="J1152" i="1"/>
  <c r="I1152" i="1"/>
  <c r="F1152" i="1"/>
  <c r="C1152" i="1"/>
  <c r="J1151" i="1"/>
  <c r="I1151" i="1"/>
  <c r="F1151" i="1"/>
  <c r="C1151" i="1"/>
  <c r="J1150" i="1"/>
  <c r="I1150" i="1"/>
  <c r="F1150" i="1"/>
  <c r="C1150" i="1"/>
  <c r="J1149" i="1"/>
  <c r="I1149" i="1"/>
  <c r="F1149" i="1"/>
  <c r="C1149" i="1"/>
  <c r="J1148" i="1"/>
  <c r="I1148" i="1"/>
  <c r="F1148" i="1"/>
  <c r="C1148" i="1"/>
  <c r="J1147" i="1"/>
  <c r="I1147" i="1"/>
  <c r="F1147" i="1"/>
  <c r="C1147" i="1"/>
  <c r="J1146" i="1"/>
  <c r="I1146" i="1"/>
  <c r="F1146" i="1"/>
  <c r="C1146" i="1"/>
  <c r="J1145" i="1"/>
  <c r="I1145" i="1"/>
  <c r="F1145" i="1"/>
  <c r="C1145" i="1"/>
  <c r="J1144" i="1"/>
  <c r="I1144" i="1"/>
  <c r="F1144" i="1"/>
  <c r="C1144" i="1"/>
  <c r="J1143" i="1"/>
  <c r="I1143" i="1"/>
  <c r="F1143" i="1"/>
  <c r="C1143" i="1"/>
  <c r="J1142" i="1"/>
  <c r="I1142" i="1"/>
  <c r="F1142" i="1"/>
  <c r="C1142" i="1"/>
  <c r="J1141" i="1"/>
  <c r="I1141" i="1"/>
  <c r="F1141" i="1"/>
  <c r="C1141" i="1"/>
  <c r="J1140" i="1"/>
  <c r="I1140" i="1"/>
  <c r="F1140" i="1"/>
  <c r="C1140" i="1"/>
  <c r="J1139" i="1"/>
  <c r="I1139" i="1"/>
  <c r="F1139" i="1"/>
  <c r="C1139" i="1"/>
  <c r="J1138" i="1"/>
  <c r="I1138" i="1"/>
  <c r="F1138" i="1"/>
  <c r="C1138" i="1"/>
  <c r="J1137" i="1"/>
  <c r="I1137" i="1"/>
  <c r="F1137" i="1"/>
  <c r="C1137" i="1"/>
  <c r="J1136" i="1"/>
  <c r="I1136" i="1"/>
  <c r="F1136" i="1"/>
  <c r="C1136" i="1"/>
  <c r="J1135" i="1"/>
  <c r="I1135" i="1"/>
  <c r="F1135" i="1"/>
  <c r="C1135" i="1"/>
  <c r="J1134" i="1"/>
  <c r="I1134" i="1"/>
  <c r="F1134" i="1"/>
  <c r="C1134" i="1"/>
  <c r="J1133" i="1"/>
  <c r="I1133" i="1"/>
  <c r="F1133" i="1"/>
  <c r="C1133" i="1"/>
  <c r="J1132" i="1"/>
  <c r="I1132" i="1"/>
  <c r="F1132" i="1"/>
  <c r="C1132" i="1"/>
  <c r="J1131" i="1"/>
  <c r="I1131" i="1"/>
  <c r="F1131" i="1"/>
  <c r="C1131" i="1"/>
  <c r="J1130" i="1"/>
  <c r="I1130" i="1"/>
  <c r="F1130" i="1"/>
  <c r="C1130" i="1"/>
  <c r="J1129" i="1"/>
  <c r="I1129" i="1"/>
  <c r="F1129" i="1"/>
  <c r="C1129" i="1"/>
  <c r="J1128" i="1"/>
  <c r="I1128" i="1"/>
  <c r="F1128" i="1"/>
  <c r="C1128" i="1"/>
  <c r="J1127" i="1"/>
  <c r="I1127" i="1"/>
  <c r="F1127" i="1"/>
  <c r="C1127" i="1"/>
  <c r="J1126" i="1"/>
  <c r="I1126" i="1"/>
  <c r="F1126" i="1"/>
  <c r="C1126" i="1"/>
  <c r="J1125" i="1"/>
  <c r="I1125" i="1"/>
  <c r="F1125" i="1"/>
  <c r="C1125" i="1"/>
  <c r="J1124" i="1"/>
  <c r="I1124" i="1"/>
  <c r="F1124" i="1"/>
  <c r="C1124" i="1"/>
  <c r="J1123" i="1"/>
  <c r="I1123" i="1"/>
  <c r="F1123" i="1"/>
  <c r="C1123" i="1"/>
  <c r="J1122" i="1"/>
  <c r="I1122" i="1"/>
  <c r="F1122" i="1"/>
  <c r="C1122" i="1"/>
  <c r="J1121" i="1"/>
  <c r="I1121" i="1"/>
  <c r="F1121" i="1"/>
  <c r="C1121" i="1"/>
  <c r="J1120" i="1"/>
  <c r="I1120" i="1"/>
  <c r="F1120" i="1"/>
  <c r="C1120" i="1"/>
  <c r="J1119" i="1"/>
  <c r="I1119" i="1"/>
  <c r="F1119" i="1"/>
  <c r="C1119" i="1"/>
  <c r="J1118" i="1"/>
  <c r="I1118" i="1"/>
  <c r="F1118" i="1"/>
  <c r="C1118" i="1"/>
  <c r="J1117" i="1"/>
  <c r="I1117" i="1"/>
  <c r="F1117" i="1"/>
  <c r="C1117" i="1"/>
  <c r="J1116" i="1"/>
  <c r="I1116" i="1"/>
  <c r="F1116" i="1"/>
  <c r="C1116" i="1"/>
  <c r="J1115" i="1"/>
  <c r="I1115" i="1"/>
  <c r="F1115" i="1"/>
  <c r="C1115" i="1"/>
  <c r="J1114" i="1"/>
  <c r="I1114" i="1"/>
  <c r="F1114" i="1"/>
  <c r="C1114" i="1"/>
  <c r="J1113" i="1"/>
  <c r="I1113" i="1"/>
  <c r="F1113" i="1"/>
  <c r="C1113" i="1"/>
  <c r="J1112" i="1"/>
  <c r="I1112" i="1"/>
  <c r="F1112" i="1"/>
  <c r="C1112" i="1"/>
  <c r="J1111" i="1"/>
  <c r="I1111" i="1"/>
  <c r="F1111" i="1"/>
  <c r="C1111" i="1"/>
  <c r="J1110" i="1"/>
  <c r="I1110" i="1"/>
  <c r="F1110" i="1"/>
  <c r="C1110" i="1"/>
  <c r="J1109" i="1"/>
  <c r="I1109" i="1"/>
  <c r="F1109" i="1"/>
  <c r="C1109" i="1"/>
  <c r="J1108" i="1"/>
  <c r="I1108" i="1"/>
  <c r="F1108" i="1"/>
  <c r="C1108" i="1"/>
  <c r="J1107" i="1"/>
  <c r="I1107" i="1"/>
  <c r="F1107" i="1"/>
  <c r="C1107" i="1"/>
  <c r="J1106" i="1"/>
  <c r="I1106" i="1"/>
  <c r="F1106" i="1"/>
  <c r="C1106" i="1"/>
  <c r="J1105" i="1"/>
  <c r="I1105" i="1"/>
  <c r="F1105" i="1"/>
  <c r="C1105" i="1"/>
  <c r="J1104" i="1"/>
  <c r="I1104" i="1"/>
  <c r="F1104" i="1"/>
  <c r="C1104" i="1"/>
  <c r="J1103" i="1"/>
  <c r="I1103" i="1"/>
  <c r="F1103" i="1"/>
  <c r="C1103" i="1"/>
  <c r="J1102" i="1"/>
  <c r="I1102" i="1"/>
  <c r="F1102" i="1"/>
  <c r="C1102" i="1"/>
  <c r="J1101" i="1"/>
  <c r="I1101" i="1"/>
  <c r="F1101" i="1"/>
  <c r="C1101" i="1"/>
  <c r="J1100" i="1"/>
  <c r="I1100" i="1"/>
  <c r="F1100" i="1"/>
  <c r="C1100" i="1"/>
  <c r="J1099" i="1"/>
  <c r="I1099" i="1"/>
  <c r="F1099" i="1"/>
  <c r="C1099" i="1"/>
  <c r="J1098" i="1"/>
  <c r="I1098" i="1"/>
  <c r="F1098" i="1"/>
  <c r="C1098" i="1"/>
  <c r="J1097" i="1"/>
  <c r="I1097" i="1"/>
  <c r="F1097" i="1"/>
  <c r="C1097" i="1"/>
  <c r="J1096" i="1"/>
  <c r="I1096" i="1"/>
  <c r="F1096" i="1"/>
  <c r="C1096" i="1"/>
  <c r="J1095" i="1"/>
  <c r="I1095" i="1"/>
  <c r="F1095" i="1"/>
  <c r="C1095" i="1"/>
  <c r="J1094" i="1"/>
  <c r="I1094" i="1"/>
  <c r="F1094" i="1"/>
  <c r="C1094" i="1"/>
  <c r="J1093" i="1"/>
  <c r="I1093" i="1"/>
  <c r="F1093" i="1"/>
  <c r="C1093" i="1"/>
  <c r="J1092" i="1"/>
  <c r="I1092" i="1"/>
  <c r="F1092" i="1"/>
  <c r="C1092" i="1"/>
  <c r="J1091" i="1"/>
  <c r="I1091" i="1"/>
  <c r="F1091" i="1"/>
  <c r="C1091" i="1"/>
  <c r="J1090" i="1"/>
  <c r="I1090" i="1"/>
  <c r="F1090" i="1"/>
  <c r="C1090" i="1"/>
  <c r="J1089" i="1"/>
  <c r="I1089" i="1"/>
  <c r="F1089" i="1"/>
  <c r="C1089" i="1"/>
  <c r="J1088" i="1"/>
  <c r="I1088" i="1"/>
  <c r="F1088" i="1"/>
  <c r="C1088" i="1"/>
  <c r="J1087" i="1"/>
  <c r="I1087" i="1"/>
  <c r="F1087" i="1"/>
  <c r="C1087" i="1"/>
  <c r="J1086" i="1"/>
  <c r="I1086" i="1"/>
  <c r="F1086" i="1"/>
  <c r="C1086" i="1"/>
  <c r="J1085" i="1"/>
  <c r="I1085" i="1"/>
  <c r="F1085" i="1"/>
  <c r="C1085" i="1"/>
  <c r="J1084" i="1"/>
  <c r="I1084" i="1"/>
  <c r="F1084" i="1"/>
  <c r="C1084" i="1"/>
  <c r="J1083" i="1"/>
  <c r="I1083" i="1"/>
  <c r="F1083" i="1"/>
  <c r="C1083" i="1"/>
  <c r="J1082" i="1"/>
  <c r="I1082" i="1"/>
  <c r="F1082" i="1"/>
  <c r="C1082" i="1"/>
  <c r="J1081" i="1"/>
  <c r="I1081" i="1"/>
  <c r="F1081" i="1"/>
  <c r="C1081" i="1"/>
  <c r="J1080" i="1"/>
  <c r="I1080" i="1"/>
  <c r="F1080" i="1"/>
  <c r="C1080" i="1"/>
  <c r="J1079" i="1"/>
  <c r="I1079" i="1"/>
  <c r="F1079" i="1"/>
  <c r="C1079" i="1"/>
  <c r="J1078" i="1"/>
  <c r="I1078" i="1"/>
  <c r="F1078" i="1"/>
  <c r="C1078" i="1"/>
  <c r="J1077" i="1"/>
  <c r="I1077" i="1"/>
  <c r="F1077" i="1"/>
  <c r="C1077" i="1"/>
  <c r="J1076" i="1"/>
  <c r="I1076" i="1"/>
  <c r="F1076" i="1"/>
  <c r="C1076" i="1"/>
  <c r="J1075" i="1"/>
  <c r="I1075" i="1"/>
  <c r="F1075" i="1"/>
  <c r="C1075" i="1"/>
  <c r="J1074" i="1"/>
  <c r="I1074" i="1"/>
  <c r="F1074" i="1"/>
  <c r="C1074" i="1"/>
  <c r="J1073" i="1"/>
  <c r="I1073" i="1"/>
  <c r="F1073" i="1"/>
  <c r="C1073" i="1"/>
  <c r="J1072" i="1"/>
  <c r="I1072" i="1"/>
  <c r="F1072" i="1"/>
  <c r="C1072" i="1"/>
  <c r="J1071" i="1"/>
  <c r="I1071" i="1"/>
  <c r="F1071" i="1"/>
  <c r="C1071" i="1"/>
  <c r="J1070" i="1"/>
  <c r="I1070" i="1"/>
  <c r="F1070" i="1"/>
  <c r="C1070" i="1"/>
  <c r="J1069" i="1"/>
  <c r="I1069" i="1"/>
  <c r="F1069" i="1"/>
  <c r="C1069" i="1"/>
  <c r="J1068" i="1"/>
  <c r="I1068" i="1"/>
  <c r="F1068" i="1"/>
  <c r="C1068" i="1"/>
  <c r="J1067" i="1"/>
  <c r="I1067" i="1"/>
  <c r="F1067" i="1"/>
  <c r="C1067" i="1"/>
  <c r="J1066" i="1"/>
  <c r="I1066" i="1"/>
  <c r="F1066" i="1"/>
  <c r="C1066" i="1"/>
  <c r="J1065" i="1"/>
  <c r="I1065" i="1"/>
  <c r="F1065" i="1"/>
  <c r="C1065" i="1"/>
  <c r="J1064" i="1"/>
  <c r="I1064" i="1"/>
  <c r="F1064" i="1"/>
  <c r="C1064" i="1"/>
  <c r="J1063" i="1"/>
  <c r="I1063" i="1"/>
  <c r="F1063" i="1"/>
  <c r="C1063" i="1"/>
  <c r="J1062" i="1"/>
  <c r="I1062" i="1"/>
  <c r="F1062" i="1"/>
  <c r="C1062" i="1"/>
  <c r="J1061" i="1"/>
  <c r="I1061" i="1"/>
  <c r="F1061" i="1"/>
  <c r="C1061" i="1"/>
  <c r="J1060" i="1"/>
  <c r="I1060" i="1"/>
  <c r="F1060" i="1"/>
  <c r="C1060" i="1"/>
  <c r="J1059" i="1"/>
  <c r="I1059" i="1"/>
  <c r="F1059" i="1"/>
  <c r="C1059" i="1"/>
  <c r="J1058" i="1"/>
  <c r="I1058" i="1"/>
  <c r="F1058" i="1"/>
  <c r="C1058" i="1"/>
  <c r="J1057" i="1"/>
  <c r="I1057" i="1"/>
  <c r="F1057" i="1"/>
  <c r="C1057" i="1"/>
  <c r="J1056" i="1"/>
  <c r="I1056" i="1"/>
  <c r="F1056" i="1"/>
  <c r="C1056" i="1"/>
  <c r="J1055" i="1"/>
  <c r="I1055" i="1"/>
  <c r="F1055" i="1"/>
  <c r="C1055" i="1"/>
  <c r="J1054" i="1"/>
  <c r="I1054" i="1"/>
  <c r="F1054" i="1"/>
  <c r="C1054" i="1"/>
  <c r="J1053" i="1"/>
  <c r="I1053" i="1"/>
  <c r="F1053" i="1"/>
  <c r="C1053" i="1"/>
  <c r="J1052" i="1"/>
  <c r="I1052" i="1"/>
  <c r="F1052" i="1"/>
  <c r="C1052" i="1"/>
  <c r="J1051" i="1"/>
  <c r="I1051" i="1"/>
  <c r="F1051" i="1"/>
  <c r="C1051" i="1"/>
  <c r="J1050" i="1"/>
  <c r="I1050" i="1"/>
  <c r="F1050" i="1"/>
  <c r="C1050" i="1"/>
  <c r="J1049" i="1"/>
  <c r="I1049" i="1"/>
  <c r="F1049" i="1"/>
  <c r="C1049" i="1"/>
  <c r="J1048" i="1"/>
  <c r="I1048" i="1"/>
  <c r="F1048" i="1"/>
  <c r="C1048" i="1"/>
  <c r="J1047" i="1"/>
  <c r="I1047" i="1"/>
  <c r="F1047" i="1"/>
  <c r="C1047" i="1"/>
  <c r="J1046" i="1"/>
  <c r="I1046" i="1"/>
  <c r="F1046" i="1"/>
  <c r="C1046" i="1"/>
  <c r="J1045" i="1"/>
  <c r="I1045" i="1"/>
  <c r="F1045" i="1"/>
  <c r="C1045" i="1"/>
  <c r="J1044" i="1"/>
  <c r="I1044" i="1"/>
  <c r="F1044" i="1"/>
  <c r="C1044" i="1"/>
  <c r="J1043" i="1"/>
  <c r="I1043" i="1"/>
  <c r="F1043" i="1"/>
  <c r="C1043" i="1"/>
  <c r="J1042" i="1"/>
  <c r="I1042" i="1"/>
  <c r="F1042" i="1"/>
  <c r="C1042" i="1"/>
  <c r="J1041" i="1"/>
  <c r="I1041" i="1"/>
  <c r="F1041" i="1"/>
  <c r="C1041" i="1"/>
  <c r="J1040" i="1"/>
  <c r="I1040" i="1"/>
  <c r="F1040" i="1"/>
  <c r="C1040" i="1"/>
  <c r="J1039" i="1"/>
  <c r="I1039" i="1"/>
  <c r="F1039" i="1"/>
  <c r="C1039" i="1"/>
  <c r="J1038" i="1"/>
  <c r="I1038" i="1"/>
  <c r="F1038" i="1"/>
  <c r="C1038" i="1"/>
  <c r="J1037" i="1"/>
  <c r="I1037" i="1"/>
  <c r="F1037" i="1"/>
  <c r="C1037" i="1"/>
  <c r="J1036" i="1"/>
  <c r="I1036" i="1"/>
  <c r="F1036" i="1"/>
  <c r="C1036" i="1"/>
  <c r="J1035" i="1"/>
  <c r="I1035" i="1"/>
  <c r="F1035" i="1"/>
  <c r="C1035" i="1"/>
  <c r="J1034" i="1"/>
  <c r="I1034" i="1"/>
  <c r="F1034" i="1"/>
  <c r="C1034" i="1"/>
  <c r="J1033" i="1"/>
  <c r="I1033" i="1"/>
  <c r="F1033" i="1"/>
  <c r="C1033" i="1"/>
  <c r="J1032" i="1"/>
  <c r="I1032" i="1"/>
  <c r="F1032" i="1"/>
  <c r="C1032" i="1"/>
  <c r="J1031" i="1"/>
  <c r="I1031" i="1"/>
  <c r="F1031" i="1"/>
  <c r="C1031" i="1"/>
  <c r="J1030" i="1"/>
  <c r="I1030" i="1"/>
  <c r="F1030" i="1"/>
  <c r="C1030" i="1"/>
  <c r="J1029" i="1"/>
  <c r="I1029" i="1"/>
  <c r="F1029" i="1"/>
  <c r="C1029" i="1"/>
  <c r="J1028" i="1"/>
  <c r="I1028" i="1"/>
  <c r="F1028" i="1"/>
  <c r="C1028" i="1"/>
  <c r="J1027" i="1"/>
  <c r="I1027" i="1"/>
  <c r="F1027" i="1"/>
  <c r="C1027" i="1"/>
  <c r="J1026" i="1"/>
  <c r="I1026" i="1"/>
  <c r="F1026" i="1"/>
  <c r="C1026" i="1"/>
  <c r="J1025" i="1"/>
  <c r="I1025" i="1"/>
  <c r="F1025" i="1"/>
  <c r="C1025" i="1"/>
  <c r="J1024" i="1"/>
  <c r="I1024" i="1"/>
  <c r="F1024" i="1"/>
  <c r="C1024" i="1"/>
  <c r="J1023" i="1"/>
  <c r="I1023" i="1"/>
  <c r="F1023" i="1"/>
  <c r="C1023" i="1"/>
  <c r="J1022" i="1"/>
  <c r="I1022" i="1"/>
  <c r="F1022" i="1"/>
  <c r="C1022" i="1"/>
  <c r="J1021" i="1"/>
  <c r="I1021" i="1"/>
  <c r="F1021" i="1"/>
  <c r="C1021" i="1"/>
  <c r="J1020" i="1"/>
  <c r="I1020" i="1"/>
  <c r="F1020" i="1"/>
  <c r="C1020" i="1"/>
  <c r="J1019" i="1"/>
  <c r="I1019" i="1"/>
  <c r="F1019" i="1"/>
  <c r="C1019" i="1"/>
  <c r="J1018" i="1"/>
  <c r="I1018" i="1"/>
  <c r="F1018" i="1"/>
  <c r="C1018" i="1"/>
  <c r="J1017" i="1"/>
  <c r="I1017" i="1"/>
  <c r="F1017" i="1"/>
  <c r="C1017" i="1"/>
  <c r="J1016" i="1"/>
  <c r="I1016" i="1"/>
  <c r="F1016" i="1"/>
  <c r="C1016" i="1"/>
  <c r="J1015" i="1"/>
  <c r="I1015" i="1"/>
  <c r="F1015" i="1"/>
  <c r="C1015" i="1"/>
  <c r="J1014" i="1"/>
  <c r="I1014" i="1"/>
  <c r="F1014" i="1"/>
  <c r="C1014" i="1"/>
  <c r="J1013" i="1"/>
  <c r="I1013" i="1"/>
  <c r="F1013" i="1"/>
  <c r="C1013" i="1"/>
  <c r="J1012" i="1"/>
  <c r="I1012" i="1"/>
  <c r="F1012" i="1"/>
  <c r="C1012" i="1"/>
  <c r="J1011" i="1"/>
  <c r="I1011" i="1"/>
  <c r="F1011" i="1"/>
  <c r="C1011" i="1"/>
  <c r="J1010" i="1"/>
  <c r="I1010" i="1"/>
  <c r="F1010" i="1"/>
  <c r="C1010" i="1"/>
  <c r="J1009" i="1"/>
  <c r="I1009" i="1"/>
  <c r="F1009" i="1"/>
  <c r="C1009" i="1"/>
  <c r="J1008" i="1"/>
  <c r="I1008" i="1"/>
  <c r="F1008" i="1"/>
  <c r="C1008" i="1"/>
  <c r="J1007" i="1"/>
  <c r="I1007" i="1"/>
  <c r="F1007" i="1"/>
  <c r="C1007" i="1"/>
  <c r="J1006" i="1"/>
  <c r="I1006" i="1"/>
  <c r="F1006" i="1"/>
  <c r="C1006" i="1"/>
  <c r="J1005" i="1"/>
  <c r="I1005" i="1"/>
  <c r="F1005" i="1"/>
  <c r="C1005" i="1"/>
  <c r="J1004" i="1"/>
  <c r="I1004" i="1"/>
  <c r="F1004" i="1"/>
  <c r="C1004" i="1"/>
  <c r="J1003" i="1"/>
  <c r="I1003" i="1"/>
  <c r="F1003" i="1"/>
  <c r="C1003" i="1"/>
  <c r="J1002" i="1"/>
  <c r="I1002" i="1"/>
  <c r="F1002" i="1"/>
  <c r="C1002" i="1"/>
  <c r="J1001" i="1"/>
  <c r="I1001" i="1"/>
  <c r="F1001" i="1"/>
  <c r="C1001" i="1"/>
  <c r="J1000" i="1"/>
  <c r="I1000" i="1"/>
  <c r="F1000" i="1"/>
  <c r="C1000" i="1"/>
  <c r="J999" i="1"/>
  <c r="I999" i="1"/>
  <c r="F999" i="1"/>
  <c r="C999" i="1"/>
  <c r="J998" i="1"/>
  <c r="I998" i="1"/>
  <c r="F998" i="1"/>
  <c r="C998" i="1"/>
  <c r="J997" i="1"/>
  <c r="I997" i="1"/>
  <c r="F997" i="1"/>
  <c r="C997" i="1"/>
  <c r="J996" i="1"/>
  <c r="I996" i="1"/>
  <c r="F996" i="1"/>
  <c r="C996" i="1"/>
  <c r="J995" i="1"/>
  <c r="I995" i="1"/>
  <c r="F995" i="1"/>
  <c r="C995" i="1"/>
  <c r="J994" i="1"/>
  <c r="I994" i="1"/>
  <c r="F994" i="1"/>
  <c r="C994" i="1"/>
  <c r="J993" i="1"/>
  <c r="I993" i="1"/>
  <c r="F993" i="1"/>
  <c r="C993" i="1"/>
  <c r="J992" i="1"/>
  <c r="I992" i="1"/>
  <c r="F992" i="1"/>
  <c r="C992" i="1"/>
  <c r="J991" i="1"/>
  <c r="I991" i="1"/>
  <c r="F991" i="1"/>
  <c r="C991" i="1"/>
  <c r="J990" i="1"/>
  <c r="I990" i="1"/>
  <c r="F990" i="1"/>
  <c r="C990" i="1"/>
  <c r="J989" i="1"/>
  <c r="I989" i="1"/>
  <c r="F989" i="1"/>
  <c r="C989" i="1"/>
  <c r="J988" i="1"/>
  <c r="I988" i="1"/>
  <c r="F988" i="1"/>
  <c r="C988" i="1"/>
  <c r="J987" i="1"/>
  <c r="I987" i="1"/>
  <c r="F987" i="1"/>
  <c r="C987" i="1"/>
  <c r="J986" i="1"/>
  <c r="I986" i="1"/>
  <c r="F986" i="1"/>
  <c r="C986" i="1"/>
  <c r="J985" i="1"/>
  <c r="I985" i="1"/>
  <c r="F985" i="1"/>
  <c r="C985" i="1"/>
  <c r="J984" i="1"/>
  <c r="I984" i="1"/>
  <c r="F984" i="1"/>
  <c r="C984" i="1"/>
  <c r="J983" i="1"/>
  <c r="I983" i="1"/>
  <c r="F983" i="1"/>
  <c r="C983" i="1"/>
  <c r="J982" i="1"/>
  <c r="I982" i="1"/>
  <c r="F982" i="1"/>
  <c r="C982" i="1"/>
  <c r="J981" i="1"/>
  <c r="I981" i="1"/>
  <c r="F981" i="1"/>
  <c r="C981" i="1"/>
  <c r="J980" i="1"/>
  <c r="I980" i="1"/>
  <c r="F980" i="1"/>
  <c r="C980" i="1"/>
  <c r="J979" i="1"/>
  <c r="I979" i="1"/>
  <c r="F979" i="1"/>
  <c r="C979" i="1"/>
  <c r="J978" i="1"/>
  <c r="I978" i="1"/>
  <c r="F978" i="1"/>
  <c r="C978" i="1"/>
  <c r="J977" i="1"/>
  <c r="I977" i="1"/>
  <c r="F977" i="1"/>
  <c r="C977" i="1"/>
  <c r="J976" i="1"/>
  <c r="I976" i="1"/>
  <c r="F976" i="1"/>
  <c r="C976" i="1"/>
  <c r="J975" i="1"/>
  <c r="I975" i="1"/>
  <c r="F975" i="1"/>
  <c r="C975" i="1"/>
  <c r="J974" i="1"/>
  <c r="I974" i="1"/>
  <c r="F974" i="1"/>
  <c r="C974" i="1"/>
  <c r="J973" i="1"/>
  <c r="I973" i="1"/>
  <c r="F973" i="1"/>
  <c r="C973" i="1"/>
  <c r="J972" i="1"/>
  <c r="I972" i="1"/>
  <c r="F972" i="1"/>
  <c r="C972" i="1"/>
  <c r="J971" i="1"/>
  <c r="I971" i="1"/>
  <c r="F971" i="1"/>
  <c r="C971" i="1"/>
  <c r="J970" i="1"/>
  <c r="I970" i="1"/>
  <c r="F970" i="1"/>
  <c r="C970" i="1"/>
  <c r="J969" i="1"/>
  <c r="I969" i="1"/>
  <c r="F969" i="1"/>
  <c r="C969" i="1"/>
  <c r="J968" i="1"/>
  <c r="I968" i="1"/>
  <c r="F968" i="1"/>
  <c r="C968" i="1"/>
  <c r="J967" i="1"/>
  <c r="I967" i="1"/>
  <c r="F967" i="1"/>
  <c r="C967" i="1"/>
  <c r="J966" i="1"/>
  <c r="I966" i="1"/>
  <c r="F966" i="1"/>
  <c r="C966" i="1"/>
  <c r="J965" i="1"/>
  <c r="I965" i="1"/>
  <c r="F965" i="1"/>
  <c r="C965" i="1"/>
  <c r="J964" i="1"/>
  <c r="I964" i="1"/>
  <c r="F964" i="1"/>
  <c r="C964" i="1"/>
  <c r="J963" i="1"/>
  <c r="I963" i="1"/>
  <c r="F963" i="1"/>
  <c r="C963" i="1"/>
  <c r="J962" i="1"/>
  <c r="I962" i="1"/>
  <c r="F962" i="1"/>
  <c r="C962" i="1"/>
  <c r="J961" i="1"/>
  <c r="I961" i="1"/>
  <c r="F961" i="1"/>
  <c r="C961" i="1"/>
  <c r="J960" i="1"/>
  <c r="I960" i="1"/>
  <c r="F960" i="1"/>
  <c r="C960" i="1"/>
  <c r="J959" i="1"/>
  <c r="I959" i="1"/>
  <c r="F959" i="1"/>
  <c r="C959" i="1"/>
  <c r="J958" i="1"/>
  <c r="I958" i="1"/>
  <c r="F958" i="1"/>
  <c r="C958" i="1"/>
  <c r="J957" i="1"/>
  <c r="I957" i="1"/>
  <c r="F957" i="1"/>
  <c r="C957" i="1"/>
  <c r="J956" i="1"/>
  <c r="I956" i="1"/>
  <c r="F956" i="1"/>
  <c r="C956" i="1"/>
  <c r="J955" i="1"/>
  <c r="I955" i="1"/>
  <c r="F955" i="1"/>
  <c r="C955" i="1"/>
  <c r="J954" i="1"/>
  <c r="I954" i="1"/>
  <c r="F954" i="1"/>
  <c r="C954" i="1"/>
  <c r="J953" i="1"/>
  <c r="I953" i="1"/>
  <c r="F953" i="1"/>
  <c r="C953" i="1"/>
  <c r="J952" i="1"/>
  <c r="I952" i="1"/>
  <c r="F952" i="1"/>
  <c r="C952" i="1"/>
  <c r="J951" i="1"/>
  <c r="I951" i="1"/>
  <c r="F951" i="1"/>
  <c r="C951" i="1"/>
  <c r="J950" i="1"/>
  <c r="I950" i="1"/>
  <c r="F950" i="1"/>
  <c r="C950" i="1"/>
  <c r="J949" i="1"/>
  <c r="I949" i="1"/>
  <c r="F949" i="1"/>
  <c r="C949" i="1"/>
  <c r="J948" i="1"/>
  <c r="I948" i="1"/>
  <c r="F948" i="1"/>
  <c r="C948" i="1"/>
  <c r="J947" i="1"/>
  <c r="I947" i="1"/>
  <c r="F947" i="1"/>
  <c r="C947" i="1"/>
  <c r="J946" i="1"/>
  <c r="I946" i="1"/>
  <c r="F946" i="1"/>
  <c r="C946" i="1"/>
  <c r="J945" i="1"/>
  <c r="I945" i="1"/>
  <c r="F945" i="1"/>
  <c r="C945" i="1"/>
  <c r="J944" i="1"/>
  <c r="I944" i="1"/>
  <c r="F944" i="1"/>
  <c r="C944" i="1"/>
  <c r="J943" i="1"/>
  <c r="I943" i="1"/>
  <c r="F943" i="1"/>
  <c r="C943" i="1"/>
  <c r="J942" i="1"/>
  <c r="I942" i="1"/>
  <c r="F942" i="1"/>
  <c r="C942" i="1"/>
  <c r="J941" i="1"/>
  <c r="I941" i="1"/>
  <c r="F941" i="1"/>
  <c r="C941" i="1"/>
  <c r="J940" i="1"/>
  <c r="I940" i="1"/>
  <c r="F940" i="1"/>
  <c r="C940" i="1"/>
  <c r="J939" i="1"/>
  <c r="I939" i="1"/>
  <c r="F939" i="1"/>
  <c r="C939" i="1"/>
  <c r="J938" i="1"/>
  <c r="I938" i="1"/>
  <c r="F938" i="1"/>
  <c r="C938" i="1"/>
  <c r="J937" i="1"/>
  <c r="I937" i="1"/>
  <c r="F937" i="1"/>
  <c r="C937" i="1"/>
  <c r="J936" i="1"/>
  <c r="I936" i="1"/>
  <c r="F936" i="1"/>
  <c r="C936" i="1"/>
  <c r="J935" i="1"/>
  <c r="I935" i="1"/>
  <c r="F935" i="1"/>
  <c r="C935" i="1"/>
  <c r="J934" i="1"/>
  <c r="I934" i="1"/>
  <c r="F934" i="1"/>
  <c r="C934" i="1"/>
  <c r="J933" i="1"/>
  <c r="I933" i="1"/>
  <c r="F933" i="1"/>
  <c r="C933" i="1"/>
  <c r="J932" i="1"/>
  <c r="I932" i="1"/>
  <c r="F932" i="1"/>
  <c r="C932" i="1"/>
  <c r="J931" i="1"/>
  <c r="I931" i="1"/>
  <c r="F931" i="1"/>
  <c r="C931" i="1"/>
  <c r="J930" i="1"/>
  <c r="I930" i="1"/>
  <c r="F930" i="1"/>
  <c r="C930" i="1"/>
  <c r="J929" i="1"/>
  <c r="I929" i="1"/>
  <c r="F929" i="1"/>
  <c r="C929" i="1"/>
  <c r="J928" i="1"/>
  <c r="I928" i="1"/>
  <c r="F928" i="1"/>
  <c r="C928" i="1"/>
  <c r="J927" i="1"/>
  <c r="I927" i="1"/>
  <c r="F927" i="1"/>
  <c r="C927" i="1"/>
  <c r="J926" i="1"/>
  <c r="I926" i="1"/>
  <c r="F926" i="1"/>
  <c r="C926" i="1"/>
  <c r="J925" i="1"/>
  <c r="I925" i="1"/>
  <c r="F925" i="1"/>
  <c r="C925" i="1"/>
  <c r="J924" i="1"/>
  <c r="I924" i="1"/>
  <c r="F924" i="1"/>
  <c r="C924" i="1"/>
  <c r="J923" i="1"/>
  <c r="I923" i="1"/>
  <c r="F923" i="1"/>
  <c r="C923" i="1"/>
  <c r="J922" i="1"/>
  <c r="I922" i="1"/>
  <c r="F922" i="1"/>
  <c r="C922" i="1"/>
  <c r="J921" i="1"/>
  <c r="I921" i="1"/>
  <c r="F921" i="1"/>
  <c r="C921" i="1"/>
  <c r="J920" i="1"/>
  <c r="I920" i="1"/>
  <c r="F920" i="1"/>
  <c r="C920" i="1"/>
  <c r="J919" i="1"/>
  <c r="I919" i="1"/>
  <c r="F919" i="1"/>
  <c r="C919" i="1"/>
  <c r="J918" i="1"/>
  <c r="I918" i="1"/>
  <c r="F918" i="1"/>
  <c r="C918" i="1"/>
  <c r="J917" i="1"/>
  <c r="I917" i="1"/>
  <c r="F917" i="1"/>
  <c r="C917" i="1"/>
  <c r="J916" i="1"/>
  <c r="I916" i="1"/>
  <c r="F916" i="1"/>
  <c r="C916" i="1"/>
  <c r="J915" i="1"/>
  <c r="I915" i="1"/>
  <c r="F915" i="1"/>
  <c r="C915" i="1"/>
  <c r="J914" i="1"/>
  <c r="I914" i="1"/>
  <c r="F914" i="1"/>
  <c r="C914" i="1"/>
  <c r="J913" i="1"/>
  <c r="I913" i="1"/>
  <c r="F913" i="1"/>
  <c r="C913" i="1"/>
  <c r="J912" i="1"/>
  <c r="I912" i="1"/>
  <c r="F912" i="1"/>
  <c r="C912" i="1"/>
  <c r="J911" i="1"/>
  <c r="I911" i="1"/>
  <c r="F911" i="1"/>
  <c r="C911" i="1"/>
  <c r="J910" i="1"/>
  <c r="I910" i="1"/>
  <c r="F910" i="1"/>
  <c r="C910" i="1"/>
  <c r="J909" i="1"/>
  <c r="I909" i="1"/>
  <c r="F909" i="1"/>
  <c r="C909" i="1"/>
  <c r="J908" i="1"/>
  <c r="I908" i="1"/>
  <c r="F908" i="1"/>
  <c r="C908" i="1"/>
  <c r="J907" i="1"/>
  <c r="I907" i="1"/>
  <c r="F907" i="1"/>
  <c r="C907" i="1"/>
  <c r="J906" i="1"/>
  <c r="I906" i="1"/>
  <c r="F906" i="1"/>
  <c r="C906" i="1"/>
  <c r="J905" i="1"/>
  <c r="I905" i="1"/>
  <c r="F905" i="1"/>
  <c r="C905" i="1"/>
  <c r="J904" i="1"/>
  <c r="I904" i="1"/>
  <c r="F904" i="1"/>
  <c r="C904" i="1"/>
  <c r="J903" i="1"/>
  <c r="I903" i="1"/>
  <c r="F903" i="1"/>
  <c r="C903" i="1"/>
  <c r="J902" i="1"/>
  <c r="I902" i="1"/>
  <c r="F902" i="1"/>
  <c r="C902" i="1"/>
  <c r="J901" i="1"/>
  <c r="I901" i="1"/>
  <c r="F901" i="1"/>
  <c r="C901" i="1"/>
  <c r="J900" i="1"/>
  <c r="I900" i="1"/>
  <c r="F900" i="1"/>
  <c r="C900" i="1"/>
  <c r="J899" i="1"/>
  <c r="I899" i="1"/>
  <c r="F899" i="1"/>
  <c r="C899" i="1"/>
  <c r="J898" i="1"/>
  <c r="I898" i="1"/>
  <c r="F898" i="1"/>
  <c r="C898" i="1"/>
  <c r="J897" i="1"/>
  <c r="I897" i="1"/>
  <c r="F897" i="1"/>
  <c r="C897" i="1"/>
  <c r="J896" i="1"/>
  <c r="I896" i="1"/>
  <c r="F896" i="1"/>
  <c r="C896" i="1"/>
  <c r="J895" i="1"/>
  <c r="I895" i="1"/>
  <c r="F895" i="1"/>
  <c r="C895" i="1"/>
  <c r="J894" i="1"/>
  <c r="I894" i="1"/>
  <c r="F894" i="1"/>
  <c r="C894" i="1"/>
  <c r="J893" i="1"/>
  <c r="I893" i="1"/>
  <c r="F893" i="1"/>
  <c r="C893" i="1"/>
  <c r="J892" i="1"/>
  <c r="I892" i="1"/>
  <c r="F892" i="1"/>
  <c r="C892" i="1"/>
  <c r="J891" i="1"/>
  <c r="I891" i="1"/>
  <c r="F891" i="1"/>
  <c r="C891" i="1"/>
  <c r="J890" i="1"/>
  <c r="I890" i="1"/>
  <c r="F890" i="1"/>
  <c r="C890" i="1"/>
  <c r="J889" i="1"/>
  <c r="I889" i="1"/>
  <c r="F889" i="1"/>
  <c r="C889" i="1"/>
  <c r="J888" i="1"/>
  <c r="I888" i="1"/>
  <c r="F888" i="1"/>
  <c r="C888" i="1"/>
  <c r="J887" i="1"/>
  <c r="I887" i="1"/>
  <c r="F887" i="1"/>
  <c r="C887" i="1"/>
  <c r="J886" i="1"/>
  <c r="I886" i="1"/>
  <c r="F886" i="1"/>
  <c r="C886" i="1"/>
  <c r="J885" i="1"/>
  <c r="I885" i="1"/>
  <c r="F885" i="1"/>
  <c r="C885" i="1"/>
  <c r="J884" i="1"/>
  <c r="I884" i="1"/>
  <c r="F884" i="1"/>
  <c r="C884" i="1"/>
  <c r="J883" i="1"/>
  <c r="I883" i="1"/>
  <c r="F883" i="1"/>
  <c r="C883" i="1"/>
  <c r="J882" i="1"/>
  <c r="I882" i="1"/>
  <c r="F882" i="1"/>
  <c r="C882" i="1"/>
  <c r="J881" i="1"/>
  <c r="I881" i="1"/>
  <c r="F881" i="1"/>
  <c r="C881" i="1"/>
  <c r="J880" i="1"/>
  <c r="I880" i="1"/>
  <c r="F880" i="1"/>
  <c r="C880" i="1"/>
  <c r="J879" i="1"/>
  <c r="I879" i="1"/>
  <c r="F879" i="1"/>
  <c r="C879" i="1"/>
  <c r="J878" i="1"/>
  <c r="I878" i="1"/>
  <c r="F878" i="1"/>
  <c r="C878" i="1"/>
  <c r="J877" i="1"/>
  <c r="I877" i="1"/>
  <c r="F877" i="1"/>
  <c r="C877" i="1"/>
  <c r="J876" i="1"/>
  <c r="I876" i="1"/>
  <c r="F876" i="1"/>
  <c r="C876" i="1"/>
  <c r="J875" i="1"/>
  <c r="I875" i="1"/>
  <c r="F875" i="1"/>
  <c r="C875" i="1"/>
  <c r="J874" i="1"/>
  <c r="I874" i="1"/>
  <c r="F874" i="1"/>
  <c r="C874" i="1"/>
  <c r="J873" i="1"/>
  <c r="I873" i="1"/>
  <c r="F873" i="1"/>
  <c r="C873" i="1"/>
  <c r="J872" i="1"/>
  <c r="I872" i="1"/>
  <c r="F872" i="1"/>
  <c r="C872" i="1"/>
  <c r="J871" i="1"/>
  <c r="I871" i="1"/>
  <c r="F871" i="1"/>
  <c r="C871" i="1"/>
  <c r="J870" i="1"/>
  <c r="I870" i="1"/>
  <c r="F870" i="1"/>
  <c r="C870" i="1"/>
  <c r="J869" i="1"/>
  <c r="I869" i="1"/>
  <c r="F869" i="1"/>
  <c r="C869" i="1"/>
  <c r="J868" i="1"/>
  <c r="I868" i="1"/>
  <c r="F868" i="1"/>
  <c r="C868" i="1"/>
  <c r="J867" i="1"/>
  <c r="I867" i="1"/>
  <c r="F867" i="1"/>
  <c r="C867" i="1"/>
  <c r="J866" i="1"/>
  <c r="I866" i="1"/>
  <c r="F866" i="1"/>
  <c r="C866" i="1"/>
  <c r="J865" i="1"/>
  <c r="I865" i="1"/>
  <c r="F865" i="1"/>
  <c r="C865" i="1"/>
  <c r="J864" i="1"/>
  <c r="I864" i="1"/>
  <c r="F864" i="1"/>
  <c r="C864" i="1"/>
  <c r="J863" i="1"/>
  <c r="I863" i="1"/>
  <c r="F863" i="1"/>
  <c r="C863" i="1"/>
  <c r="J862" i="1"/>
  <c r="I862" i="1"/>
  <c r="F862" i="1"/>
  <c r="C862" i="1"/>
  <c r="J861" i="1"/>
  <c r="I861" i="1"/>
  <c r="F861" i="1"/>
  <c r="C861" i="1"/>
  <c r="J860" i="1"/>
  <c r="I860" i="1"/>
  <c r="F860" i="1"/>
  <c r="C860" i="1"/>
  <c r="J859" i="1"/>
  <c r="I859" i="1"/>
  <c r="F859" i="1"/>
  <c r="C859" i="1"/>
  <c r="J858" i="1"/>
  <c r="I858" i="1"/>
  <c r="F858" i="1"/>
  <c r="C858" i="1"/>
  <c r="J857" i="1"/>
  <c r="I857" i="1"/>
  <c r="F857" i="1"/>
  <c r="C857" i="1"/>
  <c r="J856" i="1"/>
  <c r="I856" i="1"/>
  <c r="F856" i="1"/>
  <c r="C856" i="1"/>
  <c r="J855" i="1"/>
  <c r="I855" i="1"/>
  <c r="F855" i="1"/>
  <c r="C855" i="1"/>
  <c r="J854" i="1"/>
  <c r="I854" i="1"/>
  <c r="F854" i="1"/>
  <c r="C854" i="1"/>
  <c r="J853" i="1"/>
  <c r="I853" i="1"/>
  <c r="F853" i="1"/>
  <c r="C853" i="1"/>
  <c r="J852" i="1"/>
  <c r="I852" i="1"/>
  <c r="F852" i="1"/>
  <c r="C852" i="1"/>
  <c r="J851" i="1"/>
  <c r="I851" i="1"/>
  <c r="F851" i="1"/>
  <c r="C851" i="1"/>
  <c r="J850" i="1"/>
  <c r="I850" i="1"/>
  <c r="F850" i="1"/>
  <c r="C850" i="1"/>
  <c r="J849" i="1"/>
  <c r="I849" i="1"/>
  <c r="F849" i="1"/>
  <c r="C849" i="1"/>
  <c r="J848" i="1"/>
  <c r="I848" i="1"/>
  <c r="F848" i="1"/>
  <c r="C848" i="1"/>
  <c r="J847" i="1"/>
  <c r="I847" i="1"/>
  <c r="F847" i="1"/>
  <c r="C847" i="1"/>
  <c r="J846" i="1"/>
  <c r="I846" i="1"/>
  <c r="F846" i="1"/>
  <c r="C846" i="1"/>
  <c r="J845" i="1"/>
  <c r="I845" i="1"/>
  <c r="F845" i="1"/>
  <c r="C845" i="1"/>
  <c r="J844" i="1"/>
  <c r="I844" i="1"/>
  <c r="F844" i="1"/>
  <c r="C844" i="1"/>
  <c r="J843" i="1"/>
  <c r="I843" i="1"/>
  <c r="F843" i="1"/>
  <c r="C843" i="1"/>
  <c r="J842" i="1"/>
  <c r="I842" i="1"/>
  <c r="F842" i="1"/>
  <c r="C842" i="1"/>
  <c r="J841" i="1"/>
  <c r="I841" i="1"/>
  <c r="F841" i="1"/>
  <c r="C841" i="1"/>
  <c r="J840" i="1"/>
  <c r="I840" i="1"/>
  <c r="F840" i="1"/>
  <c r="C840" i="1"/>
  <c r="J839" i="1"/>
  <c r="I839" i="1"/>
  <c r="F839" i="1"/>
  <c r="C839" i="1"/>
  <c r="J838" i="1"/>
  <c r="I838" i="1"/>
  <c r="F838" i="1"/>
  <c r="C838" i="1"/>
  <c r="J837" i="1"/>
  <c r="I837" i="1"/>
  <c r="F837" i="1"/>
  <c r="C837" i="1"/>
  <c r="J836" i="1"/>
  <c r="I836" i="1"/>
  <c r="F836" i="1"/>
  <c r="C836" i="1"/>
  <c r="J835" i="1"/>
  <c r="I835" i="1"/>
  <c r="F835" i="1"/>
  <c r="C835" i="1"/>
  <c r="J834" i="1"/>
  <c r="I834" i="1"/>
  <c r="F834" i="1"/>
  <c r="C834" i="1"/>
  <c r="J833" i="1"/>
  <c r="I833" i="1"/>
  <c r="F833" i="1"/>
  <c r="C833" i="1"/>
  <c r="J832" i="1"/>
  <c r="I832" i="1"/>
  <c r="F832" i="1"/>
  <c r="C832" i="1"/>
  <c r="J831" i="1"/>
  <c r="I831" i="1"/>
  <c r="F831" i="1"/>
  <c r="C831" i="1"/>
  <c r="J830" i="1"/>
  <c r="I830" i="1"/>
  <c r="F830" i="1"/>
  <c r="C830" i="1"/>
  <c r="J829" i="1"/>
  <c r="I829" i="1"/>
  <c r="F829" i="1"/>
  <c r="C829" i="1"/>
  <c r="J828" i="1"/>
  <c r="I828" i="1"/>
  <c r="F828" i="1"/>
  <c r="C828" i="1"/>
  <c r="J827" i="1"/>
  <c r="I827" i="1"/>
  <c r="F827" i="1"/>
  <c r="C827" i="1"/>
  <c r="J826" i="1"/>
  <c r="I826" i="1"/>
  <c r="F826" i="1"/>
  <c r="C826" i="1"/>
  <c r="J825" i="1"/>
  <c r="I825" i="1"/>
  <c r="F825" i="1"/>
  <c r="C825" i="1"/>
  <c r="J824" i="1"/>
  <c r="I824" i="1"/>
  <c r="F824" i="1"/>
  <c r="C824" i="1"/>
  <c r="J823" i="1"/>
  <c r="I823" i="1"/>
  <c r="F823" i="1"/>
  <c r="C823" i="1"/>
  <c r="J822" i="1"/>
  <c r="I822" i="1"/>
  <c r="F822" i="1"/>
  <c r="C822" i="1"/>
  <c r="J821" i="1"/>
  <c r="I821" i="1"/>
  <c r="F821" i="1"/>
  <c r="C821" i="1"/>
  <c r="J820" i="1"/>
  <c r="I820" i="1"/>
  <c r="F820" i="1"/>
  <c r="C820" i="1"/>
  <c r="J819" i="1"/>
  <c r="I819" i="1"/>
  <c r="F819" i="1"/>
  <c r="C819" i="1"/>
  <c r="J818" i="1"/>
  <c r="I818" i="1"/>
  <c r="F818" i="1"/>
  <c r="C818" i="1"/>
  <c r="J817" i="1"/>
  <c r="I817" i="1"/>
  <c r="F817" i="1"/>
  <c r="C817" i="1"/>
  <c r="J816" i="1"/>
  <c r="I816" i="1"/>
  <c r="F816" i="1"/>
  <c r="C816" i="1"/>
  <c r="J815" i="1"/>
  <c r="I815" i="1"/>
  <c r="F815" i="1"/>
  <c r="C815" i="1"/>
  <c r="J814" i="1"/>
  <c r="I814" i="1"/>
  <c r="F814" i="1"/>
  <c r="C814" i="1"/>
  <c r="J813" i="1"/>
  <c r="I813" i="1"/>
  <c r="F813" i="1"/>
  <c r="C813" i="1"/>
  <c r="J812" i="1"/>
  <c r="I812" i="1"/>
  <c r="F812" i="1"/>
  <c r="C812" i="1"/>
  <c r="J811" i="1"/>
  <c r="I811" i="1"/>
  <c r="F811" i="1"/>
  <c r="C811" i="1"/>
  <c r="J810" i="1"/>
  <c r="I810" i="1"/>
  <c r="F810" i="1"/>
  <c r="C810" i="1"/>
  <c r="J809" i="1"/>
  <c r="I809" i="1"/>
  <c r="F809" i="1"/>
  <c r="C809" i="1"/>
  <c r="J808" i="1"/>
  <c r="I808" i="1"/>
  <c r="F808" i="1"/>
  <c r="C808" i="1"/>
  <c r="J807" i="1"/>
  <c r="I807" i="1"/>
  <c r="F807" i="1"/>
  <c r="C807" i="1"/>
  <c r="J806" i="1"/>
  <c r="I806" i="1"/>
  <c r="F806" i="1"/>
  <c r="C806" i="1"/>
  <c r="J805" i="1"/>
  <c r="I805" i="1"/>
  <c r="F805" i="1"/>
  <c r="C805" i="1"/>
  <c r="J804" i="1"/>
  <c r="I804" i="1"/>
  <c r="F804" i="1"/>
  <c r="C804" i="1"/>
  <c r="J803" i="1"/>
  <c r="I803" i="1"/>
  <c r="F803" i="1"/>
  <c r="C803" i="1"/>
  <c r="J802" i="1"/>
  <c r="I802" i="1"/>
  <c r="F802" i="1"/>
  <c r="C802" i="1"/>
  <c r="J801" i="1"/>
  <c r="I801" i="1"/>
  <c r="F801" i="1"/>
  <c r="C801" i="1"/>
  <c r="J800" i="1"/>
  <c r="I800" i="1"/>
  <c r="F800" i="1"/>
  <c r="C800" i="1"/>
  <c r="J799" i="1"/>
  <c r="I799" i="1"/>
  <c r="F799" i="1"/>
  <c r="C799" i="1"/>
  <c r="J798" i="1"/>
  <c r="I798" i="1"/>
  <c r="F798" i="1"/>
  <c r="C798" i="1"/>
  <c r="J797" i="1"/>
  <c r="I797" i="1"/>
  <c r="F797" i="1"/>
  <c r="C797" i="1"/>
  <c r="J796" i="1"/>
  <c r="I796" i="1"/>
  <c r="F796" i="1"/>
  <c r="C796" i="1"/>
  <c r="J795" i="1"/>
  <c r="I795" i="1"/>
  <c r="F795" i="1"/>
  <c r="C795" i="1"/>
  <c r="J794" i="1"/>
  <c r="I794" i="1"/>
  <c r="F794" i="1"/>
  <c r="C794" i="1"/>
  <c r="J793" i="1"/>
  <c r="I793" i="1"/>
  <c r="F793" i="1"/>
  <c r="C793" i="1"/>
  <c r="J792" i="1"/>
  <c r="I792" i="1"/>
  <c r="F792" i="1"/>
  <c r="C792" i="1"/>
  <c r="J791" i="1"/>
  <c r="I791" i="1"/>
  <c r="F791" i="1"/>
  <c r="C791" i="1"/>
  <c r="J790" i="1"/>
  <c r="I790" i="1"/>
  <c r="F790" i="1"/>
  <c r="C790" i="1"/>
  <c r="J789" i="1"/>
  <c r="I789" i="1"/>
  <c r="F789" i="1"/>
  <c r="C789" i="1"/>
  <c r="J788" i="1"/>
  <c r="I788" i="1"/>
  <c r="F788" i="1"/>
  <c r="C788" i="1"/>
  <c r="J787" i="1"/>
  <c r="I787" i="1"/>
  <c r="F787" i="1"/>
  <c r="C787" i="1"/>
  <c r="J786" i="1"/>
  <c r="I786" i="1"/>
  <c r="F786" i="1"/>
  <c r="C786" i="1"/>
  <c r="J785" i="1"/>
  <c r="I785" i="1"/>
  <c r="F785" i="1"/>
  <c r="C785" i="1"/>
  <c r="J784" i="1"/>
  <c r="I784" i="1"/>
  <c r="F784" i="1"/>
  <c r="C784" i="1"/>
  <c r="J783" i="1"/>
  <c r="I783" i="1"/>
  <c r="F783" i="1"/>
  <c r="C783" i="1"/>
  <c r="J782" i="1"/>
  <c r="I782" i="1"/>
  <c r="F782" i="1"/>
  <c r="C782" i="1"/>
  <c r="J781" i="1"/>
  <c r="I781" i="1"/>
  <c r="F781" i="1"/>
  <c r="C781" i="1"/>
  <c r="J780" i="1"/>
  <c r="I780" i="1"/>
  <c r="F780" i="1"/>
  <c r="C780" i="1"/>
  <c r="J779" i="1"/>
  <c r="I779" i="1"/>
  <c r="F779" i="1"/>
  <c r="C779" i="1"/>
  <c r="J778" i="1"/>
  <c r="I778" i="1"/>
  <c r="F778" i="1"/>
  <c r="C778" i="1"/>
  <c r="J777" i="1"/>
  <c r="I777" i="1"/>
  <c r="F777" i="1"/>
  <c r="C777" i="1"/>
  <c r="J776" i="1"/>
  <c r="I776" i="1"/>
  <c r="F776" i="1"/>
  <c r="C776" i="1"/>
  <c r="J775" i="1"/>
  <c r="I775" i="1"/>
  <c r="F775" i="1"/>
  <c r="C775" i="1"/>
  <c r="J774" i="1"/>
  <c r="I774" i="1"/>
  <c r="F774" i="1"/>
  <c r="C774" i="1"/>
  <c r="J773" i="1"/>
  <c r="I773" i="1"/>
  <c r="F773" i="1"/>
  <c r="C773" i="1"/>
  <c r="J772" i="1"/>
  <c r="I772" i="1"/>
  <c r="F772" i="1"/>
  <c r="C772" i="1"/>
  <c r="J771" i="1"/>
  <c r="I771" i="1"/>
  <c r="F771" i="1"/>
  <c r="C771" i="1"/>
  <c r="J770" i="1"/>
  <c r="I770" i="1"/>
  <c r="F770" i="1"/>
  <c r="C770" i="1"/>
  <c r="J769" i="1"/>
  <c r="I769" i="1"/>
  <c r="F769" i="1"/>
  <c r="C769" i="1"/>
  <c r="J768" i="1"/>
  <c r="I768" i="1"/>
  <c r="F768" i="1"/>
  <c r="C768" i="1"/>
  <c r="J767" i="1"/>
  <c r="I767" i="1"/>
  <c r="F767" i="1"/>
  <c r="C767" i="1"/>
  <c r="J766" i="1"/>
  <c r="I766" i="1"/>
  <c r="F766" i="1"/>
  <c r="C766" i="1"/>
  <c r="J765" i="1"/>
  <c r="I765" i="1"/>
  <c r="F765" i="1"/>
  <c r="C765" i="1"/>
  <c r="J764" i="1"/>
  <c r="I764" i="1"/>
  <c r="F764" i="1"/>
  <c r="C764" i="1"/>
  <c r="J763" i="1"/>
  <c r="I763" i="1"/>
  <c r="F763" i="1"/>
  <c r="C763" i="1"/>
  <c r="J762" i="1"/>
  <c r="I762" i="1"/>
  <c r="F762" i="1"/>
  <c r="C762" i="1"/>
  <c r="J761" i="1"/>
  <c r="I761" i="1"/>
  <c r="F761" i="1"/>
  <c r="C761" i="1"/>
  <c r="J760" i="1"/>
  <c r="I760" i="1"/>
  <c r="F760" i="1"/>
  <c r="C760" i="1"/>
  <c r="J759" i="1"/>
  <c r="I759" i="1"/>
  <c r="F759" i="1"/>
  <c r="C759" i="1"/>
  <c r="J758" i="1"/>
  <c r="I758" i="1"/>
  <c r="F758" i="1"/>
  <c r="C758" i="1"/>
  <c r="J757" i="1"/>
  <c r="I757" i="1"/>
  <c r="F757" i="1"/>
  <c r="C757" i="1"/>
  <c r="J756" i="1"/>
  <c r="I756" i="1"/>
  <c r="F756" i="1"/>
  <c r="C756" i="1"/>
  <c r="J755" i="1"/>
  <c r="I755" i="1"/>
  <c r="F755" i="1"/>
  <c r="C755" i="1"/>
  <c r="J754" i="1"/>
  <c r="I754" i="1"/>
  <c r="F754" i="1"/>
  <c r="C754" i="1"/>
  <c r="J753" i="1"/>
  <c r="I753" i="1"/>
  <c r="F753" i="1"/>
  <c r="C753" i="1"/>
  <c r="J752" i="1"/>
  <c r="I752" i="1"/>
  <c r="F752" i="1"/>
  <c r="C752" i="1"/>
  <c r="J751" i="1"/>
  <c r="I751" i="1"/>
  <c r="F751" i="1"/>
  <c r="C751" i="1"/>
  <c r="J750" i="1"/>
  <c r="I750" i="1"/>
  <c r="F750" i="1"/>
  <c r="C750" i="1"/>
  <c r="J749" i="1"/>
  <c r="I749" i="1"/>
  <c r="F749" i="1"/>
  <c r="C749" i="1"/>
  <c r="J748" i="1"/>
  <c r="I748" i="1"/>
  <c r="F748" i="1"/>
  <c r="C748" i="1"/>
  <c r="J747" i="1"/>
  <c r="I747" i="1"/>
  <c r="F747" i="1"/>
  <c r="C747" i="1"/>
  <c r="J746" i="1"/>
  <c r="I746" i="1"/>
  <c r="F746" i="1"/>
  <c r="C746" i="1"/>
  <c r="J745" i="1"/>
  <c r="I745" i="1"/>
  <c r="F745" i="1"/>
  <c r="C745" i="1"/>
  <c r="J744" i="1"/>
  <c r="I744" i="1"/>
  <c r="F744" i="1"/>
  <c r="C744" i="1"/>
  <c r="J743" i="1"/>
  <c r="I743" i="1"/>
  <c r="F743" i="1"/>
  <c r="C743" i="1"/>
  <c r="J742" i="1"/>
  <c r="I742" i="1"/>
  <c r="F742" i="1"/>
  <c r="C742" i="1"/>
  <c r="J741" i="1"/>
  <c r="I741" i="1"/>
  <c r="F741" i="1"/>
  <c r="C741" i="1"/>
  <c r="J740" i="1"/>
  <c r="I740" i="1"/>
  <c r="F740" i="1"/>
  <c r="C740" i="1"/>
  <c r="J739" i="1"/>
  <c r="I739" i="1"/>
  <c r="F739" i="1"/>
  <c r="C739" i="1"/>
  <c r="J738" i="1"/>
  <c r="I738" i="1"/>
  <c r="F738" i="1"/>
  <c r="C738" i="1"/>
  <c r="J737" i="1"/>
  <c r="I737" i="1"/>
  <c r="F737" i="1"/>
  <c r="C737" i="1"/>
  <c r="J736" i="1"/>
  <c r="I736" i="1"/>
  <c r="F736" i="1"/>
  <c r="C736" i="1"/>
  <c r="J735" i="1"/>
  <c r="I735" i="1"/>
  <c r="F735" i="1"/>
  <c r="C735" i="1"/>
  <c r="J734" i="1"/>
  <c r="I734" i="1"/>
  <c r="F734" i="1"/>
  <c r="C734" i="1"/>
  <c r="J733" i="1"/>
  <c r="I733" i="1"/>
  <c r="F733" i="1"/>
  <c r="C733" i="1"/>
  <c r="J732" i="1"/>
  <c r="I732" i="1"/>
  <c r="F732" i="1"/>
  <c r="C732" i="1"/>
  <c r="J731" i="1"/>
  <c r="I731" i="1"/>
  <c r="F731" i="1"/>
  <c r="C731" i="1"/>
  <c r="J730" i="1"/>
  <c r="I730" i="1"/>
  <c r="F730" i="1"/>
  <c r="C730" i="1"/>
  <c r="J729" i="1"/>
  <c r="I729" i="1"/>
  <c r="F729" i="1"/>
  <c r="C729" i="1"/>
  <c r="J728" i="1"/>
  <c r="I728" i="1"/>
  <c r="F728" i="1"/>
  <c r="C728" i="1"/>
  <c r="J727" i="1"/>
  <c r="I727" i="1"/>
  <c r="F727" i="1"/>
  <c r="C727" i="1"/>
  <c r="J726" i="1"/>
  <c r="I726" i="1"/>
  <c r="F726" i="1"/>
  <c r="C726" i="1"/>
  <c r="J725" i="1"/>
  <c r="I725" i="1"/>
  <c r="F725" i="1"/>
  <c r="C725" i="1"/>
  <c r="J724" i="1"/>
  <c r="I724" i="1"/>
  <c r="F724" i="1"/>
  <c r="C724" i="1"/>
  <c r="J723" i="1"/>
  <c r="I723" i="1"/>
  <c r="F723" i="1"/>
  <c r="C723" i="1"/>
  <c r="J722" i="1"/>
  <c r="I722" i="1"/>
  <c r="F722" i="1"/>
  <c r="C722" i="1"/>
  <c r="J721" i="1"/>
  <c r="I721" i="1"/>
  <c r="F721" i="1"/>
  <c r="C721" i="1"/>
  <c r="J720" i="1"/>
  <c r="I720" i="1"/>
  <c r="F720" i="1"/>
  <c r="C720" i="1"/>
  <c r="J719" i="1"/>
  <c r="I719" i="1"/>
  <c r="F719" i="1"/>
  <c r="C719" i="1"/>
  <c r="J718" i="1"/>
  <c r="I718" i="1"/>
  <c r="F718" i="1"/>
  <c r="C718" i="1"/>
  <c r="J717" i="1"/>
  <c r="I717" i="1"/>
  <c r="F717" i="1"/>
  <c r="C717" i="1"/>
  <c r="J716" i="1"/>
  <c r="I716" i="1"/>
  <c r="F716" i="1"/>
  <c r="C716" i="1"/>
  <c r="J715" i="1"/>
  <c r="I715" i="1"/>
  <c r="F715" i="1"/>
  <c r="C715" i="1"/>
  <c r="J714" i="1"/>
  <c r="I714" i="1"/>
  <c r="F714" i="1"/>
  <c r="C714" i="1"/>
  <c r="J713" i="1"/>
  <c r="I713" i="1"/>
  <c r="F713" i="1"/>
  <c r="C713" i="1"/>
  <c r="J712" i="1"/>
  <c r="I712" i="1"/>
  <c r="F712" i="1"/>
  <c r="C712" i="1"/>
  <c r="J711" i="1"/>
  <c r="I711" i="1"/>
  <c r="F711" i="1"/>
  <c r="C711" i="1"/>
  <c r="J710" i="1"/>
  <c r="I710" i="1"/>
  <c r="F710" i="1"/>
  <c r="C710" i="1"/>
  <c r="J709" i="1"/>
  <c r="I709" i="1"/>
  <c r="F709" i="1"/>
  <c r="C709" i="1"/>
  <c r="J708" i="1"/>
  <c r="I708" i="1"/>
  <c r="F708" i="1"/>
  <c r="C708" i="1"/>
  <c r="J707" i="1"/>
  <c r="I707" i="1"/>
  <c r="F707" i="1"/>
  <c r="C707" i="1"/>
  <c r="J706" i="1"/>
  <c r="I706" i="1"/>
  <c r="F706" i="1"/>
  <c r="C706" i="1"/>
  <c r="J705" i="1"/>
  <c r="I705" i="1"/>
  <c r="F705" i="1"/>
  <c r="C705" i="1"/>
  <c r="J704" i="1"/>
  <c r="I704" i="1"/>
  <c r="F704" i="1"/>
  <c r="C704" i="1"/>
  <c r="J703" i="1"/>
  <c r="I703" i="1"/>
  <c r="F703" i="1"/>
  <c r="C703" i="1"/>
  <c r="J702" i="1"/>
  <c r="I702" i="1"/>
  <c r="F702" i="1"/>
  <c r="C702" i="1"/>
  <c r="J701" i="1"/>
  <c r="I701" i="1"/>
  <c r="F701" i="1"/>
  <c r="C701" i="1"/>
  <c r="J700" i="1"/>
  <c r="I700" i="1"/>
  <c r="F700" i="1"/>
  <c r="C700" i="1"/>
  <c r="J699" i="1"/>
  <c r="I699" i="1"/>
  <c r="F699" i="1"/>
  <c r="C699" i="1"/>
  <c r="J698" i="1"/>
  <c r="I698" i="1"/>
  <c r="F698" i="1"/>
  <c r="C698" i="1"/>
  <c r="J697" i="1"/>
  <c r="I697" i="1"/>
  <c r="F697" i="1"/>
  <c r="C697" i="1"/>
  <c r="J696" i="1"/>
  <c r="I696" i="1"/>
  <c r="F696" i="1"/>
  <c r="C696" i="1"/>
  <c r="J695" i="1"/>
  <c r="I695" i="1"/>
  <c r="F695" i="1"/>
  <c r="C695" i="1"/>
  <c r="J694" i="1"/>
  <c r="I694" i="1"/>
  <c r="F694" i="1"/>
  <c r="C694" i="1"/>
  <c r="J693" i="1"/>
  <c r="I693" i="1"/>
  <c r="F693" i="1"/>
  <c r="C693" i="1"/>
  <c r="J692" i="1"/>
  <c r="I692" i="1"/>
  <c r="F692" i="1"/>
  <c r="C692" i="1"/>
  <c r="J691" i="1"/>
  <c r="I691" i="1"/>
  <c r="F691" i="1"/>
  <c r="C691" i="1"/>
  <c r="J690" i="1"/>
  <c r="I690" i="1"/>
  <c r="F690" i="1"/>
  <c r="C690" i="1"/>
  <c r="J689" i="1"/>
  <c r="I689" i="1"/>
  <c r="F689" i="1"/>
  <c r="C689" i="1"/>
  <c r="J688" i="1"/>
  <c r="I688" i="1"/>
  <c r="F688" i="1"/>
  <c r="C688" i="1"/>
  <c r="J687" i="1"/>
  <c r="I687" i="1"/>
  <c r="F687" i="1"/>
  <c r="C687" i="1"/>
  <c r="J686" i="1"/>
  <c r="I686" i="1"/>
  <c r="F686" i="1"/>
  <c r="C686" i="1"/>
  <c r="J685" i="1"/>
  <c r="I685" i="1"/>
  <c r="F685" i="1"/>
  <c r="C685" i="1"/>
  <c r="J684" i="1"/>
  <c r="I684" i="1"/>
  <c r="F684" i="1"/>
  <c r="C684" i="1"/>
  <c r="J683" i="1"/>
  <c r="I683" i="1"/>
  <c r="F683" i="1"/>
  <c r="C683" i="1"/>
  <c r="J682" i="1"/>
  <c r="I682" i="1"/>
  <c r="F682" i="1"/>
  <c r="C682" i="1"/>
  <c r="J681" i="1"/>
  <c r="I681" i="1"/>
  <c r="F681" i="1"/>
  <c r="C681" i="1"/>
  <c r="J680" i="1"/>
  <c r="I680" i="1"/>
  <c r="F680" i="1"/>
  <c r="C680" i="1"/>
  <c r="J679" i="1"/>
  <c r="I679" i="1"/>
  <c r="F679" i="1"/>
  <c r="C679" i="1"/>
  <c r="J678" i="1"/>
  <c r="I678" i="1"/>
  <c r="F678" i="1"/>
  <c r="C678" i="1"/>
  <c r="J677" i="1"/>
  <c r="I677" i="1"/>
  <c r="F677" i="1"/>
  <c r="C677" i="1"/>
  <c r="J676" i="1"/>
  <c r="I676" i="1"/>
  <c r="F676" i="1"/>
  <c r="C676" i="1"/>
  <c r="J675" i="1"/>
  <c r="I675" i="1"/>
  <c r="F675" i="1"/>
  <c r="C675" i="1"/>
  <c r="J674" i="1"/>
  <c r="I674" i="1"/>
  <c r="F674" i="1"/>
  <c r="C674" i="1"/>
  <c r="J673" i="1"/>
  <c r="I673" i="1"/>
  <c r="F673" i="1"/>
  <c r="C673" i="1"/>
  <c r="J672" i="1"/>
  <c r="I672" i="1"/>
  <c r="F672" i="1"/>
  <c r="C672" i="1"/>
  <c r="J671" i="1"/>
  <c r="I671" i="1"/>
  <c r="F671" i="1"/>
  <c r="C671" i="1"/>
  <c r="J670" i="1"/>
  <c r="I670" i="1"/>
  <c r="F670" i="1"/>
  <c r="C670" i="1"/>
  <c r="J669" i="1"/>
  <c r="I669" i="1"/>
  <c r="F669" i="1"/>
  <c r="C669" i="1"/>
  <c r="J668" i="1"/>
  <c r="I668" i="1"/>
  <c r="F668" i="1"/>
  <c r="C668" i="1"/>
  <c r="J667" i="1"/>
  <c r="I667" i="1"/>
  <c r="F667" i="1"/>
  <c r="C667" i="1"/>
  <c r="J666" i="1"/>
  <c r="I666" i="1"/>
  <c r="F666" i="1"/>
  <c r="C666" i="1"/>
  <c r="J665" i="1"/>
  <c r="I665" i="1"/>
  <c r="F665" i="1"/>
  <c r="C665" i="1"/>
  <c r="J664" i="1"/>
  <c r="I664" i="1"/>
  <c r="F664" i="1"/>
  <c r="C664" i="1"/>
  <c r="J663" i="1"/>
  <c r="I663" i="1"/>
  <c r="F663" i="1"/>
  <c r="C663" i="1"/>
  <c r="J662" i="1"/>
  <c r="I662" i="1"/>
  <c r="F662" i="1"/>
  <c r="C662" i="1"/>
  <c r="J661" i="1"/>
  <c r="I661" i="1"/>
  <c r="F661" i="1"/>
  <c r="C661" i="1"/>
  <c r="J660" i="1"/>
  <c r="I660" i="1"/>
  <c r="F660" i="1"/>
  <c r="C660" i="1"/>
  <c r="J659" i="1"/>
  <c r="I659" i="1"/>
  <c r="F659" i="1"/>
  <c r="C659" i="1"/>
  <c r="J658" i="1"/>
  <c r="I658" i="1"/>
  <c r="F658" i="1"/>
  <c r="C658" i="1"/>
  <c r="J657" i="1"/>
  <c r="I657" i="1"/>
  <c r="F657" i="1"/>
  <c r="C657" i="1"/>
  <c r="J656" i="1"/>
  <c r="I656" i="1"/>
  <c r="F656" i="1"/>
  <c r="C656" i="1"/>
  <c r="J655" i="1"/>
  <c r="I655" i="1"/>
  <c r="F655" i="1"/>
  <c r="C655" i="1"/>
  <c r="J654" i="1"/>
  <c r="I654" i="1"/>
  <c r="F654" i="1"/>
  <c r="C654" i="1"/>
  <c r="J653" i="1"/>
  <c r="I653" i="1"/>
  <c r="F653" i="1"/>
  <c r="C653" i="1"/>
  <c r="J652" i="1"/>
  <c r="I652" i="1"/>
  <c r="F652" i="1"/>
  <c r="C652" i="1"/>
  <c r="J651" i="1"/>
  <c r="I651" i="1"/>
  <c r="F651" i="1"/>
  <c r="C651" i="1"/>
  <c r="J650" i="1"/>
  <c r="I650" i="1"/>
  <c r="F650" i="1"/>
  <c r="C650" i="1"/>
  <c r="J649" i="1"/>
  <c r="I649" i="1"/>
  <c r="F649" i="1"/>
  <c r="C649" i="1"/>
  <c r="J648" i="1"/>
  <c r="I648" i="1"/>
  <c r="F648" i="1"/>
  <c r="C648" i="1"/>
  <c r="J647" i="1"/>
  <c r="I647" i="1"/>
  <c r="F647" i="1"/>
  <c r="C647" i="1"/>
  <c r="J646" i="1"/>
  <c r="I646" i="1"/>
  <c r="F646" i="1"/>
  <c r="C646" i="1"/>
  <c r="J645" i="1"/>
  <c r="I645" i="1"/>
  <c r="F645" i="1"/>
  <c r="C645" i="1"/>
  <c r="J644" i="1"/>
  <c r="I644" i="1"/>
  <c r="F644" i="1"/>
  <c r="C644" i="1"/>
  <c r="J643" i="1"/>
  <c r="I643" i="1"/>
  <c r="F643" i="1"/>
  <c r="C643" i="1"/>
  <c r="J642" i="1"/>
  <c r="I642" i="1"/>
  <c r="F642" i="1"/>
  <c r="C642" i="1"/>
  <c r="J641" i="1"/>
  <c r="I641" i="1"/>
  <c r="F641" i="1"/>
  <c r="C641" i="1"/>
  <c r="J640" i="1"/>
  <c r="I640" i="1"/>
  <c r="F640" i="1"/>
  <c r="C640" i="1"/>
  <c r="J639" i="1"/>
  <c r="I639" i="1"/>
  <c r="F639" i="1"/>
  <c r="C639" i="1"/>
  <c r="J638" i="1"/>
  <c r="I638" i="1"/>
  <c r="F638" i="1"/>
  <c r="C638" i="1"/>
  <c r="J637" i="1"/>
  <c r="I637" i="1"/>
  <c r="F637" i="1"/>
  <c r="C637" i="1"/>
  <c r="J636" i="1"/>
  <c r="I636" i="1"/>
  <c r="F636" i="1"/>
  <c r="C636" i="1"/>
  <c r="J635" i="1"/>
  <c r="I635" i="1"/>
  <c r="F635" i="1"/>
  <c r="C635" i="1"/>
  <c r="J634" i="1"/>
  <c r="I634" i="1"/>
  <c r="F634" i="1"/>
  <c r="C634" i="1"/>
  <c r="J633" i="1"/>
  <c r="I633" i="1"/>
  <c r="F633" i="1"/>
  <c r="C633" i="1"/>
  <c r="J632" i="1"/>
  <c r="I632" i="1"/>
  <c r="F632" i="1"/>
  <c r="C632" i="1"/>
  <c r="J631" i="1"/>
  <c r="I631" i="1"/>
  <c r="F631" i="1"/>
  <c r="C631" i="1"/>
  <c r="J630" i="1"/>
  <c r="I630" i="1"/>
  <c r="F630" i="1"/>
  <c r="C630" i="1"/>
  <c r="J629" i="1"/>
  <c r="I629" i="1"/>
  <c r="F629" i="1"/>
  <c r="C629" i="1"/>
  <c r="J628" i="1"/>
  <c r="I628" i="1"/>
  <c r="F628" i="1"/>
  <c r="C628" i="1"/>
  <c r="J627" i="1"/>
  <c r="I627" i="1"/>
  <c r="F627" i="1"/>
  <c r="C627" i="1"/>
  <c r="J626" i="1"/>
  <c r="I626" i="1"/>
  <c r="F626" i="1"/>
  <c r="C626" i="1"/>
  <c r="J625" i="1"/>
  <c r="I625" i="1"/>
  <c r="F625" i="1"/>
  <c r="C625" i="1"/>
  <c r="J624" i="1"/>
  <c r="I624" i="1"/>
  <c r="F624" i="1"/>
  <c r="C624" i="1"/>
  <c r="J623" i="1"/>
  <c r="I623" i="1"/>
  <c r="F623" i="1"/>
  <c r="C623" i="1"/>
  <c r="J622" i="1"/>
  <c r="I622" i="1"/>
  <c r="F622" i="1"/>
  <c r="C622" i="1"/>
  <c r="J621" i="1"/>
  <c r="I621" i="1"/>
  <c r="F621" i="1"/>
  <c r="C621" i="1"/>
  <c r="J620" i="1"/>
  <c r="I620" i="1"/>
  <c r="F620" i="1"/>
  <c r="C620" i="1"/>
  <c r="J619" i="1"/>
  <c r="I619" i="1"/>
  <c r="F619" i="1"/>
  <c r="C619" i="1"/>
  <c r="J618" i="1"/>
  <c r="I618" i="1"/>
  <c r="F618" i="1"/>
  <c r="C618" i="1"/>
  <c r="J617" i="1"/>
  <c r="I617" i="1"/>
  <c r="F617" i="1"/>
  <c r="C617" i="1"/>
  <c r="J616" i="1"/>
  <c r="I616" i="1"/>
  <c r="F616" i="1"/>
  <c r="C616" i="1"/>
  <c r="J615" i="1"/>
  <c r="I615" i="1"/>
  <c r="F615" i="1"/>
  <c r="C615" i="1"/>
  <c r="J614" i="1"/>
  <c r="I614" i="1"/>
  <c r="F614" i="1"/>
  <c r="C614" i="1"/>
  <c r="J613" i="1"/>
  <c r="I613" i="1"/>
  <c r="F613" i="1"/>
  <c r="C613" i="1"/>
  <c r="J612" i="1"/>
  <c r="I612" i="1"/>
  <c r="F612" i="1"/>
  <c r="C612" i="1"/>
  <c r="J611" i="1"/>
  <c r="I611" i="1"/>
  <c r="F611" i="1"/>
  <c r="C611" i="1"/>
  <c r="J610" i="1"/>
  <c r="I610" i="1"/>
  <c r="F610" i="1"/>
  <c r="C610" i="1"/>
  <c r="J609" i="1"/>
  <c r="I609" i="1"/>
  <c r="F609" i="1"/>
  <c r="C609" i="1"/>
  <c r="J608" i="1"/>
  <c r="I608" i="1"/>
  <c r="F608" i="1"/>
  <c r="C608" i="1"/>
  <c r="J607" i="1"/>
  <c r="I607" i="1"/>
  <c r="F607" i="1"/>
  <c r="C607" i="1"/>
  <c r="J606" i="1"/>
  <c r="I606" i="1"/>
  <c r="F606" i="1"/>
  <c r="C606" i="1"/>
  <c r="J605" i="1"/>
  <c r="I605" i="1"/>
  <c r="F605" i="1"/>
  <c r="C605" i="1"/>
  <c r="J604" i="1"/>
  <c r="I604" i="1"/>
  <c r="F604" i="1"/>
  <c r="C604" i="1"/>
  <c r="J603" i="1"/>
  <c r="I603" i="1"/>
  <c r="F603" i="1"/>
  <c r="C603" i="1"/>
  <c r="J602" i="1"/>
  <c r="I602" i="1"/>
  <c r="F602" i="1"/>
  <c r="C602" i="1"/>
  <c r="J601" i="1"/>
  <c r="I601" i="1"/>
  <c r="F601" i="1"/>
  <c r="C601" i="1"/>
  <c r="J600" i="1"/>
  <c r="I600" i="1"/>
  <c r="F600" i="1"/>
  <c r="C600" i="1"/>
  <c r="J599" i="1"/>
  <c r="I599" i="1"/>
  <c r="F599" i="1"/>
  <c r="C599" i="1"/>
  <c r="J598" i="1"/>
  <c r="I598" i="1"/>
  <c r="F598" i="1"/>
  <c r="C598" i="1"/>
  <c r="J597" i="1"/>
  <c r="I597" i="1"/>
  <c r="F597" i="1"/>
  <c r="C597" i="1"/>
  <c r="J596" i="1"/>
  <c r="I596" i="1"/>
  <c r="F596" i="1"/>
  <c r="C596" i="1"/>
  <c r="J595" i="1"/>
  <c r="I595" i="1"/>
  <c r="F595" i="1"/>
  <c r="C595" i="1"/>
  <c r="J594" i="1"/>
  <c r="I594" i="1"/>
  <c r="F594" i="1"/>
  <c r="C594" i="1"/>
  <c r="J593" i="1"/>
  <c r="I593" i="1"/>
  <c r="F593" i="1"/>
  <c r="C593" i="1"/>
  <c r="J592" i="1"/>
  <c r="I592" i="1"/>
  <c r="F592" i="1"/>
  <c r="C592" i="1"/>
  <c r="J591" i="1"/>
  <c r="I591" i="1"/>
  <c r="F591" i="1"/>
  <c r="C591" i="1"/>
  <c r="J590" i="1"/>
  <c r="I590" i="1"/>
  <c r="F590" i="1"/>
  <c r="C590" i="1"/>
  <c r="J589" i="1"/>
  <c r="I589" i="1"/>
  <c r="F589" i="1"/>
  <c r="C589" i="1"/>
  <c r="J588" i="1"/>
  <c r="I588" i="1"/>
  <c r="F588" i="1"/>
  <c r="C588" i="1"/>
  <c r="J587" i="1"/>
  <c r="I587" i="1"/>
  <c r="F587" i="1"/>
  <c r="C587" i="1"/>
  <c r="J586" i="1"/>
  <c r="I586" i="1"/>
  <c r="F586" i="1"/>
  <c r="C586" i="1"/>
  <c r="J585" i="1"/>
  <c r="I585" i="1"/>
  <c r="F585" i="1"/>
  <c r="C585" i="1"/>
  <c r="J584" i="1"/>
  <c r="I584" i="1"/>
  <c r="F584" i="1"/>
  <c r="C584" i="1"/>
  <c r="J583" i="1"/>
  <c r="I583" i="1"/>
  <c r="F583" i="1"/>
  <c r="C583" i="1"/>
  <c r="J582" i="1"/>
  <c r="I582" i="1"/>
  <c r="F582" i="1"/>
  <c r="C582" i="1"/>
  <c r="J581" i="1"/>
  <c r="I581" i="1"/>
  <c r="F581" i="1"/>
  <c r="C581" i="1"/>
  <c r="J580" i="1"/>
  <c r="I580" i="1"/>
  <c r="F580" i="1"/>
  <c r="C580" i="1"/>
  <c r="J579" i="1"/>
  <c r="I579" i="1"/>
  <c r="F579" i="1"/>
  <c r="C579" i="1"/>
  <c r="J578" i="1"/>
  <c r="I578" i="1"/>
  <c r="F578" i="1"/>
  <c r="C578" i="1"/>
  <c r="J577" i="1"/>
  <c r="I577" i="1"/>
  <c r="F577" i="1"/>
  <c r="C577" i="1"/>
  <c r="J576" i="1"/>
  <c r="I576" i="1"/>
  <c r="F576" i="1"/>
  <c r="C576" i="1"/>
  <c r="J575" i="1"/>
  <c r="I575" i="1"/>
  <c r="F575" i="1"/>
  <c r="C575" i="1"/>
  <c r="J574" i="1"/>
  <c r="I574" i="1"/>
  <c r="F574" i="1"/>
  <c r="C574" i="1"/>
  <c r="J573" i="1"/>
  <c r="I573" i="1"/>
  <c r="F573" i="1"/>
  <c r="C573" i="1"/>
  <c r="J572" i="1"/>
  <c r="I572" i="1"/>
  <c r="F572" i="1"/>
  <c r="C572" i="1"/>
  <c r="J571" i="1"/>
  <c r="I571" i="1"/>
  <c r="F571" i="1"/>
  <c r="C571" i="1"/>
  <c r="J570" i="1"/>
  <c r="I570" i="1"/>
  <c r="F570" i="1"/>
  <c r="C570" i="1"/>
  <c r="J569" i="1"/>
  <c r="I569" i="1"/>
  <c r="F569" i="1"/>
  <c r="C569" i="1"/>
  <c r="J568" i="1"/>
  <c r="I568" i="1"/>
  <c r="F568" i="1"/>
  <c r="C568" i="1"/>
  <c r="J567" i="1"/>
  <c r="I567" i="1"/>
  <c r="F567" i="1"/>
  <c r="C567" i="1"/>
  <c r="J566" i="1"/>
  <c r="I566" i="1"/>
  <c r="F566" i="1"/>
  <c r="C566" i="1"/>
  <c r="J565" i="1"/>
  <c r="I565" i="1"/>
  <c r="F565" i="1"/>
  <c r="C565" i="1"/>
  <c r="J564" i="1"/>
  <c r="I564" i="1"/>
  <c r="F564" i="1"/>
  <c r="C564" i="1"/>
  <c r="J563" i="1"/>
  <c r="I563" i="1"/>
  <c r="F563" i="1"/>
  <c r="C563" i="1"/>
  <c r="J562" i="1"/>
  <c r="I562" i="1"/>
  <c r="F562" i="1"/>
  <c r="C562" i="1"/>
  <c r="J561" i="1"/>
  <c r="I561" i="1"/>
  <c r="F561" i="1"/>
  <c r="C561" i="1"/>
  <c r="J560" i="1"/>
  <c r="I560" i="1"/>
  <c r="F560" i="1"/>
  <c r="C560" i="1"/>
  <c r="J559" i="1"/>
  <c r="I559" i="1"/>
  <c r="F559" i="1"/>
  <c r="C559" i="1"/>
  <c r="J558" i="1"/>
  <c r="I558" i="1"/>
  <c r="F558" i="1"/>
  <c r="C558" i="1"/>
  <c r="J557" i="1"/>
  <c r="I557" i="1"/>
  <c r="F557" i="1"/>
  <c r="C557" i="1"/>
  <c r="J556" i="1"/>
  <c r="I556" i="1"/>
  <c r="F556" i="1"/>
  <c r="C556" i="1"/>
  <c r="J555" i="1"/>
  <c r="I555" i="1"/>
  <c r="F555" i="1"/>
  <c r="C555" i="1"/>
  <c r="J554" i="1"/>
  <c r="I554" i="1"/>
  <c r="F554" i="1"/>
  <c r="C554" i="1"/>
  <c r="J553" i="1"/>
  <c r="I553" i="1"/>
  <c r="F553" i="1"/>
  <c r="C553" i="1"/>
  <c r="J552" i="1"/>
  <c r="I552" i="1"/>
  <c r="F552" i="1"/>
  <c r="C552" i="1"/>
  <c r="J551" i="1"/>
  <c r="I551" i="1"/>
  <c r="F551" i="1"/>
  <c r="C551" i="1"/>
  <c r="J550" i="1"/>
  <c r="I550" i="1"/>
  <c r="F550" i="1"/>
  <c r="C550" i="1"/>
  <c r="J549" i="1"/>
  <c r="I549" i="1"/>
  <c r="F549" i="1"/>
  <c r="C549" i="1"/>
  <c r="J548" i="1"/>
  <c r="I548" i="1"/>
  <c r="F548" i="1"/>
  <c r="C548" i="1"/>
  <c r="J547" i="1"/>
  <c r="I547" i="1"/>
  <c r="F547" i="1"/>
  <c r="C547" i="1"/>
  <c r="J546" i="1"/>
  <c r="I546" i="1"/>
  <c r="F546" i="1"/>
  <c r="C546" i="1"/>
  <c r="J545" i="1"/>
  <c r="I545" i="1"/>
  <c r="F545" i="1"/>
  <c r="C545" i="1"/>
  <c r="J544" i="1"/>
  <c r="I544" i="1"/>
  <c r="F544" i="1"/>
  <c r="C544" i="1"/>
  <c r="J543" i="1"/>
  <c r="I543" i="1"/>
  <c r="F543" i="1"/>
  <c r="C543" i="1"/>
  <c r="J542" i="1"/>
  <c r="I542" i="1"/>
  <c r="F542" i="1"/>
  <c r="C542" i="1"/>
  <c r="J541" i="1"/>
  <c r="I541" i="1"/>
  <c r="F541" i="1"/>
  <c r="C541" i="1"/>
  <c r="J540" i="1"/>
  <c r="I540" i="1"/>
  <c r="F540" i="1"/>
  <c r="C540" i="1"/>
  <c r="J539" i="1"/>
  <c r="I539" i="1"/>
  <c r="F539" i="1"/>
  <c r="C539" i="1"/>
  <c r="J538" i="1"/>
  <c r="I538" i="1"/>
  <c r="F538" i="1"/>
  <c r="C538" i="1"/>
  <c r="J537" i="1"/>
  <c r="I537" i="1"/>
  <c r="F537" i="1"/>
  <c r="C537" i="1"/>
  <c r="J536" i="1"/>
  <c r="I536" i="1"/>
  <c r="F536" i="1"/>
  <c r="C536" i="1"/>
  <c r="J535" i="1"/>
  <c r="I535" i="1"/>
  <c r="F535" i="1"/>
  <c r="C535" i="1"/>
  <c r="J534" i="1"/>
  <c r="I534" i="1"/>
  <c r="F534" i="1"/>
  <c r="C534" i="1"/>
  <c r="J533" i="1"/>
  <c r="I533" i="1"/>
  <c r="F533" i="1"/>
  <c r="C533" i="1"/>
  <c r="J532" i="1"/>
  <c r="I532" i="1"/>
  <c r="F532" i="1"/>
  <c r="C532" i="1"/>
  <c r="J531" i="1"/>
  <c r="I531" i="1"/>
  <c r="F531" i="1"/>
  <c r="C531" i="1"/>
  <c r="J530" i="1"/>
  <c r="I530" i="1"/>
  <c r="F530" i="1"/>
  <c r="C530" i="1"/>
  <c r="J529" i="1"/>
  <c r="I529" i="1"/>
  <c r="F529" i="1"/>
  <c r="C529" i="1"/>
  <c r="J528" i="1"/>
  <c r="I528" i="1"/>
  <c r="F528" i="1"/>
  <c r="C528" i="1"/>
  <c r="J527" i="1"/>
  <c r="I527" i="1"/>
  <c r="F527" i="1"/>
  <c r="C527" i="1"/>
  <c r="J526" i="1"/>
  <c r="I526" i="1"/>
  <c r="F526" i="1"/>
  <c r="C526" i="1"/>
  <c r="J525" i="1"/>
  <c r="I525" i="1"/>
  <c r="F525" i="1"/>
  <c r="C525" i="1"/>
  <c r="J524" i="1"/>
  <c r="I524" i="1"/>
  <c r="F524" i="1"/>
  <c r="C524" i="1"/>
  <c r="J523" i="1"/>
  <c r="I523" i="1"/>
  <c r="F523" i="1"/>
  <c r="C523" i="1"/>
  <c r="J522" i="1"/>
  <c r="I522" i="1"/>
  <c r="F522" i="1"/>
  <c r="C522" i="1"/>
  <c r="J521" i="1"/>
  <c r="I521" i="1"/>
  <c r="F521" i="1"/>
  <c r="C521" i="1"/>
  <c r="J520" i="1"/>
  <c r="I520" i="1"/>
  <c r="F520" i="1"/>
  <c r="C520" i="1"/>
  <c r="J519" i="1"/>
  <c r="I519" i="1"/>
  <c r="F519" i="1"/>
  <c r="C519" i="1"/>
  <c r="J518" i="1"/>
  <c r="I518" i="1"/>
  <c r="F518" i="1"/>
  <c r="C518" i="1"/>
  <c r="J517" i="1"/>
  <c r="I517" i="1"/>
  <c r="F517" i="1"/>
  <c r="C517" i="1"/>
  <c r="J516" i="1"/>
  <c r="I516" i="1"/>
  <c r="F516" i="1"/>
  <c r="C516" i="1"/>
  <c r="J515" i="1"/>
  <c r="I515" i="1"/>
  <c r="F515" i="1"/>
  <c r="C515" i="1"/>
  <c r="J514" i="1"/>
  <c r="I514" i="1"/>
  <c r="F514" i="1"/>
  <c r="C514" i="1"/>
  <c r="J513" i="1"/>
  <c r="I513" i="1"/>
  <c r="F513" i="1"/>
  <c r="C513" i="1"/>
  <c r="J512" i="1"/>
  <c r="I512" i="1"/>
  <c r="F512" i="1"/>
  <c r="C512" i="1"/>
  <c r="J511" i="1"/>
  <c r="I511" i="1"/>
  <c r="F511" i="1"/>
  <c r="C511" i="1"/>
  <c r="J510" i="1"/>
  <c r="I510" i="1"/>
  <c r="F510" i="1"/>
  <c r="C510" i="1"/>
  <c r="J509" i="1"/>
  <c r="I509" i="1"/>
  <c r="F509" i="1"/>
  <c r="C509" i="1"/>
  <c r="J508" i="1"/>
  <c r="I508" i="1"/>
  <c r="F508" i="1"/>
  <c r="C508" i="1"/>
  <c r="J507" i="1"/>
  <c r="I507" i="1"/>
  <c r="F507" i="1"/>
  <c r="C507" i="1"/>
  <c r="J506" i="1"/>
  <c r="I506" i="1"/>
  <c r="F506" i="1"/>
  <c r="C506" i="1"/>
  <c r="J505" i="1"/>
  <c r="I505" i="1"/>
  <c r="F505" i="1"/>
  <c r="C505" i="1"/>
  <c r="J504" i="1"/>
  <c r="I504" i="1"/>
  <c r="F504" i="1"/>
  <c r="C504" i="1"/>
  <c r="J503" i="1"/>
  <c r="I503" i="1"/>
  <c r="F503" i="1"/>
  <c r="C503" i="1"/>
  <c r="J502" i="1"/>
  <c r="I502" i="1"/>
  <c r="F502" i="1"/>
  <c r="C502" i="1"/>
  <c r="J501" i="1"/>
  <c r="I501" i="1"/>
  <c r="F501" i="1"/>
  <c r="C501" i="1"/>
  <c r="J500" i="1"/>
  <c r="I500" i="1"/>
  <c r="F500" i="1"/>
  <c r="C500" i="1"/>
  <c r="J499" i="1"/>
  <c r="I499" i="1"/>
  <c r="F499" i="1"/>
  <c r="C499" i="1"/>
  <c r="J498" i="1"/>
  <c r="I498" i="1"/>
  <c r="F498" i="1"/>
  <c r="C498" i="1"/>
  <c r="J497" i="1"/>
  <c r="I497" i="1"/>
  <c r="F497" i="1"/>
  <c r="C497" i="1"/>
  <c r="J496" i="1"/>
  <c r="I496" i="1"/>
  <c r="F496" i="1"/>
  <c r="C496" i="1"/>
  <c r="J495" i="1"/>
  <c r="I495" i="1"/>
  <c r="F495" i="1"/>
  <c r="C495" i="1"/>
  <c r="J494" i="1"/>
  <c r="I494" i="1"/>
  <c r="F494" i="1"/>
  <c r="C494" i="1"/>
  <c r="J493" i="1"/>
  <c r="I493" i="1"/>
  <c r="F493" i="1"/>
  <c r="C493" i="1"/>
  <c r="J492" i="1"/>
  <c r="I492" i="1"/>
  <c r="F492" i="1"/>
  <c r="C492" i="1"/>
  <c r="J491" i="1"/>
  <c r="I491" i="1"/>
  <c r="F491" i="1"/>
  <c r="C491" i="1"/>
  <c r="J490" i="1"/>
  <c r="I490" i="1"/>
  <c r="F490" i="1"/>
  <c r="C490" i="1"/>
  <c r="J489" i="1"/>
  <c r="I489" i="1"/>
  <c r="F489" i="1"/>
  <c r="C489" i="1"/>
  <c r="J488" i="1"/>
  <c r="I488" i="1"/>
  <c r="F488" i="1"/>
  <c r="C488" i="1"/>
  <c r="J487" i="1"/>
  <c r="I487" i="1"/>
  <c r="F487" i="1"/>
  <c r="C487" i="1"/>
  <c r="J486" i="1"/>
  <c r="I486" i="1"/>
  <c r="F486" i="1"/>
  <c r="C486" i="1"/>
  <c r="J485" i="1"/>
  <c r="I485" i="1"/>
  <c r="F485" i="1"/>
  <c r="C485" i="1"/>
  <c r="J484" i="1"/>
  <c r="I484" i="1"/>
  <c r="F484" i="1"/>
  <c r="C484" i="1"/>
  <c r="J483" i="1"/>
  <c r="I483" i="1"/>
  <c r="F483" i="1"/>
  <c r="C483" i="1"/>
  <c r="J482" i="1"/>
  <c r="I482" i="1"/>
  <c r="F482" i="1"/>
  <c r="C482" i="1"/>
  <c r="J481" i="1"/>
  <c r="I481" i="1"/>
  <c r="F481" i="1"/>
  <c r="C481" i="1"/>
  <c r="J480" i="1"/>
  <c r="I480" i="1"/>
  <c r="F480" i="1"/>
  <c r="C480" i="1"/>
  <c r="J479" i="1"/>
  <c r="I479" i="1"/>
  <c r="F479" i="1"/>
  <c r="C479" i="1"/>
  <c r="J478" i="1"/>
  <c r="I478" i="1"/>
  <c r="F478" i="1"/>
  <c r="C478" i="1"/>
  <c r="J477" i="1"/>
  <c r="I477" i="1"/>
  <c r="F477" i="1"/>
  <c r="C477" i="1"/>
  <c r="J476" i="1"/>
  <c r="I476" i="1"/>
  <c r="F476" i="1"/>
  <c r="C476" i="1"/>
  <c r="J475" i="1"/>
  <c r="I475" i="1"/>
  <c r="F475" i="1"/>
  <c r="C475" i="1"/>
  <c r="J474" i="1"/>
  <c r="I474" i="1"/>
  <c r="F474" i="1"/>
  <c r="C474" i="1"/>
  <c r="J473" i="1"/>
  <c r="I473" i="1"/>
  <c r="F473" i="1"/>
  <c r="C473" i="1"/>
  <c r="J472" i="1"/>
  <c r="I472" i="1"/>
  <c r="F472" i="1"/>
  <c r="C472" i="1"/>
  <c r="J471" i="1"/>
  <c r="I471" i="1"/>
  <c r="F471" i="1"/>
  <c r="C471" i="1"/>
  <c r="J470" i="1"/>
  <c r="I470" i="1"/>
  <c r="F470" i="1"/>
  <c r="C470" i="1"/>
  <c r="J469" i="1"/>
  <c r="I469" i="1"/>
  <c r="F469" i="1"/>
  <c r="C469" i="1"/>
  <c r="J468" i="1"/>
  <c r="I468" i="1"/>
  <c r="F468" i="1"/>
  <c r="C468" i="1"/>
  <c r="J467" i="1"/>
  <c r="I467" i="1"/>
  <c r="F467" i="1"/>
  <c r="C467" i="1"/>
  <c r="J466" i="1"/>
  <c r="I466" i="1"/>
  <c r="F466" i="1"/>
  <c r="C466" i="1"/>
  <c r="J465" i="1"/>
  <c r="I465" i="1"/>
  <c r="F465" i="1"/>
  <c r="C465" i="1"/>
  <c r="J464" i="1"/>
  <c r="I464" i="1"/>
  <c r="F464" i="1"/>
  <c r="C464" i="1"/>
  <c r="J463" i="1"/>
  <c r="I463" i="1"/>
  <c r="F463" i="1"/>
  <c r="C463" i="1"/>
  <c r="J462" i="1"/>
  <c r="I462" i="1"/>
  <c r="F462" i="1"/>
  <c r="C462" i="1"/>
  <c r="J461" i="1"/>
  <c r="I461" i="1"/>
  <c r="F461" i="1"/>
  <c r="C461" i="1"/>
  <c r="J460" i="1"/>
  <c r="I460" i="1"/>
  <c r="F460" i="1"/>
  <c r="C460" i="1"/>
  <c r="J459" i="1"/>
  <c r="I459" i="1"/>
  <c r="F459" i="1"/>
  <c r="C459" i="1"/>
  <c r="J458" i="1"/>
  <c r="I458" i="1"/>
  <c r="F458" i="1"/>
  <c r="C458" i="1"/>
  <c r="J457" i="1"/>
  <c r="I457" i="1"/>
  <c r="F457" i="1"/>
  <c r="C457" i="1"/>
  <c r="J456" i="1"/>
  <c r="I456" i="1"/>
  <c r="F456" i="1"/>
  <c r="C456" i="1"/>
  <c r="J455" i="1"/>
  <c r="I455" i="1"/>
  <c r="F455" i="1"/>
  <c r="C455" i="1"/>
  <c r="J454" i="1"/>
  <c r="I454" i="1"/>
  <c r="F454" i="1"/>
  <c r="C454" i="1"/>
  <c r="J453" i="1"/>
  <c r="I453" i="1"/>
  <c r="F453" i="1"/>
  <c r="C453" i="1"/>
  <c r="J452" i="1"/>
  <c r="I452" i="1"/>
  <c r="F452" i="1"/>
  <c r="C452" i="1"/>
  <c r="J451" i="1"/>
  <c r="I451" i="1"/>
  <c r="F451" i="1"/>
  <c r="C451" i="1"/>
  <c r="J450" i="1"/>
  <c r="I450" i="1"/>
  <c r="F450" i="1"/>
  <c r="C450" i="1"/>
  <c r="J449" i="1"/>
  <c r="I449" i="1"/>
  <c r="F449" i="1"/>
  <c r="C449" i="1"/>
  <c r="J448" i="1"/>
  <c r="I448" i="1"/>
  <c r="F448" i="1"/>
  <c r="C448" i="1"/>
  <c r="J447" i="1"/>
  <c r="I447" i="1"/>
  <c r="F447" i="1"/>
  <c r="C447" i="1"/>
  <c r="J446" i="1"/>
  <c r="I446" i="1"/>
  <c r="F446" i="1"/>
  <c r="C446" i="1"/>
  <c r="J445" i="1"/>
  <c r="I445" i="1"/>
  <c r="F445" i="1"/>
  <c r="C445" i="1"/>
  <c r="J444" i="1"/>
  <c r="I444" i="1"/>
  <c r="F444" i="1"/>
  <c r="C444" i="1"/>
  <c r="J443" i="1"/>
  <c r="I443" i="1"/>
  <c r="F443" i="1"/>
  <c r="C443" i="1"/>
  <c r="J442" i="1"/>
  <c r="I442" i="1"/>
  <c r="F442" i="1"/>
  <c r="C442" i="1"/>
  <c r="J441" i="1"/>
  <c r="I441" i="1"/>
  <c r="F441" i="1"/>
  <c r="C441" i="1"/>
  <c r="J440" i="1"/>
  <c r="I440" i="1"/>
  <c r="F440" i="1"/>
  <c r="C440" i="1"/>
  <c r="J439" i="1"/>
  <c r="I439" i="1"/>
  <c r="F439" i="1"/>
  <c r="C439" i="1"/>
  <c r="J438" i="1"/>
  <c r="I438" i="1"/>
  <c r="F438" i="1"/>
  <c r="C438" i="1"/>
  <c r="J437" i="1"/>
  <c r="I437" i="1"/>
  <c r="F437" i="1"/>
  <c r="C437" i="1"/>
  <c r="J436" i="1"/>
  <c r="I436" i="1"/>
  <c r="F436" i="1"/>
  <c r="C436" i="1"/>
  <c r="J435" i="1"/>
  <c r="I435" i="1"/>
  <c r="F435" i="1"/>
  <c r="C435" i="1"/>
  <c r="J434" i="1"/>
  <c r="I434" i="1"/>
  <c r="F434" i="1"/>
  <c r="C434" i="1"/>
  <c r="J433" i="1"/>
  <c r="I433" i="1"/>
  <c r="F433" i="1"/>
  <c r="C433" i="1"/>
  <c r="J432" i="1"/>
  <c r="I432" i="1"/>
  <c r="F432" i="1"/>
  <c r="C432" i="1"/>
  <c r="J431" i="1"/>
  <c r="I431" i="1"/>
  <c r="F431" i="1"/>
  <c r="C431" i="1"/>
  <c r="J430" i="1"/>
  <c r="I430" i="1"/>
  <c r="F430" i="1"/>
  <c r="C430" i="1"/>
  <c r="J429" i="1"/>
  <c r="I429" i="1"/>
  <c r="F429" i="1"/>
  <c r="C429" i="1"/>
  <c r="J428" i="1"/>
  <c r="I428" i="1"/>
  <c r="F428" i="1"/>
  <c r="C428" i="1"/>
  <c r="J427" i="1"/>
  <c r="I427" i="1"/>
  <c r="F427" i="1"/>
  <c r="C427" i="1"/>
  <c r="J426" i="1"/>
  <c r="I426" i="1"/>
  <c r="F426" i="1"/>
  <c r="C426" i="1"/>
  <c r="J425" i="1"/>
  <c r="I425" i="1"/>
  <c r="F425" i="1"/>
  <c r="C425" i="1"/>
  <c r="J424" i="1"/>
  <c r="I424" i="1"/>
  <c r="F424" i="1"/>
  <c r="C424" i="1"/>
  <c r="J423" i="1"/>
  <c r="I423" i="1"/>
  <c r="F423" i="1"/>
  <c r="C423" i="1"/>
  <c r="J422" i="1"/>
  <c r="I422" i="1"/>
  <c r="F422" i="1"/>
  <c r="C422" i="1"/>
  <c r="J421" i="1"/>
  <c r="I421" i="1"/>
  <c r="F421" i="1"/>
  <c r="C421" i="1"/>
  <c r="J420" i="1"/>
  <c r="I420" i="1"/>
  <c r="F420" i="1"/>
  <c r="C420" i="1"/>
  <c r="J419" i="1"/>
  <c r="I419" i="1"/>
  <c r="F419" i="1"/>
  <c r="C419" i="1"/>
  <c r="J418" i="1"/>
  <c r="I418" i="1"/>
  <c r="F418" i="1"/>
  <c r="C418" i="1"/>
  <c r="J417" i="1"/>
  <c r="I417" i="1"/>
  <c r="F417" i="1"/>
  <c r="C417" i="1"/>
  <c r="J416" i="1"/>
  <c r="I416" i="1"/>
  <c r="F416" i="1"/>
  <c r="C416" i="1"/>
  <c r="J415" i="1"/>
  <c r="I415" i="1"/>
  <c r="F415" i="1"/>
  <c r="C415" i="1"/>
  <c r="J414" i="1"/>
  <c r="I414" i="1"/>
  <c r="F414" i="1"/>
  <c r="C414" i="1"/>
  <c r="J413" i="1"/>
  <c r="I413" i="1"/>
  <c r="F413" i="1"/>
  <c r="C413" i="1"/>
  <c r="J412" i="1"/>
  <c r="I412" i="1"/>
  <c r="F412" i="1"/>
  <c r="C412" i="1"/>
  <c r="J411" i="1"/>
  <c r="I411" i="1"/>
  <c r="F411" i="1"/>
  <c r="C411" i="1"/>
  <c r="J410" i="1"/>
  <c r="I410" i="1"/>
  <c r="F410" i="1"/>
  <c r="C410" i="1"/>
  <c r="J409" i="1"/>
  <c r="I409" i="1"/>
  <c r="F409" i="1"/>
  <c r="C409" i="1"/>
  <c r="J408" i="1"/>
  <c r="I408" i="1"/>
  <c r="F408" i="1"/>
  <c r="C408" i="1"/>
  <c r="J407" i="1"/>
  <c r="I407" i="1"/>
  <c r="F407" i="1"/>
  <c r="C407" i="1"/>
  <c r="J406" i="1"/>
  <c r="I406" i="1"/>
  <c r="F406" i="1"/>
  <c r="C406" i="1"/>
  <c r="J405" i="1"/>
  <c r="I405" i="1"/>
  <c r="F405" i="1"/>
  <c r="C405" i="1"/>
  <c r="J404" i="1"/>
  <c r="I404" i="1"/>
  <c r="F404" i="1"/>
  <c r="C404" i="1"/>
  <c r="J403" i="1"/>
  <c r="I403" i="1"/>
  <c r="F403" i="1"/>
  <c r="C403" i="1"/>
  <c r="J402" i="1"/>
  <c r="I402" i="1"/>
  <c r="F402" i="1"/>
  <c r="C402" i="1"/>
  <c r="J401" i="1"/>
  <c r="I401" i="1"/>
  <c r="F401" i="1"/>
  <c r="C401" i="1"/>
  <c r="J400" i="1"/>
  <c r="I400" i="1"/>
  <c r="F400" i="1"/>
  <c r="C400" i="1"/>
  <c r="J399" i="1"/>
  <c r="I399" i="1"/>
  <c r="F399" i="1"/>
  <c r="C399" i="1"/>
  <c r="J398" i="1"/>
  <c r="I398" i="1"/>
  <c r="F398" i="1"/>
  <c r="C398" i="1"/>
  <c r="J397" i="1"/>
  <c r="I397" i="1"/>
  <c r="F397" i="1"/>
  <c r="C397" i="1"/>
  <c r="J396" i="1"/>
  <c r="I396" i="1"/>
  <c r="F396" i="1"/>
  <c r="C396" i="1"/>
  <c r="J395" i="1"/>
  <c r="I395" i="1"/>
  <c r="F395" i="1"/>
  <c r="C395" i="1"/>
  <c r="J394" i="1"/>
  <c r="I394" i="1"/>
  <c r="F394" i="1"/>
  <c r="C394" i="1"/>
  <c r="J393" i="1"/>
  <c r="I393" i="1"/>
  <c r="F393" i="1"/>
  <c r="C393" i="1"/>
  <c r="J392" i="1"/>
  <c r="I392" i="1"/>
  <c r="F392" i="1"/>
  <c r="C392" i="1"/>
  <c r="J391" i="1"/>
  <c r="I391" i="1"/>
  <c r="F391" i="1"/>
  <c r="C391" i="1"/>
  <c r="J390" i="1"/>
  <c r="I390" i="1"/>
  <c r="F390" i="1"/>
  <c r="C390" i="1"/>
  <c r="J389" i="1"/>
  <c r="I389" i="1"/>
  <c r="F389" i="1"/>
  <c r="C389" i="1"/>
  <c r="J388" i="1"/>
  <c r="I388" i="1"/>
  <c r="F388" i="1"/>
  <c r="C388" i="1"/>
  <c r="J387" i="1"/>
  <c r="I387" i="1"/>
  <c r="F387" i="1"/>
  <c r="C387" i="1"/>
  <c r="J386" i="1"/>
  <c r="I386" i="1"/>
  <c r="F386" i="1"/>
  <c r="C386" i="1"/>
  <c r="J385" i="1"/>
  <c r="I385" i="1"/>
  <c r="F385" i="1"/>
  <c r="C385" i="1"/>
  <c r="J384" i="1"/>
  <c r="I384" i="1"/>
  <c r="F384" i="1"/>
  <c r="C384" i="1"/>
  <c r="J383" i="1"/>
  <c r="I383" i="1"/>
  <c r="F383" i="1"/>
  <c r="C383" i="1"/>
  <c r="J382" i="1"/>
  <c r="I382" i="1"/>
  <c r="F382" i="1"/>
  <c r="C382" i="1"/>
  <c r="J381" i="1"/>
  <c r="I381" i="1"/>
  <c r="F381" i="1"/>
  <c r="C381" i="1"/>
  <c r="J380" i="1"/>
  <c r="I380" i="1"/>
  <c r="F380" i="1"/>
  <c r="C380" i="1"/>
  <c r="J379" i="1"/>
  <c r="I379" i="1"/>
  <c r="F379" i="1"/>
  <c r="C379" i="1"/>
  <c r="J378" i="1"/>
  <c r="I378" i="1"/>
  <c r="F378" i="1"/>
  <c r="C378" i="1"/>
  <c r="J377" i="1"/>
  <c r="I377" i="1"/>
  <c r="F377" i="1"/>
  <c r="C377" i="1"/>
  <c r="J376" i="1"/>
  <c r="I376" i="1"/>
  <c r="F376" i="1"/>
  <c r="C376" i="1"/>
  <c r="J375" i="1"/>
  <c r="I375" i="1"/>
  <c r="F375" i="1"/>
  <c r="C375" i="1"/>
  <c r="J374" i="1"/>
  <c r="I374" i="1"/>
  <c r="F374" i="1"/>
  <c r="C374" i="1"/>
  <c r="J373" i="1"/>
  <c r="I373" i="1"/>
  <c r="F373" i="1"/>
  <c r="C373" i="1"/>
  <c r="J372" i="1"/>
  <c r="I372" i="1"/>
  <c r="F372" i="1"/>
  <c r="C372" i="1"/>
  <c r="J371" i="1"/>
  <c r="I371" i="1"/>
  <c r="F371" i="1"/>
  <c r="C371" i="1"/>
  <c r="J370" i="1"/>
  <c r="I370" i="1"/>
  <c r="F370" i="1"/>
  <c r="C370" i="1"/>
  <c r="J369" i="1"/>
  <c r="I369" i="1"/>
  <c r="F369" i="1"/>
  <c r="C369" i="1"/>
  <c r="J368" i="1"/>
  <c r="I368" i="1"/>
  <c r="F368" i="1"/>
  <c r="C368" i="1"/>
  <c r="J367" i="1"/>
  <c r="I367" i="1"/>
  <c r="F367" i="1"/>
  <c r="C367" i="1"/>
  <c r="J366" i="1"/>
  <c r="I366" i="1"/>
  <c r="F366" i="1"/>
  <c r="C366" i="1"/>
  <c r="J365" i="1"/>
  <c r="I365" i="1"/>
  <c r="F365" i="1"/>
  <c r="C365" i="1"/>
  <c r="J364" i="1"/>
  <c r="I364" i="1"/>
  <c r="F364" i="1"/>
  <c r="C364" i="1"/>
  <c r="J363" i="1"/>
  <c r="I363" i="1"/>
  <c r="F363" i="1"/>
  <c r="C363" i="1"/>
  <c r="J362" i="1"/>
  <c r="I362" i="1"/>
  <c r="F362" i="1"/>
  <c r="C362" i="1"/>
  <c r="J361" i="1"/>
  <c r="I361" i="1"/>
  <c r="F361" i="1"/>
  <c r="C361" i="1"/>
  <c r="J360" i="1"/>
  <c r="I360" i="1"/>
  <c r="F360" i="1"/>
  <c r="C360" i="1"/>
  <c r="J359" i="1"/>
  <c r="I359" i="1"/>
  <c r="F359" i="1"/>
  <c r="C359" i="1"/>
  <c r="J358" i="1"/>
  <c r="I358" i="1"/>
  <c r="F358" i="1"/>
  <c r="C358" i="1"/>
  <c r="J357" i="1"/>
  <c r="I357" i="1"/>
  <c r="F357" i="1"/>
  <c r="C357" i="1"/>
  <c r="J356" i="1"/>
  <c r="I356" i="1"/>
  <c r="F356" i="1"/>
  <c r="C356" i="1"/>
  <c r="J355" i="1"/>
  <c r="I355" i="1"/>
  <c r="F355" i="1"/>
  <c r="C355" i="1"/>
  <c r="J354" i="1"/>
  <c r="I354" i="1"/>
  <c r="F354" i="1"/>
  <c r="C354" i="1"/>
  <c r="J353" i="1"/>
  <c r="I353" i="1"/>
  <c r="F353" i="1"/>
  <c r="C353" i="1"/>
  <c r="J352" i="1"/>
  <c r="I352" i="1"/>
  <c r="F352" i="1"/>
  <c r="C352" i="1"/>
  <c r="J351" i="1"/>
  <c r="I351" i="1"/>
  <c r="F351" i="1"/>
  <c r="C351" i="1"/>
  <c r="J350" i="1"/>
  <c r="I350" i="1"/>
  <c r="F350" i="1"/>
  <c r="C350" i="1"/>
  <c r="J349" i="1"/>
  <c r="I349" i="1"/>
  <c r="F349" i="1"/>
  <c r="C349" i="1"/>
  <c r="J348" i="1"/>
  <c r="I348" i="1"/>
  <c r="F348" i="1"/>
  <c r="C348" i="1"/>
  <c r="J347" i="1"/>
  <c r="I347" i="1"/>
  <c r="F347" i="1"/>
  <c r="C347" i="1"/>
  <c r="J346" i="1"/>
  <c r="I346" i="1"/>
  <c r="F346" i="1"/>
  <c r="C346" i="1"/>
  <c r="J345" i="1"/>
  <c r="I345" i="1"/>
  <c r="F345" i="1"/>
  <c r="C345" i="1"/>
  <c r="J344" i="1"/>
  <c r="I344" i="1"/>
  <c r="F344" i="1"/>
  <c r="C344" i="1"/>
  <c r="J343" i="1"/>
  <c r="I343" i="1"/>
  <c r="F343" i="1"/>
  <c r="C343" i="1"/>
  <c r="J342" i="1"/>
  <c r="I342" i="1"/>
  <c r="F342" i="1"/>
  <c r="C342" i="1"/>
  <c r="J341" i="1"/>
  <c r="I341" i="1"/>
  <c r="F341" i="1"/>
  <c r="C341" i="1"/>
  <c r="J340" i="1"/>
  <c r="I340" i="1"/>
  <c r="F340" i="1"/>
  <c r="C340" i="1"/>
  <c r="J339" i="1"/>
  <c r="I339" i="1"/>
  <c r="F339" i="1"/>
  <c r="C339" i="1"/>
  <c r="J338" i="1"/>
  <c r="I338" i="1"/>
  <c r="F338" i="1"/>
  <c r="C338" i="1"/>
  <c r="J337" i="1"/>
  <c r="I337" i="1"/>
  <c r="F337" i="1"/>
  <c r="C337" i="1"/>
  <c r="J336" i="1"/>
  <c r="I336" i="1"/>
  <c r="F336" i="1"/>
  <c r="C336" i="1"/>
  <c r="J335" i="1"/>
  <c r="I335" i="1"/>
  <c r="F335" i="1"/>
  <c r="C335" i="1"/>
  <c r="J334" i="1"/>
  <c r="I334" i="1"/>
  <c r="F334" i="1"/>
  <c r="C334" i="1"/>
  <c r="J333" i="1"/>
  <c r="I333" i="1"/>
  <c r="F333" i="1"/>
  <c r="C333" i="1"/>
  <c r="J332" i="1"/>
  <c r="I332" i="1"/>
  <c r="F332" i="1"/>
  <c r="C332" i="1"/>
  <c r="J331" i="1"/>
  <c r="I331" i="1"/>
  <c r="F331" i="1"/>
  <c r="C331" i="1"/>
  <c r="J330" i="1"/>
  <c r="I330" i="1"/>
  <c r="F330" i="1"/>
  <c r="C330" i="1"/>
  <c r="J329" i="1"/>
  <c r="I329" i="1"/>
  <c r="F329" i="1"/>
  <c r="C329" i="1"/>
  <c r="J328" i="1"/>
  <c r="I328" i="1"/>
  <c r="F328" i="1"/>
  <c r="C328" i="1"/>
  <c r="J327" i="1"/>
  <c r="I327" i="1"/>
  <c r="F327" i="1"/>
  <c r="C327" i="1"/>
  <c r="J326" i="1"/>
  <c r="I326" i="1"/>
  <c r="F326" i="1"/>
  <c r="C326" i="1"/>
  <c r="J325" i="1"/>
  <c r="I325" i="1"/>
  <c r="F325" i="1"/>
  <c r="C325" i="1"/>
  <c r="J324" i="1"/>
  <c r="I324" i="1"/>
  <c r="F324" i="1"/>
  <c r="C324" i="1"/>
  <c r="J323" i="1"/>
  <c r="I323" i="1"/>
  <c r="F323" i="1"/>
  <c r="C323" i="1"/>
  <c r="J322" i="1"/>
  <c r="I322" i="1"/>
  <c r="F322" i="1"/>
  <c r="C322" i="1"/>
  <c r="J321" i="1"/>
  <c r="I321" i="1"/>
  <c r="F321" i="1"/>
  <c r="C321" i="1"/>
  <c r="J320" i="1"/>
  <c r="I320" i="1"/>
  <c r="F320" i="1"/>
  <c r="C320" i="1"/>
  <c r="J319" i="1"/>
  <c r="I319" i="1"/>
  <c r="F319" i="1"/>
  <c r="C319" i="1"/>
  <c r="J318" i="1"/>
  <c r="I318" i="1"/>
  <c r="F318" i="1"/>
  <c r="C318" i="1"/>
  <c r="J317" i="1"/>
  <c r="I317" i="1"/>
  <c r="F317" i="1"/>
  <c r="C317" i="1"/>
  <c r="J316" i="1"/>
  <c r="I316" i="1"/>
  <c r="F316" i="1"/>
  <c r="C316" i="1"/>
  <c r="J315" i="1"/>
  <c r="I315" i="1"/>
  <c r="F315" i="1"/>
  <c r="C315" i="1"/>
  <c r="J314" i="1"/>
  <c r="I314" i="1"/>
  <c r="F314" i="1"/>
  <c r="C314" i="1"/>
  <c r="J313" i="1"/>
  <c r="I313" i="1"/>
  <c r="F313" i="1"/>
  <c r="C313" i="1"/>
  <c r="J312" i="1"/>
  <c r="I312" i="1"/>
  <c r="F312" i="1"/>
  <c r="C312" i="1"/>
  <c r="J311" i="1"/>
  <c r="I311" i="1"/>
  <c r="F311" i="1"/>
  <c r="C311" i="1"/>
  <c r="J310" i="1"/>
  <c r="I310" i="1"/>
  <c r="F310" i="1"/>
  <c r="C310" i="1"/>
  <c r="J309" i="1"/>
  <c r="I309" i="1"/>
  <c r="F309" i="1"/>
  <c r="C309" i="1"/>
  <c r="J308" i="1"/>
  <c r="I308" i="1"/>
  <c r="F308" i="1"/>
  <c r="C308" i="1"/>
  <c r="J307" i="1"/>
  <c r="I307" i="1"/>
  <c r="F307" i="1"/>
  <c r="C307" i="1"/>
  <c r="J306" i="1"/>
  <c r="I306" i="1"/>
  <c r="F306" i="1"/>
  <c r="C306" i="1"/>
  <c r="J305" i="1"/>
  <c r="I305" i="1"/>
  <c r="F305" i="1"/>
  <c r="C305" i="1"/>
  <c r="J304" i="1"/>
  <c r="I304" i="1"/>
  <c r="F304" i="1"/>
  <c r="C304" i="1"/>
  <c r="J303" i="1"/>
  <c r="I303" i="1"/>
  <c r="F303" i="1"/>
  <c r="C303" i="1"/>
  <c r="J302" i="1"/>
  <c r="I302" i="1"/>
  <c r="F302" i="1"/>
  <c r="C302" i="1"/>
  <c r="J301" i="1"/>
  <c r="I301" i="1"/>
  <c r="F301" i="1"/>
  <c r="C301" i="1"/>
  <c r="J300" i="1"/>
  <c r="I300" i="1"/>
  <c r="F300" i="1"/>
  <c r="C300" i="1"/>
  <c r="J299" i="1"/>
  <c r="I299" i="1"/>
  <c r="F299" i="1"/>
  <c r="C299" i="1"/>
  <c r="J298" i="1"/>
  <c r="I298" i="1"/>
  <c r="F298" i="1"/>
  <c r="C298" i="1"/>
  <c r="J297" i="1"/>
  <c r="I297" i="1"/>
  <c r="F297" i="1"/>
  <c r="C297" i="1"/>
  <c r="J296" i="1"/>
  <c r="I296" i="1"/>
  <c r="F296" i="1"/>
  <c r="C296" i="1"/>
  <c r="J295" i="1"/>
  <c r="I295" i="1"/>
  <c r="F295" i="1"/>
  <c r="C295" i="1"/>
  <c r="J294" i="1"/>
  <c r="I294" i="1"/>
  <c r="F294" i="1"/>
  <c r="C294" i="1"/>
  <c r="J293" i="1"/>
  <c r="I293" i="1"/>
  <c r="F293" i="1"/>
  <c r="C293" i="1"/>
  <c r="J292" i="1"/>
  <c r="I292" i="1"/>
  <c r="F292" i="1"/>
  <c r="C292" i="1"/>
  <c r="J291" i="1"/>
  <c r="I291" i="1"/>
  <c r="F291" i="1"/>
  <c r="C291" i="1"/>
  <c r="J290" i="1"/>
  <c r="I290" i="1"/>
  <c r="F290" i="1"/>
  <c r="C290" i="1"/>
  <c r="J289" i="1"/>
  <c r="I289" i="1"/>
  <c r="F289" i="1"/>
  <c r="C289" i="1"/>
  <c r="J288" i="1"/>
  <c r="I288" i="1"/>
  <c r="F288" i="1"/>
  <c r="C288" i="1"/>
  <c r="J287" i="1"/>
  <c r="I287" i="1"/>
  <c r="F287" i="1"/>
  <c r="C287" i="1"/>
  <c r="J286" i="1"/>
  <c r="I286" i="1"/>
  <c r="F286" i="1"/>
  <c r="C286" i="1"/>
  <c r="J285" i="1"/>
  <c r="I285" i="1"/>
  <c r="F285" i="1"/>
  <c r="C285" i="1"/>
  <c r="J284" i="1"/>
  <c r="I284" i="1"/>
  <c r="F284" i="1"/>
  <c r="C284" i="1"/>
  <c r="J283" i="1"/>
  <c r="I283" i="1"/>
  <c r="F283" i="1"/>
  <c r="C283" i="1"/>
  <c r="J282" i="1"/>
  <c r="I282" i="1"/>
  <c r="F282" i="1"/>
  <c r="C282" i="1"/>
  <c r="J281" i="1"/>
  <c r="I281" i="1"/>
  <c r="F281" i="1"/>
  <c r="C281" i="1"/>
  <c r="J280" i="1"/>
  <c r="I280" i="1"/>
  <c r="F280" i="1"/>
  <c r="C280" i="1"/>
  <c r="J279" i="1"/>
  <c r="I279" i="1"/>
  <c r="F279" i="1"/>
  <c r="C279" i="1"/>
  <c r="J278" i="1"/>
  <c r="I278" i="1"/>
  <c r="F278" i="1"/>
  <c r="C278" i="1"/>
  <c r="J277" i="1"/>
  <c r="I277" i="1"/>
  <c r="F277" i="1"/>
  <c r="C277" i="1"/>
  <c r="J276" i="1"/>
  <c r="I276" i="1"/>
  <c r="F276" i="1"/>
  <c r="C276" i="1"/>
  <c r="J275" i="1"/>
  <c r="I275" i="1"/>
  <c r="F275" i="1"/>
  <c r="C275" i="1"/>
  <c r="J274" i="1"/>
  <c r="I274" i="1"/>
  <c r="F274" i="1"/>
  <c r="C274" i="1"/>
  <c r="J273" i="1"/>
  <c r="I273" i="1"/>
  <c r="F273" i="1"/>
  <c r="C273" i="1"/>
  <c r="J272" i="1"/>
  <c r="I272" i="1"/>
  <c r="F272" i="1"/>
  <c r="C272" i="1"/>
  <c r="J271" i="1"/>
  <c r="I271" i="1"/>
  <c r="F271" i="1"/>
  <c r="C271" i="1"/>
  <c r="J270" i="1"/>
  <c r="I270" i="1"/>
  <c r="F270" i="1"/>
  <c r="C270" i="1"/>
  <c r="J269" i="1"/>
  <c r="I269" i="1"/>
  <c r="F269" i="1"/>
  <c r="C269" i="1"/>
  <c r="J268" i="1"/>
  <c r="I268" i="1"/>
  <c r="F268" i="1"/>
  <c r="C268" i="1"/>
  <c r="J267" i="1"/>
  <c r="I267" i="1"/>
  <c r="F267" i="1"/>
  <c r="C267" i="1"/>
  <c r="J266" i="1"/>
  <c r="I266" i="1"/>
  <c r="F266" i="1"/>
  <c r="C266" i="1"/>
  <c r="J265" i="1"/>
  <c r="I265" i="1"/>
  <c r="F265" i="1"/>
  <c r="C265" i="1"/>
  <c r="J264" i="1"/>
  <c r="I264" i="1"/>
  <c r="F264" i="1"/>
  <c r="C264" i="1"/>
  <c r="J263" i="1"/>
  <c r="I263" i="1"/>
  <c r="F263" i="1"/>
  <c r="C263" i="1"/>
  <c r="J262" i="1"/>
  <c r="I262" i="1"/>
  <c r="F262" i="1"/>
  <c r="C262" i="1"/>
  <c r="J261" i="1"/>
  <c r="I261" i="1"/>
  <c r="F261" i="1"/>
  <c r="C261" i="1"/>
  <c r="J260" i="1"/>
  <c r="I260" i="1"/>
  <c r="F260" i="1"/>
  <c r="C260" i="1"/>
  <c r="J259" i="1"/>
  <c r="I259" i="1"/>
  <c r="F259" i="1"/>
  <c r="C259" i="1"/>
  <c r="J258" i="1"/>
  <c r="I258" i="1"/>
  <c r="F258" i="1"/>
  <c r="C258" i="1"/>
  <c r="J257" i="1"/>
  <c r="I257" i="1"/>
  <c r="F257" i="1"/>
  <c r="C257" i="1"/>
  <c r="J256" i="1"/>
  <c r="I256" i="1"/>
  <c r="F256" i="1"/>
  <c r="C256" i="1"/>
  <c r="J255" i="1"/>
  <c r="I255" i="1"/>
  <c r="F255" i="1"/>
  <c r="C255" i="1"/>
  <c r="J254" i="1"/>
  <c r="I254" i="1"/>
  <c r="F254" i="1"/>
  <c r="C254" i="1"/>
  <c r="J253" i="1"/>
  <c r="I253" i="1"/>
  <c r="F253" i="1"/>
  <c r="C253" i="1"/>
  <c r="J252" i="1"/>
  <c r="I252" i="1"/>
  <c r="F252" i="1"/>
  <c r="C252" i="1"/>
  <c r="J251" i="1"/>
  <c r="I251" i="1"/>
  <c r="F251" i="1"/>
  <c r="C251" i="1"/>
  <c r="J250" i="1"/>
  <c r="I250" i="1"/>
  <c r="F250" i="1"/>
  <c r="C250" i="1"/>
  <c r="J249" i="1"/>
  <c r="I249" i="1"/>
  <c r="F249" i="1"/>
  <c r="C249" i="1"/>
  <c r="J248" i="1"/>
  <c r="I248" i="1"/>
  <c r="F248" i="1"/>
  <c r="C248" i="1"/>
  <c r="J247" i="1"/>
  <c r="I247" i="1"/>
  <c r="F247" i="1"/>
  <c r="C247" i="1"/>
  <c r="J246" i="1"/>
  <c r="I246" i="1"/>
  <c r="F246" i="1"/>
  <c r="C246" i="1"/>
  <c r="J245" i="1"/>
  <c r="I245" i="1"/>
  <c r="F245" i="1"/>
  <c r="C245" i="1"/>
  <c r="J244" i="1"/>
  <c r="I244" i="1"/>
  <c r="F244" i="1"/>
  <c r="C244" i="1"/>
  <c r="J243" i="1"/>
  <c r="I243" i="1"/>
  <c r="F243" i="1"/>
  <c r="C243" i="1"/>
  <c r="J242" i="1"/>
  <c r="I242" i="1"/>
  <c r="F242" i="1"/>
  <c r="C242" i="1"/>
  <c r="J241" i="1"/>
  <c r="I241" i="1"/>
  <c r="F241" i="1"/>
  <c r="C241" i="1"/>
  <c r="J240" i="1"/>
  <c r="I240" i="1"/>
  <c r="F240" i="1"/>
  <c r="C240" i="1"/>
  <c r="J239" i="1"/>
  <c r="I239" i="1"/>
  <c r="F239" i="1"/>
  <c r="C239" i="1"/>
  <c r="J238" i="1"/>
  <c r="I238" i="1"/>
  <c r="F238" i="1"/>
  <c r="C238" i="1"/>
  <c r="J237" i="1"/>
  <c r="I237" i="1"/>
  <c r="F237" i="1"/>
  <c r="C237" i="1"/>
  <c r="J236" i="1"/>
  <c r="I236" i="1"/>
  <c r="F236" i="1"/>
  <c r="C236" i="1"/>
  <c r="J235" i="1"/>
  <c r="I235" i="1"/>
  <c r="F235" i="1"/>
  <c r="C235" i="1"/>
  <c r="J234" i="1"/>
  <c r="I234" i="1"/>
  <c r="F234" i="1"/>
  <c r="C234" i="1"/>
  <c r="J233" i="1"/>
  <c r="I233" i="1"/>
  <c r="F233" i="1"/>
  <c r="C233" i="1"/>
  <c r="J232" i="1"/>
  <c r="I232" i="1"/>
  <c r="F232" i="1"/>
  <c r="C232" i="1"/>
  <c r="J231" i="1"/>
  <c r="I231" i="1"/>
  <c r="F231" i="1"/>
  <c r="C231" i="1"/>
  <c r="J230" i="1"/>
  <c r="I230" i="1"/>
  <c r="F230" i="1"/>
  <c r="C230" i="1"/>
  <c r="J229" i="1"/>
  <c r="I229" i="1"/>
  <c r="F229" i="1"/>
  <c r="C229" i="1"/>
  <c r="J228" i="1"/>
  <c r="I228" i="1"/>
  <c r="F228" i="1"/>
  <c r="C228" i="1"/>
  <c r="J227" i="1"/>
  <c r="I227" i="1"/>
  <c r="F227" i="1"/>
  <c r="C227" i="1"/>
  <c r="J226" i="1"/>
  <c r="I226" i="1"/>
  <c r="F226" i="1"/>
  <c r="C226" i="1"/>
  <c r="J225" i="1"/>
  <c r="I225" i="1"/>
  <c r="F225" i="1"/>
  <c r="C225" i="1"/>
  <c r="J224" i="1"/>
  <c r="I224" i="1"/>
  <c r="F224" i="1"/>
  <c r="C224" i="1"/>
  <c r="J223" i="1"/>
  <c r="I223" i="1"/>
  <c r="F223" i="1"/>
  <c r="C223" i="1"/>
  <c r="J222" i="1"/>
  <c r="I222" i="1"/>
  <c r="F222" i="1"/>
  <c r="C222" i="1"/>
  <c r="J221" i="1"/>
  <c r="I221" i="1"/>
  <c r="F221" i="1"/>
  <c r="C221" i="1"/>
  <c r="J220" i="1"/>
  <c r="I220" i="1"/>
  <c r="F220" i="1"/>
  <c r="C220" i="1"/>
  <c r="J219" i="1"/>
  <c r="I219" i="1"/>
  <c r="F219" i="1"/>
  <c r="C219" i="1"/>
  <c r="J218" i="1"/>
  <c r="I218" i="1"/>
  <c r="F218" i="1"/>
  <c r="C218" i="1"/>
  <c r="J217" i="1"/>
  <c r="I217" i="1"/>
  <c r="F217" i="1"/>
  <c r="C217" i="1"/>
  <c r="J216" i="1"/>
  <c r="I216" i="1"/>
  <c r="F216" i="1"/>
  <c r="C216" i="1"/>
  <c r="J215" i="1"/>
  <c r="I215" i="1"/>
  <c r="F215" i="1"/>
  <c r="C215" i="1"/>
  <c r="J214" i="1"/>
  <c r="I214" i="1"/>
  <c r="F214" i="1"/>
  <c r="C214" i="1"/>
  <c r="J213" i="1"/>
  <c r="I213" i="1"/>
  <c r="F213" i="1"/>
  <c r="C213" i="1"/>
  <c r="J212" i="1"/>
  <c r="I212" i="1"/>
  <c r="F212" i="1"/>
  <c r="C212" i="1"/>
  <c r="J211" i="1"/>
  <c r="I211" i="1"/>
  <c r="F211" i="1"/>
  <c r="C211" i="1"/>
  <c r="J210" i="1"/>
  <c r="I210" i="1"/>
  <c r="F210" i="1"/>
  <c r="C210" i="1"/>
  <c r="J209" i="1"/>
  <c r="I209" i="1"/>
  <c r="F209" i="1"/>
  <c r="C209" i="1"/>
  <c r="J208" i="1"/>
  <c r="I208" i="1"/>
  <c r="F208" i="1"/>
  <c r="C208" i="1"/>
  <c r="J207" i="1"/>
  <c r="I207" i="1"/>
  <c r="F207" i="1"/>
  <c r="C207" i="1"/>
  <c r="J206" i="1"/>
  <c r="I206" i="1"/>
  <c r="F206" i="1"/>
  <c r="C206" i="1"/>
  <c r="J205" i="1"/>
  <c r="I205" i="1"/>
  <c r="F205" i="1"/>
  <c r="C205" i="1"/>
  <c r="J204" i="1"/>
  <c r="I204" i="1"/>
  <c r="F204" i="1"/>
  <c r="C204" i="1"/>
  <c r="J203" i="1"/>
  <c r="I203" i="1"/>
  <c r="F203" i="1"/>
  <c r="C203" i="1"/>
  <c r="J202" i="1"/>
  <c r="I202" i="1"/>
  <c r="F202" i="1"/>
  <c r="C202" i="1"/>
  <c r="J201" i="1"/>
  <c r="I201" i="1"/>
  <c r="F201" i="1"/>
  <c r="C201" i="1"/>
  <c r="J200" i="1"/>
  <c r="I200" i="1"/>
  <c r="F200" i="1"/>
  <c r="C200" i="1"/>
  <c r="J199" i="1"/>
  <c r="I199" i="1"/>
  <c r="F199" i="1"/>
  <c r="C199" i="1"/>
  <c r="J198" i="1"/>
  <c r="I198" i="1"/>
  <c r="F198" i="1"/>
  <c r="C198" i="1"/>
  <c r="J197" i="1"/>
  <c r="I197" i="1"/>
  <c r="F197" i="1"/>
  <c r="C197" i="1"/>
  <c r="J196" i="1"/>
  <c r="I196" i="1"/>
  <c r="F196" i="1"/>
  <c r="C196" i="1"/>
  <c r="J195" i="1"/>
  <c r="I195" i="1"/>
  <c r="F195" i="1"/>
  <c r="C195" i="1"/>
  <c r="J194" i="1"/>
  <c r="I194" i="1"/>
  <c r="F194" i="1"/>
  <c r="C194" i="1"/>
  <c r="J193" i="1"/>
  <c r="I193" i="1"/>
  <c r="F193" i="1"/>
  <c r="C193" i="1"/>
  <c r="J192" i="1"/>
  <c r="I192" i="1"/>
  <c r="F192" i="1"/>
  <c r="C192" i="1"/>
  <c r="J191" i="1"/>
  <c r="I191" i="1"/>
  <c r="F191" i="1"/>
  <c r="C191" i="1"/>
  <c r="J190" i="1"/>
  <c r="I190" i="1"/>
  <c r="F190" i="1"/>
  <c r="C190" i="1"/>
  <c r="J189" i="1"/>
  <c r="I189" i="1"/>
  <c r="F189" i="1"/>
  <c r="C189" i="1"/>
  <c r="J188" i="1"/>
  <c r="I188" i="1"/>
  <c r="F188" i="1"/>
  <c r="C188" i="1"/>
  <c r="J187" i="1"/>
  <c r="I187" i="1"/>
  <c r="F187" i="1"/>
  <c r="C187" i="1"/>
  <c r="J186" i="1"/>
  <c r="I186" i="1"/>
  <c r="F186" i="1"/>
  <c r="C186" i="1"/>
  <c r="J185" i="1"/>
  <c r="I185" i="1"/>
  <c r="F185" i="1"/>
  <c r="C185" i="1"/>
  <c r="J184" i="1"/>
  <c r="I184" i="1"/>
  <c r="F184" i="1"/>
  <c r="C184" i="1"/>
  <c r="J183" i="1"/>
  <c r="I183" i="1"/>
  <c r="F183" i="1"/>
  <c r="C183" i="1"/>
  <c r="J182" i="1"/>
  <c r="I182" i="1"/>
  <c r="F182" i="1"/>
  <c r="C182" i="1"/>
  <c r="J181" i="1"/>
  <c r="I181" i="1"/>
  <c r="F181" i="1"/>
  <c r="C181" i="1"/>
  <c r="J180" i="1"/>
  <c r="I180" i="1"/>
  <c r="F180" i="1"/>
  <c r="C180" i="1"/>
  <c r="J179" i="1"/>
  <c r="I179" i="1"/>
  <c r="F179" i="1"/>
  <c r="C179" i="1"/>
  <c r="J178" i="1"/>
  <c r="I178" i="1"/>
  <c r="F178" i="1"/>
  <c r="C178" i="1"/>
  <c r="J177" i="1"/>
  <c r="I177" i="1"/>
  <c r="F177" i="1"/>
  <c r="C177" i="1"/>
  <c r="J176" i="1"/>
  <c r="I176" i="1"/>
  <c r="F176" i="1"/>
  <c r="C176" i="1"/>
  <c r="J175" i="1"/>
  <c r="I175" i="1"/>
  <c r="F175" i="1"/>
  <c r="C175" i="1"/>
  <c r="J174" i="1"/>
  <c r="I174" i="1"/>
  <c r="F174" i="1"/>
  <c r="C174" i="1"/>
  <c r="J173" i="1"/>
  <c r="I173" i="1"/>
  <c r="F173" i="1"/>
  <c r="C173" i="1"/>
  <c r="J172" i="1"/>
  <c r="I172" i="1"/>
  <c r="F172" i="1"/>
  <c r="C172" i="1"/>
  <c r="J171" i="1"/>
  <c r="I171" i="1"/>
  <c r="F171" i="1"/>
  <c r="C171" i="1"/>
  <c r="J170" i="1"/>
  <c r="I170" i="1"/>
  <c r="F170" i="1"/>
  <c r="C170" i="1"/>
  <c r="J169" i="1"/>
  <c r="I169" i="1"/>
  <c r="F169" i="1"/>
  <c r="C169" i="1"/>
  <c r="J168" i="1"/>
  <c r="I168" i="1"/>
  <c r="F168" i="1"/>
  <c r="C168" i="1"/>
  <c r="J167" i="1"/>
  <c r="I167" i="1"/>
  <c r="F167" i="1"/>
  <c r="C167" i="1"/>
  <c r="J166" i="1"/>
  <c r="I166" i="1"/>
  <c r="F166" i="1"/>
  <c r="C166" i="1"/>
  <c r="J165" i="1"/>
  <c r="I165" i="1"/>
  <c r="F165" i="1"/>
  <c r="C165" i="1"/>
  <c r="J164" i="1"/>
  <c r="I164" i="1"/>
  <c r="F164" i="1"/>
  <c r="C164" i="1"/>
  <c r="J163" i="1"/>
  <c r="I163" i="1"/>
  <c r="F163" i="1"/>
  <c r="C163" i="1"/>
  <c r="J162" i="1"/>
  <c r="I162" i="1"/>
  <c r="F162" i="1"/>
  <c r="C162" i="1"/>
  <c r="J161" i="1"/>
  <c r="I161" i="1"/>
  <c r="F161" i="1"/>
  <c r="C161" i="1"/>
  <c r="J160" i="1"/>
  <c r="I160" i="1"/>
  <c r="F160" i="1"/>
  <c r="C160" i="1"/>
  <c r="J159" i="1"/>
  <c r="I159" i="1"/>
  <c r="F159" i="1"/>
  <c r="C159" i="1"/>
  <c r="J158" i="1"/>
  <c r="I158" i="1"/>
  <c r="F158" i="1"/>
  <c r="C158" i="1"/>
  <c r="J157" i="1"/>
  <c r="I157" i="1"/>
  <c r="F157" i="1"/>
  <c r="C157" i="1"/>
  <c r="J156" i="1"/>
  <c r="I156" i="1"/>
  <c r="F156" i="1"/>
  <c r="C156" i="1"/>
  <c r="J155" i="1"/>
  <c r="I155" i="1"/>
  <c r="F155" i="1"/>
  <c r="C155" i="1"/>
  <c r="J154" i="1"/>
  <c r="I154" i="1"/>
  <c r="F154" i="1"/>
  <c r="C154" i="1"/>
  <c r="J153" i="1"/>
  <c r="I153" i="1"/>
  <c r="F153" i="1"/>
  <c r="C153" i="1"/>
  <c r="J152" i="1"/>
  <c r="I152" i="1"/>
  <c r="F152" i="1"/>
  <c r="C152" i="1"/>
  <c r="J151" i="1"/>
  <c r="I151" i="1"/>
  <c r="F151" i="1"/>
  <c r="C151" i="1"/>
  <c r="J150" i="1"/>
  <c r="I150" i="1"/>
  <c r="F150" i="1"/>
  <c r="C150" i="1"/>
  <c r="J149" i="1"/>
  <c r="I149" i="1"/>
  <c r="F149" i="1"/>
  <c r="C149" i="1"/>
  <c r="J148" i="1"/>
  <c r="I148" i="1"/>
  <c r="F148" i="1"/>
  <c r="C148" i="1"/>
  <c r="J147" i="1"/>
  <c r="I147" i="1"/>
  <c r="F147" i="1"/>
  <c r="C147" i="1"/>
  <c r="J146" i="1"/>
  <c r="I146" i="1"/>
  <c r="F146" i="1"/>
  <c r="C146" i="1"/>
  <c r="J145" i="1"/>
  <c r="I145" i="1"/>
  <c r="F145" i="1"/>
  <c r="C145" i="1"/>
  <c r="J144" i="1"/>
  <c r="I144" i="1"/>
  <c r="F144" i="1"/>
  <c r="C144" i="1"/>
  <c r="J143" i="1"/>
  <c r="I143" i="1"/>
  <c r="F143" i="1"/>
  <c r="C143" i="1"/>
  <c r="J142" i="1"/>
  <c r="I142" i="1"/>
  <c r="F142" i="1"/>
  <c r="C142" i="1"/>
  <c r="J141" i="1"/>
  <c r="I141" i="1"/>
  <c r="F141" i="1"/>
  <c r="C141" i="1"/>
  <c r="J140" i="1"/>
  <c r="I140" i="1"/>
  <c r="F140" i="1"/>
  <c r="C140" i="1"/>
  <c r="J139" i="1"/>
  <c r="I139" i="1"/>
  <c r="F139" i="1"/>
  <c r="C139" i="1"/>
  <c r="J138" i="1"/>
  <c r="I138" i="1"/>
  <c r="F138" i="1"/>
  <c r="C138" i="1"/>
  <c r="J137" i="1"/>
  <c r="I137" i="1"/>
  <c r="F137" i="1"/>
  <c r="C137" i="1"/>
  <c r="J136" i="1"/>
  <c r="I136" i="1"/>
  <c r="F136" i="1"/>
  <c r="C136" i="1"/>
  <c r="J135" i="1"/>
  <c r="I135" i="1"/>
  <c r="F135" i="1"/>
  <c r="C135" i="1"/>
  <c r="J134" i="1"/>
  <c r="I134" i="1"/>
  <c r="F134" i="1"/>
  <c r="C134" i="1"/>
  <c r="J133" i="1"/>
  <c r="I133" i="1"/>
  <c r="F133" i="1"/>
  <c r="C133" i="1"/>
  <c r="J132" i="1"/>
  <c r="I132" i="1"/>
  <c r="F132" i="1"/>
  <c r="C132" i="1"/>
  <c r="J131" i="1"/>
  <c r="I131" i="1"/>
  <c r="F131" i="1"/>
  <c r="C131" i="1"/>
  <c r="J130" i="1"/>
  <c r="I130" i="1"/>
  <c r="F130" i="1"/>
  <c r="C130" i="1"/>
  <c r="J129" i="1"/>
  <c r="I129" i="1"/>
  <c r="F129" i="1"/>
  <c r="C129" i="1"/>
  <c r="J128" i="1"/>
  <c r="I128" i="1"/>
  <c r="F128" i="1"/>
  <c r="C128" i="1"/>
  <c r="J127" i="1"/>
  <c r="I127" i="1"/>
  <c r="F127" i="1"/>
  <c r="C127" i="1"/>
  <c r="J126" i="1"/>
  <c r="I126" i="1"/>
  <c r="F126" i="1"/>
  <c r="C126" i="1"/>
  <c r="J125" i="1"/>
  <c r="I125" i="1"/>
  <c r="F125" i="1"/>
  <c r="C125" i="1"/>
  <c r="J124" i="1"/>
  <c r="I124" i="1"/>
  <c r="F124" i="1"/>
  <c r="C124" i="1"/>
  <c r="J123" i="1"/>
  <c r="I123" i="1"/>
  <c r="F123" i="1"/>
  <c r="C123" i="1"/>
  <c r="J122" i="1"/>
  <c r="I122" i="1"/>
  <c r="F122" i="1"/>
  <c r="C122" i="1"/>
  <c r="J121" i="1"/>
  <c r="I121" i="1"/>
  <c r="F121" i="1"/>
  <c r="C121" i="1"/>
  <c r="J120" i="1"/>
  <c r="I120" i="1"/>
  <c r="F120" i="1"/>
  <c r="C120" i="1"/>
  <c r="J119" i="1"/>
  <c r="I119" i="1"/>
  <c r="F119" i="1"/>
  <c r="C119" i="1"/>
  <c r="J118" i="1"/>
  <c r="I118" i="1"/>
  <c r="F118" i="1"/>
  <c r="C118" i="1"/>
  <c r="J117" i="1"/>
  <c r="I117" i="1"/>
  <c r="F117" i="1"/>
  <c r="C117" i="1"/>
  <c r="J116" i="1"/>
  <c r="I116" i="1"/>
  <c r="F116" i="1"/>
  <c r="C116" i="1"/>
  <c r="J115" i="1"/>
  <c r="I115" i="1"/>
  <c r="F115" i="1"/>
  <c r="C115" i="1"/>
  <c r="J114" i="1"/>
  <c r="I114" i="1"/>
  <c r="F114" i="1"/>
  <c r="C114" i="1"/>
  <c r="J113" i="1"/>
  <c r="I113" i="1"/>
  <c r="F113" i="1"/>
  <c r="C113" i="1"/>
  <c r="J112" i="1"/>
  <c r="I112" i="1"/>
  <c r="F112" i="1"/>
  <c r="C112" i="1"/>
  <c r="J111" i="1"/>
  <c r="I111" i="1"/>
  <c r="F111" i="1"/>
  <c r="C111" i="1"/>
  <c r="J110" i="1"/>
  <c r="I110" i="1"/>
  <c r="F110" i="1"/>
  <c r="C110" i="1"/>
  <c r="J109" i="1"/>
  <c r="I109" i="1"/>
  <c r="F109" i="1"/>
  <c r="C109" i="1"/>
  <c r="J108" i="1"/>
  <c r="I108" i="1"/>
  <c r="F108" i="1"/>
  <c r="C108" i="1"/>
  <c r="J107" i="1"/>
  <c r="I107" i="1"/>
  <c r="F107" i="1"/>
  <c r="C107" i="1"/>
  <c r="J106" i="1"/>
  <c r="I106" i="1"/>
  <c r="F106" i="1"/>
  <c r="C106" i="1"/>
  <c r="J105" i="1"/>
  <c r="I105" i="1"/>
  <c r="F105" i="1"/>
  <c r="C105" i="1"/>
  <c r="J104" i="1"/>
  <c r="I104" i="1"/>
  <c r="F104" i="1"/>
  <c r="C104" i="1"/>
  <c r="J103" i="1"/>
  <c r="I103" i="1"/>
  <c r="F103" i="1"/>
  <c r="C103" i="1"/>
  <c r="J102" i="1"/>
  <c r="I102" i="1"/>
  <c r="F102" i="1"/>
  <c r="C102" i="1"/>
  <c r="J101" i="1"/>
  <c r="I101" i="1"/>
  <c r="F101" i="1"/>
  <c r="C101" i="1"/>
  <c r="J100" i="1"/>
  <c r="I100" i="1"/>
  <c r="F100" i="1"/>
  <c r="C100" i="1"/>
  <c r="J99" i="1"/>
  <c r="I99" i="1"/>
  <c r="F99" i="1"/>
  <c r="C99" i="1"/>
  <c r="J98" i="1"/>
  <c r="I98" i="1"/>
  <c r="F98" i="1"/>
  <c r="C98" i="1"/>
  <c r="J97" i="1"/>
  <c r="I97" i="1"/>
  <c r="F97" i="1"/>
  <c r="C97" i="1"/>
  <c r="J96" i="1"/>
  <c r="I96" i="1"/>
  <c r="F96" i="1"/>
  <c r="C96" i="1"/>
  <c r="J95" i="1"/>
  <c r="I95" i="1"/>
  <c r="F95" i="1"/>
  <c r="C95" i="1"/>
  <c r="J94" i="1"/>
  <c r="I94" i="1"/>
  <c r="F94" i="1"/>
  <c r="C94" i="1"/>
  <c r="J93" i="1"/>
  <c r="I93" i="1"/>
  <c r="F93" i="1"/>
  <c r="C93" i="1"/>
  <c r="J92" i="1"/>
  <c r="I92" i="1"/>
  <c r="F92" i="1"/>
  <c r="C92" i="1"/>
  <c r="J91" i="1"/>
  <c r="I91" i="1"/>
  <c r="F91" i="1"/>
  <c r="C91" i="1"/>
  <c r="J90" i="1"/>
  <c r="I90" i="1"/>
  <c r="F90" i="1"/>
  <c r="C90" i="1"/>
  <c r="J89" i="1"/>
  <c r="I89" i="1"/>
  <c r="F89" i="1"/>
  <c r="C89" i="1"/>
  <c r="J88" i="1"/>
  <c r="I88" i="1"/>
  <c r="F88" i="1"/>
  <c r="C88" i="1"/>
  <c r="J87" i="1"/>
  <c r="I87" i="1"/>
  <c r="F87" i="1"/>
  <c r="C87" i="1"/>
  <c r="J86" i="1"/>
  <c r="I86" i="1"/>
  <c r="F86" i="1"/>
  <c r="C86" i="1"/>
  <c r="J85" i="1"/>
  <c r="I85" i="1"/>
  <c r="F85" i="1"/>
  <c r="C85" i="1"/>
  <c r="J84" i="1"/>
  <c r="I84" i="1"/>
  <c r="F84" i="1"/>
  <c r="C84" i="1"/>
  <c r="J83" i="1"/>
  <c r="I83" i="1"/>
  <c r="F83" i="1"/>
  <c r="C83" i="1"/>
  <c r="J82" i="1"/>
  <c r="I82" i="1"/>
  <c r="F82" i="1"/>
  <c r="C82" i="1"/>
  <c r="J81" i="1"/>
  <c r="I81" i="1"/>
  <c r="F81" i="1"/>
  <c r="C81" i="1"/>
  <c r="J80" i="1"/>
  <c r="I80" i="1"/>
  <c r="F80" i="1"/>
  <c r="C80" i="1"/>
  <c r="J79" i="1"/>
  <c r="I79" i="1"/>
  <c r="F79" i="1"/>
  <c r="C79" i="1"/>
  <c r="J78" i="1"/>
  <c r="I78" i="1"/>
  <c r="F78" i="1"/>
  <c r="C78" i="1"/>
  <c r="J77" i="1"/>
  <c r="I77" i="1"/>
  <c r="F77" i="1"/>
  <c r="C77" i="1"/>
  <c r="J76" i="1"/>
  <c r="I76" i="1"/>
  <c r="F76" i="1"/>
  <c r="C76" i="1"/>
  <c r="J75" i="1"/>
  <c r="I75" i="1"/>
  <c r="F75" i="1"/>
  <c r="C75" i="1"/>
  <c r="J74" i="1"/>
  <c r="I74" i="1"/>
  <c r="F74" i="1"/>
  <c r="C74" i="1"/>
  <c r="J73" i="1"/>
  <c r="I73" i="1"/>
  <c r="F73" i="1"/>
  <c r="C73" i="1"/>
  <c r="J72" i="1"/>
  <c r="I72" i="1"/>
  <c r="F72" i="1"/>
  <c r="C72" i="1"/>
  <c r="J71" i="1"/>
  <c r="I71" i="1"/>
  <c r="F71" i="1"/>
  <c r="C71" i="1"/>
  <c r="J70" i="1"/>
  <c r="I70" i="1"/>
  <c r="F70" i="1"/>
  <c r="C70" i="1"/>
  <c r="J69" i="1"/>
  <c r="I69" i="1"/>
  <c r="F69" i="1"/>
  <c r="C69" i="1"/>
  <c r="J68" i="1"/>
  <c r="I68" i="1"/>
  <c r="F68" i="1"/>
  <c r="C68" i="1"/>
  <c r="J67" i="1"/>
  <c r="I67" i="1"/>
  <c r="F67" i="1"/>
  <c r="C67" i="1"/>
  <c r="J66" i="1"/>
  <c r="I66" i="1"/>
  <c r="F66" i="1"/>
  <c r="C66" i="1"/>
  <c r="J65" i="1"/>
  <c r="I65" i="1"/>
  <c r="F65" i="1"/>
  <c r="C65" i="1"/>
  <c r="J64" i="1"/>
  <c r="I64" i="1"/>
  <c r="F64" i="1"/>
  <c r="C64" i="1"/>
  <c r="J63" i="1"/>
  <c r="I63" i="1"/>
  <c r="F63" i="1"/>
  <c r="C63" i="1"/>
  <c r="J62" i="1"/>
  <c r="I62" i="1"/>
  <c r="F62" i="1"/>
  <c r="C62" i="1"/>
  <c r="J61" i="1"/>
  <c r="I61" i="1"/>
  <c r="F61" i="1"/>
  <c r="C61" i="1"/>
  <c r="J60" i="1"/>
  <c r="I60" i="1"/>
  <c r="F60" i="1"/>
  <c r="C60" i="1"/>
  <c r="J59" i="1"/>
  <c r="I59" i="1"/>
  <c r="F59" i="1"/>
  <c r="C59" i="1"/>
  <c r="J58" i="1"/>
  <c r="I58" i="1"/>
  <c r="F58" i="1"/>
  <c r="C58" i="1"/>
  <c r="J57" i="1"/>
  <c r="I57" i="1"/>
  <c r="F57" i="1"/>
  <c r="C57" i="1"/>
  <c r="J56" i="1"/>
  <c r="I56" i="1"/>
  <c r="F56" i="1"/>
  <c r="C56" i="1"/>
  <c r="J55" i="1"/>
  <c r="I55" i="1"/>
  <c r="F55" i="1"/>
  <c r="C55" i="1"/>
  <c r="J54" i="1"/>
  <c r="I54" i="1"/>
  <c r="F54" i="1"/>
  <c r="C54" i="1"/>
  <c r="J53" i="1"/>
  <c r="I53" i="1"/>
  <c r="F53" i="1"/>
  <c r="C53" i="1"/>
  <c r="J52" i="1"/>
  <c r="I52" i="1"/>
  <c r="F52" i="1"/>
  <c r="C52" i="1"/>
  <c r="J51" i="1"/>
  <c r="I51" i="1"/>
  <c r="F51" i="1"/>
  <c r="C51" i="1"/>
  <c r="J50" i="1"/>
  <c r="I50" i="1"/>
  <c r="F50" i="1"/>
  <c r="C50" i="1"/>
  <c r="J49" i="1"/>
  <c r="I49" i="1"/>
  <c r="F49" i="1"/>
  <c r="C49" i="1"/>
  <c r="J48" i="1"/>
  <c r="I48" i="1"/>
  <c r="F48" i="1"/>
  <c r="C48" i="1"/>
  <c r="J47" i="1"/>
  <c r="I47" i="1"/>
  <c r="F47" i="1"/>
  <c r="C47" i="1"/>
  <c r="J46" i="1"/>
  <c r="I46" i="1"/>
  <c r="F46" i="1"/>
  <c r="C46" i="1"/>
  <c r="J45" i="1"/>
  <c r="I45" i="1"/>
  <c r="F45" i="1"/>
  <c r="C45" i="1"/>
  <c r="J44" i="1"/>
  <c r="I44" i="1"/>
  <c r="F44" i="1"/>
  <c r="C44" i="1"/>
  <c r="J43" i="1"/>
  <c r="I43" i="1"/>
  <c r="F43" i="1"/>
  <c r="C43" i="1"/>
  <c r="J42" i="1"/>
  <c r="I42" i="1"/>
  <c r="F42" i="1"/>
  <c r="C42" i="1"/>
  <c r="J41" i="1"/>
  <c r="I41" i="1"/>
  <c r="F41" i="1"/>
  <c r="C41" i="1"/>
  <c r="J40" i="1"/>
  <c r="I40" i="1"/>
  <c r="F40" i="1"/>
  <c r="C40" i="1"/>
  <c r="J39" i="1"/>
  <c r="I39" i="1"/>
  <c r="F39" i="1"/>
  <c r="C39" i="1"/>
  <c r="J38" i="1"/>
  <c r="I38" i="1"/>
  <c r="F38" i="1"/>
  <c r="C38" i="1"/>
  <c r="J37" i="1"/>
  <c r="I37" i="1"/>
  <c r="F37" i="1"/>
  <c r="C37" i="1"/>
  <c r="J36" i="1"/>
  <c r="I36" i="1"/>
  <c r="F36" i="1"/>
  <c r="C36" i="1"/>
  <c r="J35" i="1"/>
  <c r="I35" i="1"/>
  <c r="F35" i="1"/>
  <c r="C35" i="1"/>
  <c r="J34" i="1"/>
  <c r="I34" i="1"/>
  <c r="F34" i="1"/>
  <c r="C34" i="1"/>
  <c r="J33" i="1"/>
  <c r="I33" i="1"/>
  <c r="F33" i="1"/>
  <c r="C33" i="1"/>
  <c r="J32" i="1"/>
  <c r="I32" i="1"/>
  <c r="F32" i="1"/>
  <c r="C32" i="1"/>
  <c r="J31" i="1"/>
  <c r="I31" i="1"/>
  <c r="F31" i="1"/>
  <c r="C31" i="1"/>
  <c r="J30" i="1"/>
  <c r="I30" i="1"/>
  <c r="F30" i="1"/>
  <c r="C30" i="1"/>
  <c r="J29" i="1"/>
  <c r="I29" i="1"/>
  <c r="F29" i="1"/>
  <c r="C29" i="1"/>
  <c r="J28" i="1"/>
  <c r="I28" i="1"/>
  <c r="F28" i="1"/>
  <c r="C28" i="1"/>
  <c r="J27" i="1"/>
  <c r="I27" i="1"/>
  <c r="F27" i="1"/>
  <c r="C27" i="1"/>
  <c r="J26" i="1"/>
  <c r="I26" i="1"/>
  <c r="F26" i="1"/>
  <c r="C26" i="1"/>
  <c r="J25" i="1"/>
  <c r="I25" i="1"/>
  <c r="F25" i="1"/>
  <c r="C25" i="1"/>
  <c r="J24" i="1"/>
  <c r="I24" i="1"/>
  <c r="F24" i="1"/>
  <c r="C24" i="1"/>
  <c r="J23" i="1"/>
  <c r="I23" i="1"/>
  <c r="F23" i="1"/>
  <c r="C23" i="1"/>
  <c r="J22" i="1"/>
  <c r="I22" i="1"/>
  <c r="F22" i="1"/>
  <c r="C22" i="1"/>
  <c r="J21" i="1"/>
  <c r="I21" i="1"/>
  <c r="F21" i="1"/>
  <c r="C21" i="1"/>
  <c r="J20" i="1"/>
  <c r="I20" i="1"/>
  <c r="F20" i="1"/>
  <c r="C20" i="1"/>
  <c r="J19" i="1"/>
  <c r="I19" i="1"/>
  <c r="F19" i="1"/>
  <c r="C19" i="1"/>
  <c r="J18" i="1"/>
  <c r="I18" i="1"/>
  <c r="F18" i="1"/>
  <c r="C18" i="1"/>
  <c r="J17" i="1"/>
  <c r="I17" i="1"/>
  <c r="F17" i="1"/>
  <c r="C17" i="1"/>
  <c r="J16" i="1"/>
  <c r="I16" i="1"/>
  <c r="F16" i="1"/>
  <c r="C16" i="1"/>
  <c r="J15" i="1"/>
  <c r="I15" i="1"/>
  <c r="F15" i="1"/>
  <c r="C15" i="1"/>
  <c r="J14" i="1"/>
  <c r="I14" i="1"/>
  <c r="F14" i="1"/>
  <c r="C14" i="1"/>
  <c r="J13" i="1"/>
  <c r="I13" i="1"/>
  <c r="F13" i="1"/>
  <c r="C13" i="1"/>
  <c r="J12" i="1"/>
  <c r="I12" i="1"/>
  <c r="F12" i="1"/>
  <c r="C12" i="1"/>
  <c r="J11" i="1"/>
  <c r="I11" i="1"/>
  <c r="F11" i="1"/>
  <c r="C11" i="1"/>
  <c r="J10" i="1"/>
  <c r="I10" i="1"/>
  <c r="F10" i="1"/>
  <c r="C10" i="1"/>
  <c r="J9" i="1"/>
  <c r="I9" i="1"/>
  <c r="F9" i="1"/>
  <c r="C9" i="1"/>
  <c r="J8" i="1"/>
  <c r="I8" i="1"/>
  <c r="F8" i="1"/>
  <c r="C8" i="1"/>
  <c r="J7" i="1"/>
  <c r="I7" i="1"/>
  <c r="F7" i="1"/>
  <c r="C7" i="1"/>
  <c r="J6" i="1"/>
  <c r="I6" i="1"/>
  <c r="F6" i="1"/>
  <c r="C6" i="1"/>
  <c r="J5" i="1"/>
  <c r="I5" i="1"/>
  <c r="F5" i="1"/>
  <c r="C5" i="1"/>
  <c r="J4" i="1"/>
  <c r="I4" i="1"/>
  <c r="F4" i="1"/>
  <c r="C4" i="1"/>
  <c r="J3" i="1"/>
  <c r="I3" i="1"/>
  <c r="F3" i="1"/>
  <c r="C3" i="1"/>
  <c r="J2" i="1"/>
  <c r="I2" i="1"/>
  <c r="F2" i="1"/>
  <c r="C2" i="1"/>
  <c r="J1" i="1"/>
  <c r="I1" i="1"/>
  <c r="F1" i="1"/>
</calcChain>
</file>

<file path=xl/sharedStrings.xml><?xml version="1.0" encoding="utf-8"?>
<sst xmlns="http://schemas.openxmlformats.org/spreadsheetml/2006/main" count="24905" uniqueCount="19387">
  <si>
    <t>Tamanho da Fazenda</t>
  </si>
  <si>
    <t>Preço Unitario</t>
  </si>
  <si>
    <t>310.84</t>
  </si>
  <si>
    <t>222.4</t>
  </si>
  <si>
    <t>85.72</t>
  </si>
  <si>
    <t>82.24</t>
  </si>
  <si>
    <t>575.68</t>
  </si>
  <si>
    <t>19.55</t>
  </si>
  <si>
    <t>64.03</t>
  </si>
  <si>
    <t>19.19</t>
  </si>
  <si>
    <t>687.48</t>
  </si>
  <si>
    <t>42.61</t>
  </si>
  <si>
    <t>39.24</t>
  </si>
  <si>
    <t>21895.92</t>
  </si>
  <si>
    <t>43.17</t>
  </si>
  <si>
    <t>181.1</t>
  </si>
  <si>
    <t>581.69</t>
  </si>
  <si>
    <t>503.48</t>
  </si>
  <si>
    <t>36.5</t>
  </si>
  <si>
    <t>33.81</t>
  </si>
  <si>
    <t>8655.36</t>
  </si>
  <si>
    <t>140.83</t>
  </si>
  <si>
    <t>908.0</t>
  </si>
  <si>
    <t>823.36</t>
  </si>
  <si>
    <t>26.52</t>
  </si>
  <si>
    <t>28.92</t>
  </si>
  <si>
    <t>17380.92</t>
  </si>
  <si>
    <t>74.5</t>
  </si>
  <si>
    <t>57.68</t>
  </si>
  <si>
    <t>861.95</t>
  </si>
  <si>
    <t>147.77</t>
  </si>
  <si>
    <t>83.85</t>
  </si>
  <si>
    <t>83.07</t>
  </si>
  <si>
    <t>12045.15</t>
  </si>
  <si>
    <t>76.02</t>
  </si>
  <si>
    <t>33.4</t>
  </si>
  <si>
    <t>87.64</t>
  </si>
  <si>
    <t>593.92</t>
  </si>
  <si>
    <t>85.54</t>
  </si>
  <si>
    <t>84.75</t>
  </si>
  <si>
    <t>55.6</t>
  </si>
  <si>
    <t>139.59</t>
  </si>
  <si>
    <t>73.28</t>
  </si>
  <si>
    <t>757.14</t>
  </si>
  <si>
    <t>36.83</t>
  </si>
  <si>
    <t>32.66</t>
  </si>
  <si>
    <t>13390.6</t>
  </si>
  <si>
    <t>49.82</t>
  </si>
  <si>
    <t>105.86</t>
  </si>
  <si>
    <t>67.61</t>
  </si>
  <si>
    <t>203.36</t>
  </si>
  <si>
    <t>436.35</t>
  </si>
  <si>
    <t>25.14</t>
  </si>
  <si>
    <t>72.31</t>
  </si>
  <si>
    <t>949.12</t>
  </si>
  <si>
    <t>22.79</t>
  </si>
  <si>
    <t>24.77</t>
  </si>
  <si>
    <t>21302.2</t>
  </si>
  <si>
    <t>85.71</t>
  </si>
  <si>
    <t>32.03</t>
  </si>
  <si>
    <t>413.24</t>
  </si>
  <si>
    <t>385.64</t>
  </si>
  <si>
    <t>42.08</t>
  </si>
  <si>
    <t>46.15</t>
  </si>
  <si>
    <t>93.61</t>
  </si>
  <si>
    <t>66.26</t>
  </si>
  <si>
    <t>867.78</t>
  </si>
  <si>
    <t>52.62</t>
  </si>
  <si>
    <t>67.23</t>
  </si>
  <si>
    <t>68.09</t>
  </si>
  <si>
    <t>1497.98</t>
  </si>
  <si>
    <t>81.34</t>
  </si>
  <si>
    <t>118.57</t>
  </si>
  <si>
    <t>648.52</t>
  </si>
  <si>
    <t>653.04</t>
  </si>
  <si>
    <t>84.6</t>
  </si>
  <si>
    <t>88.05</t>
  </si>
  <si>
    <t>30377.25</t>
  </si>
  <si>
    <t>26.65</t>
  </si>
  <si>
    <t>24.68</t>
  </si>
  <si>
    <t>236.72</t>
  </si>
  <si>
    <t>12.39</t>
  </si>
  <si>
    <t>58.28</t>
  </si>
  <si>
    <t>58.09</t>
  </si>
  <si>
    <t>31.99</t>
  </si>
  <si>
    <t>69.19</t>
  </si>
  <si>
    <t>856.0</t>
  </si>
  <si>
    <t>612.16</t>
  </si>
  <si>
    <t>94.43</t>
  </si>
  <si>
    <t>94.32</t>
  </si>
  <si>
    <t>47.95</t>
  </si>
  <si>
    <t>198.99</t>
  </si>
  <si>
    <t>182.28</t>
  </si>
  <si>
    <t>797.69</t>
  </si>
  <si>
    <t>88.66</t>
  </si>
  <si>
    <t>93.51</t>
  </si>
  <si>
    <t>60313.95</t>
  </si>
  <si>
    <t>144.3</t>
  </si>
  <si>
    <t>14.97</t>
  </si>
  <si>
    <t>821.52</t>
  </si>
  <si>
    <t>11.58</t>
  </si>
  <si>
    <t>8.69</t>
  </si>
  <si>
    <t>6760.82</t>
  </si>
  <si>
    <t>89.45</t>
  </si>
  <si>
    <t>233.62</t>
  </si>
  <si>
    <t>663.34</t>
  </si>
  <si>
    <t>48.83</t>
  </si>
  <si>
    <t>52.79</t>
  </si>
  <si>
    <t>23122.02</t>
  </si>
  <si>
    <t>86.28</t>
  </si>
  <si>
    <t>91.7</t>
  </si>
  <si>
    <t>412.69</t>
  </si>
  <si>
    <t>385.41</t>
  </si>
  <si>
    <t>26.18</t>
  </si>
  <si>
    <t>30.27</t>
  </si>
  <si>
    <t>52.16</t>
  </si>
  <si>
    <t>20.14</t>
  </si>
  <si>
    <t>420.85</t>
  </si>
  <si>
    <t>367.14</t>
  </si>
  <si>
    <t>41.05</t>
  </si>
  <si>
    <t>40.75</t>
  </si>
  <si>
    <t>12591.75</t>
  </si>
  <si>
    <t>79.56</t>
  </si>
  <si>
    <t>534.5</t>
  </si>
  <si>
    <t>896.89</t>
  </si>
  <si>
    <t>93.72</t>
  </si>
  <si>
    <t>96.08</t>
  </si>
  <si>
    <t>46694.88</t>
  </si>
  <si>
    <t>26.87</t>
  </si>
  <si>
    <t>92.23</t>
  </si>
  <si>
    <t>705.01</t>
  </si>
  <si>
    <t>88.69</t>
  </si>
  <si>
    <t>87.53</t>
  </si>
  <si>
    <t>87.3</t>
  </si>
  <si>
    <t>31.49</t>
  </si>
  <si>
    <t>106.59</t>
  </si>
  <si>
    <t>338.45</t>
  </si>
  <si>
    <t>220.03</t>
  </si>
  <si>
    <t>13.94</t>
  </si>
  <si>
    <t>14.13</t>
  </si>
  <si>
    <t>876.06</t>
  </si>
  <si>
    <t>29.59</t>
  </si>
  <si>
    <t>193.62</t>
  </si>
  <si>
    <t>30.85</t>
  </si>
  <si>
    <t>524.57</t>
  </si>
  <si>
    <t>84.48</t>
  </si>
  <si>
    <t>89.32</t>
  </si>
  <si>
    <t>15452.36</t>
  </si>
  <si>
    <t>92.88</t>
  </si>
  <si>
    <t>37.73</t>
  </si>
  <si>
    <t>395.58</t>
  </si>
  <si>
    <t>879.11</t>
  </si>
  <si>
    <t>90.1</t>
  </si>
  <si>
    <t>91.05</t>
  </si>
  <si>
    <t>55540.5</t>
  </si>
  <si>
    <t>86.16</t>
  </si>
  <si>
    <t>276.44</t>
  </si>
  <si>
    <t>212.56</t>
  </si>
  <si>
    <t>81.31</t>
  </si>
  <si>
    <t>76.37</t>
  </si>
  <si>
    <t>4200.35</t>
  </si>
  <si>
    <t>64.06</t>
  </si>
  <si>
    <t>551.85</t>
  </si>
  <si>
    <t>886.35</t>
  </si>
  <si>
    <t>62.21</t>
  </si>
  <si>
    <t>66.7</t>
  </si>
  <si>
    <t>56361.5</t>
  </si>
  <si>
    <t>46.25</t>
  </si>
  <si>
    <t>70.4</t>
  </si>
  <si>
    <t>109.69</t>
  </si>
  <si>
    <t>430.46</t>
  </si>
  <si>
    <t>89.64</t>
  </si>
  <si>
    <t>92.96</t>
  </si>
  <si>
    <t>21.55</t>
  </si>
  <si>
    <t>184.32</t>
  </si>
  <si>
    <t>15.88</t>
  </si>
  <si>
    <t>440.42</t>
  </si>
  <si>
    <t>77.46</t>
  </si>
  <si>
    <t>77.53</t>
  </si>
  <si>
    <t>19072.38</t>
  </si>
  <si>
    <t>88.03</t>
  </si>
  <si>
    <t>53.81</t>
  </si>
  <si>
    <t>456.36</t>
  </si>
  <si>
    <t>565.23</t>
  </si>
  <si>
    <t>86.39</t>
  </si>
  <si>
    <t>84.57</t>
  </si>
  <si>
    <t>25793.85</t>
  </si>
  <si>
    <t>25.75</t>
  </si>
  <si>
    <t>124.9</t>
  </si>
  <si>
    <t>98.07</t>
  </si>
  <si>
    <t>101.56</t>
  </si>
  <si>
    <t>18.99</t>
  </si>
  <si>
    <t>21.19</t>
  </si>
  <si>
    <t>550.94</t>
  </si>
  <si>
    <t>52.26</t>
  </si>
  <si>
    <t>113.92</t>
  </si>
  <si>
    <t>726.57</t>
  </si>
  <si>
    <t>770.27</t>
  </si>
  <si>
    <t>80.1</t>
  </si>
  <si>
    <t>81.76</t>
  </si>
  <si>
    <t>45540.32</t>
  </si>
  <si>
    <t>83.63</t>
  </si>
  <si>
    <t>79.83</t>
  </si>
  <si>
    <t>509.17</t>
  </si>
  <si>
    <t>985.95</t>
  </si>
  <si>
    <t>92.69</t>
  </si>
  <si>
    <t>96.86</t>
  </si>
  <si>
    <t>5424.16</t>
  </si>
  <si>
    <t>187.73</t>
  </si>
  <si>
    <t>573.99</t>
  </si>
  <si>
    <t>595.79</t>
  </si>
  <si>
    <t>44.3</t>
  </si>
  <si>
    <t>46.82</t>
  </si>
  <si>
    <t>6414.34</t>
  </si>
  <si>
    <t>91.23</t>
  </si>
  <si>
    <t>73.05</t>
  </si>
  <si>
    <t>589.36</t>
  </si>
  <si>
    <t>581.5</t>
  </si>
  <si>
    <t>43.88</t>
  </si>
  <si>
    <t>41.49</t>
  </si>
  <si>
    <t>3568.14</t>
  </si>
  <si>
    <t>54.72</t>
  </si>
  <si>
    <t>156.21</t>
  </si>
  <si>
    <t>197.58</t>
  </si>
  <si>
    <t>332.87</t>
  </si>
  <si>
    <t>97.87</t>
  </si>
  <si>
    <t>75.91</t>
  </si>
  <si>
    <t>59.2</t>
  </si>
  <si>
    <t>639.32</t>
  </si>
  <si>
    <t>652.4</t>
  </si>
  <si>
    <t>61.24</t>
  </si>
  <si>
    <t>65.53</t>
  </si>
  <si>
    <t>25491.17</t>
  </si>
  <si>
    <t>45.01</t>
  </si>
  <si>
    <t>121.01</t>
  </si>
  <si>
    <t>750.03</t>
  </si>
  <si>
    <t>486.43</t>
  </si>
  <si>
    <t>27.23</t>
  </si>
  <si>
    <t>25.51</t>
  </si>
  <si>
    <t>9795.84</t>
  </si>
  <si>
    <t>189.33</t>
  </si>
  <si>
    <t>987.14</t>
  </si>
  <si>
    <t>524.71</t>
  </si>
  <si>
    <t>49.39</t>
  </si>
  <si>
    <t>45.86</t>
  </si>
  <si>
    <t>7658.62</t>
  </si>
  <si>
    <t>33.58</t>
  </si>
  <si>
    <t>118.33</t>
  </si>
  <si>
    <t>783.65</t>
  </si>
  <si>
    <t>675.65</t>
  </si>
  <si>
    <t>36.87</t>
  </si>
  <si>
    <t>32.92</t>
  </si>
  <si>
    <t>22089.32</t>
  </si>
  <si>
    <t>10.25</t>
  </si>
  <si>
    <t>55.87</t>
  </si>
  <si>
    <t>373.77</t>
  </si>
  <si>
    <t>267.21</t>
  </si>
  <si>
    <t>27.31</t>
  </si>
  <si>
    <t>22.62</t>
  </si>
  <si>
    <t>2623.92</t>
  </si>
  <si>
    <t>53.34</t>
  </si>
  <si>
    <t>42.38</t>
  </si>
  <si>
    <t>819.45</t>
  </si>
  <si>
    <t>801.25</t>
  </si>
  <si>
    <t>34.8</t>
  </si>
  <si>
    <t>38.9</t>
  </si>
  <si>
    <t>11358.8</t>
  </si>
  <si>
    <t>46.12</t>
  </si>
  <si>
    <t>32.45</t>
  </si>
  <si>
    <t>778.16</t>
  </si>
  <si>
    <t>112.8</t>
  </si>
  <si>
    <t>91.62</t>
  </si>
  <si>
    <t>93.93</t>
  </si>
  <si>
    <t>9768.72</t>
  </si>
  <si>
    <t>104.82</t>
  </si>
  <si>
    <t>428.84</t>
  </si>
  <si>
    <t>797.52</t>
  </si>
  <si>
    <t>92.04</t>
  </si>
  <si>
    <t>89.08</t>
  </si>
  <si>
    <t>63692.2</t>
  </si>
  <si>
    <t>21.64</t>
  </si>
  <si>
    <t>389.58</t>
  </si>
  <si>
    <t>675.77</t>
  </si>
  <si>
    <t>52.35</t>
  </si>
  <si>
    <t>54.41</t>
  </si>
  <si>
    <t>326.46</t>
  </si>
  <si>
    <t>106.03</t>
  </si>
  <si>
    <t>332.75</t>
  </si>
  <si>
    <t>865.01</t>
  </si>
  <si>
    <t>46.37</t>
  </si>
  <si>
    <t>42.34</t>
  </si>
  <si>
    <t>12786.68</t>
  </si>
  <si>
    <t>70.1</t>
  </si>
  <si>
    <t>170.61</t>
  </si>
  <si>
    <t>524.45</t>
  </si>
  <si>
    <t>8.47</t>
  </si>
  <si>
    <t>90.79</t>
  </si>
  <si>
    <t>87.28</t>
  </si>
  <si>
    <t>261.84</t>
  </si>
  <si>
    <t>54.58</t>
  </si>
  <si>
    <t>128.52</t>
  </si>
  <si>
    <t>816.9</t>
  </si>
  <si>
    <t>381.78</t>
  </si>
  <si>
    <t>23.83</t>
  </si>
  <si>
    <t>20.25</t>
  </si>
  <si>
    <t>1660.5</t>
  </si>
  <si>
    <t>188.98</t>
  </si>
  <si>
    <t>343.51</t>
  </si>
  <si>
    <t>834.13</t>
  </si>
  <si>
    <t>25.48</t>
  </si>
  <si>
    <t>27.22</t>
  </si>
  <si>
    <t>11051.32</t>
  </si>
  <si>
    <t>58.16</t>
  </si>
  <si>
    <t>128.69</t>
  </si>
  <si>
    <t>201.32</t>
  </si>
  <si>
    <t>681.45</t>
  </si>
  <si>
    <t>78.56</t>
  </si>
  <si>
    <t>74.45</t>
  </si>
  <si>
    <t>41096.4</t>
  </si>
  <si>
    <t>64.85</t>
  </si>
  <si>
    <t>86.46</t>
  </si>
  <si>
    <t>827.42</t>
  </si>
  <si>
    <t>988.64</t>
  </si>
  <si>
    <t>55.77</t>
  </si>
  <si>
    <t>52.57</t>
  </si>
  <si>
    <t>13773.34</t>
  </si>
  <si>
    <t>78.44</t>
  </si>
  <si>
    <t>138.43</t>
  </si>
  <si>
    <t>327.49</t>
  </si>
  <si>
    <t>410.48</t>
  </si>
  <si>
    <t>41.31</t>
  </si>
  <si>
    <t>43.02</t>
  </si>
  <si>
    <t>6065.82</t>
  </si>
  <si>
    <t>62.67</t>
  </si>
  <si>
    <t>83.4</t>
  </si>
  <si>
    <t>226.52</t>
  </si>
  <si>
    <t>351.11</t>
  </si>
  <si>
    <t>58.25</t>
  </si>
  <si>
    <t>62.31</t>
  </si>
  <si>
    <t>19004.55</t>
  </si>
  <si>
    <t>51.48</t>
  </si>
  <si>
    <t>147.89</t>
  </si>
  <si>
    <t>338.65</t>
  </si>
  <si>
    <t>83.31</t>
  </si>
  <si>
    <t>62.03</t>
  </si>
  <si>
    <t>65.24</t>
  </si>
  <si>
    <t>4044.88</t>
  </si>
  <si>
    <t>112.76</t>
  </si>
  <si>
    <t>672.52</t>
  </si>
  <si>
    <t>30.69</t>
  </si>
  <si>
    <t>89.8</t>
  </si>
  <si>
    <t>976.62</t>
  </si>
  <si>
    <t>9.78</t>
  </si>
  <si>
    <t>82.89</t>
  </si>
  <si>
    <t>85.42</t>
  </si>
  <si>
    <t>170.84</t>
  </si>
  <si>
    <t>50.62</t>
  </si>
  <si>
    <t>197.39</t>
  </si>
  <si>
    <t>71.89</t>
  </si>
  <si>
    <t>953.21</t>
  </si>
  <si>
    <t>48.71</t>
  </si>
  <si>
    <t>45.04</t>
  </si>
  <si>
    <t>31753.2</t>
  </si>
  <si>
    <t>11.47</t>
  </si>
  <si>
    <t>68.17</t>
  </si>
  <si>
    <t>386.08</t>
  </si>
  <si>
    <t>707.2</t>
  </si>
  <si>
    <t>98.37</t>
  </si>
  <si>
    <t>101.64</t>
  </si>
  <si>
    <t>14737.8</t>
  </si>
  <si>
    <t>122.35</t>
  </si>
  <si>
    <t>968.19</t>
  </si>
  <si>
    <t>839.1</t>
  </si>
  <si>
    <t>56.07</t>
  </si>
  <si>
    <t>58.17</t>
  </si>
  <si>
    <t>639.87</t>
  </si>
  <si>
    <t>25.18</t>
  </si>
  <si>
    <t>144.48</t>
  </si>
  <si>
    <t>744.96</t>
  </si>
  <si>
    <t>960.28</t>
  </si>
  <si>
    <t>68.66</t>
  </si>
  <si>
    <t>69.79</t>
  </si>
  <si>
    <t>66719.24</t>
  </si>
  <si>
    <t>38.11</t>
  </si>
  <si>
    <t>199.68</t>
  </si>
  <si>
    <t>654.24</t>
  </si>
  <si>
    <t>65.8</t>
  </si>
  <si>
    <t>82.43</t>
  </si>
  <si>
    <t>84.9</t>
  </si>
  <si>
    <t>95.52</t>
  </si>
  <si>
    <t>418.17</t>
  </si>
  <si>
    <t>685.84</t>
  </si>
  <si>
    <t>92.97</t>
  </si>
  <si>
    <t>95.09</t>
  </si>
  <si>
    <t>60287.06</t>
  </si>
  <si>
    <t>99.91</t>
  </si>
  <si>
    <t>76.43</t>
  </si>
  <si>
    <t>754.25</t>
  </si>
  <si>
    <t>20.21</t>
  </si>
  <si>
    <t>21.16</t>
  </si>
  <si>
    <t>75.4</t>
  </si>
  <si>
    <t>82.78</t>
  </si>
  <si>
    <t>647.03</t>
  </si>
  <si>
    <t>750.7</t>
  </si>
  <si>
    <t>86.58</t>
  </si>
  <si>
    <t>83.73</t>
  </si>
  <si>
    <t>58276.08</t>
  </si>
  <si>
    <t>31.69</t>
  </si>
  <si>
    <t>187.36</t>
  </si>
  <si>
    <t>126.19</t>
  </si>
  <si>
    <t>838.85</t>
  </si>
  <si>
    <t>61.21</t>
  </si>
  <si>
    <t>61.22</t>
  </si>
  <si>
    <t>23998.24</t>
  </si>
  <si>
    <t>46.0</t>
  </si>
  <si>
    <t>948.51</t>
  </si>
  <si>
    <t>791.17</t>
  </si>
  <si>
    <t>48.01</t>
  </si>
  <si>
    <t>25637.34</t>
  </si>
  <si>
    <t>80.22</t>
  </si>
  <si>
    <t>59.28</t>
  </si>
  <si>
    <t>377.27</t>
  </si>
  <si>
    <t>62.79</t>
  </si>
  <si>
    <t>95.03</t>
  </si>
  <si>
    <t>93.22</t>
  </si>
  <si>
    <t>1491.52</t>
  </si>
  <si>
    <t>10.47</t>
  </si>
  <si>
    <t>152.91</t>
  </si>
  <si>
    <t>266.22</t>
  </si>
  <si>
    <t>931.71</t>
  </si>
  <si>
    <t>45.36</t>
  </si>
  <si>
    <t>40.97</t>
  </si>
  <si>
    <t>34168.98</t>
  </si>
  <si>
    <t>30.21</t>
  </si>
  <si>
    <t>291.16</t>
  </si>
  <si>
    <t>398.09</t>
  </si>
  <si>
    <t>23.26</t>
  </si>
  <si>
    <t>89.77</t>
  </si>
  <si>
    <t>81.83</t>
  </si>
  <si>
    <t>132.6</t>
  </si>
  <si>
    <t>548.97</t>
  </si>
  <si>
    <t>25.29</t>
  </si>
  <si>
    <t>9761.94</t>
  </si>
  <si>
    <t>140.82</t>
  </si>
  <si>
    <t>966.32</t>
  </si>
  <si>
    <t>357.6</t>
  </si>
  <si>
    <t>65.87</t>
  </si>
  <si>
    <t>592.83</t>
  </si>
  <si>
    <t>82.26</t>
  </si>
  <si>
    <t>113.24</t>
  </si>
  <si>
    <t>85.67</t>
  </si>
  <si>
    <t>455.19</t>
  </si>
  <si>
    <t>44.64</t>
  </si>
  <si>
    <t>48.13</t>
  </si>
  <si>
    <t>20214.6</t>
  </si>
  <si>
    <t>148.64</t>
  </si>
  <si>
    <t>478.25</t>
  </si>
  <si>
    <t>156.97</t>
  </si>
  <si>
    <t>81.7</t>
  </si>
  <si>
    <t>80.26</t>
  </si>
  <si>
    <t>8266.78</t>
  </si>
  <si>
    <t>44.82</t>
  </si>
  <si>
    <t>351.15</t>
  </si>
  <si>
    <t>120.72</t>
  </si>
  <si>
    <t>44.7</t>
  </si>
  <si>
    <t>48.75</t>
  </si>
  <si>
    <t>69.37</t>
  </si>
  <si>
    <t>472.49</t>
  </si>
  <si>
    <t>23.96</t>
  </si>
  <si>
    <t>53.76</t>
  </si>
  <si>
    <t>56.57</t>
  </si>
  <si>
    <t>1301.11</t>
  </si>
  <si>
    <t>41.42</t>
  </si>
  <si>
    <t>186.26</t>
  </si>
  <si>
    <t>872.78</t>
  </si>
  <si>
    <t>373.21</t>
  </si>
  <si>
    <t>38.88</t>
  </si>
  <si>
    <t>36.18</t>
  </si>
  <si>
    <t>6005.88</t>
  </si>
  <si>
    <t>26.68</t>
  </si>
  <si>
    <t>44.52</t>
  </si>
  <si>
    <t>414.17</t>
  </si>
  <si>
    <t>551.14</t>
  </si>
  <si>
    <t>64.01</t>
  </si>
  <si>
    <t>65.1</t>
  </si>
  <si>
    <t>13215.3</t>
  </si>
  <si>
    <t>89.68</t>
  </si>
  <si>
    <t>119.95</t>
  </si>
  <si>
    <t>162.03</t>
  </si>
  <si>
    <t>595.93</t>
  </si>
  <si>
    <t>35.46</t>
  </si>
  <si>
    <t>34.78</t>
  </si>
  <si>
    <t>1878.12</t>
  </si>
  <si>
    <t>74.07</t>
  </si>
  <si>
    <t>155.47</t>
  </si>
  <si>
    <t>829.55</t>
  </si>
  <si>
    <t>928.93</t>
  </si>
  <si>
    <t>50.94</t>
  </si>
  <si>
    <t>54.74</t>
  </si>
  <si>
    <t>47569.06</t>
  </si>
  <si>
    <t>158.99</t>
  </si>
  <si>
    <t>315.14</t>
  </si>
  <si>
    <t>118.22</t>
  </si>
  <si>
    <t>20.18</t>
  </si>
  <si>
    <t>15.64</t>
  </si>
  <si>
    <t>1313.76</t>
  </si>
  <si>
    <t>40.9</t>
  </si>
  <si>
    <t>157.94</t>
  </si>
  <si>
    <t>716.54</t>
  </si>
  <si>
    <t>197.25</t>
  </si>
  <si>
    <t>99.96</t>
  </si>
  <si>
    <t>100.74</t>
  </si>
  <si>
    <t>15111.0</t>
  </si>
  <si>
    <t>364.27</t>
  </si>
  <si>
    <t>69.59</t>
  </si>
  <si>
    <t>95.3</t>
  </si>
  <si>
    <t>98.67</t>
  </si>
  <si>
    <t>62.77</t>
  </si>
  <si>
    <t>87.86</t>
  </si>
  <si>
    <t>605.79</t>
  </si>
  <si>
    <t>705.44</t>
  </si>
  <si>
    <t>77.71</t>
  </si>
  <si>
    <t>80.91</t>
  </si>
  <si>
    <t>22573.89</t>
  </si>
  <si>
    <t>66.62</t>
  </si>
  <si>
    <t>175.31</t>
  </si>
  <si>
    <t>336.47</t>
  </si>
  <si>
    <t>65.23</t>
  </si>
  <si>
    <t>61.59</t>
  </si>
  <si>
    <t>6651.72</t>
  </si>
  <si>
    <t>63.42</t>
  </si>
  <si>
    <t>100.69</t>
  </si>
  <si>
    <t>908.72</t>
  </si>
  <si>
    <t>616.07</t>
  </si>
  <si>
    <t>80.74</t>
  </si>
  <si>
    <t>30353.7</t>
  </si>
  <si>
    <t>61.49</t>
  </si>
  <si>
    <t>132.2</t>
  </si>
  <si>
    <t>11.73</t>
  </si>
  <si>
    <t>343.94</t>
  </si>
  <si>
    <t>43.79</t>
  </si>
  <si>
    <t>43.76</t>
  </si>
  <si>
    <t>14003.2</t>
  </si>
  <si>
    <t>44.92</t>
  </si>
  <si>
    <t>24.81</t>
  </si>
  <si>
    <t>53.08</t>
  </si>
  <si>
    <t>999.78</t>
  </si>
  <si>
    <t>49.06</t>
  </si>
  <si>
    <t>48.14</t>
  </si>
  <si>
    <t>24021.86</t>
  </si>
  <si>
    <t>39.56</t>
  </si>
  <si>
    <t>41.02</t>
  </si>
  <si>
    <t>746.23</t>
  </si>
  <si>
    <t>211.51</t>
  </si>
  <si>
    <t>63.08</t>
  </si>
  <si>
    <t>64.22</t>
  </si>
  <si>
    <t>13229.32</t>
  </si>
  <si>
    <t>81.94</t>
  </si>
  <si>
    <t>85.62</t>
  </si>
  <si>
    <t>880.7</t>
  </si>
  <si>
    <t>504.33</t>
  </si>
  <si>
    <t>76.58</t>
  </si>
  <si>
    <t>81.37</t>
  </si>
  <si>
    <t>39871.3</t>
  </si>
  <si>
    <t>73.82</t>
  </si>
  <si>
    <t>49.34</t>
  </si>
  <si>
    <t>776.36</t>
  </si>
  <si>
    <t>535.1</t>
  </si>
  <si>
    <t>13.66</t>
  </si>
  <si>
    <t>8.83</t>
  </si>
  <si>
    <t>158.94</t>
  </si>
  <si>
    <t>32.01</t>
  </si>
  <si>
    <t>46.46</t>
  </si>
  <si>
    <t>951.4</t>
  </si>
  <si>
    <t>729.21</t>
  </si>
  <si>
    <t>16.37</t>
  </si>
  <si>
    <t>12.86</t>
  </si>
  <si>
    <t>5889.88</t>
  </si>
  <si>
    <t>52.59</t>
  </si>
  <si>
    <t>53.06</t>
  </si>
  <si>
    <t>149.16</t>
  </si>
  <si>
    <t>86.32</t>
  </si>
  <si>
    <t>81.47</t>
  </si>
  <si>
    <t>11405.8</t>
  </si>
  <si>
    <t>185.72</t>
  </si>
  <si>
    <t>484.34</t>
  </si>
  <si>
    <t>674.12</t>
  </si>
  <si>
    <t>43.22</t>
  </si>
  <si>
    <t>42.79</t>
  </si>
  <si>
    <t>99.99</t>
  </si>
  <si>
    <t>131.43</t>
  </si>
  <si>
    <t>291.79</t>
  </si>
  <si>
    <t>627.29</t>
  </si>
  <si>
    <t>28.93</t>
  </si>
  <si>
    <t>13857.0</t>
  </si>
  <si>
    <t>27.19</t>
  </si>
  <si>
    <t>46.76</t>
  </si>
  <si>
    <t>84.24</t>
  </si>
  <si>
    <t>865.53</t>
  </si>
  <si>
    <t>45.95</t>
  </si>
  <si>
    <t>49.38</t>
  </si>
  <si>
    <t>28689.78</t>
  </si>
  <si>
    <t>51.12</t>
  </si>
  <si>
    <t>123.76</t>
  </si>
  <si>
    <t>240.04</t>
  </si>
  <si>
    <t>582.19</t>
  </si>
  <si>
    <t>52.51</t>
  </si>
  <si>
    <t>53.75</t>
  </si>
  <si>
    <t>29885.0</t>
  </si>
  <si>
    <t>91.16</t>
  </si>
  <si>
    <t>728.93</t>
  </si>
  <si>
    <t>280.1</t>
  </si>
  <si>
    <t>78.72</t>
  </si>
  <si>
    <t>75.83</t>
  </si>
  <si>
    <t>12360.29</t>
  </si>
  <si>
    <t>39.3</t>
  </si>
  <si>
    <t>119.41</t>
  </si>
  <si>
    <t>845.18</t>
  </si>
  <si>
    <t>331.3</t>
  </si>
  <si>
    <t>67.3</t>
  </si>
  <si>
    <t>67.91</t>
  </si>
  <si>
    <t>9167.85</t>
  </si>
  <si>
    <t>190.42</t>
  </si>
  <si>
    <t>872.75</t>
  </si>
  <si>
    <t>229.17</t>
  </si>
  <si>
    <t>29.49</t>
  </si>
  <si>
    <t>34.04</t>
  </si>
  <si>
    <t>5412.36</t>
  </si>
  <si>
    <t>22.58</t>
  </si>
  <si>
    <t>287.81</t>
  </si>
  <si>
    <t>38.2</t>
  </si>
  <si>
    <t>75.82</t>
  </si>
  <si>
    <t>77.91</t>
  </si>
  <si>
    <t>233.73</t>
  </si>
  <si>
    <t>38.25</t>
  </si>
  <si>
    <t>305.81</t>
  </si>
  <si>
    <t>242.26</t>
  </si>
  <si>
    <t>26.85</t>
  </si>
  <si>
    <t>25.72</t>
  </si>
  <si>
    <t>4063.76</t>
  </si>
  <si>
    <t>58.3</t>
  </si>
  <si>
    <t>186.84</t>
  </si>
  <si>
    <t>845.65</t>
  </si>
  <si>
    <t>898.01</t>
  </si>
  <si>
    <t>25.44</t>
  </si>
  <si>
    <t>18265.4</t>
  </si>
  <si>
    <t>111.3</t>
  </si>
  <si>
    <t>670.22</t>
  </si>
  <si>
    <t>648.13</t>
  </si>
  <si>
    <t>99.03</t>
  </si>
  <si>
    <t>103.49</t>
  </si>
  <si>
    <t>61783.53</t>
  </si>
  <si>
    <t>84.53</t>
  </si>
  <si>
    <t>83.17</t>
  </si>
  <si>
    <t>813.84</t>
  </si>
  <si>
    <t>303.9</t>
  </si>
  <si>
    <t>35.1</t>
  </si>
  <si>
    <t>36.16</t>
  </si>
  <si>
    <t>10703.36</t>
  </si>
  <si>
    <t>87.43</t>
  </si>
  <si>
    <t>112.99</t>
  </si>
  <si>
    <t>104.95</t>
  </si>
  <si>
    <t>615.24</t>
  </si>
  <si>
    <t>95.65</t>
  </si>
  <si>
    <t>96.42</t>
  </si>
  <si>
    <t>27094.02</t>
  </si>
  <si>
    <t>46.01</t>
  </si>
  <si>
    <t>130.83</t>
  </si>
  <si>
    <t>178.74</t>
  </si>
  <si>
    <t>105.47</t>
  </si>
  <si>
    <t>27.0</t>
  </si>
  <si>
    <t>1350.0</t>
  </si>
  <si>
    <t>79.2</t>
  </si>
  <si>
    <t>64.33</t>
  </si>
  <si>
    <t>790.64</t>
  </si>
  <si>
    <t>928.58</t>
  </si>
  <si>
    <t>82.34</t>
  </si>
  <si>
    <t>78.38</t>
  </si>
  <si>
    <t>43265.76</t>
  </si>
  <si>
    <t>15.44</t>
  </si>
  <si>
    <t>24.86</t>
  </si>
  <si>
    <t>836.93</t>
  </si>
  <si>
    <t>862.73</t>
  </si>
  <si>
    <t>98.65</t>
  </si>
  <si>
    <t>99.66</t>
  </si>
  <si>
    <t>697.62</t>
  </si>
  <si>
    <t>14.71</t>
  </si>
  <si>
    <t>51.89</t>
  </si>
  <si>
    <t>490.22</t>
  </si>
  <si>
    <t>904.53</t>
  </si>
  <si>
    <t>21.58</t>
  </si>
  <si>
    <t>97.75</t>
  </si>
  <si>
    <t>180.13</t>
  </si>
  <si>
    <t>953.38</t>
  </si>
  <si>
    <t>969.09</t>
  </si>
  <si>
    <t>61.34</t>
  </si>
  <si>
    <t>60.15</t>
  </si>
  <si>
    <t>46856.85</t>
  </si>
  <si>
    <t>32.08</t>
  </si>
  <si>
    <t>128.68</t>
  </si>
  <si>
    <t>760.89</t>
  </si>
  <si>
    <t>215.99</t>
  </si>
  <si>
    <t>27.78</t>
  </si>
  <si>
    <t>23.87</t>
  </si>
  <si>
    <t>930.93</t>
  </si>
  <si>
    <t>89.31</t>
  </si>
  <si>
    <t>132.49</t>
  </si>
  <si>
    <t>521.82</t>
  </si>
  <si>
    <t>394.68</t>
  </si>
  <si>
    <t>85.32</t>
  </si>
  <si>
    <t>81.24</t>
  </si>
  <si>
    <t>8448.96</t>
  </si>
  <si>
    <t>94.0</t>
  </si>
  <si>
    <t>479.23</t>
  </si>
  <si>
    <t>86.33</t>
  </si>
  <si>
    <t>48.91</t>
  </si>
  <si>
    <t>45.16</t>
  </si>
  <si>
    <t>3793.44</t>
  </si>
  <si>
    <t>32.22</t>
  </si>
  <si>
    <t>91.81</t>
  </si>
  <si>
    <t>782.36</t>
  </si>
  <si>
    <t>448.41</t>
  </si>
  <si>
    <t>64.9</t>
  </si>
  <si>
    <t>63.9</t>
  </si>
  <si>
    <t>105.24</t>
  </si>
  <si>
    <t>532.8</t>
  </si>
  <si>
    <t>959.1</t>
  </si>
  <si>
    <t>80.71</t>
  </si>
  <si>
    <t>81.78</t>
  </si>
  <si>
    <t>21508.14</t>
  </si>
  <si>
    <t>17.87</t>
  </si>
  <si>
    <t>52.32</t>
  </si>
  <si>
    <t>423.46</t>
  </si>
  <si>
    <t>950.71</t>
  </si>
  <si>
    <t>38.42</t>
  </si>
  <si>
    <t>36.69</t>
  </si>
  <si>
    <t>16840.71</t>
  </si>
  <si>
    <t>41.25</t>
  </si>
  <si>
    <t>182.23</t>
  </si>
  <si>
    <t>577.76</t>
  </si>
  <si>
    <t>661.7</t>
  </si>
  <si>
    <t>76.05</t>
  </si>
  <si>
    <t>73.34</t>
  </si>
  <si>
    <t>20168.5</t>
  </si>
  <si>
    <t>54.28</t>
  </si>
  <si>
    <t>31.0</t>
  </si>
  <si>
    <t>540.29</t>
  </si>
  <si>
    <t>682.38</t>
  </si>
  <si>
    <t>46.2</t>
  </si>
  <si>
    <t>41.5</t>
  </si>
  <si>
    <t>12989.5</t>
  </si>
  <si>
    <t>24.91</t>
  </si>
  <si>
    <t>299.33</t>
  </si>
  <si>
    <t>662.83</t>
  </si>
  <si>
    <t>73.51</t>
  </si>
  <si>
    <t>75.47</t>
  </si>
  <si>
    <t>9886.57</t>
  </si>
  <si>
    <t>147.88</t>
  </si>
  <si>
    <t>811.18</t>
  </si>
  <si>
    <t>41.39</t>
  </si>
  <si>
    <t>67.85</t>
  </si>
  <si>
    <t>65.07</t>
  </si>
  <si>
    <t>585.63</t>
  </si>
  <si>
    <t>44.27</t>
  </si>
  <si>
    <t>603.54</t>
  </si>
  <si>
    <t>408.73</t>
  </si>
  <si>
    <t>34.92</t>
  </si>
  <si>
    <t>34.0</t>
  </si>
  <si>
    <t>6358.0</t>
  </si>
  <si>
    <t>123.37</t>
  </si>
  <si>
    <t>995.55</t>
  </si>
  <si>
    <t>576.03</t>
  </si>
  <si>
    <t>58.83</t>
  </si>
  <si>
    <t>62.34</t>
  </si>
  <si>
    <t>20696.88</t>
  </si>
  <si>
    <t>164.95</t>
  </si>
  <si>
    <t>550.58</t>
  </si>
  <si>
    <t>59.99</t>
  </si>
  <si>
    <t>51.59</t>
  </si>
  <si>
    <t>51.83</t>
  </si>
  <si>
    <t>1140.26</t>
  </si>
  <si>
    <t>30.77</t>
  </si>
  <si>
    <t>164.92</t>
  </si>
  <si>
    <t>34.41</t>
  </si>
  <si>
    <t>771.93</t>
  </si>
  <si>
    <t>19.17</t>
  </si>
  <si>
    <t>15.52</t>
  </si>
  <si>
    <t>30.82</t>
  </si>
  <si>
    <t>172.32</t>
  </si>
  <si>
    <t>518.23</t>
  </si>
  <si>
    <t>833.58</t>
  </si>
  <si>
    <t>20.43</t>
  </si>
  <si>
    <t>16.51</t>
  </si>
  <si>
    <t>7644.13</t>
  </si>
  <si>
    <t>117.04</t>
  </si>
  <si>
    <t>898.35</t>
  </si>
  <si>
    <t>520.56</t>
  </si>
  <si>
    <t>91.25</t>
  </si>
  <si>
    <t>91.27</t>
  </si>
  <si>
    <t>32674.66</t>
  </si>
  <si>
    <t>26.62</t>
  </si>
  <si>
    <t>48.34</t>
  </si>
  <si>
    <t>769.43</t>
  </si>
  <si>
    <t>252.87</t>
  </si>
  <si>
    <t>85.18</t>
  </si>
  <si>
    <t>87.69</t>
  </si>
  <si>
    <t>12013.53</t>
  </si>
  <si>
    <t>47.74</t>
  </si>
  <si>
    <t>699.19</t>
  </si>
  <si>
    <t>571.27</t>
  </si>
  <si>
    <t>59.43</t>
  </si>
  <si>
    <t>64.24</t>
  </si>
  <si>
    <t>13940.08</t>
  </si>
  <si>
    <t>59.8</t>
  </si>
  <si>
    <t>124.23</t>
  </si>
  <si>
    <t>603.11</t>
  </si>
  <si>
    <t>333.33</t>
  </si>
  <si>
    <t>16.94</t>
  </si>
  <si>
    <t>12.67</t>
  </si>
  <si>
    <t>1609.09</t>
  </si>
  <si>
    <t>82.77</t>
  </si>
  <si>
    <t>106.76</t>
  </si>
  <si>
    <t>713.33</t>
  </si>
  <si>
    <t>541.95</t>
  </si>
  <si>
    <t>76.59</t>
  </si>
  <si>
    <t>79.62</t>
  </si>
  <si>
    <t>37182.54</t>
  </si>
  <si>
    <t>73.6</t>
  </si>
  <si>
    <t>33.07</t>
  </si>
  <si>
    <t>587.1</t>
  </si>
  <si>
    <t>374.12</t>
  </si>
  <si>
    <t>51.77</t>
  </si>
  <si>
    <t>7661.96</t>
  </si>
  <si>
    <t>81.19</t>
  </si>
  <si>
    <t>36.33</t>
  </si>
  <si>
    <t>430.21</t>
  </si>
  <si>
    <t>956.86</t>
  </si>
  <si>
    <t>14.62</t>
  </si>
  <si>
    <t>17.15</t>
  </si>
  <si>
    <t>55.21</t>
  </si>
  <si>
    <t>679.85</t>
  </si>
  <si>
    <t>571.63</t>
  </si>
  <si>
    <t>93.68</t>
  </si>
  <si>
    <t>98.2</t>
  </si>
  <si>
    <t>47136.0</t>
  </si>
  <si>
    <t>12.33</t>
  </si>
  <si>
    <t>116.74</t>
  </si>
  <si>
    <t>43.5</t>
  </si>
  <si>
    <t>234.32</t>
  </si>
  <si>
    <t>14.61</t>
  </si>
  <si>
    <t>3097.0</t>
  </si>
  <si>
    <t>99.45</t>
  </si>
  <si>
    <t>411.18</t>
  </si>
  <si>
    <t>62.47</t>
  </si>
  <si>
    <t>94.83</t>
  </si>
  <si>
    <t>90.06</t>
  </si>
  <si>
    <t>4322.88</t>
  </si>
  <si>
    <t>60.09</t>
  </si>
  <si>
    <t>140.31</t>
  </si>
  <si>
    <t>660.68</t>
  </si>
  <si>
    <t>249.49</t>
  </si>
  <si>
    <t>89.82</t>
  </si>
  <si>
    <t>87.33</t>
  </si>
  <si>
    <t>15719.4</t>
  </si>
  <si>
    <t>90.92</t>
  </si>
  <si>
    <t>467.23</t>
  </si>
  <si>
    <t>351.25</t>
  </si>
  <si>
    <t>51.05</t>
  </si>
  <si>
    <t>51.0</t>
  </si>
  <si>
    <t>17850.0</t>
  </si>
  <si>
    <t>56.15</t>
  </si>
  <si>
    <t>124.41</t>
  </si>
  <si>
    <t>69.39</t>
  </si>
  <si>
    <t>653.12</t>
  </si>
  <si>
    <t>60.52</t>
  </si>
  <si>
    <t>61.4</t>
  </si>
  <si>
    <t>85.4</t>
  </si>
  <si>
    <t>100.04</t>
  </si>
  <si>
    <t>416.62</t>
  </si>
  <si>
    <t>306.96</t>
  </si>
  <si>
    <t>81.46</t>
  </si>
  <si>
    <t>78.91</t>
  </si>
  <si>
    <t>4892.42</t>
  </si>
  <si>
    <t>158.58</t>
  </si>
  <si>
    <t>265.08</t>
  </si>
  <si>
    <t>332.23</t>
  </si>
  <si>
    <t>30.78</t>
  </si>
  <si>
    <t>27.15</t>
  </si>
  <si>
    <t>72.73</t>
  </si>
  <si>
    <t>175.3</t>
  </si>
  <si>
    <t>529.82</t>
  </si>
  <si>
    <t>313.25</t>
  </si>
  <si>
    <t>32.72</t>
  </si>
  <si>
    <t>2388.56</t>
  </si>
  <si>
    <t>37.04</t>
  </si>
  <si>
    <t>97.71</t>
  </si>
  <si>
    <t>976.02</t>
  </si>
  <si>
    <t>488.83</t>
  </si>
  <si>
    <t>42.69</t>
  </si>
  <si>
    <t>6850.34</t>
  </si>
  <si>
    <t>97.56</t>
  </si>
  <si>
    <t>36.85</t>
  </si>
  <si>
    <t>689.29</t>
  </si>
  <si>
    <t>93.31</t>
  </si>
  <si>
    <t>86.93</t>
  </si>
  <si>
    <t>89.11</t>
  </si>
  <si>
    <t>6772.36</t>
  </si>
  <si>
    <t>54.14</t>
  </si>
  <si>
    <t>57.36</t>
  </si>
  <si>
    <t>392.76</t>
  </si>
  <si>
    <t>901.18</t>
  </si>
  <si>
    <t>53.26</t>
  </si>
  <si>
    <t>51.25</t>
  </si>
  <si>
    <t>32646.25</t>
  </si>
  <si>
    <t>98.3</t>
  </si>
  <si>
    <t>475.44</t>
  </si>
  <si>
    <t>51.63</t>
  </si>
  <si>
    <t>52.64</t>
  </si>
  <si>
    <t>53.69</t>
  </si>
  <si>
    <t>1986.53</t>
  </si>
  <si>
    <t>103.84</t>
  </si>
  <si>
    <t>580.01</t>
  </si>
  <si>
    <t>254.0</t>
  </si>
  <si>
    <t>31.29</t>
  </si>
  <si>
    <t>34.02</t>
  </si>
  <si>
    <t>7552.44</t>
  </si>
  <si>
    <t>67.02</t>
  </si>
  <si>
    <t>103.94</t>
  </si>
  <si>
    <t>587.83</t>
  </si>
  <si>
    <t>650.03</t>
  </si>
  <si>
    <t>57.57</t>
  </si>
  <si>
    <t>52.88</t>
  </si>
  <si>
    <t>71.8</t>
  </si>
  <si>
    <t>107.14</t>
  </si>
  <si>
    <t>257.67</t>
  </si>
  <si>
    <t>365.86</t>
  </si>
  <si>
    <t>69.14</t>
  </si>
  <si>
    <t>65.31</t>
  </si>
  <si>
    <t>18678.66</t>
  </si>
  <si>
    <t>40.27</t>
  </si>
  <si>
    <t>33.03</t>
  </si>
  <si>
    <t>314.25</t>
  </si>
  <si>
    <t>448.09</t>
  </si>
  <si>
    <t>75.81</t>
  </si>
  <si>
    <t>71.75</t>
  </si>
  <si>
    <t>23605.75</t>
  </si>
  <si>
    <t>87.78</t>
  </si>
  <si>
    <t>91.39</t>
  </si>
  <si>
    <t>346.96</t>
  </si>
  <si>
    <t>60.81</t>
  </si>
  <si>
    <t>60.5</t>
  </si>
  <si>
    <t>88.7</t>
  </si>
  <si>
    <t>175.22</t>
  </si>
  <si>
    <t>234.19</t>
  </si>
  <si>
    <t>120.49</t>
  </si>
  <si>
    <t>82.44</t>
  </si>
  <si>
    <t>81.53</t>
  </si>
  <si>
    <t>2038.25</t>
  </si>
  <si>
    <t>41.61</t>
  </si>
  <si>
    <t>78.62</t>
  </si>
  <si>
    <t>378.64</t>
  </si>
  <si>
    <t>338.0</t>
  </si>
  <si>
    <t>35.93</t>
  </si>
  <si>
    <t>31.92</t>
  </si>
  <si>
    <t>478.8</t>
  </si>
  <si>
    <t>91.88</t>
  </si>
  <si>
    <t>61.19</t>
  </si>
  <si>
    <t>791.28</t>
  </si>
  <si>
    <t>727.93</t>
  </si>
  <si>
    <t>33.43</t>
  </si>
  <si>
    <t>19322.54</t>
  </si>
  <si>
    <t>44.0</t>
  </si>
  <si>
    <t>123.04</t>
  </si>
  <si>
    <t>449.32</t>
  </si>
  <si>
    <t>537.05</t>
  </si>
  <si>
    <t>48.49</t>
  </si>
  <si>
    <t>51.52</t>
  </si>
  <si>
    <t>3554.88</t>
  </si>
  <si>
    <t>156.18</t>
  </si>
  <si>
    <t>827.14</t>
  </si>
  <si>
    <t>171.89</t>
  </si>
  <si>
    <t>42.04</t>
  </si>
  <si>
    <t>46.04</t>
  </si>
  <si>
    <t>6906.0</t>
  </si>
  <si>
    <t>50.53</t>
  </si>
  <si>
    <t>351.92</t>
  </si>
  <si>
    <t>31.84</t>
  </si>
  <si>
    <t>769.5</t>
  </si>
  <si>
    <t>146.71</t>
  </si>
  <si>
    <t>500.17</t>
  </si>
  <si>
    <t>833.04</t>
  </si>
  <si>
    <t>37.3</t>
  </si>
  <si>
    <t>40.12</t>
  </si>
  <si>
    <t>11233.6</t>
  </si>
  <si>
    <t>22.61</t>
  </si>
  <si>
    <t>676.47</t>
  </si>
  <si>
    <t>164.66</t>
  </si>
  <si>
    <t>61.72</t>
  </si>
  <si>
    <t>57.35</t>
  </si>
  <si>
    <t>802.9</t>
  </si>
  <si>
    <t>49.92</t>
  </si>
  <si>
    <t>762.07</t>
  </si>
  <si>
    <t>948.97</t>
  </si>
  <si>
    <t>48.5</t>
  </si>
  <si>
    <t>43.84</t>
  </si>
  <si>
    <t>24901.12</t>
  </si>
  <si>
    <t>37.89</t>
  </si>
  <si>
    <t>193.63</t>
  </si>
  <si>
    <t>141.62</t>
  </si>
  <si>
    <t>272.32</t>
  </si>
  <si>
    <t>91.07</t>
  </si>
  <si>
    <t>21353.7</t>
  </si>
  <si>
    <t>117.28</t>
  </si>
  <si>
    <t>628.29</t>
  </si>
  <si>
    <t>312.86</t>
  </si>
  <si>
    <t>82.16</t>
  </si>
  <si>
    <t>84.4</t>
  </si>
  <si>
    <t>14432.4</t>
  </si>
  <si>
    <t>156.48</t>
  </si>
  <si>
    <t>213.69</t>
  </si>
  <si>
    <t>273.95</t>
  </si>
  <si>
    <t>17.16</t>
  </si>
  <si>
    <t>1561.56</t>
  </si>
  <si>
    <t>60.21</t>
  </si>
  <si>
    <t>49.25</t>
  </si>
  <si>
    <t>451.77</t>
  </si>
  <si>
    <t>520.57</t>
  </si>
  <si>
    <t>32.86</t>
  </si>
  <si>
    <t>15641.36</t>
  </si>
  <si>
    <t>157.46</t>
  </si>
  <si>
    <t>159.56</t>
  </si>
  <si>
    <t>601.41</t>
  </si>
  <si>
    <t>43.67</t>
  </si>
  <si>
    <t>39.29</t>
  </si>
  <si>
    <t>13790.79</t>
  </si>
  <si>
    <t>77.07</t>
  </si>
  <si>
    <t>188.19</t>
  </si>
  <si>
    <t>393.21</t>
  </si>
  <si>
    <t>304.92</t>
  </si>
  <si>
    <t>24.64</t>
  </si>
  <si>
    <t>55.72</t>
  </si>
  <si>
    <t>57.17</t>
  </si>
  <si>
    <t>760.61</t>
  </si>
  <si>
    <t>987.98</t>
  </si>
  <si>
    <t>69.0</t>
  </si>
  <si>
    <t>65.63</t>
  </si>
  <si>
    <t>16144.98</t>
  </si>
  <si>
    <t>64.19</t>
  </si>
  <si>
    <t>299.01</t>
  </si>
  <si>
    <t>76.53</t>
  </si>
  <si>
    <t>86.26</t>
  </si>
  <si>
    <t>88.21</t>
  </si>
  <si>
    <t>3087.35</t>
  </si>
  <si>
    <t>63.78</t>
  </si>
  <si>
    <t>88.81</t>
  </si>
  <si>
    <t>552.55</t>
  </si>
  <si>
    <t>513.42</t>
  </si>
  <si>
    <t>76.65</t>
  </si>
  <si>
    <t>75.13</t>
  </si>
  <si>
    <t>22313.61</t>
  </si>
  <si>
    <t>86.13</t>
  </si>
  <si>
    <t>196.86</t>
  </si>
  <si>
    <t>878.23</t>
  </si>
  <si>
    <t>553.89</t>
  </si>
  <si>
    <t>35.2</t>
  </si>
  <si>
    <t>39.54</t>
  </si>
  <si>
    <t>20639.88</t>
  </si>
  <si>
    <t>95.82</t>
  </si>
  <si>
    <t>68.61</t>
  </si>
  <si>
    <t>196.69</t>
  </si>
  <si>
    <t>801.45</t>
  </si>
  <si>
    <t>57.51</t>
  </si>
  <si>
    <t>60.57</t>
  </si>
  <si>
    <t>16172.19</t>
  </si>
  <si>
    <t>89.01</t>
  </si>
  <si>
    <t>81.61</t>
  </si>
  <si>
    <t>772.69</t>
  </si>
  <si>
    <t>616.33</t>
  </si>
  <si>
    <t>45.7</t>
  </si>
  <si>
    <t>42.62</t>
  </si>
  <si>
    <t>17133.24</t>
  </si>
  <si>
    <t>32.57</t>
  </si>
  <si>
    <t>66.86</t>
  </si>
  <si>
    <t>548.18</t>
  </si>
  <si>
    <t>851.51</t>
  </si>
  <si>
    <t>5928.33</t>
  </si>
  <si>
    <t>110.08</t>
  </si>
  <si>
    <t>683.67</t>
  </si>
  <si>
    <t>299.28</t>
  </si>
  <si>
    <t>34.4</t>
  </si>
  <si>
    <t>8587.0</t>
  </si>
  <si>
    <t>16.92</t>
  </si>
  <si>
    <t>120.15</t>
  </si>
  <si>
    <t>283.17</t>
  </si>
  <si>
    <t>509.53</t>
  </si>
  <si>
    <t>29.74</t>
  </si>
  <si>
    <t>96.59</t>
  </si>
  <si>
    <t>113.47</t>
  </si>
  <si>
    <t>370.75</t>
  </si>
  <si>
    <t>473.8</t>
  </si>
  <si>
    <t>31.43</t>
  </si>
  <si>
    <t>31.23</t>
  </si>
  <si>
    <t>189.64</t>
  </si>
  <si>
    <t>879.18</t>
  </si>
  <si>
    <t>833.57</t>
  </si>
  <si>
    <t>93.26</t>
  </si>
  <si>
    <t>73295.25</t>
  </si>
  <si>
    <t>113.8</t>
  </si>
  <si>
    <t>851.33</t>
  </si>
  <si>
    <t>809.5</t>
  </si>
  <si>
    <t>80.62</t>
  </si>
  <si>
    <t>84.1</t>
  </si>
  <si>
    <t>12867.3</t>
  </si>
  <si>
    <t>93.75</t>
  </si>
  <si>
    <t>86.31</t>
  </si>
  <si>
    <t>873.71</t>
  </si>
  <si>
    <t>114.7</t>
  </si>
  <si>
    <t>75.55</t>
  </si>
  <si>
    <t>74.7</t>
  </si>
  <si>
    <t>1643.4</t>
  </si>
  <si>
    <t>30.44</t>
  </si>
  <si>
    <t>138.17</t>
  </si>
  <si>
    <t>960.61</t>
  </si>
  <si>
    <t>140.43</t>
  </si>
  <si>
    <t>53.43</t>
  </si>
  <si>
    <t>6731.52</t>
  </si>
  <si>
    <t>92.03</t>
  </si>
  <si>
    <t>100.15</t>
  </si>
  <si>
    <t>772.15</t>
  </si>
  <si>
    <t>590.83</t>
  </si>
  <si>
    <t>49.02</t>
  </si>
  <si>
    <t>49.51</t>
  </si>
  <si>
    <t>21536.85</t>
  </si>
  <si>
    <t>22.19</t>
  </si>
  <si>
    <t>58.33</t>
  </si>
  <si>
    <t>478.54</t>
  </si>
  <si>
    <t>792.59</t>
  </si>
  <si>
    <t>59.56</t>
  </si>
  <si>
    <t>43937.52</t>
  </si>
  <si>
    <t>63.91</t>
  </si>
  <si>
    <t>159.72</t>
  </si>
  <si>
    <t>884.13</t>
  </si>
  <si>
    <t>657.24</t>
  </si>
  <si>
    <t>99.19</t>
  </si>
  <si>
    <t>100.45</t>
  </si>
  <si>
    <t>63383.95</t>
  </si>
  <si>
    <t>26.28</t>
  </si>
  <si>
    <t>65.48</t>
  </si>
  <si>
    <t>270.92</t>
  </si>
  <si>
    <t>239.22</t>
  </si>
  <si>
    <t>21.33</t>
  </si>
  <si>
    <t>24.84</t>
  </si>
  <si>
    <t>2583.36</t>
  </si>
  <si>
    <t>118.0</t>
  </si>
  <si>
    <t>363.89</t>
  </si>
  <si>
    <t>768.63</t>
  </si>
  <si>
    <t>32.55</t>
  </si>
  <si>
    <t>36.43</t>
  </si>
  <si>
    <t>23205.91</t>
  </si>
  <si>
    <t>955.7</t>
  </si>
  <si>
    <t>388.51</t>
  </si>
  <si>
    <t>29.65</t>
  </si>
  <si>
    <t>26.72</t>
  </si>
  <si>
    <t>5290.56</t>
  </si>
  <si>
    <t>88.47</t>
  </si>
  <si>
    <t>96.67</t>
  </si>
  <si>
    <t>796.95</t>
  </si>
  <si>
    <t>397.33</t>
  </si>
  <si>
    <t>32.39</t>
  </si>
  <si>
    <t>30.96</t>
  </si>
  <si>
    <t>3870.0</t>
  </si>
  <si>
    <t>70.81</t>
  </si>
  <si>
    <t>160.15</t>
  </si>
  <si>
    <t>39.69</t>
  </si>
  <si>
    <t>34.61</t>
  </si>
  <si>
    <t>72.6</t>
  </si>
  <si>
    <t>73.86</t>
  </si>
  <si>
    <t>1772.64</t>
  </si>
  <si>
    <t>33.25</t>
  </si>
  <si>
    <t>188.85</t>
  </si>
  <si>
    <t>763.08</t>
  </si>
  <si>
    <t>168.98</t>
  </si>
  <si>
    <t>13.18</t>
  </si>
  <si>
    <t>9.21</t>
  </si>
  <si>
    <t>598.65</t>
  </si>
  <si>
    <t>58.78</t>
  </si>
  <si>
    <t>65.12</t>
  </si>
  <si>
    <t>703.23</t>
  </si>
  <si>
    <t>37.63</t>
  </si>
  <si>
    <t>36.46</t>
  </si>
  <si>
    <t>31.88</t>
  </si>
  <si>
    <t>414.44</t>
  </si>
  <si>
    <t>93.62</t>
  </si>
  <si>
    <t>75.96</t>
  </si>
  <si>
    <t>889.62</t>
  </si>
  <si>
    <t>265.64</t>
  </si>
  <si>
    <t>38.48</t>
  </si>
  <si>
    <t>1808.56</t>
  </si>
  <si>
    <t>91.2</t>
  </si>
  <si>
    <t>141.21</t>
  </si>
  <si>
    <t>232.58</t>
  </si>
  <si>
    <t>43.8</t>
  </si>
  <si>
    <t>92.62</t>
  </si>
  <si>
    <t>95.32</t>
  </si>
  <si>
    <t>857.88</t>
  </si>
  <si>
    <t>14.78</t>
  </si>
  <si>
    <t>112.01</t>
  </si>
  <si>
    <t>590.47</t>
  </si>
  <si>
    <t>410.79</t>
  </si>
  <si>
    <t>66.24</t>
  </si>
  <si>
    <t>63.97</t>
  </si>
  <si>
    <t>3454.38</t>
  </si>
  <si>
    <t>79.5</t>
  </si>
  <si>
    <t>762.0</t>
  </si>
  <si>
    <t>678.13</t>
  </si>
  <si>
    <t>50.66</t>
  </si>
  <si>
    <t>49.4</t>
  </si>
  <si>
    <t>25984.4</t>
  </si>
  <si>
    <t>54.19</t>
  </si>
  <si>
    <t>56.09</t>
  </si>
  <si>
    <t>321.55</t>
  </si>
  <si>
    <t>307.25</t>
  </si>
  <si>
    <t>15.66</t>
  </si>
  <si>
    <t>17.37</t>
  </si>
  <si>
    <t>416.88</t>
  </si>
  <si>
    <t>87.63</t>
  </si>
  <si>
    <t>725.53</t>
  </si>
  <si>
    <t>131.11</t>
  </si>
  <si>
    <t>98.36</t>
  </si>
  <si>
    <t>102.76</t>
  </si>
  <si>
    <t>1027.6</t>
  </si>
  <si>
    <t>115.55</t>
  </si>
  <si>
    <t>850.94</t>
  </si>
  <si>
    <t>792.68</t>
  </si>
  <si>
    <t>77.24</t>
  </si>
  <si>
    <t>79.92</t>
  </si>
  <si>
    <t>174.64</t>
  </si>
  <si>
    <t>429.75</t>
  </si>
  <si>
    <t>899.77</t>
  </si>
  <si>
    <t>42.12</t>
  </si>
  <si>
    <t>43.16</t>
  </si>
  <si>
    <t>21968.44</t>
  </si>
  <si>
    <t>154.01</t>
  </si>
  <si>
    <t>552.53</t>
  </si>
  <si>
    <t>216.86</t>
  </si>
  <si>
    <t>69.91</t>
  </si>
  <si>
    <t>73.41</t>
  </si>
  <si>
    <t>1688.43</t>
  </si>
  <si>
    <t>46.07</t>
  </si>
  <si>
    <t>843.84</t>
  </si>
  <si>
    <t>875.58</t>
  </si>
  <si>
    <t>75.29</t>
  </si>
  <si>
    <t>73.5</t>
  </si>
  <si>
    <t>3087.0</t>
  </si>
  <si>
    <t>85.27</t>
  </si>
  <si>
    <t>109.45</t>
  </si>
  <si>
    <t>505.83</t>
  </si>
  <si>
    <t>602.68</t>
  </si>
  <si>
    <t>84.02</t>
  </si>
  <si>
    <t>82.4</t>
  </si>
  <si>
    <t>25708.8</t>
  </si>
  <si>
    <t>189.21</t>
  </si>
  <si>
    <t>29.92</t>
  </si>
  <si>
    <t>863.98</t>
  </si>
  <si>
    <t>15.77</t>
  </si>
  <si>
    <t>15.86</t>
  </si>
  <si>
    <t>1665.3</t>
  </si>
  <si>
    <t>138.76</t>
  </si>
  <si>
    <t>161.28</t>
  </si>
  <si>
    <t>434.35</t>
  </si>
  <si>
    <t>39.28</t>
  </si>
  <si>
    <t>39.66</t>
  </si>
  <si>
    <t>23.38</t>
  </si>
  <si>
    <t>162.88</t>
  </si>
  <si>
    <t>556.7</t>
  </si>
  <si>
    <t>13.37</t>
  </si>
  <si>
    <t>12.75</t>
  </si>
  <si>
    <t>6005.25</t>
  </si>
  <si>
    <t>167.4</t>
  </si>
  <si>
    <t>166.54</t>
  </si>
  <si>
    <t>388.15</t>
  </si>
  <si>
    <t>76.7</t>
  </si>
  <si>
    <t>77.97</t>
  </si>
  <si>
    <t>30174.39</t>
  </si>
  <si>
    <t>20.41</t>
  </si>
  <si>
    <t>637.95</t>
  </si>
  <si>
    <t>697.67</t>
  </si>
  <si>
    <t>28.79</t>
  </si>
  <si>
    <t>28.39</t>
  </si>
  <si>
    <t>5280.54</t>
  </si>
  <si>
    <t>28.95</t>
  </si>
  <si>
    <t>692.91</t>
  </si>
  <si>
    <t>845.77</t>
  </si>
  <si>
    <t>29.42</t>
  </si>
  <si>
    <t>25.45</t>
  </si>
  <si>
    <t>17102.4</t>
  </si>
  <si>
    <t>11.32</t>
  </si>
  <si>
    <t>160.13</t>
  </si>
  <si>
    <t>743.39</t>
  </si>
  <si>
    <t>834.03</t>
  </si>
  <si>
    <t>97.04</t>
  </si>
  <si>
    <t>98.75</t>
  </si>
  <si>
    <t>8393.75</t>
  </si>
  <si>
    <t>72.61</t>
  </si>
  <si>
    <t>73.56</t>
  </si>
  <si>
    <t>705.92</t>
  </si>
  <si>
    <t>973.01</t>
  </si>
  <si>
    <t>12.84</t>
  </si>
  <si>
    <t>3237.52</t>
  </si>
  <si>
    <t>155.11</t>
  </si>
  <si>
    <t>354.9</t>
  </si>
  <si>
    <t>569.49</t>
  </si>
  <si>
    <t>53.68</t>
  </si>
  <si>
    <t>56.13</t>
  </si>
  <si>
    <t>11450.52</t>
  </si>
  <si>
    <t>33.86</t>
  </si>
  <si>
    <t>89.13</t>
  </si>
  <si>
    <t>119.34</t>
  </si>
  <si>
    <t>362.17</t>
  </si>
  <si>
    <t>80.86</t>
  </si>
  <si>
    <t>80.5</t>
  </si>
  <si>
    <t>22862.0</t>
  </si>
  <si>
    <t>91.6</t>
  </si>
  <si>
    <t>57.23</t>
  </si>
  <si>
    <t>127.74</t>
  </si>
  <si>
    <t>292.16</t>
  </si>
  <si>
    <t>92.86</t>
  </si>
  <si>
    <t>88.29</t>
  </si>
  <si>
    <t>15627.33</t>
  </si>
  <si>
    <t>87.91</t>
  </si>
  <si>
    <t>362.18</t>
  </si>
  <si>
    <t>287.82</t>
  </si>
  <si>
    <t>78.94</t>
  </si>
  <si>
    <t>81.44</t>
  </si>
  <si>
    <t>21988.8</t>
  </si>
  <si>
    <t>49.81</t>
  </si>
  <si>
    <t>104.34</t>
  </si>
  <si>
    <t>632.56</t>
  </si>
  <si>
    <t>78.61</t>
  </si>
  <si>
    <t>51.29</t>
  </si>
  <si>
    <t>54.49</t>
  </si>
  <si>
    <t>2778.99</t>
  </si>
  <si>
    <t>47.54</t>
  </si>
  <si>
    <t>360.55</t>
  </si>
  <si>
    <t>844.73</t>
  </si>
  <si>
    <t>79.44</t>
  </si>
  <si>
    <t>82.88</t>
  </si>
  <si>
    <t>63486.08</t>
  </si>
  <si>
    <t>51.2</t>
  </si>
  <si>
    <t>881.75</t>
  </si>
  <si>
    <t>426.48</t>
  </si>
  <si>
    <t>93.08</t>
  </si>
  <si>
    <t>92.73</t>
  </si>
  <si>
    <t>30044.52</t>
  </si>
  <si>
    <t>96.39</t>
  </si>
  <si>
    <t>729.52</t>
  </si>
  <si>
    <t>39.13</t>
  </si>
  <si>
    <t>12.58</t>
  </si>
  <si>
    <t>150.96</t>
  </si>
  <si>
    <t>95.8</t>
  </si>
  <si>
    <t>184.81</t>
  </si>
  <si>
    <t>325.3</t>
  </si>
  <si>
    <t>778.77</t>
  </si>
  <si>
    <t>93.25</t>
  </si>
  <si>
    <t>69633.2</t>
  </si>
  <si>
    <t>178.03</t>
  </si>
  <si>
    <t>530.22</t>
  </si>
  <si>
    <t>78.1</t>
  </si>
  <si>
    <t>73.22</t>
  </si>
  <si>
    <t>22039.22</t>
  </si>
  <si>
    <t>82.91</t>
  </si>
  <si>
    <t>827.65</t>
  </si>
  <si>
    <t>371.6</t>
  </si>
  <si>
    <t>39.71</t>
  </si>
  <si>
    <t>6076.95</t>
  </si>
  <si>
    <t>113.54</t>
  </si>
  <si>
    <t>189.16</t>
  </si>
  <si>
    <t>479.54</t>
  </si>
  <si>
    <t>24.14</t>
  </si>
  <si>
    <t>1038.02</t>
  </si>
  <si>
    <t>45.92</t>
  </si>
  <si>
    <t>61.95</t>
  </si>
  <si>
    <t>958.35</t>
  </si>
  <si>
    <t>269.69</t>
  </si>
  <si>
    <t>11.93</t>
  </si>
  <si>
    <t>1188.88</t>
  </si>
  <si>
    <t>139.81</t>
  </si>
  <si>
    <t>417.65</t>
  </si>
  <si>
    <t>46.38</t>
  </si>
  <si>
    <t>42.91</t>
  </si>
  <si>
    <t>1244.39</t>
  </si>
  <si>
    <t>74.38</t>
  </si>
  <si>
    <t>158.42</t>
  </si>
  <si>
    <t>307.69</t>
  </si>
  <si>
    <t>288.12</t>
  </si>
  <si>
    <t>70.72</t>
  </si>
  <si>
    <t>71.88</t>
  </si>
  <si>
    <t>4528.44</t>
  </si>
  <si>
    <t>46.33</t>
  </si>
  <si>
    <t>99.29</t>
  </si>
  <si>
    <t>280.28</t>
  </si>
  <si>
    <t>102.05</t>
  </si>
  <si>
    <t>52.36</t>
  </si>
  <si>
    <t>50.56</t>
  </si>
  <si>
    <t>808.96</t>
  </si>
  <si>
    <t>86.18</t>
  </si>
  <si>
    <t>274.74</t>
  </si>
  <si>
    <t>933.28</t>
  </si>
  <si>
    <t>46.59</t>
  </si>
  <si>
    <t>44.83</t>
  </si>
  <si>
    <t>21742.55</t>
  </si>
  <si>
    <t>82.71</t>
  </si>
  <si>
    <t>174.08</t>
  </si>
  <si>
    <t>522.08</t>
  </si>
  <si>
    <t>207.35</t>
  </si>
  <si>
    <t>96.89</t>
  </si>
  <si>
    <t>97.48</t>
  </si>
  <si>
    <t>6531.16</t>
  </si>
  <si>
    <t>67.77</t>
  </si>
  <si>
    <t>95.38</t>
  </si>
  <si>
    <t>218.43</t>
  </si>
  <si>
    <t>387.24</t>
  </si>
  <si>
    <t>61.66</t>
  </si>
  <si>
    <t>4081.0</t>
  </si>
  <si>
    <t>550.51</t>
  </si>
  <si>
    <t>946.88</t>
  </si>
  <si>
    <t>65.09</t>
  </si>
  <si>
    <t>69.31</t>
  </si>
  <si>
    <t>45605.98</t>
  </si>
  <si>
    <t>98.86</t>
  </si>
  <si>
    <t>176.89</t>
  </si>
  <si>
    <t>217.49</t>
  </si>
  <si>
    <t>113.75</t>
  </si>
  <si>
    <t>67.47</t>
  </si>
  <si>
    <t>67.63</t>
  </si>
  <si>
    <t>2840.46</t>
  </si>
  <si>
    <t>42.03</t>
  </si>
  <si>
    <t>98.04</t>
  </si>
  <si>
    <t>781.33</t>
  </si>
  <si>
    <t>648.17</t>
  </si>
  <si>
    <t>50.34</t>
  </si>
  <si>
    <t>48.09</t>
  </si>
  <si>
    <t>7453.95</t>
  </si>
  <si>
    <t>41.66</t>
  </si>
  <si>
    <t>165.89</t>
  </si>
  <si>
    <t>659.59</t>
  </si>
  <si>
    <t>335.63</t>
  </si>
  <si>
    <t>80.81</t>
  </si>
  <si>
    <t>84.86</t>
  </si>
  <si>
    <t>20451.26</t>
  </si>
  <si>
    <t>61.29</t>
  </si>
  <si>
    <t>37.98</t>
  </si>
  <si>
    <t>389.5</t>
  </si>
  <si>
    <t>335.77</t>
  </si>
  <si>
    <t>72.01</t>
  </si>
  <si>
    <t>20931.62</t>
  </si>
  <si>
    <t>50.02</t>
  </si>
  <si>
    <t>140.5</t>
  </si>
  <si>
    <t>132.94</t>
  </si>
  <si>
    <t>693.46</t>
  </si>
  <si>
    <t>201.45</t>
  </si>
  <si>
    <t>23.66</t>
  </si>
  <si>
    <t>19.21</t>
  </si>
  <si>
    <t>3707.53</t>
  </si>
  <si>
    <t>171.51</t>
  </si>
  <si>
    <t>528.93</t>
  </si>
  <si>
    <t>210.36</t>
  </si>
  <si>
    <t>83.02</t>
  </si>
  <si>
    <t>16354.94</t>
  </si>
  <si>
    <t>91.66</t>
  </si>
  <si>
    <t>112.36</t>
  </si>
  <si>
    <t>442.73</t>
  </si>
  <si>
    <t>53.88</t>
  </si>
  <si>
    <t>29.66</t>
  </si>
  <si>
    <t>177.96</t>
  </si>
  <si>
    <t>22.96</t>
  </si>
  <si>
    <t>63.07</t>
  </si>
  <si>
    <t>922.91</t>
  </si>
  <si>
    <t>4.71</t>
  </si>
  <si>
    <t>50.15</t>
  </si>
  <si>
    <t>54.01</t>
  </si>
  <si>
    <t>108.02</t>
  </si>
  <si>
    <t>84.36</t>
  </si>
  <si>
    <t>998.55</t>
  </si>
  <si>
    <t>368.47</t>
  </si>
  <si>
    <t>43.71</t>
  </si>
  <si>
    <t>40.43</t>
  </si>
  <si>
    <t>1455.48</t>
  </si>
  <si>
    <t>114.41</t>
  </si>
  <si>
    <t>655.96</t>
  </si>
  <si>
    <t>475.07</t>
  </si>
  <si>
    <t>26.14</t>
  </si>
  <si>
    <t>63.98</t>
  </si>
  <si>
    <t>115.99</t>
  </si>
  <si>
    <t>319.54</t>
  </si>
  <si>
    <t>251.73</t>
  </si>
  <si>
    <t>80.55</t>
  </si>
  <si>
    <t>8188.71</t>
  </si>
  <si>
    <t>176.96</t>
  </si>
  <si>
    <t>170.19</t>
  </si>
  <si>
    <t>836.24</t>
  </si>
  <si>
    <t>69.41</t>
  </si>
  <si>
    <t>70.15</t>
  </si>
  <si>
    <t>80.23</t>
  </si>
  <si>
    <t>124.25</t>
  </si>
  <si>
    <t>593.95</t>
  </si>
  <si>
    <t>57.09</t>
  </si>
  <si>
    <t>3728.21</t>
  </si>
  <si>
    <t>60.71</t>
  </si>
  <si>
    <t>50.52</t>
  </si>
  <si>
    <t>668.45</t>
  </si>
  <si>
    <t>65.85</t>
  </si>
  <si>
    <t>54.62</t>
  </si>
  <si>
    <t>682.63</t>
  </si>
  <si>
    <t>50.7</t>
  </si>
  <si>
    <t>30.87</t>
  </si>
  <si>
    <t>895.34</t>
  </si>
  <si>
    <t>868.06</t>
  </si>
  <si>
    <t>68.4</t>
  </si>
  <si>
    <t>70.12</t>
  </si>
  <si>
    <t>34639.28</t>
  </si>
  <si>
    <t>77.61</t>
  </si>
  <si>
    <t>79.24</t>
  </si>
  <si>
    <t>731.29</t>
  </si>
  <si>
    <t>59.17</t>
  </si>
  <si>
    <t>68.23</t>
  </si>
  <si>
    <t>71.74</t>
  </si>
  <si>
    <t>28.94</t>
  </si>
  <si>
    <t>168.87</t>
  </si>
  <si>
    <t>853.05</t>
  </si>
  <si>
    <t>888.11</t>
  </si>
  <si>
    <t>71.54</t>
  </si>
  <si>
    <t>68.14</t>
  </si>
  <si>
    <t>24053.42</t>
  </si>
  <si>
    <t>147.07</t>
  </si>
  <si>
    <t>285.99</t>
  </si>
  <si>
    <t>148.85</t>
  </si>
  <si>
    <t>32.46</t>
  </si>
  <si>
    <t>33.61</t>
  </si>
  <si>
    <t>4638.18</t>
  </si>
  <si>
    <t>16.41</t>
  </si>
  <si>
    <t>62.4</t>
  </si>
  <si>
    <t>623.18</t>
  </si>
  <si>
    <t>698.34</t>
  </si>
  <si>
    <t>72.75</t>
  </si>
  <si>
    <t>72.56</t>
  </si>
  <si>
    <t>35409.28</t>
  </si>
  <si>
    <t>140.38</t>
  </si>
  <si>
    <t>790.8</t>
  </si>
  <si>
    <t>839.68</t>
  </si>
  <si>
    <t>36.59</t>
  </si>
  <si>
    <t>40.62</t>
  </si>
  <si>
    <t>12226.62</t>
  </si>
  <si>
    <t>32.63</t>
  </si>
  <si>
    <t>134.41</t>
  </si>
  <si>
    <t>268.3</t>
  </si>
  <si>
    <t>615.81</t>
  </si>
  <si>
    <t>17.43</t>
  </si>
  <si>
    <t>14.47</t>
  </si>
  <si>
    <t>4659.34</t>
  </si>
  <si>
    <t>48.72</t>
  </si>
  <si>
    <t>326.54</t>
  </si>
  <si>
    <t>338.79</t>
  </si>
  <si>
    <t>84.66</t>
  </si>
  <si>
    <t>83.14</t>
  </si>
  <si>
    <t>2660.48</t>
  </si>
  <si>
    <t>61.48</t>
  </si>
  <si>
    <t>99.28</t>
  </si>
  <si>
    <t>100.26</t>
  </si>
  <si>
    <t>9.96</t>
  </si>
  <si>
    <t>79.68</t>
  </si>
  <si>
    <t>83.87</t>
  </si>
  <si>
    <t>25.47</t>
  </si>
  <si>
    <t>32.9</t>
  </si>
  <si>
    <t>742.3</t>
  </si>
  <si>
    <t>83.62</t>
  </si>
  <si>
    <t>4885.47</t>
  </si>
  <si>
    <t>95.18</t>
  </si>
  <si>
    <t>150.44</t>
  </si>
  <si>
    <t>642.65</t>
  </si>
  <si>
    <t>93.66</t>
  </si>
  <si>
    <t>91.36</t>
  </si>
  <si>
    <t>47324.48</t>
  </si>
  <si>
    <t>98.01</t>
  </si>
  <si>
    <t>115.41</t>
  </si>
  <si>
    <t>636.01</t>
  </si>
  <si>
    <t>845.79</t>
  </si>
  <si>
    <t>38.34</t>
  </si>
  <si>
    <t>41.03</t>
  </si>
  <si>
    <t>29049.24</t>
  </si>
  <si>
    <t>51.22</t>
  </si>
  <si>
    <t>49.88</t>
  </si>
  <si>
    <t>109.65</t>
  </si>
  <si>
    <t>522.76</t>
  </si>
  <si>
    <t>85.78</t>
  </si>
  <si>
    <t>81.71</t>
  </si>
  <si>
    <t>34645.04</t>
  </si>
  <si>
    <t>75.63</t>
  </si>
  <si>
    <t>220.42</t>
  </si>
  <si>
    <t>450.59</t>
  </si>
  <si>
    <t>47.43</t>
  </si>
  <si>
    <t>44.5</t>
  </si>
  <si>
    <t>356.0</t>
  </si>
  <si>
    <t>171.29</t>
  </si>
  <si>
    <t>499.65</t>
  </si>
  <si>
    <t>695.02</t>
  </si>
  <si>
    <t>49.56</t>
  </si>
  <si>
    <t>45.74</t>
  </si>
  <si>
    <t>13035.9</t>
  </si>
  <si>
    <t>63.89</t>
  </si>
  <si>
    <t>107.11</t>
  </si>
  <si>
    <t>963.9</t>
  </si>
  <si>
    <t>775.56</t>
  </si>
  <si>
    <t>91.21</t>
  </si>
  <si>
    <t>94.56</t>
  </si>
  <si>
    <t>27138.72</t>
  </si>
  <si>
    <t>96.94</t>
  </si>
  <si>
    <t>123.53</t>
  </si>
  <si>
    <t>412.57</t>
  </si>
  <si>
    <t>27.85</t>
  </si>
  <si>
    <t>63.17</t>
  </si>
  <si>
    <t>147.5</t>
  </si>
  <si>
    <t>696.91</t>
  </si>
  <si>
    <t>27.64</t>
  </si>
  <si>
    <t>28.69</t>
  </si>
  <si>
    <t>602.49</t>
  </si>
  <si>
    <t>61.62</t>
  </si>
  <si>
    <t>105.64</t>
  </si>
  <si>
    <t>649.74</t>
  </si>
  <si>
    <t>87.89</t>
  </si>
  <si>
    <t>92.0</t>
  </si>
  <si>
    <t>94.57</t>
  </si>
  <si>
    <t>4255.65</t>
  </si>
  <si>
    <t>76.75</t>
  </si>
  <si>
    <t>56.9</t>
  </si>
  <si>
    <t>878.1</t>
  </si>
  <si>
    <t>568.77</t>
  </si>
  <si>
    <t>36.58</t>
  </si>
  <si>
    <t>34.52</t>
  </si>
  <si>
    <t>13704.44</t>
  </si>
  <si>
    <t>86.74</t>
  </si>
  <si>
    <t>537.54</t>
  </si>
  <si>
    <t>618.02</t>
  </si>
  <si>
    <t>59.26</t>
  </si>
  <si>
    <t>35852.3</t>
  </si>
  <si>
    <t>16.88</t>
  </si>
  <si>
    <t>76.01</t>
  </si>
  <si>
    <t>149.88</t>
  </si>
  <si>
    <t>866.01</t>
  </si>
  <si>
    <t>52.41</t>
  </si>
  <si>
    <t>54.67</t>
  </si>
  <si>
    <t>34168.75</t>
  </si>
  <si>
    <t>51.26</t>
  </si>
  <si>
    <t>76.41</t>
  </si>
  <si>
    <t>605.97</t>
  </si>
  <si>
    <t>401.31</t>
  </si>
  <si>
    <t>21.99</t>
  </si>
  <si>
    <t>2499.84</t>
  </si>
  <si>
    <t>68.57</t>
  </si>
  <si>
    <t>108.75</t>
  </si>
  <si>
    <t>871.77</t>
  </si>
  <si>
    <t>935.28</t>
  </si>
  <si>
    <t>44.12</t>
  </si>
  <si>
    <t>46.39</t>
  </si>
  <si>
    <t>20550.77</t>
  </si>
  <si>
    <t>150.0</t>
  </si>
  <si>
    <t>764.12</t>
  </si>
  <si>
    <t>646.52</t>
  </si>
  <si>
    <t>73.27</t>
  </si>
  <si>
    <t>44386.44</t>
  </si>
  <si>
    <t>35.47</t>
  </si>
  <si>
    <t>92.49</t>
  </si>
  <si>
    <t>772.48</t>
  </si>
  <si>
    <t>300.72</t>
  </si>
  <si>
    <t>15.57</t>
  </si>
  <si>
    <t>404.82</t>
  </si>
  <si>
    <t>36.53</t>
  </si>
  <si>
    <t>187.79</t>
  </si>
  <si>
    <t>694.53</t>
  </si>
  <si>
    <t>58.57</t>
  </si>
  <si>
    <t>57.7</t>
  </si>
  <si>
    <t>17887.0</t>
  </si>
  <si>
    <t>163.04</t>
  </si>
  <si>
    <t>74.84</t>
  </si>
  <si>
    <t>615.92</t>
  </si>
  <si>
    <t>88.87</t>
  </si>
  <si>
    <t>89.44</t>
  </si>
  <si>
    <t>48208.16</t>
  </si>
  <si>
    <t>165.98</t>
  </si>
  <si>
    <t>962.11</t>
  </si>
  <si>
    <t>722.84</t>
  </si>
  <si>
    <t>96.16</t>
  </si>
  <si>
    <t>92.15</t>
  </si>
  <si>
    <t>19443.65</t>
  </si>
  <si>
    <t>121.07</t>
  </si>
  <si>
    <t>372.39</t>
  </si>
  <si>
    <t>838.32</t>
  </si>
  <si>
    <t>10.89</t>
  </si>
  <si>
    <t>14.99</t>
  </si>
  <si>
    <t>569.9</t>
  </si>
  <si>
    <t>952.37</t>
  </si>
  <si>
    <t>42.22</t>
  </si>
  <si>
    <t>45.82</t>
  </si>
  <si>
    <t>38901.18</t>
  </si>
  <si>
    <t>16.17</t>
  </si>
  <si>
    <t>88.23</t>
  </si>
  <si>
    <t>539.93</t>
  </si>
  <si>
    <t>516.61</t>
  </si>
  <si>
    <t>86.24</t>
  </si>
  <si>
    <t>88.22</t>
  </si>
  <si>
    <t>24436.94</t>
  </si>
  <si>
    <t>50.18</t>
  </si>
  <si>
    <t>90.99</t>
  </si>
  <si>
    <t>394.52</t>
  </si>
  <si>
    <t>475.2</t>
  </si>
  <si>
    <t>18.28</t>
  </si>
  <si>
    <t>507.32</t>
  </si>
  <si>
    <t>63.4</t>
  </si>
  <si>
    <t>164.53</t>
  </si>
  <si>
    <t>715.97</t>
  </si>
  <si>
    <t>822.04</t>
  </si>
  <si>
    <t>39.35</t>
  </si>
  <si>
    <t>38.59</t>
  </si>
  <si>
    <t>9956.22</t>
  </si>
  <si>
    <t>186.54</t>
  </si>
  <si>
    <t>194.89</t>
  </si>
  <si>
    <t>563.42</t>
  </si>
  <si>
    <t>2192.92</t>
  </si>
  <si>
    <t>56.22</t>
  </si>
  <si>
    <t>176.79</t>
  </si>
  <si>
    <t>895.51</t>
  </si>
  <si>
    <t>656.11</t>
  </si>
  <si>
    <t>60.51</t>
  </si>
  <si>
    <t>34350.54</t>
  </si>
  <si>
    <t>33.01</t>
  </si>
  <si>
    <t>123.93</t>
  </si>
  <si>
    <t>296.4</t>
  </si>
  <si>
    <t>560.31</t>
  </si>
  <si>
    <t>12055.4</t>
  </si>
  <si>
    <t>111.04</t>
  </si>
  <si>
    <t>877.97</t>
  </si>
  <si>
    <t>67.1</t>
  </si>
  <si>
    <t>65.38</t>
  </si>
  <si>
    <t>64.04</t>
  </si>
  <si>
    <t>1152.72</t>
  </si>
  <si>
    <t>167.46</t>
  </si>
  <si>
    <t>884.78</t>
  </si>
  <si>
    <t>87.55</t>
  </si>
  <si>
    <t>38.7</t>
  </si>
  <si>
    <t>34.09</t>
  </si>
  <si>
    <t>2624.93</t>
  </si>
  <si>
    <t>72.66</t>
  </si>
  <si>
    <t>91.53</t>
  </si>
  <si>
    <t>449.85</t>
  </si>
  <si>
    <t>820.49</t>
  </si>
  <si>
    <t>77.2</t>
  </si>
  <si>
    <t>75.52</t>
  </si>
  <si>
    <t>22580.48</t>
  </si>
  <si>
    <t>114.58</t>
  </si>
  <si>
    <t>686.95</t>
  </si>
  <si>
    <t>916.96</t>
  </si>
  <si>
    <t>81.66</t>
  </si>
  <si>
    <t>85.86</t>
  </si>
  <si>
    <t>47394.72</t>
  </si>
  <si>
    <t>66.31</t>
  </si>
  <si>
    <t>114.92</t>
  </si>
  <si>
    <t>436.97</t>
  </si>
  <si>
    <t>189.68</t>
  </si>
  <si>
    <t>37.06</t>
  </si>
  <si>
    <t>32.62</t>
  </si>
  <si>
    <t>3522.96</t>
  </si>
  <si>
    <t>76.86</t>
  </si>
  <si>
    <t>45.97</t>
  </si>
  <si>
    <t>913.39</t>
  </si>
  <si>
    <t>657.18</t>
  </si>
  <si>
    <t>32.2</t>
  </si>
  <si>
    <t>13266.4</t>
  </si>
  <si>
    <t>54.12</t>
  </si>
  <si>
    <t>839.31</t>
  </si>
  <si>
    <t>62.08</t>
  </si>
  <si>
    <t>87.72</t>
  </si>
  <si>
    <t>89.33</t>
  </si>
  <si>
    <t>535.98</t>
  </si>
  <si>
    <t>107.92</t>
  </si>
  <si>
    <t>453.28</t>
  </si>
  <si>
    <t>919.93</t>
  </si>
  <si>
    <t>10711.25</t>
  </si>
  <si>
    <t>45.8</t>
  </si>
  <si>
    <t>147.21</t>
  </si>
  <si>
    <t>550.92</t>
  </si>
  <si>
    <t>739.51</t>
  </si>
  <si>
    <t>23.64</t>
  </si>
  <si>
    <t>40.66</t>
  </si>
  <si>
    <t>199.71</t>
  </si>
  <si>
    <t>507.23</t>
  </si>
  <si>
    <t>668.48</t>
  </si>
  <si>
    <t>55.16</t>
  </si>
  <si>
    <t>18136.68</t>
  </si>
  <si>
    <t>116.52</t>
  </si>
  <si>
    <t>767.91</t>
  </si>
  <si>
    <t>503.15</t>
  </si>
  <si>
    <t>37.16</t>
  </si>
  <si>
    <t>33.24</t>
  </si>
  <si>
    <t>16121.4</t>
  </si>
  <si>
    <t>128.5</t>
  </si>
  <si>
    <t>15.99</t>
  </si>
  <si>
    <t>266.12</t>
  </si>
  <si>
    <t>17.92</t>
  </si>
  <si>
    <t>56.43</t>
  </si>
  <si>
    <t>34.68</t>
  </si>
  <si>
    <t>12.85</t>
  </si>
  <si>
    <t>40.98</t>
  </si>
  <si>
    <t>43.31</t>
  </si>
  <si>
    <t>303.17</t>
  </si>
  <si>
    <t>163.33</t>
  </si>
  <si>
    <t>568.17</t>
  </si>
  <si>
    <t>170.78</t>
  </si>
  <si>
    <t>30.55</t>
  </si>
  <si>
    <t>71.17</t>
  </si>
  <si>
    <t>171.12</t>
  </si>
  <si>
    <t>229.37</t>
  </si>
  <si>
    <t>58.8</t>
  </si>
  <si>
    <t>60.94</t>
  </si>
  <si>
    <t>9141.0</t>
  </si>
  <si>
    <t>191.43</t>
  </si>
  <si>
    <t>244.86</t>
  </si>
  <si>
    <t>872.22</t>
  </si>
  <si>
    <t>62.19</t>
  </si>
  <si>
    <t>17288.82</t>
  </si>
  <si>
    <t>28.28</t>
  </si>
  <si>
    <t>95.11</t>
  </si>
  <si>
    <t>752.03</t>
  </si>
  <si>
    <t>233.35</t>
  </si>
  <si>
    <t>24.66</t>
  </si>
  <si>
    <t>26.64</t>
  </si>
  <si>
    <t>5381.28</t>
  </si>
  <si>
    <t>88.78</t>
  </si>
  <si>
    <t>113.41</t>
  </si>
  <si>
    <t>427.22</t>
  </si>
  <si>
    <t>802.06</t>
  </si>
  <si>
    <t>13.76</t>
  </si>
  <si>
    <t>40.82</t>
  </si>
  <si>
    <t>68.19</t>
  </si>
  <si>
    <t>900.0</t>
  </si>
  <si>
    <t>591.36</t>
  </si>
  <si>
    <t>95.16</t>
  </si>
  <si>
    <t>99.2</t>
  </si>
  <si>
    <t>31347.2</t>
  </si>
  <si>
    <t>11.25</t>
  </si>
  <si>
    <t>45.47</t>
  </si>
  <si>
    <t>630.56</t>
  </si>
  <si>
    <t>782.62</t>
  </si>
  <si>
    <t>33.75</t>
  </si>
  <si>
    <t>29.93</t>
  </si>
  <si>
    <t>9757.18</t>
  </si>
  <si>
    <t>61.82</t>
  </si>
  <si>
    <t>709.56</t>
  </si>
  <si>
    <t>170.75</t>
  </si>
  <si>
    <t>94.88</t>
  </si>
  <si>
    <t>96.9</t>
  </si>
  <si>
    <t>51.24</t>
  </si>
  <si>
    <t>95.73</t>
  </si>
  <si>
    <t>876.46</t>
  </si>
  <si>
    <t>196.55</t>
  </si>
  <si>
    <t>78.27</t>
  </si>
  <si>
    <t>74.43</t>
  </si>
  <si>
    <t>11685.51</t>
  </si>
  <si>
    <t>17.79</t>
  </si>
  <si>
    <t>67.16</t>
  </si>
  <si>
    <t>612.82</t>
  </si>
  <si>
    <t>151.17</t>
  </si>
  <si>
    <t>93.21</t>
  </si>
  <si>
    <t>96.44</t>
  </si>
  <si>
    <t>10801.28</t>
  </si>
  <si>
    <t>164.22</t>
  </si>
  <si>
    <t>575.84</t>
  </si>
  <si>
    <t>17.98</t>
  </si>
  <si>
    <t>93.13</t>
  </si>
  <si>
    <t>92.39</t>
  </si>
  <si>
    <t>646.73</t>
  </si>
  <si>
    <t>192.04</t>
  </si>
  <si>
    <t>447.39</t>
  </si>
  <si>
    <t>571.41</t>
  </si>
  <si>
    <t>27.67</t>
  </si>
  <si>
    <t>28.44</t>
  </si>
  <si>
    <t>7593.48</t>
  </si>
  <si>
    <t>174.05</t>
  </si>
  <si>
    <t>729.31</t>
  </si>
  <si>
    <t>531.48</t>
  </si>
  <si>
    <t>43.59</t>
  </si>
  <si>
    <t>14377.68</t>
  </si>
  <si>
    <t>161.47</t>
  </si>
  <si>
    <t>345.13</t>
  </si>
  <si>
    <t>261.64</t>
  </si>
  <si>
    <t>77.83</t>
  </si>
  <si>
    <t>78.58</t>
  </si>
  <si>
    <t>14694.46</t>
  </si>
  <si>
    <t>104.99</t>
  </si>
  <si>
    <t>340.97</t>
  </si>
  <si>
    <t>706.92</t>
  </si>
  <si>
    <t>86.99</t>
  </si>
  <si>
    <t>88.32</t>
  </si>
  <si>
    <t>10775.04</t>
  </si>
  <si>
    <t>78.53</t>
  </si>
  <si>
    <t>521.99</t>
  </si>
  <si>
    <t>417.44</t>
  </si>
  <si>
    <t>25.54</t>
  </si>
  <si>
    <t>5184.62</t>
  </si>
  <si>
    <t>94.2</t>
  </si>
  <si>
    <t>147.37</t>
  </si>
  <si>
    <t>82.96</t>
  </si>
  <si>
    <t>326.74</t>
  </si>
  <si>
    <t>88.75</t>
  </si>
  <si>
    <t>11901.12</t>
  </si>
  <si>
    <t>71.04</t>
  </si>
  <si>
    <t>164.07</t>
  </si>
  <si>
    <t>804.02</t>
  </si>
  <si>
    <t>509.23</t>
  </si>
  <si>
    <t>61.89</t>
  </si>
  <si>
    <t>66.35</t>
  </si>
  <si>
    <t>24748.55</t>
  </si>
  <si>
    <t>19.99</t>
  </si>
  <si>
    <t>74.29</t>
  </si>
  <si>
    <t>106.87</t>
  </si>
  <si>
    <t>829.99</t>
  </si>
  <si>
    <t>19.37</t>
  </si>
  <si>
    <t>21.21</t>
  </si>
  <si>
    <t>1018.08</t>
  </si>
  <si>
    <t>55.64</t>
  </si>
  <si>
    <t>955.76</t>
  </si>
  <si>
    <t>349.63</t>
  </si>
  <si>
    <t>29.51</t>
  </si>
  <si>
    <t>28.49</t>
  </si>
  <si>
    <t>124.96</t>
  </si>
  <si>
    <t>88.18</t>
  </si>
  <si>
    <t>226.32</t>
  </si>
  <si>
    <t>40.04</t>
  </si>
  <si>
    <t>38.89</t>
  </si>
  <si>
    <t>3266.76</t>
  </si>
  <si>
    <t>54.05</t>
  </si>
  <si>
    <t>154.66</t>
  </si>
  <si>
    <t>720.03</t>
  </si>
  <si>
    <t>656.49</t>
  </si>
  <si>
    <t>18.29</t>
  </si>
  <si>
    <t>19.72</t>
  </si>
  <si>
    <t>9051.48</t>
  </si>
  <si>
    <t>24.85</t>
  </si>
  <si>
    <t>163.47</t>
  </si>
  <si>
    <t>110.1</t>
  </si>
  <si>
    <t>537.89</t>
  </si>
  <si>
    <t>91.92</t>
  </si>
  <si>
    <t>94.75</t>
  </si>
  <si>
    <t>17244.5</t>
  </si>
  <si>
    <t>66.36</t>
  </si>
  <si>
    <t>539.06</t>
  </si>
  <si>
    <t>983.89</t>
  </si>
  <si>
    <t>24131.25</t>
  </si>
  <si>
    <t>26.95</t>
  </si>
  <si>
    <t>195.32</t>
  </si>
  <si>
    <t>74.81</t>
  </si>
  <si>
    <t>893.65</t>
  </si>
  <si>
    <t>56.44</t>
  </si>
  <si>
    <t>35613.64</t>
  </si>
  <si>
    <t>55.75</t>
  </si>
  <si>
    <t>238.86</t>
  </si>
  <si>
    <t>838.5</t>
  </si>
  <si>
    <t>33.46</t>
  </si>
  <si>
    <t>38.23</t>
  </si>
  <si>
    <t>12692.36</t>
  </si>
  <si>
    <t>21.65</t>
  </si>
  <si>
    <t>119.9</t>
  </si>
  <si>
    <t>985.65</t>
  </si>
  <si>
    <t>210.68</t>
  </si>
  <si>
    <t>14.43</t>
  </si>
  <si>
    <t>346.32</t>
  </si>
  <si>
    <t>41.46</t>
  </si>
  <si>
    <t>139.08</t>
  </si>
  <si>
    <t>901.86</t>
  </si>
  <si>
    <t>403.35</t>
  </si>
  <si>
    <t>19.94</t>
  </si>
  <si>
    <t>21.83</t>
  </si>
  <si>
    <t>3994.89</t>
  </si>
  <si>
    <t>68.73</t>
  </si>
  <si>
    <t>102.13</t>
  </si>
  <si>
    <t>872.61</t>
  </si>
  <si>
    <t>395.71</t>
  </si>
  <si>
    <t>69.12</t>
  </si>
  <si>
    <t>65.84</t>
  </si>
  <si>
    <t>12707.12</t>
  </si>
  <si>
    <t>182.08</t>
  </si>
  <si>
    <t>650.8</t>
  </si>
  <si>
    <t>53.6</t>
  </si>
  <si>
    <t>23.56</t>
  </si>
  <si>
    <t>25.16</t>
  </si>
  <si>
    <t>754.8</t>
  </si>
  <si>
    <t>15.16</t>
  </si>
  <si>
    <t>158.72</t>
  </si>
  <si>
    <t>99.35</t>
  </si>
  <si>
    <t>925.96</t>
  </si>
  <si>
    <t>65.4</t>
  </si>
  <si>
    <t>61.18</t>
  </si>
  <si>
    <t>24288.46</t>
  </si>
  <si>
    <t>23.48</t>
  </si>
  <si>
    <t>141.63</t>
  </si>
  <si>
    <t>692.36</t>
  </si>
  <si>
    <t>326.65</t>
  </si>
  <si>
    <t>43.21</t>
  </si>
  <si>
    <t>45.65</t>
  </si>
  <si>
    <t>913.0</t>
  </si>
  <si>
    <t>77.12</t>
  </si>
  <si>
    <t>98.19</t>
  </si>
  <si>
    <t>10.32</t>
  </si>
  <si>
    <t>721.45</t>
  </si>
  <si>
    <t>33.02</t>
  </si>
  <si>
    <t>24113.04</t>
  </si>
  <si>
    <t>20.45</t>
  </si>
  <si>
    <t>281.76</t>
  </si>
  <si>
    <t>248.69</t>
  </si>
  <si>
    <t>87.32</t>
  </si>
  <si>
    <t>87.8</t>
  </si>
  <si>
    <t>175.94</t>
  </si>
  <si>
    <t>108.77</t>
  </si>
  <si>
    <t>663.41</t>
  </si>
  <si>
    <t>68.75</t>
  </si>
  <si>
    <t>72.55</t>
  </si>
  <si>
    <t>66.49</t>
  </si>
  <si>
    <t>160.74</t>
  </si>
  <si>
    <t>207.78</t>
  </si>
  <si>
    <t>395.78</t>
  </si>
  <si>
    <t>41.2</t>
  </si>
  <si>
    <t>44.9</t>
  </si>
  <si>
    <t>69.83</t>
  </si>
  <si>
    <t>61.26</t>
  </si>
  <si>
    <t>231.26</t>
  </si>
  <si>
    <t>60.99</t>
  </si>
  <si>
    <t>83.96</t>
  </si>
  <si>
    <t>1634.0</t>
  </si>
  <si>
    <t>83.66</t>
  </si>
  <si>
    <t>337.12</t>
  </si>
  <si>
    <t>46.97</t>
  </si>
  <si>
    <t>49.18</t>
  </si>
  <si>
    <t>1278.68</t>
  </si>
  <si>
    <t>68.81</t>
  </si>
  <si>
    <t>54.23</t>
  </si>
  <si>
    <t>707.52</t>
  </si>
  <si>
    <t>186.77</t>
  </si>
  <si>
    <t>59.73</t>
  </si>
  <si>
    <t>57.12</t>
  </si>
  <si>
    <t>10567.2</t>
  </si>
  <si>
    <t>62.61</t>
  </si>
  <si>
    <t>424.41</t>
  </si>
  <si>
    <t>84.83</t>
  </si>
  <si>
    <t>38.38</t>
  </si>
  <si>
    <t>35.5</t>
  </si>
  <si>
    <t>1420.0</t>
  </si>
  <si>
    <t>81.18</t>
  </si>
  <si>
    <t>135.9</t>
  </si>
  <si>
    <t>336.36</t>
  </si>
  <si>
    <t>726.93</t>
  </si>
  <si>
    <t>88.62</t>
  </si>
  <si>
    <t>90.86</t>
  </si>
  <si>
    <t>25804.24</t>
  </si>
  <si>
    <t>19.79</t>
  </si>
  <si>
    <t>116.7</t>
  </si>
  <si>
    <t>158.15</t>
  </si>
  <si>
    <t>658.95</t>
  </si>
  <si>
    <t>39.95</t>
  </si>
  <si>
    <t>35.7</t>
  </si>
  <si>
    <t>11816.7</t>
  </si>
  <si>
    <t>92.74</t>
  </si>
  <si>
    <t>91.5</t>
  </si>
  <si>
    <t>356.71</t>
  </si>
  <si>
    <t>243.79</t>
  </si>
  <si>
    <t>35.04</t>
  </si>
  <si>
    <t>37.59</t>
  </si>
  <si>
    <t>488.67</t>
  </si>
  <si>
    <t>118.12</t>
  </si>
  <si>
    <t>515.04</t>
  </si>
  <si>
    <t>875.97</t>
  </si>
  <si>
    <t>49.79</t>
  </si>
  <si>
    <t>47.52</t>
  </si>
  <si>
    <t>33881.76</t>
  </si>
  <si>
    <t>126.61</t>
  </si>
  <si>
    <t>911.37</t>
  </si>
  <si>
    <t>546.72</t>
  </si>
  <si>
    <t>15.51</t>
  </si>
  <si>
    <t>2186.91</t>
  </si>
  <si>
    <t>51.21</t>
  </si>
  <si>
    <t>174.63</t>
  </si>
  <si>
    <t>876.86</t>
  </si>
  <si>
    <t>188.05</t>
  </si>
  <si>
    <t>21.18</t>
  </si>
  <si>
    <t>1207.26</t>
  </si>
  <si>
    <t>46.7</t>
  </si>
  <si>
    <t>173.41</t>
  </si>
  <si>
    <t>204.74</t>
  </si>
  <si>
    <t>114.24</t>
  </si>
  <si>
    <t>66.96</t>
  </si>
  <si>
    <t>191.7</t>
  </si>
  <si>
    <t>34.93</t>
  </si>
  <si>
    <t>84.32</t>
  </si>
  <si>
    <t>734.14</t>
  </si>
  <si>
    <t>954.95</t>
  </si>
  <si>
    <t>33.31</t>
  </si>
  <si>
    <t>13623.79</t>
  </si>
  <si>
    <t>66.93</t>
  </si>
  <si>
    <t>40.36</t>
  </si>
  <si>
    <t>189.49</t>
  </si>
  <si>
    <t>544.0</t>
  </si>
  <si>
    <t>69.49</t>
  </si>
  <si>
    <t>67.93</t>
  </si>
  <si>
    <t>28938.18</t>
  </si>
  <si>
    <t>173.21</t>
  </si>
  <si>
    <t>550.97</t>
  </si>
  <si>
    <t>798.14</t>
  </si>
  <si>
    <t>87.37</t>
  </si>
  <si>
    <t>50711.84</t>
  </si>
  <si>
    <t>23.34</t>
  </si>
  <si>
    <t>64.25</t>
  </si>
  <si>
    <t>223.67</t>
  </si>
  <si>
    <t>366.6</t>
  </si>
  <si>
    <t>97.62</t>
  </si>
  <si>
    <t>19106.08</t>
  </si>
  <si>
    <t>39.89</t>
  </si>
  <si>
    <t>84.37</t>
  </si>
  <si>
    <t>222.99</t>
  </si>
  <si>
    <t>415.89</t>
  </si>
  <si>
    <t>89.3</t>
  </si>
  <si>
    <t>86.1</t>
  </si>
  <si>
    <t>21180.6</t>
  </si>
  <si>
    <t>91.1</t>
  </si>
  <si>
    <t>104.54</t>
  </si>
  <si>
    <t>83.74</t>
  </si>
  <si>
    <t>504.71</t>
  </si>
  <si>
    <t>11.39</t>
  </si>
  <si>
    <t>10.99</t>
  </si>
  <si>
    <t>1956.22</t>
  </si>
  <si>
    <t>45.68</t>
  </si>
  <si>
    <t>153.39</t>
  </si>
  <si>
    <t>856.56</t>
  </si>
  <si>
    <t>685.59</t>
  </si>
  <si>
    <t>57.6</t>
  </si>
  <si>
    <t>34.07</t>
  </si>
  <si>
    <t>143.13</t>
  </si>
  <si>
    <t>953.65</t>
  </si>
  <si>
    <t>851.39</t>
  </si>
  <si>
    <t>53.25</t>
  </si>
  <si>
    <t>57.2</t>
  </si>
  <si>
    <t>37180.0</t>
  </si>
  <si>
    <t>178.11</t>
  </si>
  <si>
    <t>988.31</t>
  </si>
  <si>
    <t>966.23</t>
  </si>
  <si>
    <t>16.23</t>
  </si>
  <si>
    <t>14.84</t>
  </si>
  <si>
    <t>13860.56</t>
  </si>
  <si>
    <t>179.41</t>
  </si>
  <si>
    <t>489.3</t>
  </si>
  <si>
    <t>841.76</t>
  </si>
  <si>
    <t>71.15</t>
  </si>
  <si>
    <t>73.12</t>
  </si>
  <si>
    <t>36340.64</t>
  </si>
  <si>
    <t>56.46</t>
  </si>
  <si>
    <t>21.74</t>
  </si>
  <si>
    <t>900.7</t>
  </si>
  <si>
    <t>273.71</t>
  </si>
  <si>
    <t>80.52</t>
  </si>
  <si>
    <t>76.62</t>
  </si>
  <si>
    <t>20610.78</t>
  </si>
  <si>
    <t>39.33</t>
  </si>
  <si>
    <t>141.84</t>
  </si>
  <si>
    <t>776.89</t>
  </si>
  <si>
    <t>79.7</t>
  </si>
  <si>
    <t>78.51</t>
  </si>
  <si>
    <t>27164.46</t>
  </si>
  <si>
    <t>95.84</t>
  </si>
  <si>
    <t>110.44</t>
  </si>
  <si>
    <t>984.53</t>
  </si>
  <si>
    <t>730.59</t>
  </si>
  <si>
    <t>90.32</t>
  </si>
  <si>
    <t>89.5</t>
  </si>
  <si>
    <t>19690.0</t>
  </si>
  <si>
    <t>45.39</t>
  </si>
  <si>
    <t>535.28</t>
  </si>
  <si>
    <t>41.58</t>
  </si>
  <si>
    <t>60.85</t>
  </si>
  <si>
    <t>57.9</t>
  </si>
  <si>
    <t>85.04</t>
  </si>
  <si>
    <t>756.9</t>
  </si>
  <si>
    <t>593.57</t>
  </si>
  <si>
    <t>50.4</t>
  </si>
  <si>
    <t>53.4</t>
  </si>
  <si>
    <t>160.3</t>
  </si>
  <si>
    <t>167.17</t>
  </si>
  <si>
    <t>12.34</t>
  </si>
  <si>
    <t>22.44</t>
  </si>
  <si>
    <t>25.46</t>
  </si>
  <si>
    <t>101.84</t>
  </si>
  <si>
    <t>74.48</t>
  </si>
  <si>
    <t>36.14</t>
  </si>
  <si>
    <t>802.73</t>
  </si>
  <si>
    <t>642.22</t>
  </si>
  <si>
    <t>54.71</t>
  </si>
  <si>
    <t>4177.79</t>
  </si>
  <si>
    <t>37.93</t>
  </si>
  <si>
    <t>29.55</t>
  </si>
  <si>
    <t>831.2</t>
  </si>
  <si>
    <t>79.32</t>
  </si>
  <si>
    <t>81.93</t>
  </si>
  <si>
    <t>32526.21</t>
  </si>
  <si>
    <t>17.69</t>
  </si>
  <si>
    <t>110.72</t>
  </si>
  <si>
    <t>593.94</t>
  </si>
  <si>
    <t>865.02</t>
  </si>
  <si>
    <t>47.56</t>
  </si>
  <si>
    <t>46.63</t>
  </si>
  <si>
    <t>12916.51</t>
  </si>
  <si>
    <t>25.15</t>
  </si>
  <si>
    <t>122.39</t>
  </si>
  <si>
    <t>879.56</t>
  </si>
  <si>
    <t>442.26</t>
  </si>
  <si>
    <t>77.08</t>
  </si>
  <si>
    <t>73.4</t>
  </si>
  <si>
    <t>990.93</t>
  </si>
  <si>
    <t>362.45</t>
  </si>
  <si>
    <t>80.31</t>
  </si>
  <si>
    <t>80.06</t>
  </si>
  <si>
    <t>25058.78</t>
  </si>
  <si>
    <t>101.82</t>
  </si>
  <si>
    <t>483.78</t>
  </si>
  <si>
    <t>797.2</t>
  </si>
  <si>
    <t>13.62</t>
  </si>
  <si>
    <t>54.86</t>
  </si>
  <si>
    <t>154.13</t>
  </si>
  <si>
    <t>878.72</t>
  </si>
  <si>
    <t>336.73</t>
  </si>
  <si>
    <t>41.34</t>
  </si>
  <si>
    <t>52.55</t>
  </si>
  <si>
    <t>120.82</t>
  </si>
  <si>
    <t>804.18</t>
  </si>
  <si>
    <t>824.6</t>
  </si>
  <si>
    <t>38.51</t>
  </si>
  <si>
    <t>41.11</t>
  </si>
  <si>
    <t>26680.39</t>
  </si>
  <si>
    <t>53.79</t>
  </si>
  <si>
    <t>136.55</t>
  </si>
  <si>
    <t>747.09</t>
  </si>
  <si>
    <t>371.52</t>
  </si>
  <si>
    <t>68.59</t>
  </si>
  <si>
    <t>19393.92</t>
  </si>
  <si>
    <t>11.66</t>
  </si>
  <si>
    <t>72.5</t>
  </si>
  <si>
    <t>876.8</t>
  </si>
  <si>
    <t>723.16</t>
  </si>
  <si>
    <t>53.05</t>
  </si>
  <si>
    <t>52.99</t>
  </si>
  <si>
    <t>6782.72</t>
  </si>
  <si>
    <t>34.96</t>
  </si>
  <si>
    <t>161.93</t>
  </si>
  <si>
    <t>116.93</t>
  </si>
  <si>
    <t>29.23</t>
  </si>
  <si>
    <t>57.65</t>
  </si>
  <si>
    <t>53.54</t>
  </si>
  <si>
    <t>1338.5</t>
  </si>
  <si>
    <t>65.93</t>
  </si>
  <si>
    <t>161.61</t>
  </si>
  <si>
    <t>511.69</t>
  </si>
  <si>
    <t>52.54</t>
  </si>
  <si>
    <t>22.47</t>
  </si>
  <si>
    <t>921.67</t>
  </si>
  <si>
    <t>62.63</t>
  </si>
  <si>
    <t>74.55</t>
  </si>
  <si>
    <t>53.82</t>
  </si>
  <si>
    <t>413.52</t>
  </si>
  <si>
    <t>58.21</t>
  </si>
  <si>
    <t>60.91</t>
  </si>
  <si>
    <t>8831.95</t>
  </si>
  <si>
    <t>112.55</t>
  </si>
  <si>
    <t>732.3</t>
  </si>
  <si>
    <t>649.16</t>
  </si>
  <si>
    <t>93.28</t>
  </si>
  <si>
    <t>93.43</t>
  </si>
  <si>
    <t>22983.78</t>
  </si>
  <si>
    <t>56.26</t>
  </si>
  <si>
    <t>48.44</t>
  </si>
  <si>
    <t>689.82</t>
  </si>
  <si>
    <t>171.23</t>
  </si>
  <si>
    <t>12.66</t>
  </si>
  <si>
    <t>11.19</t>
  </si>
  <si>
    <t>380.46</t>
  </si>
  <si>
    <t>29.81</t>
  </si>
  <si>
    <t>845.88</t>
  </si>
  <si>
    <t>934.87</t>
  </si>
  <si>
    <t>84.61</t>
  </si>
  <si>
    <t>82.25</t>
  </si>
  <si>
    <t>64977.5</t>
  </si>
  <si>
    <t>182.21</t>
  </si>
  <si>
    <t>154.09</t>
  </si>
  <si>
    <t>927.51</t>
  </si>
  <si>
    <t>5084.46</t>
  </si>
  <si>
    <t>56.29</t>
  </si>
  <si>
    <t>77.75</t>
  </si>
  <si>
    <t>82.83</t>
  </si>
  <si>
    <t>718.35</t>
  </si>
  <si>
    <t>62.86</t>
  </si>
  <si>
    <t>63.47</t>
  </si>
  <si>
    <t>1459.81</t>
  </si>
  <si>
    <t>50.25</t>
  </si>
  <si>
    <t>30.99</t>
  </si>
  <si>
    <t>482.4</t>
  </si>
  <si>
    <t>402.07</t>
  </si>
  <si>
    <t>36.97</t>
  </si>
  <si>
    <t>37.66</t>
  </si>
  <si>
    <t>13331.64</t>
  </si>
  <si>
    <t>53.97</t>
  </si>
  <si>
    <t>774.5</t>
  </si>
  <si>
    <t>572.47</t>
  </si>
  <si>
    <t>32.35</t>
  </si>
  <si>
    <t>14589.85</t>
  </si>
  <si>
    <t>146.25</t>
  </si>
  <si>
    <t>982.86</t>
  </si>
  <si>
    <t>381.81</t>
  </si>
  <si>
    <t>38.22</t>
  </si>
  <si>
    <t>41.99</t>
  </si>
  <si>
    <t>3401.19</t>
  </si>
  <si>
    <t>83.65</t>
  </si>
  <si>
    <t>121.92</t>
  </si>
  <si>
    <t>866.5</t>
  </si>
  <si>
    <t>83.54</t>
  </si>
  <si>
    <t>86.67</t>
  </si>
  <si>
    <t>63702.45</t>
  </si>
  <si>
    <t>136.0</t>
  </si>
  <si>
    <t>789.75</t>
  </si>
  <si>
    <t>974.38</t>
  </si>
  <si>
    <t>45.48</t>
  </si>
  <si>
    <t>10551.36</t>
  </si>
  <si>
    <t>34.34</t>
  </si>
  <si>
    <t>27.13</t>
  </si>
  <si>
    <t>460.37</t>
  </si>
  <si>
    <t>16.39</t>
  </si>
  <si>
    <t>89.16</t>
  </si>
  <si>
    <t>90.59</t>
  </si>
  <si>
    <t>1087.08</t>
  </si>
  <si>
    <t>18.85</t>
  </si>
  <si>
    <t>105.46</t>
  </si>
  <si>
    <t>257.48</t>
  </si>
  <si>
    <t>302.38</t>
  </si>
  <si>
    <t>35.99</t>
  </si>
  <si>
    <t>33.9</t>
  </si>
  <si>
    <t>57.75</t>
  </si>
  <si>
    <t>147.6</t>
  </si>
  <si>
    <t>916.16</t>
  </si>
  <si>
    <t>468.17</t>
  </si>
  <si>
    <t>82.65</t>
  </si>
  <si>
    <t>84.51</t>
  </si>
  <si>
    <t>20197.89</t>
  </si>
  <si>
    <t>73.21</t>
  </si>
  <si>
    <t>155.82</t>
  </si>
  <si>
    <t>181.15</t>
  </si>
  <si>
    <t>89.39</t>
  </si>
  <si>
    <t>56.76</t>
  </si>
  <si>
    <t>54.78</t>
  </si>
  <si>
    <t>109.56</t>
  </si>
  <si>
    <t>178.18</t>
  </si>
  <si>
    <t>800.02</t>
  </si>
  <si>
    <t>577.87</t>
  </si>
  <si>
    <t>57.71</t>
  </si>
  <si>
    <t>12285.02</t>
  </si>
  <si>
    <t>51.68</t>
  </si>
  <si>
    <t>109.55</t>
  </si>
  <si>
    <t>606.35</t>
  </si>
  <si>
    <t>319.33</t>
  </si>
  <si>
    <t>14.75</t>
  </si>
  <si>
    <t>113.1</t>
  </si>
  <si>
    <t>882.59</t>
  </si>
  <si>
    <t>368.03</t>
  </si>
  <si>
    <t>78.46</t>
  </si>
  <si>
    <t>82.57</t>
  </si>
  <si>
    <t>12468.07</t>
  </si>
  <si>
    <t>66.18</t>
  </si>
  <si>
    <t>817.66</t>
  </si>
  <si>
    <t>197.87</t>
  </si>
  <si>
    <t>59.22</t>
  </si>
  <si>
    <t>61.01</t>
  </si>
  <si>
    <t>11286.85</t>
  </si>
  <si>
    <t>65.21</t>
  </si>
  <si>
    <t>130.63</t>
  </si>
  <si>
    <t>259.04</t>
  </si>
  <si>
    <t>152.89</t>
  </si>
  <si>
    <t>83.32</t>
  </si>
  <si>
    <t>8875.65</t>
  </si>
  <si>
    <t>33.69</t>
  </si>
  <si>
    <t>166.41</t>
  </si>
  <si>
    <t>138.06</t>
  </si>
  <si>
    <t>476.93</t>
  </si>
  <si>
    <t>71.61</t>
  </si>
  <si>
    <t>75.85</t>
  </si>
  <si>
    <t>23816.9</t>
  </si>
  <si>
    <t>13.13</t>
  </si>
  <si>
    <t>54.0</t>
  </si>
  <si>
    <t>986.54</t>
  </si>
  <si>
    <t>225.09</t>
  </si>
  <si>
    <t>43.3</t>
  </si>
  <si>
    <t>42.56</t>
  </si>
  <si>
    <t>190.9</t>
  </si>
  <si>
    <t>75.57</t>
  </si>
  <si>
    <t>322.99</t>
  </si>
  <si>
    <t>67.71</t>
  </si>
  <si>
    <t>63.02</t>
  </si>
  <si>
    <t>5167.64</t>
  </si>
  <si>
    <t>167.71</t>
  </si>
  <si>
    <t>994.75</t>
  </si>
  <si>
    <t>780.56</t>
  </si>
  <si>
    <t>65.04</t>
  </si>
  <si>
    <t>9715.42</t>
  </si>
  <si>
    <t>35.54</t>
  </si>
  <si>
    <t>164.83</t>
  </si>
  <si>
    <t>380.14</t>
  </si>
  <si>
    <t>426.31</t>
  </si>
  <si>
    <t>97.92</t>
  </si>
  <si>
    <t>97.16</t>
  </si>
  <si>
    <t>32645.76</t>
  </si>
  <si>
    <t>88.24</t>
  </si>
  <si>
    <t>89.12</t>
  </si>
  <si>
    <t>956.17</t>
  </si>
  <si>
    <t>321.71</t>
  </si>
  <si>
    <t>58.91</t>
  </si>
  <si>
    <t>61.99</t>
  </si>
  <si>
    <t>15621.48</t>
  </si>
  <si>
    <t>148.23</t>
  </si>
  <si>
    <t>115.15</t>
  </si>
  <si>
    <t>363.7</t>
  </si>
  <si>
    <t>76.74</t>
  </si>
  <si>
    <t>77.4</t>
  </si>
  <si>
    <t>24922.8</t>
  </si>
  <si>
    <t>58.4</t>
  </si>
  <si>
    <t>145.72</t>
  </si>
  <si>
    <t>503.92</t>
  </si>
  <si>
    <t>715.0</t>
  </si>
  <si>
    <t>21402.0</t>
  </si>
  <si>
    <t>182.69</t>
  </si>
  <si>
    <t>961.98</t>
  </si>
  <si>
    <t>187.05</t>
  </si>
  <si>
    <t>53.21</t>
  </si>
  <si>
    <t>50.99</t>
  </si>
  <si>
    <t>560.89</t>
  </si>
  <si>
    <t>63.12</t>
  </si>
  <si>
    <t>983.74</t>
  </si>
  <si>
    <t>177.63</t>
  </si>
  <si>
    <t>17.54</t>
  </si>
  <si>
    <t>20.74</t>
  </si>
  <si>
    <t>850.34</t>
  </si>
  <si>
    <t>154.84</t>
  </si>
  <si>
    <t>463.06</t>
  </si>
  <si>
    <t>676.76</t>
  </si>
  <si>
    <t>28.73</t>
  </si>
  <si>
    <t>11808.03</t>
  </si>
  <si>
    <t>97.54</t>
  </si>
  <si>
    <t>160.09</t>
  </si>
  <si>
    <t>96.27</t>
  </si>
  <si>
    <t>14.21</t>
  </si>
  <si>
    <t>56.54</t>
  </si>
  <si>
    <t>55.24</t>
  </si>
  <si>
    <t>165.72</t>
  </si>
  <si>
    <t>570.18</t>
  </si>
  <si>
    <t>338.48</t>
  </si>
  <si>
    <t>52.66</t>
  </si>
  <si>
    <t>50.8</t>
  </si>
  <si>
    <t>17018.0</t>
  </si>
  <si>
    <t>23.24</t>
  </si>
  <si>
    <t>47.46</t>
  </si>
  <si>
    <t>738.88</t>
  </si>
  <si>
    <t>257.64</t>
  </si>
  <si>
    <t>71.21</t>
  </si>
  <si>
    <t>66.65</t>
  </si>
  <si>
    <t>15062.9</t>
  </si>
  <si>
    <t>267.15</t>
  </si>
  <si>
    <t>97.17</t>
  </si>
  <si>
    <t>57.74</t>
  </si>
  <si>
    <t>54.45</t>
  </si>
  <si>
    <t>131.05</t>
  </si>
  <si>
    <t>143.57</t>
  </si>
  <si>
    <t>951.95</t>
  </si>
  <si>
    <t>53.98</t>
  </si>
  <si>
    <t>1474.74</t>
  </si>
  <si>
    <t>47.07</t>
  </si>
  <si>
    <t>35.01</t>
  </si>
  <si>
    <t>697.57</t>
  </si>
  <si>
    <t>384.7</t>
  </si>
  <si>
    <t>41.3</t>
  </si>
  <si>
    <t>40.46</t>
  </si>
  <si>
    <t>14120.54</t>
  </si>
  <si>
    <t>81.54</t>
  </si>
  <si>
    <t>157.81</t>
  </si>
  <si>
    <t>172.73</t>
  </si>
  <si>
    <t>783.83</t>
  </si>
  <si>
    <t>13290.6</t>
  </si>
  <si>
    <t>50.5</t>
  </si>
  <si>
    <t>697.25</t>
  </si>
  <si>
    <t>524.24</t>
  </si>
  <si>
    <t>87.13</t>
  </si>
  <si>
    <t>90.5</t>
  </si>
  <si>
    <t>5792.0</t>
  </si>
  <si>
    <t>106.15</t>
  </si>
  <si>
    <t>362.94</t>
  </si>
  <si>
    <t>877.17</t>
  </si>
  <si>
    <t>20619.27</t>
  </si>
  <si>
    <t>115.37</t>
  </si>
  <si>
    <t>118.27</t>
  </si>
  <si>
    <t>945.93</t>
  </si>
  <si>
    <t>23.77</t>
  </si>
  <si>
    <t>28.56</t>
  </si>
  <si>
    <t>25389.84</t>
  </si>
  <si>
    <t>147.15</t>
  </si>
  <si>
    <t>118.47</t>
  </si>
  <si>
    <t>30.2</t>
  </si>
  <si>
    <t>392.6</t>
  </si>
  <si>
    <t>179.68</t>
  </si>
  <si>
    <t>905.39</t>
  </si>
  <si>
    <t>13.67</t>
  </si>
  <si>
    <t>8.91</t>
  </si>
  <si>
    <t>4258.98</t>
  </si>
  <si>
    <t>82.81</t>
  </si>
  <si>
    <t>534.92</t>
  </si>
  <si>
    <t>987.05</t>
  </si>
  <si>
    <t>15.59</t>
  </si>
  <si>
    <t>9057.79</t>
  </si>
  <si>
    <t>95.22</t>
  </si>
  <si>
    <t>218.01</t>
  </si>
  <si>
    <t>91.83</t>
  </si>
  <si>
    <t>35.97</t>
  </si>
  <si>
    <t>2625.81</t>
  </si>
  <si>
    <t>51.58</t>
  </si>
  <si>
    <t>152.24</t>
  </si>
  <si>
    <t>206.09</t>
  </si>
  <si>
    <t>130.08</t>
  </si>
  <si>
    <t>73.73</t>
  </si>
  <si>
    <t>69.8</t>
  </si>
  <si>
    <t>558.4</t>
  </si>
  <si>
    <t>126.22</t>
  </si>
  <si>
    <t>185.75</t>
  </si>
  <si>
    <t>675.56</t>
  </si>
  <si>
    <t>61.69</t>
  </si>
  <si>
    <t>59.53</t>
  </si>
  <si>
    <t>35182.23</t>
  </si>
  <si>
    <t>180.09</t>
  </si>
  <si>
    <t>594.53</t>
  </si>
  <si>
    <t>760.74</t>
  </si>
  <si>
    <t>99.51</t>
  </si>
  <si>
    <t>98.5</t>
  </si>
  <si>
    <t>33194.5</t>
  </si>
  <si>
    <t>37.02</t>
  </si>
  <si>
    <t>117.66</t>
  </si>
  <si>
    <t>656.23</t>
  </si>
  <si>
    <t>88.97</t>
  </si>
  <si>
    <t>80.99</t>
  </si>
  <si>
    <t>96.25</t>
  </si>
  <si>
    <t>321.95</t>
  </si>
  <si>
    <t>31.56</t>
  </si>
  <si>
    <t>40.89</t>
  </si>
  <si>
    <t>37.22</t>
  </si>
  <si>
    <t>818.84</t>
  </si>
  <si>
    <t>24.79</t>
  </si>
  <si>
    <t>629.1</t>
  </si>
  <si>
    <t>829.32</t>
  </si>
  <si>
    <t>35.19</t>
  </si>
  <si>
    <t>17313.48</t>
  </si>
  <si>
    <t>23.88</t>
  </si>
  <si>
    <t>117.16</t>
  </si>
  <si>
    <t>205.48</t>
  </si>
  <si>
    <t>5.23</t>
  </si>
  <si>
    <t>97.46</t>
  </si>
  <si>
    <t>101.51</t>
  </si>
  <si>
    <t>304.53</t>
  </si>
  <si>
    <t>69.99</t>
  </si>
  <si>
    <t>27.52</t>
  </si>
  <si>
    <t>282.77</t>
  </si>
  <si>
    <t>42.23</t>
  </si>
  <si>
    <t>45.56</t>
  </si>
  <si>
    <t>10342.12</t>
  </si>
  <si>
    <t>42.18</t>
  </si>
  <si>
    <t>64.97</t>
  </si>
  <si>
    <t>117.15</t>
  </si>
  <si>
    <t>85.22</t>
  </si>
  <si>
    <t>80.25</t>
  </si>
  <si>
    <t>2006.25</t>
  </si>
  <si>
    <t>44.46</t>
  </si>
  <si>
    <t>904.17</t>
  </si>
  <si>
    <t>601.01</t>
  </si>
  <si>
    <t>52.38</t>
  </si>
  <si>
    <t>53.02</t>
  </si>
  <si>
    <t>29585.16</t>
  </si>
  <si>
    <t>88.83</t>
  </si>
  <si>
    <t>694.97</t>
  </si>
  <si>
    <t>531.78</t>
  </si>
  <si>
    <t>66.73</t>
  </si>
  <si>
    <t>71.13</t>
  </si>
  <si>
    <t>142.26</t>
  </si>
  <si>
    <t>112.57</t>
  </si>
  <si>
    <t>416.51</t>
  </si>
  <si>
    <t>898.49</t>
  </si>
  <si>
    <t>91.95</t>
  </si>
  <si>
    <t>89.37</t>
  </si>
  <si>
    <t>16980.3</t>
  </si>
  <si>
    <t>39.55</t>
  </si>
  <si>
    <t>94.02</t>
  </si>
  <si>
    <t>998.12</t>
  </si>
  <si>
    <t>948.93</t>
  </si>
  <si>
    <t>36.86</t>
  </si>
  <si>
    <t>35.31</t>
  </si>
  <si>
    <t>1306.47</t>
  </si>
  <si>
    <t>93.76</t>
  </si>
  <si>
    <t>103.21</t>
  </si>
  <si>
    <t>41.32</t>
  </si>
  <si>
    <t>421.53</t>
  </si>
  <si>
    <t>64.66</t>
  </si>
  <si>
    <t>67.58</t>
  </si>
  <si>
    <t>23653.0</t>
  </si>
  <si>
    <t>60.32</t>
  </si>
  <si>
    <t>104.06</t>
  </si>
  <si>
    <t>658.45</t>
  </si>
  <si>
    <t>956.23</t>
  </si>
  <si>
    <t>13.27</t>
  </si>
  <si>
    <t>6865.95</t>
  </si>
  <si>
    <t>31.72</t>
  </si>
  <si>
    <t>633.95</t>
  </si>
  <si>
    <t>904.64</t>
  </si>
  <si>
    <t>43.29</t>
  </si>
  <si>
    <t>39.7</t>
  </si>
  <si>
    <t>10917.5</t>
  </si>
  <si>
    <t>114.91</t>
  </si>
  <si>
    <t>144.36</t>
  </si>
  <si>
    <t>233.1</t>
  </si>
  <si>
    <t>91.98</t>
  </si>
  <si>
    <t>87.44</t>
  </si>
  <si>
    <t>9268.64</t>
  </si>
  <si>
    <t>89.1</t>
  </si>
  <si>
    <t>387.83</t>
  </si>
  <si>
    <t>595.15</t>
  </si>
  <si>
    <t>57.48</t>
  </si>
  <si>
    <t>55.32</t>
  </si>
  <si>
    <t>17204.52</t>
  </si>
  <si>
    <t>156.75</t>
  </si>
  <si>
    <t>859.22</t>
  </si>
  <si>
    <t>662.72</t>
  </si>
  <si>
    <t>83.43</t>
  </si>
  <si>
    <t>82.93</t>
  </si>
  <si>
    <t>1575.67</t>
  </si>
  <si>
    <t>48.24</t>
  </si>
  <si>
    <t>279.81</t>
  </si>
  <si>
    <t>826.08</t>
  </si>
  <si>
    <t>11.24</t>
  </si>
  <si>
    <t>384.18</t>
  </si>
  <si>
    <t>78.04</t>
  </si>
  <si>
    <t>134.98</t>
  </si>
  <si>
    <t>806.56</t>
  </si>
  <si>
    <t>447.21</t>
  </si>
  <si>
    <t>37.33</t>
  </si>
  <si>
    <t>5763.0</t>
  </si>
  <si>
    <t>45.11</t>
  </si>
  <si>
    <t>54.21</t>
  </si>
  <si>
    <t>617.09</t>
  </si>
  <si>
    <t>84.72</t>
  </si>
  <si>
    <t>84.92</t>
  </si>
  <si>
    <t>63774.92</t>
  </si>
  <si>
    <t>56.14</t>
  </si>
  <si>
    <t>135.33</t>
  </si>
  <si>
    <t>607.97</t>
  </si>
  <si>
    <t>335.34</t>
  </si>
  <si>
    <t>82.94</t>
  </si>
  <si>
    <t>86.53</t>
  </si>
  <si>
    <t>15056.22</t>
  </si>
  <si>
    <t>70.83</t>
  </si>
  <si>
    <t>30.51</t>
  </si>
  <si>
    <t>848.33</t>
  </si>
  <si>
    <t>65.92</t>
  </si>
  <si>
    <t>63.93</t>
  </si>
  <si>
    <t>64.29</t>
  </si>
  <si>
    <t>2378.73</t>
  </si>
  <si>
    <t>790.88</t>
  </si>
  <si>
    <t>458.33</t>
  </si>
  <si>
    <t>64.96</t>
  </si>
  <si>
    <t>66.82</t>
  </si>
  <si>
    <t>5211.96</t>
  </si>
  <si>
    <t>77.21</t>
  </si>
  <si>
    <t>125.94</t>
  </si>
  <si>
    <t>562.95</t>
  </si>
  <si>
    <t>344.6</t>
  </si>
  <si>
    <t>76.39</t>
  </si>
  <si>
    <t>78.45</t>
  </si>
  <si>
    <t>18043.5</t>
  </si>
  <si>
    <t>79.45</t>
  </si>
  <si>
    <t>81.95</t>
  </si>
  <si>
    <t>723.47</t>
  </si>
  <si>
    <t>195.03</t>
  </si>
  <si>
    <t>48.4</t>
  </si>
  <si>
    <t>3580.94</t>
  </si>
  <si>
    <t>27.68</t>
  </si>
  <si>
    <t>111.42</t>
  </si>
  <si>
    <t>379.1</t>
  </si>
  <si>
    <t>649.84</t>
  </si>
  <si>
    <t>85.38</t>
  </si>
  <si>
    <t>26809.32</t>
  </si>
  <si>
    <t>94.99</t>
  </si>
  <si>
    <t>174.0</t>
  </si>
  <si>
    <t>796.61</t>
  </si>
  <si>
    <t>294.03</t>
  </si>
  <si>
    <t>80.64</t>
  </si>
  <si>
    <t>22982.4</t>
  </si>
  <si>
    <t>121.93</t>
  </si>
  <si>
    <t>843.3</t>
  </si>
  <si>
    <t>977.18</t>
  </si>
  <si>
    <t>68.04</t>
  </si>
  <si>
    <t>65.42</t>
  </si>
  <si>
    <t>40233.3</t>
  </si>
  <si>
    <t>115.61</t>
  </si>
  <si>
    <t>333.8</t>
  </si>
  <si>
    <t>271.52</t>
  </si>
  <si>
    <t>12.92</t>
  </si>
  <si>
    <t>14.83</t>
  </si>
  <si>
    <t>1557.15</t>
  </si>
  <si>
    <t>24.65</t>
  </si>
  <si>
    <t>199.43</t>
  </si>
  <si>
    <t>785.64</t>
  </si>
  <si>
    <t>241.09</t>
  </si>
  <si>
    <t>44.67</t>
  </si>
  <si>
    <t>3690.18</t>
  </si>
  <si>
    <t>41.27</t>
  </si>
  <si>
    <t>93.18</t>
  </si>
  <si>
    <t>609.65</t>
  </si>
  <si>
    <t>754.26</t>
  </si>
  <si>
    <t>60.92</t>
  </si>
  <si>
    <t>62.72</t>
  </si>
  <si>
    <t>35624.96</t>
  </si>
  <si>
    <t>44.37</t>
  </si>
  <si>
    <t>196.12</t>
  </si>
  <si>
    <t>749.35</t>
  </si>
  <si>
    <t>801.1</t>
  </si>
  <si>
    <t>50.72</t>
  </si>
  <si>
    <t>50.68</t>
  </si>
  <si>
    <t>2432.64</t>
  </si>
  <si>
    <t>80.28</t>
  </si>
  <si>
    <t>42.85</t>
  </si>
  <si>
    <t>491.93</t>
  </si>
  <si>
    <t>673.76</t>
  </si>
  <si>
    <t>58.59</t>
  </si>
  <si>
    <t>54.37</t>
  </si>
  <si>
    <t>10819.63</t>
  </si>
  <si>
    <t>83.06</t>
  </si>
  <si>
    <t>235.2</t>
  </si>
  <si>
    <t>677.43</t>
  </si>
  <si>
    <t>24.27</t>
  </si>
  <si>
    <t>4999.62</t>
  </si>
  <si>
    <t>69.18</t>
  </si>
  <si>
    <t>123.46</t>
  </si>
  <si>
    <t>775.36</t>
  </si>
  <si>
    <t>448.79</t>
  </si>
  <si>
    <t>96.1</t>
  </si>
  <si>
    <t>92.26</t>
  </si>
  <si>
    <t>830.34</t>
  </si>
  <si>
    <t>52.11</t>
  </si>
  <si>
    <t>85.29</t>
  </si>
  <si>
    <t>767.8</t>
  </si>
  <si>
    <t>308.06</t>
  </si>
  <si>
    <t>91.61</t>
  </si>
  <si>
    <t>87.67</t>
  </si>
  <si>
    <t>19112.06</t>
  </si>
  <si>
    <t>25.21</t>
  </si>
  <si>
    <t>124.94</t>
  </si>
  <si>
    <t>500.63</t>
  </si>
  <si>
    <t>93.47</t>
  </si>
  <si>
    <t>93.64</t>
  </si>
  <si>
    <t>99.22</t>
  </si>
  <si>
    <t>116.81</t>
  </si>
  <si>
    <t>121.19</t>
  </si>
  <si>
    <t>752.61</t>
  </si>
  <si>
    <t>18.45</t>
  </si>
  <si>
    <t>13.82</t>
  </si>
  <si>
    <t>137.36</t>
  </si>
  <si>
    <t>703.87</t>
  </si>
  <si>
    <t>99.15</t>
  </si>
  <si>
    <t>55.41</t>
  </si>
  <si>
    <t>4044.93</t>
  </si>
  <si>
    <t>943.06</t>
  </si>
  <si>
    <t>35.43</t>
  </si>
  <si>
    <t>15.61</t>
  </si>
  <si>
    <t>140.49</t>
  </si>
  <si>
    <t>31.64</t>
  </si>
  <si>
    <t>147.87</t>
  </si>
  <si>
    <t>619.82</t>
  </si>
  <si>
    <t>62.44</t>
  </si>
  <si>
    <t>111.83</t>
  </si>
  <si>
    <t>825.74</t>
  </si>
  <si>
    <t>539.08</t>
  </si>
  <si>
    <t>14.85</t>
  </si>
  <si>
    <t>12.54</t>
  </si>
  <si>
    <t>4852.98</t>
  </si>
  <si>
    <t>23.89</t>
  </si>
  <si>
    <t>765.09</t>
  </si>
  <si>
    <t>924.9</t>
  </si>
  <si>
    <t>32.11</t>
  </si>
  <si>
    <t>34.55</t>
  </si>
  <si>
    <t>11608.8</t>
  </si>
  <si>
    <t>184.23</t>
  </si>
  <si>
    <t>503.22</t>
  </si>
  <si>
    <t>45.14</t>
  </si>
  <si>
    <t>42.13</t>
  </si>
  <si>
    <t>1811.59</t>
  </si>
  <si>
    <t>50.13</t>
  </si>
  <si>
    <t>143.37</t>
  </si>
  <si>
    <t>609.62</t>
  </si>
  <si>
    <t>61.91</t>
  </si>
  <si>
    <t>385.32</t>
  </si>
  <si>
    <t>46.3</t>
  </si>
  <si>
    <t>801.01</t>
  </si>
  <si>
    <t>944.42</t>
  </si>
  <si>
    <t>52.48</t>
  </si>
  <si>
    <t>54.92</t>
  </si>
  <si>
    <t>43331.88</t>
  </si>
  <si>
    <t>117.82</t>
  </si>
  <si>
    <t>896.99</t>
  </si>
  <si>
    <t>280.99</t>
  </si>
  <si>
    <t>67.26</t>
  </si>
  <si>
    <t>71.58</t>
  </si>
  <si>
    <t>16248.66</t>
  </si>
  <si>
    <t>80.92</t>
  </si>
  <si>
    <t>160.68</t>
  </si>
  <si>
    <t>326.08</t>
  </si>
  <si>
    <t>73.54</t>
  </si>
  <si>
    <t>81.05</t>
  </si>
  <si>
    <t>648.4</t>
  </si>
  <si>
    <t>152.48</t>
  </si>
  <si>
    <t>79.46</t>
  </si>
  <si>
    <t>108.18</t>
  </si>
  <si>
    <t>74.64</t>
  </si>
  <si>
    <t>5660.27</t>
  </si>
  <si>
    <t>75.49</t>
  </si>
  <si>
    <t>199.03</t>
  </si>
  <si>
    <t>318.52</t>
  </si>
  <si>
    <t>61.2</t>
  </si>
  <si>
    <t>57.78</t>
  </si>
  <si>
    <t>520.02</t>
  </si>
  <si>
    <t>32.78</t>
  </si>
  <si>
    <t>99.55</t>
  </si>
  <si>
    <t>975.0</t>
  </si>
  <si>
    <t>339.45</t>
  </si>
  <si>
    <t>51.33</t>
  </si>
  <si>
    <t>7494.18</t>
  </si>
  <si>
    <t>116.24</t>
  </si>
  <si>
    <t>584.92</t>
  </si>
  <si>
    <t>498.17</t>
  </si>
  <si>
    <t>76.98</t>
  </si>
  <si>
    <t>24288.54</t>
  </si>
  <si>
    <t>106.39</t>
  </si>
  <si>
    <t>784.26</t>
  </si>
  <si>
    <t>976.79</t>
  </si>
  <si>
    <t>11.22</t>
  </si>
  <si>
    <t>15.87</t>
  </si>
  <si>
    <t>3443.79</t>
  </si>
  <si>
    <t>192.19</t>
  </si>
  <si>
    <t>309.47</t>
  </si>
  <si>
    <t>531.05</t>
  </si>
  <si>
    <t>74.75</t>
  </si>
  <si>
    <t>70.64</t>
  </si>
  <si>
    <t>26348.72</t>
  </si>
  <si>
    <t>87.02</t>
  </si>
  <si>
    <t>176.88</t>
  </si>
  <si>
    <t>496.25</t>
  </si>
  <si>
    <t>136.06</t>
  </si>
  <si>
    <t>21.14</t>
  </si>
  <si>
    <t>17.35</t>
  </si>
  <si>
    <t>2099.35</t>
  </si>
  <si>
    <t>86.5</t>
  </si>
  <si>
    <t>32.29</t>
  </si>
  <si>
    <t>922.63</t>
  </si>
  <si>
    <t>485.65</t>
  </si>
  <si>
    <t>66.47</t>
  </si>
  <si>
    <t>70.77</t>
  </si>
  <si>
    <t>2264.64</t>
  </si>
  <si>
    <t>89.79</t>
  </si>
  <si>
    <t>144.41</t>
  </si>
  <si>
    <t>569.79</t>
  </si>
  <si>
    <t>944.28</t>
  </si>
  <si>
    <t>94.59</t>
  </si>
  <si>
    <t>95.42</t>
  </si>
  <si>
    <t>6774.82</t>
  </si>
  <si>
    <t>102.55</t>
  </si>
  <si>
    <t>752.19</t>
  </si>
  <si>
    <t>783.28</t>
  </si>
  <si>
    <t>12337.1</t>
  </si>
  <si>
    <t>152.71</t>
  </si>
  <si>
    <t>157.16</t>
  </si>
  <si>
    <t>256.79</t>
  </si>
  <si>
    <t>10.15</t>
  </si>
  <si>
    <t>3306.45</t>
  </si>
  <si>
    <t>180.43</t>
  </si>
  <si>
    <t>591.21</t>
  </si>
  <si>
    <t>972.13</t>
  </si>
  <si>
    <t>24.43</t>
  </si>
  <si>
    <t>27.89</t>
  </si>
  <si>
    <t>94.73</t>
  </si>
  <si>
    <t>157.18</t>
  </si>
  <si>
    <t>930.13</t>
  </si>
  <si>
    <t>60.41</t>
  </si>
  <si>
    <t>63.83</t>
  </si>
  <si>
    <t>21191.56</t>
  </si>
  <si>
    <t>32.51</t>
  </si>
  <si>
    <t>128.66</t>
  </si>
  <si>
    <t>933.8</t>
  </si>
  <si>
    <t>73.16</t>
  </si>
  <si>
    <t>28823.0</t>
  </si>
  <si>
    <t>95.54</t>
  </si>
  <si>
    <t>170.56</t>
  </si>
  <si>
    <t>760.36</t>
  </si>
  <si>
    <t>31.13</t>
  </si>
  <si>
    <t>33.37</t>
  </si>
  <si>
    <t>1768.61</t>
  </si>
  <si>
    <t>59.41</t>
  </si>
  <si>
    <t>108.65</t>
  </si>
  <si>
    <t>970.31</t>
  </si>
  <si>
    <t>533.42</t>
  </si>
  <si>
    <t>65.49</t>
  </si>
  <si>
    <t>24689.73</t>
  </si>
  <si>
    <t>70.71</t>
  </si>
  <si>
    <t>783.79</t>
  </si>
  <si>
    <t>647.09</t>
  </si>
  <si>
    <t>18.32</t>
  </si>
  <si>
    <t>5664.98</t>
  </si>
  <si>
    <t>71.78</t>
  </si>
  <si>
    <t>175.27</t>
  </si>
  <si>
    <t>377.85</t>
  </si>
  <si>
    <t>783.25</t>
  </si>
  <si>
    <t>61.5</t>
  </si>
  <si>
    <t>34815.3</t>
  </si>
  <si>
    <t>71.5</t>
  </si>
  <si>
    <t>131.39</t>
  </si>
  <si>
    <t>368.72</t>
  </si>
  <si>
    <t>97.66</t>
  </si>
  <si>
    <t>100.24</t>
  </si>
  <si>
    <t>28668.64</t>
  </si>
  <si>
    <t>193.71</t>
  </si>
  <si>
    <t>703.26</t>
  </si>
  <si>
    <t>241.87</t>
  </si>
  <si>
    <t>97.57</t>
  </si>
  <si>
    <t>99.43</t>
  </si>
  <si>
    <t>94.67</t>
  </si>
  <si>
    <t>513.89</t>
  </si>
  <si>
    <t>571.13</t>
  </si>
  <si>
    <t>17.68</t>
  </si>
  <si>
    <t>13.81</t>
  </si>
  <si>
    <t>2292.46</t>
  </si>
  <si>
    <t>19.27</t>
  </si>
  <si>
    <t>122.99</t>
  </si>
  <si>
    <t>873.47</t>
  </si>
  <si>
    <t>735.21</t>
  </si>
  <si>
    <t>15.62</t>
  </si>
  <si>
    <t>16.74</t>
  </si>
  <si>
    <t>10094.22</t>
  </si>
  <si>
    <t>90.65</t>
  </si>
  <si>
    <t>137.67</t>
  </si>
  <si>
    <t>147.99</t>
  </si>
  <si>
    <t>230.75</t>
  </si>
  <si>
    <t>87.06</t>
  </si>
  <si>
    <t>87.21</t>
  </si>
  <si>
    <t>79.16</t>
  </si>
  <si>
    <t>468.57</t>
  </si>
  <si>
    <t>828.08</t>
  </si>
  <si>
    <t>41.62</t>
  </si>
  <si>
    <t>41.85</t>
  </si>
  <si>
    <t>16781.85</t>
  </si>
  <si>
    <t>56.25</t>
  </si>
  <si>
    <t>173.04</t>
  </si>
  <si>
    <t>126.69</t>
  </si>
  <si>
    <t>610.4</t>
  </si>
  <si>
    <t>70.57</t>
  </si>
  <si>
    <t>67.59</t>
  </si>
  <si>
    <t>13585.59</t>
  </si>
  <si>
    <t>91.91</t>
  </si>
  <si>
    <t>108.57</t>
  </si>
  <si>
    <t>42.46</t>
  </si>
  <si>
    <t>315.75</t>
  </si>
  <si>
    <t>23.44</t>
  </si>
  <si>
    <t>916.67</t>
  </si>
  <si>
    <t>93.56</t>
  </si>
  <si>
    <t>14.94</t>
  </si>
  <si>
    <t>13.85</t>
  </si>
  <si>
    <t>1246.5</t>
  </si>
  <si>
    <t>117.48</t>
  </si>
  <si>
    <t>192.5</t>
  </si>
  <si>
    <t>263.97</t>
  </si>
  <si>
    <t>13.74</t>
  </si>
  <si>
    <t>12.88</t>
  </si>
  <si>
    <t>3116.96</t>
  </si>
  <si>
    <t>95.92</t>
  </si>
  <si>
    <t>147.43</t>
  </si>
  <si>
    <t>308.86</t>
  </si>
  <si>
    <t>608.07</t>
  </si>
  <si>
    <t>27530.36</t>
  </si>
  <si>
    <t>71.18</t>
  </si>
  <si>
    <t>86.51</t>
  </si>
  <si>
    <t>637.31</t>
  </si>
  <si>
    <t>432.96</t>
  </si>
  <si>
    <t>27.86</t>
  </si>
  <si>
    <t>1335.0</t>
  </si>
  <si>
    <t>98.14</t>
  </si>
  <si>
    <t>119.16</t>
  </si>
  <si>
    <t>483.82</t>
  </si>
  <si>
    <t>625.21</t>
  </si>
  <si>
    <t>75.8</t>
  </si>
  <si>
    <t>71.81</t>
  </si>
  <si>
    <t>17521.64</t>
  </si>
  <si>
    <t>18.34</t>
  </si>
  <si>
    <t>97.24</t>
  </si>
  <si>
    <t>561.01</t>
  </si>
  <si>
    <t>97.51</t>
  </si>
  <si>
    <t>61.85</t>
  </si>
  <si>
    <t>61.17</t>
  </si>
  <si>
    <t>1101.06</t>
  </si>
  <si>
    <t>159.43</t>
  </si>
  <si>
    <t>102.27</t>
  </si>
  <si>
    <t>438.55</t>
  </si>
  <si>
    <t>89.9</t>
  </si>
  <si>
    <t>88.06</t>
  </si>
  <si>
    <t>28003.08</t>
  </si>
  <si>
    <t>81.21</t>
  </si>
  <si>
    <t>175.51</t>
  </si>
  <si>
    <t>225.76</t>
  </si>
  <si>
    <t>26.66</t>
  </si>
  <si>
    <t>97.23</t>
  </si>
  <si>
    <t>73.67</t>
  </si>
  <si>
    <t>239.39</t>
  </si>
  <si>
    <t>497.09</t>
  </si>
  <si>
    <t>42.63</t>
  </si>
  <si>
    <t>45.58</t>
  </si>
  <si>
    <t>10939.2</t>
  </si>
  <si>
    <t>78.29</t>
  </si>
  <si>
    <t>198.11</t>
  </si>
  <si>
    <t>354.76</t>
  </si>
  <si>
    <t>371.74</t>
  </si>
  <si>
    <t>3177.54</t>
  </si>
  <si>
    <t>86.37</t>
  </si>
  <si>
    <t>178.08</t>
  </si>
  <si>
    <t>882.87</t>
  </si>
  <si>
    <t>384.33</t>
  </si>
  <si>
    <t>75.68</t>
  </si>
  <si>
    <t>73.66</t>
  </si>
  <si>
    <t>5229.86</t>
  </si>
  <si>
    <t>40.14</t>
  </si>
  <si>
    <t>631.52</t>
  </si>
  <si>
    <t>325.32</t>
  </si>
  <si>
    <t>17.49</t>
  </si>
  <si>
    <t>734.58</t>
  </si>
  <si>
    <t>39.04</t>
  </si>
  <si>
    <t>144.76</t>
  </si>
  <si>
    <t>333.58</t>
  </si>
  <si>
    <t>681.13</t>
  </si>
  <si>
    <t>11.13</t>
  </si>
  <si>
    <t>12.41</t>
  </si>
  <si>
    <t>3822.28</t>
  </si>
  <si>
    <t>84.55</t>
  </si>
  <si>
    <t>865.32</t>
  </si>
  <si>
    <t>759.06</t>
  </si>
  <si>
    <t>90.52</t>
  </si>
  <si>
    <t>94.06</t>
  </si>
  <si>
    <t>45430.98</t>
  </si>
  <si>
    <t>180.18</t>
  </si>
  <si>
    <t>173.74</t>
  </si>
  <si>
    <t>346.82</t>
  </si>
  <si>
    <t>7096.31</t>
  </si>
  <si>
    <t>19.57</t>
  </si>
  <si>
    <t>130.85</t>
  </si>
  <si>
    <t>515.09</t>
  </si>
  <si>
    <t>553.37</t>
  </si>
  <si>
    <t>18.76</t>
  </si>
  <si>
    <t>14.29</t>
  </si>
  <si>
    <t>6673.43</t>
  </si>
  <si>
    <t>63.05</t>
  </si>
  <si>
    <t>20.34</t>
  </si>
  <si>
    <t>309.39</t>
  </si>
  <si>
    <t>948.75</t>
  </si>
  <si>
    <t>75.88</t>
  </si>
  <si>
    <t>71.36</t>
  </si>
  <si>
    <t>63724.48</t>
  </si>
  <si>
    <t>34.85</t>
  </si>
  <si>
    <t>74.82</t>
  </si>
  <si>
    <t>738.95</t>
  </si>
  <si>
    <t>19.84</t>
  </si>
  <si>
    <t>17217.48</t>
  </si>
  <si>
    <t>43.07</t>
  </si>
  <si>
    <t>165.85</t>
  </si>
  <si>
    <t>675.9</t>
  </si>
  <si>
    <t>244.06</t>
  </si>
  <si>
    <t>80.82</t>
  </si>
  <si>
    <t>80.73</t>
  </si>
  <si>
    <t>15015.78</t>
  </si>
  <si>
    <t>38.47</t>
  </si>
  <si>
    <t>106.8</t>
  </si>
  <si>
    <t>28.46</t>
  </si>
  <si>
    <t>638.73</t>
  </si>
  <si>
    <t>54.4</t>
  </si>
  <si>
    <t>58.52</t>
  </si>
  <si>
    <t>15683.36</t>
  </si>
  <si>
    <t>70.29</t>
  </si>
  <si>
    <t>58.97</t>
  </si>
  <si>
    <t>786.27</t>
  </si>
  <si>
    <t>913.43</t>
  </si>
  <si>
    <t>29.54</t>
  </si>
  <si>
    <t>33.7</t>
  </si>
  <si>
    <t>57.94</t>
  </si>
  <si>
    <t>823.13</t>
  </si>
  <si>
    <t>205.81</t>
  </si>
  <si>
    <t>58.69</t>
  </si>
  <si>
    <t>63.65</t>
  </si>
  <si>
    <t>12.76</t>
  </si>
  <si>
    <t>177.06</t>
  </si>
  <si>
    <t>904.79</t>
  </si>
  <si>
    <t>660.88</t>
  </si>
  <si>
    <t>19.76</t>
  </si>
  <si>
    <t>276.64</t>
  </si>
  <si>
    <t>30.31</t>
  </si>
  <si>
    <t>37.43</t>
  </si>
  <si>
    <t>41.97</t>
  </si>
  <si>
    <t>92.99</t>
  </si>
  <si>
    <t>95.21</t>
  </si>
  <si>
    <t>952.1</t>
  </si>
  <si>
    <t>57.06</t>
  </si>
  <si>
    <t>552.51</t>
  </si>
  <si>
    <t>53.37</t>
  </si>
  <si>
    <t>83.49</t>
  </si>
  <si>
    <t>79.34</t>
  </si>
  <si>
    <t>1428.12</t>
  </si>
  <si>
    <t>195.79</t>
  </si>
  <si>
    <t>184.63</t>
  </si>
  <si>
    <t>882.26</t>
  </si>
  <si>
    <t>66.22</t>
  </si>
  <si>
    <t>68.28</t>
  </si>
  <si>
    <t>53531.52</t>
  </si>
  <si>
    <t>58.62</t>
  </si>
  <si>
    <t>112.07</t>
  </si>
  <si>
    <t>50.61</t>
  </si>
  <si>
    <t>931.27</t>
  </si>
  <si>
    <t>55.76</t>
  </si>
  <si>
    <t>6695.91</t>
  </si>
  <si>
    <t>110.63</t>
  </si>
  <si>
    <t>414.93</t>
  </si>
  <si>
    <t>959.02</t>
  </si>
  <si>
    <t>56.17</t>
  </si>
  <si>
    <t>53.41</t>
  </si>
  <si>
    <t>10094.49</t>
  </si>
  <si>
    <t>77.58</t>
  </si>
  <si>
    <t>97.89</t>
  </si>
  <si>
    <t>272.48</t>
  </si>
  <si>
    <t>271.03</t>
  </si>
  <si>
    <t>78.95</t>
  </si>
  <si>
    <t>2447.45</t>
  </si>
  <si>
    <t>90.6</t>
  </si>
  <si>
    <t>947.7</t>
  </si>
  <si>
    <t>526.15</t>
  </si>
  <si>
    <t>35.05</t>
  </si>
  <si>
    <t>32.42</t>
  </si>
  <si>
    <t>11800.88</t>
  </si>
  <si>
    <t>13.53</t>
  </si>
  <si>
    <t>73.01</t>
  </si>
  <si>
    <t>508.22</t>
  </si>
  <si>
    <t>618.64</t>
  </si>
  <si>
    <t>29.75</t>
  </si>
  <si>
    <t>16841.6</t>
  </si>
  <si>
    <t>50.07</t>
  </si>
  <si>
    <t>176.04</t>
  </si>
  <si>
    <t>879.83</t>
  </si>
  <si>
    <t>327.09</t>
  </si>
  <si>
    <t>63.35</t>
  </si>
  <si>
    <t>61.38</t>
  </si>
  <si>
    <t>13564.98</t>
  </si>
  <si>
    <t>149.05</t>
  </si>
  <si>
    <t>449.82</t>
  </si>
  <si>
    <t>470.14</t>
  </si>
  <si>
    <t>15.58</t>
  </si>
  <si>
    <t>74.41</t>
  </si>
  <si>
    <t>539.77</t>
  </si>
  <si>
    <t>784.21</t>
  </si>
  <si>
    <t>47.35</t>
  </si>
  <si>
    <t>47.37</t>
  </si>
  <si>
    <t>31974.75</t>
  </si>
  <si>
    <t>84.47</t>
  </si>
  <si>
    <t>763.97</t>
  </si>
  <si>
    <t>200.3</t>
  </si>
  <si>
    <t>22.32</t>
  </si>
  <si>
    <t>18.18</t>
  </si>
  <si>
    <t>3490.56</t>
  </si>
  <si>
    <t>150.42</t>
  </si>
  <si>
    <t>220.14</t>
  </si>
  <si>
    <t>404.84</t>
  </si>
  <si>
    <t>71.39</t>
  </si>
  <si>
    <t>68.03</t>
  </si>
  <si>
    <t>11361.01</t>
  </si>
  <si>
    <t>185.38</t>
  </si>
  <si>
    <t>466.47</t>
  </si>
  <si>
    <t>147.65</t>
  </si>
  <si>
    <t>82.63</t>
  </si>
  <si>
    <t>8697.52</t>
  </si>
  <si>
    <t>32.74</t>
  </si>
  <si>
    <t>195.97</t>
  </si>
  <si>
    <t>807.2</t>
  </si>
  <si>
    <t>459.23</t>
  </si>
  <si>
    <t>21.89</t>
  </si>
  <si>
    <t>199.92</t>
  </si>
  <si>
    <t>800.72</t>
  </si>
  <si>
    <t>490.56</t>
  </si>
  <si>
    <t>87.97</t>
  </si>
  <si>
    <t>84.7</t>
  </si>
  <si>
    <t>40825.4</t>
  </si>
  <si>
    <t>56.02</t>
  </si>
  <si>
    <t>921.26</t>
  </si>
  <si>
    <t>948.65</t>
  </si>
  <si>
    <t>96.43</t>
  </si>
  <si>
    <t>92.55</t>
  </si>
  <si>
    <t>20083.35</t>
  </si>
  <si>
    <t>45.17</t>
  </si>
  <si>
    <t>124.45</t>
  </si>
  <si>
    <t>965.81</t>
  </si>
  <si>
    <t>449.4</t>
  </si>
  <si>
    <t>24.83</t>
  </si>
  <si>
    <t>28.58</t>
  </si>
  <si>
    <t>7459.38</t>
  </si>
  <si>
    <t>55.56</t>
  </si>
  <si>
    <t>30.41</t>
  </si>
  <si>
    <t>675.16</t>
  </si>
  <si>
    <t>677.2</t>
  </si>
  <si>
    <t>27.16</t>
  </si>
  <si>
    <t>1982.68</t>
  </si>
  <si>
    <t>29.41</t>
  </si>
  <si>
    <t>35.58</t>
  </si>
  <si>
    <t>385.57</t>
  </si>
  <si>
    <t>35.21</t>
  </si>
  <si>
    <t>10486.84</t>
  </si>
  <si>
    <t>115.85</t>
  </si>
  <si>
    <t>657.66</t>
  </si>
  <si>
    <t>631.9</t>
  </si>
  <si>
    <t>52.86</t>
  </si>
  <si>
    <t>32707.64</t>
  </si>
  <si>
    <t>185.57</t>
  </si>
  <si>
    <t>346.43</t>
  </si>
  <si>
    <t>329.66</t>
  </si>
  <si>
    <t>57.63</t>
  </si>
  <si>
    <t>53.35</t>
  </si>
  <si>
    <t>426.8</t>
  </si>
  <si>
    <t>175.05</t>
  </si>
  <si>
    <t>350.72</t>
  </si>
  <si>
    <t>954.93</t>
  </si>
  <si>
    <t>38.36</t>
  </si>
  <si>
    <t>36.49</t>
  </si>
  <si>
    <t>13647.26</t>
  </si>
  <si>
    <t>52.06</t>
  </si>
  <si>
    <t>26.59</t>
  </si>
  <si>
    <t>940.19</t>
  </si>
  <si>
    <t>587.06</t>
  </si>
  <si>
    <t>84.38</t>
  </si>
  <si>
    <t>88.35</t>
  </si>
  <si>
    <t>9630.15</t>
  </si>
  <si>
    <t>90.08</t>
  </si>
  <si>
    <t>58.32</t>
  </si>
  <si>
    <t>800.16</t>
  </si>
  <si>
    <t>739.0</t>
  </si>
  <si>
    <t>91.04</t>
  </si>
  <si>
    <t>34686.24</t>
  </si>
  <si>
    <t>66.44</t>
  </si>
  <si>
    <t>489.73</t>
  </si>
  <si>
    <t>799.33</t>
  </si>
  <si>
    <t>22.21</t>
  </si>
  <si>
    <t>44.41</t>
  </si>
  <si>
    <t>78.93</t>
  </si>
  <si>
    <t>394.96</t>
  </si>
  <si>
    <t>367.48</t>
  </si>
  <si>
    <t>18.65</t>
  </si>
  <si>
    <t>3860.55</t>
  </si>
  <si>
    <t>84.81</t>
  </si>
  <si>
    <t>689.33</t>
  </si>
  <si>
    <t>405.07</t>
  </si>
  <si>
    <t>35.15</t>
  </si>
  <si>
    <t>37.34</t>
  </si>
  <si>
    <t>11538.06</t>
  </si>
  <si>
    <t>167.14</t>
  </si>
  <si>
    <t>193.77</t>
  </si>
  <si>
    <t>988.74</t>
  </si>
  <si>
    <t>29.77</t>
  </si>
  <si>
    <t>29.84</t>
  </si>
  <si>
    <t>27781.04</t>
  </si>
  <si>
    <t>13.83</t>
  </si>
  <si>
    <t>147.91</t>
  </si>
  <si>
    <t>37.37</t>
  </si>
  <si>
    <t>522.79</t>
  </si>
  <si>
    <t>32.65</t>
  </si>
  <si>
    <t>14496.6</t>
  </si>
  <si>
    <t>43.69</t>
  </si>
  <si>
    <t>27.75</t>
  </si>
  <si>
    <t>241.11</t>
  </si>
  <si>
    <t>71.07</t>
  </si>
  <si>
    <t>69.85</t>
  </si>
  <si>
    <t>3981.45</t>
  </si>
  <si>
    <t>50.08</t>
  </si>
  <si>
    <t>27.55</t>
  </si>
  <si>
    <t>637.32</t>
  </si>
  <si>
    <t>332.64</t>
  </si>
  <si>
    <t>61.55</t>
  </si>
  <si>
    <t>58.81</t>
  </si>
  <si>
    <t>5469.33</t>
  </si>
  <si>
    <t>91.19</t>
  </si>
  <si>
    <t>101.86</t>
  </si>
  <si>
    <t>185.6</t>
  </si>
  <si>
    <t>975.82</t>
  </si>
  <si>
    <t>53.99</t>
  </si>
  <si>
    <t>20677.44</t>
  </si>
  <si>
    <t>159.34</t>
  </si>
  <si>
    <t>101.62</t>
  </si>
  <si>
    <t>488.57</t>
  </si>
  <si>
    <t>90.78</t>
  </si>
  <si>
    <t>87.22</t>
  </si>
  <si>
    <t>36457.96</t>
  </si>
  <si>
    <t>36.44</t>
  </si>
  <si>
    <t>96.62</t>
  </si>
  <si>
    <t>162.24</t>
  </si>
  <si>
    <t>722.73</t>
  </si>
  <si>
    <t>40.72</t>
  </si>
  <si>
    <t>39.38</t>
  </si>
  <si>
    <t>7560.96</t>
  </si>
  <si>
    <t>53.12</t>
  </si>
  <si>
    <t>220.53</t>
  </si>
  <si>
    <t>243.02</t>
  </si>
  <si>
    <t>23.32</t>
  </si>
  <si>
    <t>21.87</t>
  </si>
  <si>
    <t>3171.15</t>
  </si>
  <si>
    <t>143.89</t>
  </si>
  <si>
    <t>181.93</t>
  </si>
  <si>
    <t>64.45</t>
  </si>
  <si>
    <t>42.88</t>
  </si>
  <si>
    <t>720.64</t>
  </si>
  <si>
    <t>137.15</t>
  </si>
  <si>
    <t>490.67</t>
  </si>
  <si>
    <t>939.72</t>
  </si>
  <si>
    <t>48.56</t>
  </si>
  <si>
    <t>43.68</t>
  </si>
  <si>
    <t>14632.8</t>
  </si>
  <si>
    <t>44.03</t>
  </si>
  <si>
    <t>896.22</t>
  </si>
  <si>
    <t>801.53</t>
  </si>
  <si>
    <t>39.72</t>
  </si>
  <si>
    <t>37.74</t>
  </si>
  <si>
    <t>13586.4</t>
  </si>
  <si>
    <t>88.36</t>
  </si>
  <si>
    <t>153.61</t>
  </si>
  <si>
    <t>619.01</t>
  </si>
  <si>
    <t>592.66</t>
  </si>
  <si>
    <t>50866.8</t>
  </si>
  <si>
    <t>878.27</t>
  </si>
  <si>
    <t>907.9</t>
  </si>
  <si>
    <t>65.02</t>
  </si>
  <si>
    <t>68.16</t>
  </si>
  <si>
    <t>38101.44</t>
  </si>
  <si>
    <t>58.94</t>
  </si>
  <si>
    <t>135.82</t>
  </si>
  <si>
    <t>262.57</t>
  </si>
  <si>
    <t>86.92</t>
  </si>
  <si>
    <t>89.28</t>
  </si>
  <si>
    <t>11695.68</t>
  </si>
  <si>
    <t>99.05</t>
  </si>
  <si>
    <t>74.15</t>
  </si>
  <si>
    <t>269.42</t>
  </si>
  <si>
    <t>97.47</t>
  </si>
  <si>
    <t>2670.34</t>
  </si>
  <si>
    <t>198.03</t>
  </si>
  <si>
    <t>488.87</t>
  </si>
  <si>
    <t>348.12</t>
  </si>
  <si>
    <t>45.9</t>
  </si>
  <si>
    <t>47.38</t>
  </si>
  <si>
    <t>7059.62</t>
  </si>
  <si>
    <t>78.88</t>
  </si>
  <si>
    <t>140.92</t>
  </si>
  <si>
    <t>312.8</t>
  </si>
  <si>
    <t>694.77</t>
  </si>
  <si>
    <t>35.0</t>
  </si>
  <si>
    <t>34.45</t>
  </si>
  <si>
    <t>19636.5</t>
  </si>
  <si>
    <t>79.81</t>
  </si>
  <si>
    <t>61.12</t>
  </si>
  <si>
    <t>186.24</t>
  </si>
  <si>
    <t>363.67</t>
  </si>
  <si>
    <t>37.12</t>
  </si>
  <si>
    <t>41.7</t>
  </si>
  <si>
    <t>22.66</t>
  </si>
  <si>
    <t>162.15</t>
  </si>
  <si>
    <t>470.5</t>
  </si>
  <si>
    <t>155.0</t>
  </si>
  <si>
    <t>81.1</t>
  </si>
  <si>
    <t>82.53</t>
  </si>
  <si>
    <t>8253.0</t>
  </si>
  <si>
    <t>32.5</t>
  </si>
  <si>
    <t>713.96</t>
  </si>
  <si>
    <t>46.23</t>
  </si>
  <si>
    <t>6518.43</t>
  </si>
  <si>
    <t>60.2</t>
  </si>
  <si>
    <t>147.92</t>
  </si>
  <si>
    <t>65.25</t>
  </si>
  <si>
    <t>49.98</t>
  </si>
  <si>
    <t>45.06</t>
  </si>
  <si>
    <t>360.48</t>
  </si>
  <si>
    <t>25.84</t>
  </si>
  <si>
    <t>87.56</t>
  </si>
  <si>
    <t>336.9</t>
  </si>
  <si>
    <t>626.19</t>
  </si>
  <si>
    <t>23.54</t>
  </si>
  <si>
    <t>22.99</t>
  </si>
  <si>
    <t>1885.18</t>
  </si>
  <si>
    <t>10.91</t>
  </si>
  <si>
    <t>143.48</t>
  </si>
  <si>
    <t>32.15</t>
  </si>
  <si>
    <t>353.48</t>
  </si>
  <si>
    <t>60.82</t>
  </si>
  <si>
    <t>17625.6</t>
  </si>
  <si>
    <t>94.12</t>
  </si>
  <si>
    <t>25.39</t>
  </si>
  <si>
    <t>601.02</t>
  </si>
  <si>
    <t>78.25</t>
  </si>
  <si>
    <t>68.42</t>
  </si>
  <si>
    <t>63.94</t>
  </si>
  <si>
    <t>1662.44</t>
  </si>
  <si>
    <t>60.72</t>
  </si>
  <si>
    <t>512.43</t>
  </si>
  <si>
    <t>680.47</t>
  </si>
  <si>
    <t>55.89</t>
  </si>
  <si>
    <t>52.18</t>
  </si>
  <si>
    <t>2556.82</t>
  </si>
  <si>
    <t>127.77</t>
  </si>
  <si>
    <t>815.61</t>
  </si>
  <si>
    <t>510.38</t>
  </si>
  <si>
    <t>27.96</t>
  </si>
  <si>
    <t>198.79</t>
  </si>
  <si>
    <t>411.76</t>
  </si>
  <si>
    <t>314.31</t>
  </si>
  <si>
    <t>30.62</t>
  </si>
  <si>
    <t>34.65</t>
  </si>
  <si>
    <t>4954.95</t>
  </si>
  <si>
    <t>616.68</t>
  </si>
  <si>
    <t>677.17</t>
  </si>
  <si>
    <t>95.98</t>
  </si>
  <si>
    <t>35173.28</t>
  </si>
  <si>
    <t>91.29</t>
  </si>
  <si>
    <t>97.18</t>
  </si>
  <si>
    <t>228.53</t>
  </si>
  <si>
    <t>475.03</t>
  </si>
  <si>
    <t>73.55</t>
  </si>
  <si>
    <t>76.21</t>
  </si>
  <si>
    <t>43.44</t>
  </si>
  <si>
    <t>34.01</t>
  </si>
  <si>
    <t>60.31</t>
  </si>
  <si>
    <t>156.73</t>
  </si>
  <si>
    <t>36.32</t>
  </si>
  <si>
    <t>5791.24</t>
  </si>
  <si>
    <t>62.82</t>
  </si>
  <si>
    <t>113.68</t>
  </si>
  <si>
    <t>118.53</t>
  </si>
  <si>
    <t>748.24</t>
  </si>
  <si>
    <t>84.16</t>
  </si>
  <si>
    <t>79.69</t>
  </si>
  <si>
    <t>54029.82</t>
  </si>
  <si>
    <t>147.63</t>
  </si>
  <si>
    <t>391.01</t>
  </si>
  <si>
    <t>702.1</t>
  </si>
  <si>
    <t>59.11</t>
  </si>
  <si>
    <t>32802.72</t>
  </si>
  <si>
    <t>103.46</t>
  </si>
  <si>
    <t>996.57</t>
  </si>
  <si>
    <t>572.78</t>
  </si>
  <si>
    <t>38.33</t>
  </si>
  <si>
    <t>33.96</t>
  </si>
  <si>
    <t>18100.68</t>
  </si>
  <si>
    <t>61.67</t>
  </si>
  <si>
    <t>638.17</t>
  </si>
  <si>
    <t>845.99</t>
  </si>
  <si>
    <t>23.46</t>
  </si>
  <si>
    <t>25.56</t>
  </si>
  <si>
    <t>12652.2</t>
  </si>
  <si>
    <t>92.29</t>
  </si>
  <si>
    <t>83.67</t>
  </si>
  <si>
    <t>259.51</t>
  </si>
  <si>
    <t>426.03</t>
  </si>
  <si>
    <t>59.06</t>
  </si>
  <si>
    <t>126.07</t>
  </si>
  <si>
    <t>640.44</t>
  </si>
  <si>
    <t>603.26</t>
  </si>
  <si>
    <t>58.88</t>
  </si>
  <si>
    <t>2708.48</t>
  </si>
  <si>
    <t>58.45</t>
  </si>
  <si>
    <t>33.47</t>
  </si>
  <si>
    <t>255.45</t>
  </si>
  <si>
    <t>953.01</t>
  </si>
  <si>
    <t>99.64</t>
  </si>
  <si>
    <t>46332.6</t>
  </si>
  <si>
    <t>85.98</t>
  </si>
  <si>
    <t>109.6</t>
  </si>
  <si>
    <t>580.82</t>
  </si>
  <si>
    <t>380.68</t>
  </si>
  <si>
    <t>37.25</t>
  </si>
  <si>
    <t>5617.52</t>
  </si>
  <si>
    <t>47.13</t>
  </si>
  <si>
    <t>187.85</t>
  </si>
  <si>
    <t>112.97</t>
  </si>
  <si>
    <t>948.26</t>
  </si>
  <si>
    <t>9.71</t>
  </si>
  <si>
    <t>9010.88</t>
  </si>
  <si>
    <t>743.43</t>
  </si>
  <si>
    <t>936.16</t>
  </si>
  <si>
    <t>49.46</t>
  </si>
  <si>
    <t>52.37</t>
  </si>
  <si>
    <t>1518.73</t>
  </si>
  <si>
    <t>71.33</t>
  </si>
  <si>
    <t>26.94</t>
  </si>
  <si>
    <t>860.79</t>
  </si>
  <si>
    <t>698.27</t>
  </si>
  <si>
    <t>33.18</t>
  </si>
  <si>
    <t>5607.42</t>
  </si>
  <si>
    <t>77.14</t>
  </si>
  <si>
    <t>175.16</t>
  </si>
  <si>
    <t>962.51</t>
  </si>
  <si>
    <t>944.23</t>
  </si>
  <si>
    <t>67.03</t>
  </si>
  <si>
    <t>66.07</t>
  </si>
  <si>
    <t>17442.48</t>
  </si>
  <si>
    <t>106.73</t>
  </si>
  <si>
    <t>210.7</t>
  </si>
  <si>
    <t>340.64</t>
  </si>
  <si>
    <t>31.62</t>
  </si>
  <si>
    <t>5522.22</t>
  </si>
  <si>
    <t>92.52</t>
  </si>
  <si>
    <t>152.67</t>
  </si>
  <si>
    <t>679.72</t>
  </si>
  <si>
    <t>796.06</t>
  </si>
  <si>
    <t>89.85</t>
  </si>
  <si>
    <t>28302.75</t>
  </si>
  <si>
    <t>174.5</t>
  </si>
  <si>
    <t>988.81</t>
  </si>
  <si>
    <t>55.82</t>
  </si>
  <si>
    <t>54.04</t>
  </si>
  <si>
    <t>10267.6</t>
  </si>
  <si>
    <t>93.99</t>
  </si>
  <si>
    <t>208.72</t>
  </si>
  <si>
    <t>1513.73</t>
  </si>
  <si>
    <t>167.29</t>
  </si>
  <si>
    <t>258.03</t>
  </si>
  <si>
    <t>682.17</t>
  </si>
  <si>
    <t>60.42</t>
  </si>
  <si>
    <t>57.03</t>
  </si>
  <si>
    <t>8269.35</t>
  </si>
  <si>
    <t>13.29</t>
  </si>
  <si>
    <t>83.16</t>
  </si>
  <si>
    <t>847.87</t>
  </si>
  <si>
    <t>908.89</t>
  </si>
  <si>
    <t>70.24</t>
  </si>
  <si>
    <t>22757.76</t>
  </si>
  <si>
    <t>98.95</t>
  </si>
  <si>
    <t>76.9</t>
  </si>
  <si>
    <t>996.42</t>
  </si>
  <si>
    <t>552.91</t>
  </si>
  <si>
    <t>96.84</t>
  </si>
  <si>
    <t>99.72</t>
  </si>
  <si>
    <t>36996.12</t>
  </si>
  <si>
    <t>123.05</t>
  </si>
  <si>
    <t>545.89</t>
  </si>
  <si>
    <t>894.2</t>
  </si>
  <si>
    <t>40.32</t>
  </si>
  <si>
    <t>36478.5</t>
  </si>
  <si>
    <t>119.87</t>
  </si>
  <si>
    <t>660.43</t>
  </si>
  <si>
    <t>313.73</t>
  </si>
  <si>
    <t>125.21</t>
  </si>
  <si>
    <t>363.23</t>
  </si>
  <si>
    <t>833.01</t>
  </si>
  <si>
    <t>72.18</t>
  </si>
  <si>
    <t>34.14</t>
  </si>
  <si>
    <t>17.99</t>
  </si>
  <si>
    <t>437.19</t>
  </si>
  <si>
    <t>26.91</t>
  </si>
  <si>
    <t>31.45</t>
  </si>
  <si>
    <t>8334.25</t>
  </si>
  <si>
    <t>88.34</t>
  </si>
  <si>
    <t>25.31</t>
  </si>
  <si>
    <t>397.48</t>
  </si>
  <si>
    <t>236.82</t>
  </si>
  <si>
    <t>50.64</t>
  </si>
  <si>
    <t>53.49</t>
  </si>
  <si>
    <t>43.42</t>
  </si>
  <si>
    <t>155.44</t>
  </si>
  <si>
    <t>914.72</t>
  </si>
  <si>
    <t>341.06</t>
  </si>
  <si>
    <t>96.92</t>
  </si>
  <si>
    <t>72.93</t>
  </si>
  <si>
    <t>41.06</t>
  </si>
  <si>
    <t>387.21</t>
  </si>
  <si>
    <t>714.67</t>
  </si>
  <si>
    <t>89.54</t>
  </si>
  <si>
    <t>27220.16</t>
  </si>
  <si>
    <t>99.37</t>
  </si>
  <si>
    <t>858.76</t>
  </si>
  <si>
    <t>326.85</t>
  </si>
  <si>
    <t>15.25</t>
  </si>
  <si>
    <t>19.13</t>
  </si>
  <si>
    <t>4323.38</t>
  </si>
  <si>
    <t>82.79</t>
  </si>
  <si>
    <t>313.58</t>
  </si>
  <si>
    <t>653.39</t>
  </si>
  <si>
    <t>13.17</t>
  </si>
  <si>
    <t>15.34</t>
  </si>
  <si>
    <t>8038.16</t>
  </si>
  <si>
    <t>16.72</t>
  </si>
  <si>
    <t>111.17</t>
  </si>
  <si>
    <t>287.58</t>
  </si>
  <si>
    <t>234.06</t>
  </si>
  <si>
    <t>78.48</t>
  </si>
  <si>
    <t>79.12</t>
  </si>
  <si>
    <t>2452.72</t>
  </si>
  <si>
    <t>134.09</t>
  </si>
  <si>
    <t>215.19</t>
  </si>
  <si>
    <t>62.62</t>
  </si>
  <si>
    <t>65.39</t>
  </si>
  <si>
    <t>784.68</t>
  </si>
  <si>
    <t>67.36</t>
  </si>
  <si>
    <t>111.97</t>
  </si>
  <si>
    <t>694.55</t>
  </si>
  <si>
    <t>779.82</t>
  </si>
  <si>
    <t>49.57</t>
  </si>
  <si>
    <t>46.27</t>
  </si>
  <si>
    <t>971.67</t>
  </si>
  <si>
    <t>52.78</t>
  </si>
  <si>
    <t>184.55</t>
  </si>
  <si>
    <t>609.9</t>
  </si>
  <si>
    <t>487.08</t>
  </si>
  <si>
    <t>66.92</t>
  </si>
  <si>
    <t>62.52</t>
  </si>
  <si>
    <t>10690.92</t>
  </si>
  <si>
    <t>485.14</t>
  </si>
  <si>
    <t>666.95</t>
  </si>
  <si>
    <t>85.79</t>
  </si>
  <si>
    <t>88.57</t>
  </si>
  <si>
    <t>9211.28</t>
  </si>
  <si>
    <t>121.87</t>
  </si>
  <si>
    <t>597.3</t>
  </si>
  <si>
    <t>379.93</t>
  </si>
  <si>
    <t>38.62</t>
  </si>
  <si>
    <t>13362.52</t>
  </si>
  <si>
    <t>45.63</t>
  </si>
  <si>
    <t>185.85</t>
  </si>
  <si>
    <t>610.59</t>
  </si>
  <si>
    <t>670.49</t>
  </si>
  <si>
    <t>66.78</t>
  </si>
  <si>
    <t>14825.16</t>
  </si>
  <si>
    <t>77.89</t>
  </si>
  <si>
    <t>111.21</t>
  </si>
  <si>
    <t>264.39</t>
  </si>
  <si>
    <t>673.59</t>
  </si>
  <si>
    <t>26.19</t>
  </si>
  <si>
    <t>12702.15</t>
  </si>
  <si>
    <t>169.26</t>
  </si>
  <si>
    <t>243.84</t>
  </si>
  <si>
    <t>857.82</t>
  </si>
  <si>
    <t>64.72</t>
  </si>
  <si>
    <t>65.5</t>
  </si>
  <si>
    <t>10873.0</t>
  </si>
  <si>
    <t>86.95</t>
  </si>
  <si>
    <t>68.47</t>
  </si>
  <si>
    <t>449.12</t>
  </si>
  <si>
    <t>26.88</t>
  </si>
  <si>
    <t>52.25</t>
  </si>
  <si>
    <t>50.81</t>
  </si>
  <si>
    <t>965.39</t>
  </si>
  <si>
    <t>20.17</t>
  </si>
  <si>
    <t>93.91</t>
  </si>
  <si>
    <t>660.05</t>
  </si>
  <si>
    <t>958.71</t>
  </si>
  <si>
    <t>83.56</t>
  </si>
  <si>
    <t>79.14</t>
  </si>
  <si>
    <t>45505.5</t>
  </si>
  <si>
    <t>106.53</t>
  </si>
  <si>
    <t>639.54</t>
  </si>
  <si>
    <t>807.69</t>
  </si>
  <si>
    <t>63.8</t>
  </si>
  <si>
    <t>61.88</t>
  </si>
  <si>
    <t>17821.44</t>
  </si>
  <si>
    <t>28.83</t>
  </si>
  <si>
    <t>515.63</t>
  </si>
  <si>
    <t>761.45</t>
  </si>
  <si>
    <t>49.28</t>
  </si>
  <si>
    <t>47.47</t>
  </si>
  <si>
    <t>427.23</t>
  </si>
  <si>
    <t>124.16</t>
  </si>
  <si>
    <t>365.52</t>
  </si>
  <si>
    <t>642.94</t>
  </si>
  <si>
    <t>3493.32</t>
  </si>
  <si>
    <t>98.23</t>
  </si>
  <si>
    <t>70.17</t>
  </si>
  <si>
    <t>194.98</t>
  </si>
  <si>
    <t>75.7</t>
  </si>
  <si>
    <t>76.38</t>
  </si>
  <si>
    <t>54.02</t>
  </si>
  <si>
    <t>94.48</t>
  </si>
  <si>
    <t>785.43</t>
  </si>
  <si>
    <t>110.55</t>
  </si>
  <si>
    <t>20.72</t>
  </si>
  <si>
    <t>2113.44</t>
  </si>
  <si>
    <t>32.91</t>
  </si>
  <si>
    <t>926.21</t>
  </si>
  <si>
    <t>351.78</t>
  </si>
  <si>
    <t>56.95</t>
  </si>
  <si>
    <t>56.88</t>
  </si>
  <si>
    <t>178.06</t>
  </si>
  <si>
    <t>205.67</t>
  </si>
  <si>
    <t>259.71</t>
  </si>
  <si>
    <t>90.46</t>
  </si>
  <si>
    <t>95.41</t>
  </si>
  <si>
    <t>11067.56</t>
  </si>
  <si>
    <t>14.63</t>
  </si>
  <si>
    <t>113.55</t>
  </si>
  <si>
    <t>701.4</t>
  </si>
  <si>
    <t>670.12</t>
  </si>
  <si>
    <t>35.75</t>
  </si>
  <si>
    <t>40.42</t>
  </si>
  <si>
    <t>767.98</t>
  </si>
  <si>
    <t>233.14</t>
  </si>
  <si>
    <t>163.34</t>
  </si>
  <si>
    <t>85.87</t>
  </si>
  <si>
    <t>9161.64</t>
  </si>
  <si>
    <t>13.46</t>
  </si>
  <si>
    <t>53.32</t>
  </si>
  <si>
    <t>616.87</t>
  </si>
  <si>
    <t>528.32</t>
  </si>
  <si>
    <t>19411.05</t>
  </si>
  <si>
    <t>62.02</t>
  </si>
  <si>
    <t>149.49</t>
  </si>
  <si>
    <t>516.33</t>
  </si>
  <si>
    <t>499.95</t>
  </si>
  <si>
    <t>19.39</t>
  </si>
  <si>
    <t>19.71</t>
  </si>
  <si>
    <t>150.12</t>
  </si>
  <si>
    <t>899.31</t>
  </si>
  <si>
    <t>398.03</t>
  </si>
  <si>
    <t>69.4</t>
  </si>
  <si>
    <t>67.18</t>
  </si>
  <si>
    <t>14712.42</t>
  </si>
  <si>
    <t>19.46</t>
  </si>
  <si>
    <t>178.22</t>
  </si>
  <si>
    <t>951.8</t>
  </si>
  <si>
    <t>1.24</t>
  </si>
  <si>
    <t>56.94</t>
  </si>
  <si>
    <t>54.52</t>
  </si>
  <si>
    <t>88.2</t>
  </si>
  <si>
    <t>172.34</t>
  </si>
  <si>
    <t>712.7</t>
  </si>
  <si>
    <t>730.61</t>
  </si>
  <si>
    <t>40.3</t>
  </si>
  <si>
    <t>38.73</t>
  </si>
  <si>
    <t>28079.25</t>
  </si>
  <si>
    <t>45.22</t>
  </si>
  <si>
    <t>347.94</t>
  </si>
  <si>
    <t>732.5</t>
  </si>
  <si>
    <t>92.06</t>
  </si>
  <si>
    <t>13693.5</t>
  </si>
  <si>
    <t>54.51</t>
  </si>
  <si>
    <t>174.76</t>
  </si>
  <si>
    <t>815.76</t>
  </si>
  <si>
    <t>459.49</t>
  </si>
  <si>
    <t>94.85</t>
  </si>
  <si>
    <t>91.78</t>
  </si>
  <si>
    <t>15786.16</t>
  </si>
  <si>
    <t>49.24</t>
  </si>
  <si>
    <t>814.3</t>
  </si>
  <si>
    <t>510.78</t>
  </si>
  <si>
    <t>56.28</t>
  </si>
  <si>
    <t>55.03</t>
  </si>
  <si>
    <t>5833.18</t>
  </si>
  <si>
    <t>73.72</t>
  </si>
  <si>
    <t>306.61</t>
  </si>
  <si>
    <t>508.79</t>
  </si>
  <si>
    <t>39.96</t>
  </si>
  <si>
    <t>40.1</t>
  </si>
  <si>
    <t>85.57</t>
  </si>
  <si>
    <t>115.92</t>
  </si>
  <si>
    <t>408.78</t>
  </si>
  <si>
    <t>53.2</t>
  </si>
  <si>
    <t>54.66</t>
  </si>
  <si>
    <t>5520.66</t>
  </si>
  <si>
    <t>191.82</t>
  </si>
  <si>
    <t>610.39</t>
  </si>
  <si>
    <t>117.63</t>
  </si>
  <si>
    <t>19.47</t>
  </si>
  <si>
    <t>954.03</t>
  </si>
  <si>
    <t>189.77</t>
  </si>
  <si>
    <t>78.55</t>
  </si>
  <si>
    <t>746.15</t>
  </si>
  <si>
    <t>77.47</t>
  </si>
  <si>
    <t>76.1</t>
  </si>
  <si>
    <t>23210.5</t>
  </si>
  <si>
    <t>104.43</t>
  </si>
  <si>
    <t>703.93</t>
  </si>
  <si>
    <t>205.61</t>
  </si>
  <si>
    <t>80.95</t>
  </si>
  <si>
    <t>78.26</t>
  </si>
  <si>
    <t>12756.38</t>
  </si>
  <si>
    <t>189.32</t>
  </si>
  <si>
    <t>498.97</t>
  </si>
  <si>
    <t>240.05</t>
  </si>
  <si>
    <t>92.58</t>
  </si>
  <si>
    <t>92.4</t>
  </si>
  <si>
    <t>13398.0</t>
  </si>
  <si>
    <t>164.3</t>
  </si>
  <si>
    <t>130.27</t>
  </si>
  <si>
    <t>816.47</t>
  </si>
  <si>
    <t>70.89</t>
  </si>
  <si>
    <t>72.05</t>
  </si>
  <si>
    <t>19813.75</t>
  </si>
  <si>
    <t>57.87</t>
  </si>
  <si>
    <t>319.73</t>
  </si>
  <si>
    <t>821.24</t>
  </si>
  <si>
    <t>39.23</t>
  </si>
  <si>
    <t>9336.74</t>
  </si>
  <si>
    <t>61.96</t>
  </si>
  <si>
    <t>114.32</t>
  </si>
  <si>
    <t>451.11</t>
  </si>
  <si>
    <t>111.45</t>
  </si>
  <si>
    <t>76.52</t>
  </si>
  <si>
    <t>4614.15</t>
  </si>
  <si>
    <t>134.72</t>
  </si>
  <si>
    <t>61.75</t>
  </si>
  <si>
    <t>586.95</t>
  </si>
  <si>
    <t>25940.98</t>
  </si>
  <si>
    <t>79.0</t>
  </si>
  <si>
    <t>96.23</t>
  </si>
  <si>
    <t>282.75</t>
  </si>
  <si>
    <t>113.12</t>
  </si>
  <si>
    <t>95.61</t>
  </si>
  <si>
    <t>95.34</t>
  </si>
  <si>
    <t>1239.42</t>
  </si>
  <si>
    <t>47.73</t>
  </si>
  <si>
    <t>59.33</t>
  </si>
  <si>
    <t>840.63</t>
  </si>
  <si>
    <t>999.82</t>
  </si>
  <si>
    <t>70.39</t>
  </si>
  <si>
    <t>72.53</t>
  </si>
  <si>
    <t>23789.84</t>
  </si>
  <si>
    <t>124.95</t>
  </si>
  <si>
    <t>926.8</t>
  </si>
  <si>
    <t>563.48</t>
  </si>
  <si>
    <t>9.46</t>
  </si>
  <si>
    <t>1362.24</t>
  </si>
  <si>
    <t>58.77</t>
  </si>
  <si>
    <t>186.5</t>
  </si>
  <si>
    <t>529.71</t>
  </si>
  <si>
    <t>569.56</t>
  </si>
  <si>
    <t>34.11</t>
  </si>
  <si>
    <t>162.79</t>
  </si>
  <si>
    <t>596.41</t>
  </si>
  <si>
    <t>907.28</t>
  </si>
  <si>
    <t>27.57</t>
  </si>
  <si>
    <t>23.95</t>
  </si>
  <si>
    <t>191.6</t>
  </si>
  <si>
    <t>153.76</t>
  </si>
  <si>
    <t>851.76</t>
  </si>
  <si>
    <t>51.32</t>
  </si>
  <si>
    <t>53.9</t>
  </si>
  <si>
    <t>49.68</t>
  </si>
  <si>
    <t>198.72</t>
  </si>
  <si>
    <t>40.81</t>
  </si>
  <si>
    <t>122.01</t>
  </si>
  <si>
    <t>161.6</t>
  </si>
  <si>
    <t>49.35</t>
  </si>
  <si>
    <t>46.41</t>
  </si>
  <si>
    <t>4594.59</t>
  </si>
  <si>
    <t>95.35</t>
  </si>
  <si>
    <t>498.05</t>
  </si>
  <si>
    <t>78.15</t>
  </si>
  <si>
    <t>57.07</t>
  </si>
  <si>
    <t>3768.68</t>
  </si>
  <si>
    <t>150.64</t>
  </si>
  <si>
    <t>405.73</t>
  </si>
  <si>
    <t>422.02</t>
  </si>
  <si>
    <t>12.17</t>
  </si>
  <si>
    <t>9.98</t>
  </si>
  <si>
    <t>778.44</t>
  </si>
  <si>
    <t>184.51</t>
  </si>
  <si>
    <t>893.98</t>
  </si>
  <si>
    <t>617.67</t>
  </si>
  <si>
    <t>82.82</t>
  </si>
  <si>
    <t>78.69</t>
  </si>
  <si>
    <t>48000.9</t>
  </si>
  <si>
    <t>95.74</t>
  </si>
  <si>
    <t>85.69</t>
  </si>
  <si>
    <t>242.25</t>
  </si>
  <si>
    <t>24.72</t>
  </si>
  <si>
    <t>1285.44</t>
  </si>
  <si>
    <t>83.78</t>
  </si>
  <si>
    <t>421.48</t>
  </si>
  <si>
    <t>427.33</t>
  </si>
  <si>
    <t>19.97</t>
  </si>
  <si>
    <t>1562.1</t>
  </si>
  <si>
    <t>36.61</t>
  </si>
  <si>
    <t>941.22</t>
  </si>
  <si>
    <t>78.99</t>
  </si>
  <si>
    <t>11927.49</t>
  </si>
  <si>
    <t>122.47</t>
  </si>
  <si>
    <t>499.69</t>
  </si>
  <si>
    <t>695.82</t>
  </si>
  <si>
    <t>99.94</t>
  </si>
  <si>
    <t>100.41</t>
  </si>
  <si>
    <t>62856.66</t>
  </si>
  <si>
    <t>94.87</t>
  </si>
  <si>
    <t>110.03</t>
  </si>
  <si>
    <t>932.94</t>
  </si>
  <si>
    <t>301.76</t>
  </si>
  <si>
    <t>19.51</t>
  </si>
  <si>
    <t>23.23</t>
  </si>
  <si>
    <t>65.01</t>
  </si>
  <si>
    <t>149.35</t>
  </si>
  <si>
    <t>492.02</t>
  </si>
  <si>
    <t>421.0</t>
  </si>
  <si>
    <t>73.47</t>
  </si>
  <si>
    <t>74.63</t>
  </si>
  <si>
    <t>30150.52</t>
  </si>
  <si>
    <t>102.95</t>
  </si>
  <si>
    <t>734.97</t>
  </si>
  <si>
    <t>659.84</t>
  </si>
  <si>
    <t>42510.24</t>
  </si>
  <si>
    <t>79.84</t>
  </si>
  <si>
    <t>104.85</t>
  </si>
  <si>
    <t>563.15</t>
  </si>
  <si>
    <t>204.89</t>
  </si>
  <si>
    <t>52.4</t>
  </si>
  <si>
    <t>50.49</t>
  </si>
  <si>
    <t>5806.35</t>
  </si>
  <si>
    <t>90.01</t>
  </si>
  <si>
    <t>105.13</t>
  </si>
  <si>
    <t>287.83</t>
  </si>
  <si>
    <t>770.09</t>
  </si>
  <si>
    <t>79.38</t>
  </si>
  <si>
    <t>23337.72</t>
  </si>
  <si>
    <t>20.99</t>
  </si>
  <si>
    <t>93.27</t>
  </si>
  <si>
    <t>483.29</t>
  </si>
  <si>
    <t>446.48</t>
  </si>
  <si>
    <t>60.27</t>
  </si>
  <si>
    <t>63.49</t>
  </si>
  <si>
    <t>22792.91</t>
  </si>
  <si>
    <t>143.8</t>
  </si>
  <si>
    <t>534.21</t>
  </si>
  <si>
    <t>22.36</t>
  </si>
  <si>
    <t>99.06</t>
  </si>
  <si>
    <t>101.72</t>
  </si>
  <si>
    <t>1118.92</t>
  </si>
  <si>
    <t>181.59</t>
  </si>
  <si>
    <t>292.92</t>
  </si>
  <si>
    <t>704.27</t>
  </si>
  <si>
    <t>30.57</t>
  </si>
  <si>
    <t>33.19</t>
  </si>
  <si>
    <t>7102.66</t>
  </si>
  <si>
    <t>37.14</t>
  </si>
  <si>
    <t>24.18</t>
  </si>
  <si>
    <t>578.91</t>
  </si>
  <si>
    <t>449.97</t>
  </si>
  <si>
    <t>99.07</t>
  </si>
  <si>
    <t>21498.19</t>
  </si>
  <si>
    <t>187.15</t>
  </si>
  <si>
    <t>259.55</t>
  </si>
  <si>
    <t>627.47</t>
  </si>
  <si>
    <t>31.21</t>
  </si>
  <si>
    <t>28.45</t>
  </si>
  <si>
    <t>11010.15</t>
  </si>
  <si>
    <t>169.87</t>
  </si>
  <si>
    <t>324.37</t>
  </si>
  <si>
    <t>436.44</t>
  </si>
  <si>
    <t>63.59</t>
  </si>
  <si>
    <t>60.89</t>
  </si>
  <si>
    <t>100.88</t>
  </si>
  <si>
    <t>39.15</t>
  </si>
  <si>
    <t>571.47</t>
  </si>
  <si>
    <t>35.8</t>
  </si>
  <si>
    <t>15344.72</t>
  </si>
  <si>
    <t>78.03</t>
  </si>
  <si>
    <t>248.66</t>
  </si>
  <si>
    <t>567.24</t>
  </si>
  <si>
    <t>29078.6</t>
  </si>
  <si>
    <t>44.96</t>
  </si>
  <si>
    <t>110.11</t>
  </si>
  <si>
    <t>935.57</t>
  </si>
  <si>
    <t>480.67</t>
  </si>
  <si>
    <t>9.83</t>
  </si>
  <si>
    <t>334.22</t>
  </si>
  <si>
    <t>33.13</t>
  </si>
  <si>
    <t>58.58</t>
  </si>
  <si>
    <t>995.72</t>
  </si>
  <si>
    <t>189.91</t>
  </si>
  <si>
    <t>10.79</t>
  </si>
  <si>
    <t>14.72</t>
  </si>
  <si>
    <t>2016.64</t>
  </si>
  <si>
    <t>51.49</t>
  </si>
  <si>
    <t>78.82</t>
  </si>
  <si>
    <t>542.36</t>
  </si>
  <si>
    <t>95.95</t>
  </si>
  <si>
    <t>64.62</t>
  </si>
  <si>
    <t>61.84</t>
  </si>
  <si>
    <t>18.56</t>
  </si>
  <si>
    <t>106.25</t>
  </si>
  <si>
    <t>615.7</t>
  </si>
  <si>
    <t>609.16</t>
  </si>
  <si>
    <t>66.03</t>
  </si>
  <si>
    <t>67.54</t>
  </si>
  <si>
    <t>56.1</t>
  </si>
  <si>
    <t>105.87</t>
  </si>
  <si>
    <t>673.9</t>
  </si>
  <si>
    <t>86.66</t>
  </si>
  <si>
    <t>19585.16</t>
  </si>
  <si>
    <t>153.59</t>
  </si>
  <si>
    <t>508.45</t>
  </si>
  <si>
    <t>22.42</t>
  </si>
  <si>
    <t>620.93</t>
  </si>
  <si>
    <t>12.16</t>
  </si>
  <si>
    <t>30.18</t>
  </si>
  <si>
    <t>506.63</t>
  </si>
  <si>
    <t>311.13</t>
  </si>
  <si>
    <t>19.82</t>
  </si>
  <si>
    <t>2706.0</t>
  </si>
  <si>
    <t>47.02</t>
  </si>
  <si>
    <t>119.29</t>
  </si>
  <si>
    <t>302.45</t>
  </si>
  <si>
    <t>33.11</t>
  </si>
  <si>
    <t>34.73</t>
  </si>
  <si>
    <t>49.97</t>
  </si>
  <si>
    <t>87.76</t>
  </si>
  <si>
    <t>402.57</t>
  </si>
  <si>
    <t>426.62</t>
  </si>
  <si>
    <t>24.45</t>
  </si>
  <si>
    <t>1983.69</t>
  </si>
  <si>
    <t>169.91</t>
  </si>
  <si>
    <t>211.81</t>
  </si>
  <si>
    <t>374.91</t>
  </si>
  <si>
    <t>86.55</t>
  </si>
  <si>
    <t>22503.0</t>
  </si>
  <si>
    <t>14.48</t>
  </si>
  <si>
    <t>769.55</t>
  </si>
  <si>
    <t>773.21</t>
  </si>
  <si>
    <t>16.48</t>
  </si>
  <si>
    <t>14.64</t>
  </si>
  <si>
    <t>6954.0</t>
  </si>
  <si>
    <t>144.75</t>
  </si>
  <si>
    <t>794.16</t>
  </si>
  <si>
    <t>668.2</t>
  </si>
  <si>
    <t>13.36</t>
  </si>
  <si>
    <t>83.47</t>
  </si>
  <si>
    <t>104.92</t>
  </si>
  <si>
    <t>648.88</t>
  </si>
  <si>
    <t>30.66</t>
  </si>
  <si>
    <t>30.25</t>
  </si>
  <si>
    <t>38.16</t>
  </si>
  <si>
    <t>120.37</t>
  </si>
  <si>
    <t>491.23</t>
  </si>
  <si>
    <t>93.1</t>
  </si>
  <si>
    <t>41081.6</t>
  </si>
  <si>
    <t>88.0</t>
  </si>
  <si>
    <t>174.95</t>
  </si>
  <si>
    <t>925.87</t>
  </si>
  <si>
    <t>708.68</t>
  </si>
  <si>
    <t>55.33</t>
  </si>
  <si>
    <t>53.27</t>
  </si>
  <si>
    <t>22213.59</t>
  </si>
  <si>
    <t>42.55</t>
  </si>
  <si>
    <t>21.23</t>
  </si>
  <si>
    <t>49.58</t>
  </si>
  <si>
    <t>408.88</t>
  </si>
  <si>
    <t>81.25</t>
  </si>
  <si>
    <t>81.29</t>
  </si>
  <si>
    <t>33003.74</t>
  </si>
  <si>
    <t>80.97</t>
  </si>
  <si>
    <t>870.74</t>
  </si>
  <si>
    <t>896.14</t>
  </si>
  <si>
    <t>22.92</t>
  </si>
  <si>
    <t>16960.8</t>
  </si>
  <si>
    <t>130.28</t>
  </si>
  <si>
    <t>900.32</t>
  </si>
  <si>
    <t>621.41</t>
  </si>
  <si>
    <t>13.44</t>
  </si>
  <si>
    <t>16.69</t>
  </si>
  <si>
    <t>584.15</t>
  </si>
  <si>
    <t>126.43</t>
  </si>
  <si>
    <t>117.06</t>
  </si>
  <si>
    <t>970.44</t>
  </si>
  <si>
    <t>26.54</t>
  </si>
  <si>
    <t>24416.8</t>
  </si>
  <si>
    <t>27.76</t>
  </si>
  <si>
    <t>151.6</t>
  </si>
  <si>
    <t>482.05</t>
  </si>
  <si>
    <t>361.34</t>
  </si>
  <si>
    <t>67.73</t>
  </si>
  <si>
    <t>70.03</t>
  </si>
  <si>
    <t>24230.38</t>
  </si>
  <si>
    <t>90.58</t>
  </si>
  <si>
    <t>656.58</t>
  </si>
  <si>
    <t>497.55</t>
  </si>
  <si>
    <t>48.35</t>
  </si>
  <si>
    <t>51.01</t>
  </si>
  <si>
    <t>10150.99</t>
  </si>
  <si>
    <t>80.19</t>
  </si>
  <si>
    <t>51.55</t>
  </si>
  <si>
    <t>251.66</t>
  </si>
  <si>
    <t>868.05</t>
  </si>
  <si>
    <t>92.51</t>
  </si>
  <si>
    <t>37004.0</t>
  </si>
  <si>
    <t>29.69</t>
  </si>
  <si>
    <t>617.52</t>
  </si>
  <si>
    <t>364.28</t>
  </si>
  <si>
    <t>17.82</t>
  </si>
  <si>
    <t>88.73</t>
  </si>
  <si>
    <t>132.99</t>
  </si>
  <si>
    <t>184.36</t>
  </si>
  <si>
    <t>751.83</t>
  </si>
  <si>
    <t>46.34</t>
  </si>
  <si>
    <t>50.28</t>
  </si>
  <si>
    <t>11815.8</t>
  </si>
  <si>
    <t>77.77</t>
  </si>
  <si>
    <t>46.26</t>
  </si>
  <si>
    <t>920.31</t>
  </si>
  <si>
    <t>46.05</t>
  </si>
  <si>
    <t>81.56</t>
  </si>
  <si>
    <t>83.55</t>
  </si>
  <si>
    <t>12.93</t>
  </si>
  <si>
    <t>194.5</t>
  </si>
  <si>
    <t>889.32</t>
  </si>
  <si>
    <t>837.94</t>
  </si>
  <si>
    <t>37.18</t>
  </si>
  <si>
    <t>40.56</t>
  </si>
  <si>
    <t>3001.44</t>
  </si>
  <si>
    <t>141.07</t>
  </si>
  <si>
    <t>894.74</t>
  </si>
  <si>
    <t>89.26</t>
  </si>
  <si>
    <t>850.4</t>
  </si>
  <si>
    <t>156.64</t>
  </si>
  <si>
    <t>260.14</t>
  </si>
  <si>
    <t>701.2</t>
  </si>
  <si>
    <t>52.98</t>
  </si>
  <si>
    <t>56.56</t>
  </si>
  <si>
    <t>30146.48</t>
  </si>
  <si>
    <t>56.69</t>
  </si>
  <si>
    <t>347.34</t>
  </si>
  <si>
    <t>358.35</t>
  </si>
  <si>
    <t>94.46</t>
  </si>
  <si>
    <t>93.45</t>
  </si>
  <si>
    <t>23175.6</t>
  </si>
  <si>
    <t>104.08</t>
  </si>
  <si>
    <t>845.49</t>
  </si>
  <si>
    <t>73.97</t>
  </si>
  <si>
    <t>66.25</t>
  </si>
  <si>
    <t>70.69</t>
  </si>
  <si>
    <t>1555.18</t>
  </si>
  <si>
    <t>55.79</t>
  </si>
  <si>
    <t>585.22</t>
  </si>
  <si>
    <t>937.13</t>
  </si>
  <si>
    <t>66.0</t>
  </si>
  <si>
    <t>69.52</t>
  </si>
  <si>
    <t>59648.16</t>
  </si>
  <si>
    <t>197.52</t>
  </si>
  <si>
    <t>581.92</t>
  </si>
  <si>
    <t>68.07</t>
  </si>
  <si>
    <t>63.11</t>
  </si>
  <si>
    <t>49225.8</t>
  </si>
  <si>
    <t>43.92</t>
  </si>
  <si>
    <t>51.47</t>
  </si>
  <si>
    <t>976.17</t>
  </si>
  <si>
    <t>550.05</t>
  </si>
  <si>
    <t>72.04</t>
  </si>
  <si>
    <t>76.88</t>
  </si>
  <si>
    <t>26600.48</t>
  </si>
  <si>
    <t>82.92</t>
  </si>
  <si>
    <t>121.39</t>
  </si>
  <si>
    <t>531.96</t>
  </si>
  <si>
    <t>428.54</t>
  </si>
  <si>
    <t>47.96</t>
  </si>
  <si>
    <t>47.05</t>
  </si>
  <si>
    <t>57.99</t>
  </si>
  <si>
    <t>199.37</t>
  </si>
  <si>
    <t>247.9</t>
  </si>
  <si>
    <t>74.97</t>
  </si>
  <si>
    <t>72.45</t>
  </si>
  <si>
    <t>11954.25</t>
  </si>
  <si>
    <t>12.96</t>
  </si>
  <si>
    <t>53.5</t>
  </si>
  <si>
    <t>413.31</t>
  </si>
  <si>
    <t>405.43</t>
  </si>
  <si>
    <t>42.98</t>
  </si>
  <si>
    <t>44.69</t>
  </si>
  <si>
    <t>2547.33</t>
  </si>
  <si>
    <t>25.42</t>
  </si>
  <si>
    <t>90.16</t>
  </si>
  <si>
    <t>501.75</t>
  </si>
  <si>
    <t>128.27</t>
  </si>
  <si>
    <t>64.7</t>
  </si>
  <si>
    <t>2412.15</t>
  </si>
  <si>
    <t>140.41</t>
  </si>
  <si>
    <t>114.97</t>
  </si>
  <si>
    <t>8.0</t>
  </si>
  <si>
    <t>8.74</t>
  </si>
  <si>
    <t>35.08</t>
  </si>
  <si>
    <t>63.24</t>
  </si>
  <si>
    <t>763.45</t>
  </si>
  <si>
    <t>673.84</t>
  </si>
  <si>
    <t>10.83</t>
  </si>
  <si>
    <t>14.58</t>
  </si>
  <si>
    <t>63.16</t>
  </si>
  <si>
    <t>394.24</t>
  </si>
  <si>
    <t>951.0</t>
  </si>
  <si>
    <t>94.14</t>
  </si>
  <si>
    <t>39945.78</t>
  </si>
  <si>
    <t>47.65</t>
  </si>
  <si>
    <t>160.84</t>
  </si>
  <si>
    <t>542.49</t>
  </si>
  <si>
    <t>530.09</t>
  </si>
  <si>
    <t>43.06</t>
  </si>
  <si>
    <t>38.43</t>
  </si>
  <si>
    <t>8300.88</t>
  </si>
  <si>
    <t>27.29</t>
  </si>
  <si>
    <t>125.17</t>
  </si>
  <si>
    <t>288.51</t>
  </si>
  <si>
    <t>428.65</t>
  </si>
  <si>
    <t>17.17</t>
  </si>
  <si>
    <t>18.81</t>
  </si>
  <si>
    <t>5059.89</t>
  </si>
  <si>
    <t>121.03</t>
  </si>
  <si>
    <t>231.47</t>
  </si>
  <si>
    <t>282.7</t>
  </si>
  <si>
    <t>52.69</t>
  </si>
  <si>
    <t>52.5</t>
  </si>
  <si>
    <t>6720.0</t>
  </si>
  <si>
    <t>76.54</t>
  </si>
  <si>
    <t>669.12</t>
  </si>
  <si>
    <t>825.83</t>
  </si>
  <si>
    <t>33.29</t>
  </si>
  <si>
    <t>15280.11</t>
  </si>
  <si>
    <t>72.39</t>
  </si>
  <si>
    <t>229.56</t>
  </si>
  <si>
    <t>253.26</t>
  </si>
  <si>
    <t>89.17</t>
  </si>
  <si>
    <t>86.94</t>
  </si>
  <si>
    <t>1391.04</t>
  </si>
  <si>
    <t>56.31</t>
  </si>
  <si>
    <t>36.51</t>
  </si>
  <si>
    <t>263.61</t>
  </si>
  <si>
    <t>992.89</t>
  </si>
  <si>
    <t>59.93</t>
  </si>
  <si>
    <t>60.59</t>
  </si>
  <si>
    <t>34475.71</t>
  </si>
  <si>
    <t>103.26</t>
  </si>
  <si>
    <t>172.82</t>
  </si>
  <si>
    <t>296.93</t>
  </si>
  <si>
    <t>84.34</t>
  </si>
  <si>
    <t>85.36</t>
  </si>
  <si>
    <t>78.75</t>
  </si>
  <si>
    <t>155.75</t>
  </si>
  <si>
    <t>779.92</t>
  </si>
  <si>
    <t>901.4</t>
  </si>
  <si>
    <t>71.63</t>
  </si>
  <si>
    <t>69.38</t>
  </si>
  <si>
    <t>148.37</t>
  </si>
  <si>
    <t>233.97</t>
  </si>
  <si>
    <t>823.61</t>
  </si>
  <si>
    <t>54.75</t>
  </si>
  <si>
    <t>26534.35</t>
  </si>
  <si>
    <t>90.93</t>
  </si>
  <si>
    <t>152.69</t>
  </si>
  <si>
    <t>463.5</t>
  </si>
  <si>
    <t>793.06</t>
  </si>
  <si>
    <t>35.92</t>
  </si>
  <si>
    <t>33.27</t>
  </si>
  <si>
    <t>21459.15</t>
  </si>
  <si>
    <t>139.4</t>
  </si>
  <si>
    <t>271.36</t>
  </si>
  <si>
    <t>73.17</t>
  </si>
  <si>
    <t>5300.53</t>
  </si>
  <si>
    <t>28.13</t>
  </si>
  <si>
    <t>45.83</t>
  </si>
  <si>
    <t>200.2</t>
  </si>
  <si>
    <t>525.59</t>
  </si>
  <si>
    <t>21.85</t>
  </si>
  <si>
    <t>6269.67</t>
  </si>
  <si>
    <t>58.49</t>
  </si>
  <si>
    <t>60.24</t>
  </si>
  <si>
    <t>656.86</t>
  </si>
  <si>
    <t>399.0</t>
  </si>
  <si>
    <t>51.51</t>
  </si>
  <si>
    <t>55.4</t>
  </si>
  <si>
    <t>11.21</t>
  </si>
  <si>
    <t>170.98</t>
  </si>
  <si>
    <t>747.9</t>
  </si>
  <si>
    <t>684.08</t>
  </si>
  <si>
    <t>88.72</t>
  </si>
  <si>
    <t>85.8</t>
  </si>
  <si>
    <t>58601.4</t>
  </si>
  <si>
    <t>894.19</t>
  </si>
  <si>
    <t>687.22</t>
  </si>
  <si>
    <t>23.81</t>
  </si>
  <si>
    <t>7166.81</t>
  </si>
  <si>
    <t>35.59</t>
  </si>
  <si>
    <t>50.22</t>
  </si>
  <si>
    <t>936.25</t>
  </si>
  <si>
    <t>372.51</t>
  </si>
  <si>
    <t>10.28</t>
  </si>
  <si>
    <t>6.58</t>
  </si>
  <si>
    <t>348.74</t>
  </si>
  <si>
    <t>92.76</t>
  </si>
  <si>
    <t>47.15</t>
  </si>
  <si>
    <t>457.3</t>
  </si>
  <si>
    <t>619.93</t>
  </si>
  <si>
    <t>70.61</t>
  </si>
  <si>
    <t>72.89</t>
  </si>
  <si>
    <t>37392.57</t>
  </si>
  <si>
    <t>132.44</t>
  </si>
  <si>
    <t>443.17</t>
  </si>
  <si>
    <t>111.84</t>
  </si>
  <si>
    <t>68.89</t>
  </si>
  <si>
    <t>66.19</t>
  </si>
  <si>
    <t>6817.57</t>
  </si>
  <si>
    <t>59.46</t>
  </si>
  <si>
    <t>168.18</t>
  </si>
  <si>
    <t>433.08</t>
  </si>
  <si>
    <t>967.46</t>
  </si>
  <si>
    <t>23729.16</t>
  </si>
  <si>
    <t>103.15</t>
  </si>
  <si>
    <t>546.33</t>
  </si>
  <si>
    <t>248.89</t>
  </si>
  <si>
    <t>45.88</t>
  </si>
  <si>
    <t>492.85</t>
  </si>
  <si>
    <t>502.03</t>
  </si>
  <si>
    <t>18.86</t>
  </si>
  <si>
    <t>824.1</t>
  </si>
  <si>
    <t>111.41</t>
  </si>
  <si>
    <t>897.54</t>
  </si>
  <si>
    <t>648.8</t>
  </si>
  <si>
    <t>33.82</t>
  </si>
  <si>
    <t>34.42</t>
  </si>
  <si>
    <t>1858.68</t>
  </si>
  <si>
    <t>473.09</t>
  </si>
  <si>
    <t>610.9</t>
  </si>
  <si>
    <t>86.68</t>
  </si>
  <si>
    <t>82.17</t>
  </si>
  <si>
    <t>48562.47</t>
  </si>
  <si>
    <t>169.37</t>
  </si>
  <si>
    <t>487.1</t>
  </si>
  <si>
    <t>843.57</t>
  </si>
  <si>
    <t>26.73</t>
  </si>
  <si>
    <t>13231.35</t>
  </si>
  <si>
    <t>56.89</t>
  </si>
  <si>
    <t>504.12</t>
  </si>
  <si>
    <t>516.86</t>
  </si>
  <si>
    <t>35.38</t>
  </si>
  <si>
    <t>32.24</t>
  </si>
  <si>
    <t>2482.48</t>
  </si>
  <si>
    <t>71.91</t>
  </si>
  <si>
    <t>806.17</t>
  </si>
  <si>
    <t>981.38</t>
  </si>
  <si>
    <t>11.76</t>
  </si>
  <si>
    <t>8.15</t>
  </si>
  <si>
    <t>7824.0</t>
  </si>
  <si>
    <t>97.15</t>
  </si>
  <si>
    <t>107.74</t>
  </si>
  <si>
    <t>379.24</t>
  </si>
  <si>
    <t>570.32</t>
  </si>
  <si>
    <t>51.97</t>
  </si>
  <si>
    <t>53.36</t>
  </si>
  <si>
    <t>5282.64</t>
  </si>
  <si>
    <t>99.11</t>
  </si>
  <si>
    <t>174.17</t>
  </si>
  <si>
    <t>811.04</t>
  </si>
  <si>
    <t>919.34</t>
  </si>
  <si>
    <t>35.73</t>
  </si>
  <si>
    <t>29793.4</t>
  </si>
  <si>
    <t>199.25</t>
  </si>
  <si>
    <t>576.24</t>
  </si>
  <si>
    <t>917.21</t>
  </si>
  <si>
    <t>74.42</t>
  </si>
  <si>
    <t>14810.82</t>
  </si>
  <si>
    <t>62.84</t>
  </si>
  <si>
    <t>132.84</t>
  </si>
  <si>
    <t>666.33</t>
  </si>
  <si>
    <t>950.33</t>
  </si>
  <si>
    <t>24.94</t>
  </si>
  <si>
    <t>22.38</t>
  </si>
  <si>
    <t>15307.92</t>
  </si>
  <si>
    <t>25.88</t>
  </si>
  <si>
    <t>430.74</t>
  </si>
  <si>
    <t>807.26</t>
  </si>
  <si>
    <t>33.57</t>
  </si>
  <si>
    <t>1848.56</t>
  </si>
  <si>
    <t>119.25</t>
  </si>
  <si>
    <t>356.09</t>
  </si>
  <si>
    <t>77.98</t>
  </si>
  <si>
    <t>184.26</t>
  </si>
  <si>
    <t>867.15</t>
  </si>
  <si>
    <t>261.27</t>
  </si>
  <si>
    <t>53.85</t>
  </si>
  <si>
    <t>52.2</t>
  </si>
  <si>
    <t>34.91</t>
  </si>
  <si>
    <t>37.4</t>
  </si>
  <si>
    <t>637.35</t>
  </si>
  <si>
    <t>78.89</t>
  </si>
  <si>
    <t>54.64</t>
  </si>
  <si>
    <t>50.03</t>
  </si>
  <si>
    <t>2701.62</t>
  </si>
  <si>
    <t>55.81</t>
  </si>
  <si>
    <t>871.87</t>
  </si>
  <si>
    <t>506.13</t>
  </si>
  <si>
    <t>21848.4</t>
  </si>
  <si>
    <t>375.6</t>
  </si>
  <si>
    <t>551.57</t>
  </si>
  <si>
    <t>81.82</t>
  </si>
  <si>
    <t>44755.54</t>
  </si>
  <si>
    <t>65.94</t>
  </si>
  <si>
    <t>666.81</t>
  </si>
  <si>
    <t>693.74</t>
  </si>
  <si>
    <t>30.84</t>
  </si>
  <si>
    <t>31.47</t>
  </si>
  <si>
    <t>9063.36</t>
  </si>
  <si>
    <t>49.94</t>
  </si>
  <si>
    <t>716.21</t>
  </si>
  <si>
    <t>666.57</t>
  </si>
  <si>
    <t>20.54</t>
  </si>
  <si>
    <t>23.91</t>
  </si>
  <si>
    <t>79.72</t>
  </si>
  <si>
    <t>188.82</t>
  </si>
  <si>
    <t>892.05</t>
  </si>
  <si>
    <t>577.49</t>
  </si>
  <si>
    <t>72.07</t>
  </si>
  <si>
    <t>69.22</t>
  </si>
  <si>
    <t>26372.82</t>
  </si>
  <si>
    <t>66.08</t>
  </si>
  <si>
    <t>490.92</t>
  </si>
  <si>
    <t>354.79</t>
  </si>
  <si>
    <t>73.2</t>
  </si>
  <si>
    <t>72.42</t>
  </si>
  <si>
    <t>20422.44</t>
  </si>
  <si>
    <t>145.78</t>
  </si>
  <si>
    <t>114.54</t>
  </si>
  <si>
    <t>564.67</t>
  </si>
  <si>
    <t>86.36</t>
  </si>
  <si>
    <t>86.19</t>
  </si>
  <si>
    <t>22754.16</t>
  </si>
  <si>
    <t>18.41</t>
  </si>
  <si>
    <t>57.58</t>
  </si>
  <si>
    <t>683.63</t>
  </si>
  <si>
    <t>415.6</t>
  </si>
  <si>
    <t>37.11</t>
  </si>
  <si>
    <t>38.95</t>
  </si>
  <si>
    <t>14567.3</t>
  </si>
  <si>
    <t>60.73</t>
  </si>
  <si>
    <t>156.92</t>
  </si>
  <si>
    <t>651.51</t>
  </si>
  <si>
    <t>882.8</t>
  </si>
  <si>
    <t>5252.15</t>
  </si>
  <si>
    <t>199.81</t>
  </si>
  <si>
    <t>303.26</t>
  </si>
  <si>
    <t>565.32</t>
  </si>
  <si>
    <t>5.61</t>
  </si>
  <si>
    <t>3006.96</t>
  </si>
  <si>
    <t>32.98</t>
  </si>
  <si>
    <t>736.44</t>
  </si>
  <si>
    <t>690.15</t>
  </si>
  <si>
    <t>92.54</t>
  </si>
  <si>
    <t>91.63</t>
  </si>
  <si>
    <t>13836.13</t>
  </si>
  <si>
    <t>55.06</t>
  </si>
  <si>
    <t>906.58</t>
  </si>
  <si>
    <t>621.4</t>
  </si>
  <si>
    <t>66.95</t>
  </si>
  <si>
    <t>67.17</t>
  </si>
  <si>
    <t>30763.86</t>
  </si>
  <si>
    <t>92.08</t>
  </si>
  <si>
    <t>151.04</t>
  </si>
  <si>
    <t>933.73</t>
  </si>
  <si>
    <t>719.67</t>
  </si>
  <si>
    <t>90.84</t>
  </si>
  <si>
    <t>12626.76</t>
  </si>
  <si>
    <t>162.05</t>
  </si>
  <si>
    <t>437.41</t>
  </si>
  <si>
    <t>477.96</t>
  </si>
  <si>
    <t>19608.8</t>
  </si>
  <si>
    <t>76.47</t>
  </si>
  <si>
    <t>128.75</t>
  </si>
  <si>
    <t>378.06</t>
  </si>
  <si>
    <t>333.76</t>
  </si>
  <si>
    <t>38.82</t>
  </si>
  <si>
    <t>98.16</t>
  </si>
  <si>
    <t>614.52</t>
  </si>
  <si>
    <t>115.3</t>
  </si>
  <si>
    <t>71.47</t>
  </si>
  <si>
    <t>73.32</t>
  </si>
  <si>
    <t>2419.56</t>
  </si>
  <si>
    <t>75.38</t>
  </si>
  <si>
    <t>173.56</t>
  </si>
  <si>
    <t>981.27</t>
  </si>
  <si>
    <t>1338.3</t>
  </si>
  <si>
    <t>74.58</t>
  </si>
  <si>
    <t>647.38</t>
  </si>
  <si>
    <t>620.0</t>
  </si>
  <si>
    <t>52.73</t>
  </si>
  <si>
    <t>28632.39</t>
  </si>
  <si>
    <t>121.96</t>
  </si>
  <si>
    <t>358.82</t>
  </si>
  <si>
    <t>244.68</t>
  </si>
  <si>
    <t>84.59</t>
  </si>
  <si>
    <t>83.03</t>
  </si>
  <si>
    <t>15111.46</t>
  </si>
  <si>
    <t>25.27</t>
  </si>
  <si>
    <t>146.6</t>
  </si>
  <si>
    <t>12.64</t>
  </si>
  <si>
    <t>895.12</t>
  </si>
  <si>
    <t>62.46</t>
  </si>
  <si>
    <t>15573.35</t>
  </si>
  <si>
    <t>23.35</t>
  </si>
  <si>
    <t>210.14</t>
  </si>
  <si>
    <t>76.35</t>
  </si>
  <si>
    <t>98.74</t>
  </si>
  <si>
    <t>6220.62</t>
  </si>
  <si>
    <t>62.6</t>
  </si>
  <si>
    <t>390.16</t>
  </si>
  <si>
    <t>457.21</t>
  </si>
  <si>
    <t>9245.21</t>
  </si>
  <si>
    <t>55.27</t>
  </si>
  <si>
    <t>34.76</t>
  </si>
  <si>
    <t>31.4</t>
  </si>
  <si>
    <t>171.39</t>
  </si>
  <si>
    <t>494.53</t>
  </si>
  <si>
    <t>491.96</t>
  </si>
  <si>
    <t>74.92</t>
  </si>
  <si>
    <t>16632.24</t>
  </si>
  <si>
    <t>86.79</t>
  </si>
  <si>
    <t>65.95</t>
  </si>
  <si>
    <t>100.89</t>
  </si>
  <si>
    <t>203.51</t>
  </si>
  <si>
    <t>30.38</t>
  </si>
  <si>
    <t>29.27</t>
  </si>
  <si>
    <t>4185.61</t>
  </si>
  <si>
    <t>96.05</t>
  </si>
  <si>
    <t>130.52</t>
  </si>
  <si>
    <t>180.86</t>
  </si>
  <si>
    <t>633.39</t>
  </si>
  <si>
    <t>38.96</t>
  </si>
  <si>
    <t>39.97</t>
  </si>
  <si>
    <t>17187.1</t>
  </si>
  <si>
    <t>97.82</t>
  </si>
  <si>
    <t>32.83</t>
  </si>
  <si>
    <t>13.87</t>
  </si>
  <si>
    <t>913.34</t>
  </si>
  <si>
    <t>92.82</t>
  </si>
  <si>
    <t>93.73</t>
  </si>
  <si>
    <t>72265.83</t>
  </si>
  <si>
    <t>101.5</t>
  </si>
  <si>
    <t>116.84</t>
  </si>
  <si>
    <t>285.29</t>
  </si>
  <si>
    <t>19.33</t>
  </si>
  <si>
    <t>44.44</t>
  </si>
  <si>
    <t>544.54</t>
  </si>
  <si>
    <t>521.12</t>
  </si>
  <si>
    <t>35.44</t>
  </si>
  <si>
    <t>157.61</t>
  </si>
  <si>
    <t>961.61</t>
  </si>
  <si>
    <t>861.33</t>
  </si>
  <si>
    <t>32.28</t>
  </si>
  <si>
    <t>29.78</t>
  </si>
  <si>
    <t>23645.32</t>
  </si>
  <si>
    <t>119.51</t>
  </si>
  <si>
    <t>839.93</t>
  </si>
  <si>
    <t>690.18</t>
  </si>
  <si>
    <t>71.14</t>
  </si>
  <si>
    <t>69.34</t>
  </si>
  <si>
    <t>4437.76</t>
  </si>
  <si>
    <t>60.98</t>
  </si>
  <si>
    <t>163.09</t>
  </si>
  <si>
    <t>82.66</t>
  </si>
  <si>
    <t>18.67</t>
  </si>
  <si>
    <t>21.95</t>
  </si>
  <si>
    <t>1492.6</t>
  </si>
  <si>
    <t>21.51</t>
  </si>
  <si>
    <t>93.01</t>
  </si>
  <si>
    <t>400.38</t>
  </si>
  <si>
    <t>987.34</t>
  </si>
  <si>
    <t>56.3</t>
  </si>
  <si>
    <t>56.5</t>
  </si>
  <si>
    <t>48364.0</t>
  </si>
  <si>
    <t>531.31</t>
  </si>
  <si>
    <t>854.05</t>
  </si>
  <si>
    <t>91.75</t>
  </si>
  <si>
    <t>59776.85</t>
  </si>
  <si>
    <t>159.0</t>
  </si>
  <si>
    <t>520.79</t>
  </si>
  <si>
    <t>914.47</t>
  </si>
  <si>
    <t>45.64</t>
  </si>
  <si>
    <t>35633.22</t>
  </si>
  <si>
    <t>10.53</t>
  </si>
  <si>
    <t>43.08</t>
  </si>
  <si>
    <t>708.13</t>
  </si>
  <si>
    <t>62.1</t>
  </si>
  <si>
    <t>31298.4</t>
  </si>
  <si>
    <t>41.55</t>
  </si>
  <si>
    <t>637.77</t>
  </si>
  <si>
    <t>497.86</t>
  </si>
  <si>
    <t>10.62</t>
  </si>
  <si>
    <t>7.89</t>
  </si>
  <si>
    <t>3873.99</t>
  </si>
  <si>
    <t>23.27</t>
  </si>
  <si>
    <t>268.06</t>
  </si>
  <si>
    <t>230.42</t>
  </si>
  <si>
    <t>50.2</t>
  </si>
  <si>
    <t>53.73</t>
  </si>
  <si>
    <t>2793.96</t>
  </si>
  <si>
    <t>453.78</t>
  </si>
  <si>
    <t>414.87</t>
  </si>
  <si>
    <t>92.7</t>
  </si>
  <si>
    <t>91.22</t>
  </si>
  <si>
    <t>7844.92</t>
  </si>
  <si>
    <t>37.88</t>
  </si>
  <si>
    <t>33.2</t>
  </si>
  <si>
    <t>497.94</t>
  </si>
  <si>
    <t>174.1</t>
  </si>
  <si>
    <t>93.37</t>
  </si>
  <si>
    <t>90.94</t>
  </si>
  <si>
    <t>2819.14</t>
  </si>
  <si>
    <t>70.99</t>
  </si>
  <si>
    <t>897.41</t>
  </si>
  <si>
    <t>37.83</t>
  </si>
  <si>
    <t>41.67</t>
  </si>
  <si>
    <t>29419.02</t>
  </si>
  <si>
    <t>60.36</t>
  </si>
  <si>
    <t>101.74</t>
  </si>
  <si>
    <t>280.34</t>
  </si>
  <si>
    <t>369.85</t>
  </si>
  <si>
    <t>59.45</t>
  </si>
  <si>
    <t>16824.35</t>
  </si>
  <si>
    <t>74.36</t>
  </si>
  <si>
    <t>35.84</t>
  </si>
  <si>
    <t>416.87</t>
  </si>
  <si>
    <t>331.01</t>
  </si>
  <si>
    <t>81.43</t>
  </si>
  <si>
    <t>82.6</t>
  </si>
  <si>
    <t>187.3</t>
  </si>
  <si>
    <t>546.09</t>
  </si>
  <si>
    <t>323.55</t>
  </si>
  <si>
    <t>61.06</t>
  </si>
  <si>
    <t>60.86</t>
  </si>
  <si>
    <t>6451.16</t>
  </si>
  <si>
    <t>22.57</t>
  </si>
  <si>
    <t>33.28</t>
  </si>
  <si>
    <t>873.05</t>
  </si>
  <si>
    <t>782.49</t>
  </si>
  <si>
    <t>49.48</t>
  </si>
  <si>
    <t>45.5</t>
  </si>
  <si>
    <t>81.58</t>
  </si>
  <si>
    <t>758.83</t>
  </si>
  <si>
    <t>10.76</t>
  </si>
  <si>
    <t>96.17</t>
  </si>
  <si>
    <t>101.28</t>
  </si>
  <si>
    <t>305.6</t>
  </si>
  <si>
    <t>286.69</t>
  </si>
  <si>
    <t>71.46</t>
  </si>
  <si>
    <t>68.37</t>
  </si>
  <si>
    <t>13674.0</t>
  </si>
  <si>
    <t>156.35</t>
  </si>
  <si>
    <t>422.25</t>
  </si>
  <si>
    <t>923.96</t>
  </si>
  <si>
    <t>40.94</t>
  </si>
  <si>
    <t>36077.4</t>
  </si>
  <si>
    <t>13.15</t>
  </si>
  <si>
    <t>140.27</t>
  </si>
  <si>
    <t>14.89</t>
  </si>
  <si>
    <t>884.04</t>
  </si>
  <si>
    <t>46.42</t>
  </si>
  <si>
    <t>50.23</t>
  </si>
  <si>
    <t>22703.96</t>
  </si>
  <si>
    <t>96.3</t>
  </si>
  <si>
    <t>519.0</t>
  </si>
  <si>
    <t>99.5</t>
  </si>
  <si>
    <t>8557.0</t>
  </si>
  <si>
    <t>82.64</t>
  </si>
  <si>
    <t>490.84</t>
  </si>
  <si>
    <t>776.87</t>
  </si>
  <si>
    <t>59.5</t>
  </si>
  <si>
    <t>61.3</t>
  </si>
  <si>
    <t>33715.0</t>
  </si>
  <si>
    <t>47.63</t>
  </si>
  <si>
    <t>89.88</t>
  </si>
  <si>
    <t>392.58</t>
  </si>
  <si>
    <t>63.7</t>
  </si>
  <si>
    <t>2721.82</t>
  </si>
  <si>
    <t>21.43</t>
  </si>
  <si>
    <t>468.46</t>
  </si>
  <si>
    <t>461.61</t>
  </si>
  <si>
    <t>57.38</t>
  </si>
  <si>
    <t>20612.76</t>
  </si>
  <si>
    <t>45.42</t>
  </si>
  <si>
    <t>412.12</t>
  </si>
  <si>
    <t>717.33</t>
  </si>
  <si>
    <t>50.82</t>
  </si>
  <si>
    <t>55.68</t>
  </si>
  <si>
    <t>32238.72</t>
  </si>
  <si>
    <t>171.34</t>
  </si>
  <si>
    <t>883.5</t>
  </si>
  <si>
    <t>946.41</t>
  </si>
  <si>
    <t>79.03</t>
  </si>
  <si>
    <t>44335.83</t>
  </si>
  <si>
    <t>126.31</t>
  </si>
  <si>
    <t>228.45</t>
  </si>
  <si>
    <t>84.64</t>
  </si>
  <si>
    <t>84.0</t>
  </si>
  <si>
    <t>36036.0</t>
  </si>
  <si>
    <t>76.79</t>
  </si>
  <si>
    <t>22.95</t>
  </si>
  <si>
    <t>249.47</t>
  </si>
  <si>
    <t>536.09</t>
  </si>
  <si>
    <t>86.84</t>
  </si>
  <si>
    <t>86.3</t>
  </si>
  <si>
    <t>27270.8</t>
  </si>
  <si>
    <t>161.74</t>
  </si>
  <si>
    <t>323.41</t>
  </si>
  <si>
    <t>398.22</t>
  </si>
  <si>
    <t>34.32</t>
  </si>
  <si>
    <t>31.58</t>
  </si>
  <si>
    <t>4863.32</t>
  </si>
  <si>
    <t>162.23</t>
  </si>
  <si>
    <t>42.54</t>
  </si>
  <si>
    <t>440.06</t>
  </si>
  <si>
    <t>11.57</t>
  </si>
  <si>
    <t>5106.46</t>
  </si>
  <si>
    <t>79.27</t>
  </si>
  <si>
    <t>267.87</t>
  </si>
  <si>
    <t>854.92</t>
  </si>
  <si>
    <t>59.32</t>
  </si>
  <si>
    <t>55.44</t>
  </si>
  <si>
    <t>5987.52</t>
  </si>
  <si>
    <t>34.25</t>
  </si>
  <si>
    <t>911.47</t>
  </si>
  <si>
    <t>545.57</t>
  </si>
  <si>
    <t>69.3</t>
  </si>
  <si>
    <t>66.89</t>
  </si>
  <si>
    <t>4949.86</t>
  </si>
  <si>
    <t>58.48</t>
  </si>
  <si>
    <t>651.27</t>
  </si>
  <si>
    <t>820.95</t>
  </si>
  <si>
    <t>94.53</t>
  </si>
  <si>
    <t>95.5</t>
  </si>
  <si>
    <t>78214.5</t>
  </si>
  <si>
    <t>54.43</t>
  </si>
  <si>
    <t>63.82</t>
  </si>
  <si>
    <t>51.88</t>
  </si>
  <si>
    <t>86.38</t>
  </si>
  <si>
    <t>19.96</t>
  </si>
  <si>
    <t>1157.68</t>
  </si>
  <si>
    <t>134.94</t>
  </si>
  <si>
    <t>878.31</t>
  </si>
  <si>
    <t>416.52</t>
  </si>
  <si>
    <t>56.06</t>
  </si>
  <si>
    <t>14738.4</t>
  </si>
  <si>
    <t>59.63</t>
  </si>
  <si>
    <t>95.02</t>
  </si>
  <si>
    <t>213.84</t>
  </si>
  <si>
    <t>459.36</t>
  </si>
  <si>
    <t>53.1</t>
  </si>
  <si>
    <t>52.63</t>
  </si>
  <si>
    <t>14578.51</t>
  </si>
  <si>
    <t>31.78</t>
  </si>
  <si>
    <t>875.3</t>
  </si>
  <si>
    <t>615.01</t>
  </si>
  <si>
    <t>48.94</t>
  </si>
  <si>
    <t>52.89</t>
  </si>
  <si>
    <t>21103.11</t>
  </si>
  <si>
    <t>83.37</t>
  </si>
  <si>
    <t>161.06</t>
  </si>
  <si>
    <t>510.02</t>
  </si>
  <si>
    <t>723.37</t>
  </si>
  <si>
    <t>95.72</t>
  </si>
  <si>
    <t>96.81</t>
  </si>
  <si>
    <t>17135.37</t>
  </si>
  <si>
    <t>69.69</t>
  </si>
  <si>
    <t>59.18</t>
  </si>
  <si>
    <t>526.08</t>
  </si>
  <si>
    <t>727.6</t>
  </si>
  <si>
    <t>10793.37</t>
  </si>
  <si>
    <t>78.43</t>
  </si>
  <si>
    <t>842.56</t>
  </si>
  <si>
    <t>78.0</t>
  </si>
  <si>
    <t>15909.4</t>
  </si>
  <si>
    <t>100.32</t>
  </si>
  <si>
    <t>592.06</t>
  </si>
  <si>
    <t>512.5</t>
  </si>
  <si>
    <t>56.48</t>
  </si>
  <si>
    <t>60.63</t>
  </si>
  <si>
    <t>30557.52</t>
  </si>
  <si>
    <t>134.83</t>
  </si>
  <si>
    <t>520.43</t>
  </si>
  <si>
    <t>952.14</t>
  </si>
  <si>
    <t>48.37</t>
  </si>
  <si>
    <t>44790.62</t>
  </si>
  <si>
    <t>95.47</t>
  </si>
  <si>
    <t>881.28</t>
  </si>
  <si>
    <t>463.97</t>
  </si>
  <si>
    <t>59.24</t>
  </si>
  <si>
    <t>63.79</t>
  </si>
  <si>
    <t>62.2</t>
  </si>
  <si>
    <t>70.91</t>
  </si>
  <si>
    <t>162.57</t>
  </si>
  <si>
    <t>503.23</t>
  </si>
  <si>
    <t>30.98</t>
  </si>
  <si>
    <t>10497.52</t>
  </si>
  <si>
    <t>192.1</t>
  </si>
  <si>
    <t>780.33</t>
  </si>
  <si>
    <t>272.71</t>
  </si>
  <si>
    <t>28.61</t>
  </si>
  <si>
    <t>6608.91</t>
  </si>
  <si>
    <t>62.85</t>
  </si>
  <si>
    <t>147.81</t>
  </si>
  <si>
    <t>905.36</t>
  </si>
  <si>
    <t>33.85</t>
  </si>
  <si>
    <t>30.88</t>
  </si>
  <si>
    <t>19763.2</t>
  </si>
  <si>
    <t>186.66</t>
  </si>
  <si>
    <t>993.15</t>
  </si>
  <si>
    <t>20.77</t>
  </si>
  <si>
    <t>72.49</t>
  </si>
  <si>
    <t>75.31</t>
  </si>
  <si>
    <t>979.03</t>
  </si>
  <si>
    <t>42.7</t>
  </si>
  <si>
    <t>188.31</t>
  </si>
  <si>
    <t>769.71</t>
  </si>
  <si>
    <t>796.65</t>
  </si>
  <si>
    <t>34.51</t>
  </si>
  <si>
    <t>32.61</t>
  </si>
  <si>
    <t>228.27</t>
  </si>
  <si>
    <t>96.8</t>
  </si>
  <si>
    <t>114.5</t>
  </si>
  <si>
    <t>249.83</t>
  </si>
  <si>
    <t>210.11</t>
  </si>
  <si>
    <t>32.77</t>
  </si>
  <si>
    <t>1048.64</t>
  </si>
  <si>
    <t>96.49</t>
  </si>
  <si>
    <t>56.35</t>
  </si>
  <si>
    <t>317.81</t>
  </si>
  <si>
    <t>233.8</t>
  </si>
  <si>
    <t>74.65</t>
  </si>
  <si>
    <t>76.96</t>
  </si>
  <si>
    <t>12852.32</t>
  </si>
  <si>
    <t>134.33</t>
  </si>
  <si>
    <t>840.71</t>
  </si>
  <si>
    <t>785.16</t>
  </si>
  <si>
    <t>74.1</t>
  </si>
  <si>
    <t>6669.0</t>
  </si>
  <si>
    <t>60.77</t>
  </si>
  <si>
    <t>42.52</t>
  </si>
  <si>
    <t>392.26</t>
  </si>
  <si>
    <t>649.7</t>
  </si>
  <si>
    <t>83.26</t>
  </si>
  <si>
    <t>80.35</t>
  </si>
  <si>
    <t>45237.05</t>
  </si>
  <si>
    <t>22.78</t>
  </si>
  <si>
    <t>184.88</t>
  </si>
  <si>
    <t>480.49</t>
  </si>
  <si>
    <t>790.85</t>
  </si>
  <si>
    <t>48.88</t>
  </si>
  <si>
    <t>50.89</t>
  </si>
  <si>
    <t>36742.58</t>
  </si>
  <si>
    <t>47.61</t>
  </si>
  <si>
    <t>258.0</t>
  </si>
  <si>
    <t>913.82</t>
  </si>
  <si>
    <t>23220.47</t>
  </si>
  <si>
    <t>142.36</t>
  </si>
  <si>
    <t>203.31</t>
  </si>
  <si>
    <t>435.51</t>
  </si>
  <si>
    <t>38.94</t>
  </si>
  <si>
    <t>41.71</t>
  </si>
  <si>
    <t>875.91</t>
  </si>
  <si>
    <t>49.62</t>
  </si>
  <si>
    <t>115.79</t>
  </si>
  <si>
    <t>802.17</t>
  </si>
  <si>
    <t>232.16</t>
  </si>
  <si>
    <t>96.98</t>
  </si>
  <si>
    <t>92.9</t>
  </si>
  <si>
    <t>18208.4</t>
  </si>
  <si>
    <t>111.56</t>
  </si>
  <si>
    <t>318.91</t>
  </si>
  <si>
    <t>495.25</t>
  </si>
  <si>
    <t>96.69</t>
  </si>
  <si>
    <t>39266.94</t>
  </si>
  <si>
    <t>189.27</t>
  </si>
  <si>
    <t>430.59</t>
  </si>
  <si>
    <t>38.41</t>
  </si>
  <si>
    <t>43.39</t>
  </si>
  <si>
    <t>10847.5</t>
  </si>
  <si>
    <t>34.15</t>
  </si>
  <si>
    <t>645.66</t>
  </si>
  <si>
    <t>74.26</t>
  </si>
  <si>
    <t>79.11</t>
  </si>
  <si>
    <t>24524.1</t>
  </si>
  <si>
    <t>90.97</t>
  </si>
  <si>
    <t>59.27</t>
  </si>
  <si>
    <t>949.82</t>
  </si>
  <si>
    <t>83.9</t>
  </si>
  <si>
    <t>81.86</t>
  </si>
  <si>
    <t>50916.92</t>
  </si>
  <si>
    <t>508.72</t>
  </si>
  <si>
    <t>13.93</t>
  </si>
  <si>
    <t>12.61</t>
  </si>
  <si>
    <t>2988.57</t>
  </si>
  <si>
    <t>128.2</t>
  </si>
  <si>
    <t>998.99</t>
  </si>
  <si>
    <t>669.74</t>
  </si>
  <si>
    <t>40.05</t>
  </si>
  <si>
    <t>10225.5</t>
  </si>
  <si>
    <t>173.94</t>
  </si>
  <si>
    <t>573.12</t>
  </si>
  <si>
    <t>306.48</t>
  </si>
  <si>
    <t>97.59</t>
  </si>
  <si>
    <t>93.23</t>
  </si>
  <si>
    <t>2703.67</t>
  </si>
  <si>
    <t>44.21</t>
  </si>
  <si>
    <t>107.88</t>
  </si>
  <si>
    <t>864.12</t>
  </si>
  <si>
    <t>730.2</t>
  </si>
  <si>
    <t>61.56</t>
  </si>
  <si>
    <t>64.27</t>
  </si>
  <si>
    <t>706.97</t>
  </si>
  <si>
    <t>67.78</t>
  </si>
  <si>
    <t>105.62</t>
  </si>
  <si>
    <t>464.68</t>
  </si>
  <si>
    <t>487.46</t>
  </si>
  <si>
    <t>58.35</t>
  </si>
  <si>
    <t>25361.64</t>
  </si>
  <si>
    <t>42.39</t>
  </si>
  <si>
    <t>149.78</t>
  </si>
  <si>
    <t>632.87</t>
  </si>
  <si>
    <t>692.74</t>
  </si>
  <si>
    <t>68.86</t>
  </si>
  <si>
    <t>1514.92</t>
  </si>
  <si>
    <t>119.33</t>
  </si>
  <si>
    <t>118.73</t>
  </si>
  <si>
    <t>66.32</t>
  </si>
  <si>
    <t>72.19</t>
  </si>
  <si>
    <t>73.59</t>
  </si>
  <si>
    <t>4783.35</t>
  </si>
  <si>
    <t>90.3</t>
  </si>
  <si>
    <t>72.17</t>
  </si>
  <si>
    <t>40.63</t>
  </si>
  <si>
    <t>446.4</t>
  </si>
  <si>
    <t>85.06</t>
  </si>
  <si>
    <t>22881.14</t>
  </si>
  <si>
    <t>97.73</t>
  </si>
  <si>
    <t>100.03</t>
  </si>
  <si>
    <t>297.44</t>
  </si>
  <si>
    <t>184.92</t>
  </si>
  <si>
    <t>47.36</t>
  </si>
  <si>
    <t>7454.16</t>
  </si>
  <si>
    <t>180.52</t>
  </si>
  <si>
    <t>327.68</t>
  </si>
  <si>
    <t>754.71</t>
  </si>
  <si>
    <t>49.07</t>
  </si>
  <si>
    <t>22670.34</t>
  </si>
  <si>
    <t>77.78</t>
  </si>
  <si>
    <t>96.38</t>
  </si>
  <si>
    <t>704.9</t>
  </si>
  <si>
    <t>410.84</t>
  </si>
  <si>
    <t>65.14</t>
  </si>
  <si>
    <t>14111.44</t>
  </si>
  <si>
    <t>77.65</t>
  </si>
  <si>
    <t>107.81</t>
  </si>
  <si>
    <t>318.12</t>
  </si>
  <si>
    <t>10.41</t>
  </si>
  <si>
    <t>6.77</t>
  </si>
  <si>
    <t>555.14</t>
  </si>
  <si>
    <t>30.32</t>
  </si>
  <si>
    <t>176.3</t>
  </si>
  <si>
    <t>298.06</t>
  </si>
  <si>
    <t>849.92</t>
  </si>
  <si>
    <t>40.09</t>
  </si>
  <si>
    <t>10263.04</t>
  </si>
  <si>
    <t>36.62</t>
  </si>
  <si>
    <t>500.67</t>
  </si>
  <si>
    <t>814.38</t>
  </si>
  <si>
    <t>40.88</t>
  </si>
  <si>
    <t>40.55</t>
  </si>
  <si>
    <t>19504.55</t>
  </si>
  <si>
    <t>53.95</t>
  </si>
  <si>
    <t>527.23</t>
  </si>
  <si>
    <t>499.31</t>
  </si>
  <si>
    <t>15.67</t>
  </si>
  <si>
    <t>235.05</t>
  </si>
  <si>
    <t>100.71</t>
  </si>
  <si>
    <t>922.3</t>
  </si>
  <si>
    <t>194.04</t>
  </si>
  <si>
    <t>73.31</t>
  </si>
  <si>
    <t>72.28</t>
  </si>
  <si>
    <t>3180.32</t>
  </si>
  <si>
    <t>84.29</t>
  </si>
  <si>
    <t>112.44</t>
  </si>
  <si>
    <t>197.23</t>
  </si>
  <si>
    <t>300.62</t>
  </si>
  <si>
    <t>38.78</t>
  </si>
  <si>
    <t>35.63</t>
  </si>
  <si>
    <t>50.29</t>
  </si>
  <si>
    <t>94.68</t>
  </si>
  <si>
    <t>443.51</t>
  </si>
  <si>
    <t>234.57</t>
  </si>
  <si>
    <t>68.52</t>
  </si>
  <si>
    <t>64.53</t>
  </si>
  <si>
    <t>7227.36</t>
  </si>
  <si>
    <t>60.75</t>
  </si>
  <si>
    <t>142.89</t>
  </si>
  <si>
    <t>204.1</t>
  </si>
  <si>
    <t>93.05</t>
  </si>
  <si>
    <t>94.33</t>
  </si>
  <si>
    <t>9244.34</t>
  </si>
  <si>
    <t>25.36</t>
  </si>
  <si>
    <t>535.39</t>
  </si>
  <si>
    <t>31.09</t>
  </si>
  <si>
    <t>26.77</t>
  </si>
  <si>
    <t>31.06</t>
  </si>
  <si>
    <t>931.8</t>
  </si>
  <si>
    <t>161.3</t>
  </si>
  <si>
    <t>677.91</t>
  </si>
  <si>
    <t>370.74</t>
  </si>
  <si>
    <t>30.34</t>
  </si>
  <si>
    <t>3239.17</t>
  </si>
  <si>
    <t>18.33</t>
  </si>
  <si>
    <t>101.73</t>
  </si>
  <si>
    <t>696.15</t>
  </si>
  <si>
    <t>442.2</t>
  </si>
  <si>
    <t>48.8</t>
  </si>
  <si>
    <t>47.99</t>
  </si>
  <si>
    <t>14444.99</t>
  </si>
  <si>
    <t>555.53</t>
  </si>
  <si>
    <t>15.19</t>
  </si>
  <si>
    <t>136.96</t>
  </si>
  <si>
    <t>84.5</t>
  </si>
  <si>
    <t>106.45</t>
  </si>
  <si>
    <t>865.05</t>
  </si>
  <si>
    <t>270.21</t>
  </si>
  <si>
    <t>96.31</t>
  </si>
  <si>
    <t>19881.54</t>
  </si>
  <si>
    <t>69.98</t>
  </si>
  <si>
    <t>183.24</t>
  </si>
  <si>
    <t>972.97</t>
  </si>
  <si>
    <t>788.45</t>
  </si>
  <si>
    <t>3190.54</t>
  </si>
  <si>
    <t>119.48</t>
  </si>
  <si>
    <t>209.76</t>
  </si>
  <si>
    <t>456.81</t>
  </si>
  <si>
    <t>79.79</t>
  </si>
  <si>
    <t>9335.43</t>
  </si>
  <si>
    <t>35.9</t>
  </si>
  <si>
    <t>531.67</t>
  </si>
  <si>
    <t>594.21</t>
  </si>
  <si>
    <t>28.27</t>
  </si>
  <si>
    <t>441.18</t>
  </si>
  <si>
    <t>665.07</t>
  </si>
  <si>
    <t>31.25</t>
  </si>
  <si>
    <t>35.03</t>
  </si>
  <si>
    <t>1541.32</t>
  </si>
  <si>
    <t>108.62</t>
  </si>
  <si>
    <t>703.32</t>
  </si>
  <si>
    <t>724.92</t>
  </si>
  <si>
    <t>40.48</t>
  </si>
  <si>
    <t>30837.15</t>
  </si>
  <si>
    <t>154.86</t>
  </si>
  <si>
    <t>235.32</t>
  </si>
  <si>
    <t>829.83</t>
  </si>
  <si>
    <t>32.64</t>
  </si>
  <si>
    <t>19269.6</t>
  </si>
  <si>
    <t>52.82</t>
  </si>
  <si>
    <t>636.91</t>
  </si>
  <si>
    <t>98.08</t>
  </si>
  <si>
    <t>100.43</t>
  </si>
  <si>
    <t>13357.19</t>
  </si>
  <si>
    <t>82.62</t>
  </si>
  <si>
    <t>193.98</t>
  </si>
  <si>
    <t>313.91</t>
  </si>
  <si>
    <t>199.89</t>
  </si>
  <si>
    <t>37.8</t>
  </si>
  <si>
    <t>33.52</t>
  </si>
  <si>
    <t>6469.36</t>
  </si>
  <si>
    <t>67.96</t>
  </si>
  <si>
    <t>340.18</t>
  </si>
  <si>
    <t>159.33</t>
  </si>
  <si>
    <t>77.72</t>
  </si>
  <si>
    <t>82.38</t>
  </si>
  <si>
    <t>11862.72</t>
  </si>
  <si>
    <t>76.45</t>
  </si>
  <si>
    <t>542.09</t>
  </si>
  <si>
    <t>103.55</t>
  </si>
  <si>
    <t>78.16</t>
  </si>
  <si>
    <t>1328.72</t>
  </si>
  <si>
    <t>64.89</t>
  </si>
  <si>
    <t>151.64</t>
  </si>
  <si>
    <t>139.05</t>
  </si>
  <si>
    <t>938.27</t>
  </si>
  <si>
    <t>68.21</t>
  </si>
  <si>
    <t>64.82</t>
  </si>
  <si>
    <t>27159.58</t>
  </si>
  <si>
    <t>150.6</t>
  </si>
  <si>
    <t>40.71</t>
  </si>
  <si>
    <t>605.73</t>
  </si>
  <si>
    <t>89.78</t>
  </si>
  <si>
    <t>46582.56</t>
  </si>
  <si>
    <t>148.66</t>
  </si>
  <si>
    <t>712.58</t>
  </si>
  <si>
    <t>292.97</t>
  </si>
  <si>
    <t>26.38</t>
  </si>
  <si>
    <t>23.63</t>
  </si>
  <si>
    <t>3119.16</t>
  </si>
  <si>
    <t>197.4</t>
  </si>
  <si>
    <t>106.77</t>
  </si>
  <si>
    <t>968.17</t>
  </si>
  <si>
    <t>35.61</t>
  </si>
  <si>
    <t>37.29</t>
  </si>
  <si>
    <t>31398.18</t>
  </si>
  <si>
    <t>42.57</t>
  </si>
  <si>
    <t>714.59</t>
  </si>
  <si>
    <t>912.1</t>
  </si>
  <si>
    <t>95.77</t>
  </si>
  <si>
    <t>94.95</t>
  </si>
  <si>
    <t>14052.6</t>
  </si>
  <si>
    <t>105.42</t>
  </si>
  <si>
    <t>284.93</t>
  </si>
  <si>
    <t>739.64</t>
  </si>
  <si>
    <t>15.74</t>
  </si>
  <si>
    <t>3761.86</t>
  </si>
  <si>
    <t>112.03</t>
  </si>
  <si>
    <t>947.39</t>
  </si>
  <si>
    <t>820.1</t>
  </si>
  <si>
    <t>50.05</t>
  </si>
  <si>
    <t>19269.25</t>
  </si>
  <si>
    <t>62.57</t>
  </si>
  <si>
    <t>285.95</t>
  </si>
  <si>
    <t>773.61</t>
  </si>
  <si>
    <t>67.65</t>
  </si>
  <si>
    <t>67.5</t>
  </si>
  <si>
    <t>40297.5</t>
  </si>
  <si>
    <t>97.77</t>
  </si>
  <si>
    <t>118.32</t>
  </si>
  <si>
    <t>403.55</t>
  </si>
  <si>
    <t>655.72</t>
  </si>
  <si>
    <t>14.42</t>
  </si>
  <si>
    <t>27.59</t>
  </si>
  <si>
    <t>90.87</t>
  </si>
  <si>
    <t>858.57</t>
  </si>
  <si>
    <t>909.03</t>
  </si>
  <si>
    <t>85.52</t>
  </si>
  <si>
    <t>37885.36</t>
  </si>
  <si>
    <t>61.92</t>
  </si>
  <si>
    <t>80.24</t>
  </si>
  <si>
    <t>390.31</t>
  </si>
  <si>
    <t>829.91</t>
  </si>
  <si>
    <t>32.36</t>
  </si>
  <si>
    <t>24496.52</t>
  </si>
  <si>
    <t>84.27</t>
  </si>
  <si>
    <t>864.46</t>
  </si>
  <si>
    <t>224.6</t>
  </si>
  <si>
    <t>95.23</t>
  </si>
  <si>
    <t>1740.59</t>
  </si>
  <si>
    <t>15.95</t>
  </si>
  <si>
    <t>82.19</t>
  </si>
  <si>
    <t>735.46</t>
  </si>
  <si>
    <t>277.21</t>
  </si>
  <si>
    <t>66.37</t>
  </si>
  <si>
    <t>18932.97</t>
  </si>
  <si>
    <t>107.02</t>
  </si>
  <si>
    <t>208.65</t>
  </si>
  <si>
    <t>757.12</t>
  </si>
  <si>
    <t>15.81</t>
  </si>
  <si>
    <t>12.38</t>
  </si>
  <si>
    <t>2191.26</t>
  </si>
  <si>
    <t>19.44</t>
  </si>
  <si>
    <t>546.54</t>
  </si>
  <si>
    <t>842.01</t>
  </si>
  <si>
    <t>48.67</t>
  </si>
  <si>
    <t>47.24</t>
  </si>
  <si>
    <t>31556.32</t>
  </si>
  <si>
    <t>121.29</t>
  </si>
  <si>
    <t>413.06</t>
  </si>
  <si>
    <t>834.79</t>
  </si>
  <si>
    <t>69.97</t>
  </si>
  <si>
    <t>72.13</t>
  </si>
  <si>
    <t>43061.61</t>
  </si>
  <si>
    <t>163.29</t>
  </si>
  <si>
    <t>683.46</t>
  </si>
  <si>
    <t>423.59</t>
  </si>
  <si>
    <t>11.53</t>
  </si>
  <si>
    <t>1831.36</t>
  </si>
  <si>
    <t>122.58</t>
  </si>
  <si>
    <t>804.26</t>
  </si>
  <si>
    <t>502.18</t>
  </si>
  <si>
    <t>1847.88</t>
  </si>
  <si>
    <t>148.01</t>
  </si>
  <si>
    <t>61.53</t>
  </si>
  <si>
    <t>202.2</t>
  </si>
  <si>
    <t>75.07</t>
  </si>
  <si>
    <t>6443.71</t>
  </si>
  <si>
    <t>35.18</t>
  </si>
  <si>
    <t>930.44</t>
  </si>
  <si>
    <t>741.95</t>
  </si>
  <si>
    <t>84.28</t>
  </si>
  <si>
    <t>89.27</t>
  </si>
  <si>
    <t>22406.77</t>
  </si>
  <si>
    <t>146.73</t>
  </si>
  <si>
    <t>652.46</t>
  </si>
  <si>
    <t>356.66</t>
  </si>
  <si>
    <t>925.44</t>
  </si>
  <si>
    <t>85.77</t>
  </si>
  <si>
    <t>186.02</t>
  </si>
  <si>
    <t>247.12</t>
  </si>
  <si>
    <t>35.67</t>
  </si>
  <si>
    <t>34.58</t>
  </si>
  <si>
    <t>7054.32</t>
  </si>
  <si>
    <t>89.35</t>
  </si>
  <si>
    <t>529.28</t>
  </si>
  <si>
    <t>487.52</t>
  </si>
  <si>
    <t>62.35</t>
  </si>
  <si>
    <t>66.67</t>
  </si>
  <si>
    <t>19800.99</t>
  </si>
  <si>
    <t>110.18</t>
  </si>
  <si>
    <t>737.53</t>
  </si>
  <si>
    <t>607.04</t>
  </si>
  <si>
    <t>55.17</t>
  </si>
  <si>
    <t>18544.51</t>
  </si>
  <si>
    <t>188.17</t>
  </si>
  <si>
    <t>225.74</t>
  </si>
  <si>
    <t>70.27</t>
  </si>
  <si>
    <t>35.14</t>
  </si>
  <si>
    <t>37.2</t>
  </si>
  <si>
    <t>1413.6</t>
  </si>
  <si>
    <t>43.18</t>
  </si>
  <si>
    <t>170.33</t>
  </si>
  <si>
    <t>838.28</t>
  </si>
  <si>
    <t>776.61</t>
  </si>
  <si>
    <t>89.92</t>
  </si>
  <si>
    <t>62293.68</t>
  </si>
  <si>
    <t>43.77</t>
  </si>
  <si>
    <t>163.23</t>
  </si>
  <si>
    <t>111.43</t>
  </si>
  <si>
    <t>614.13</t>
  </si>
  <si>
    <t>32.96</t>
  </si>
  <si>
    <t>5042.88</t>
  </si>
  <si>
    <t>33.1</t>
  </si>
  <si>
    <t>173.23</t>
  </si>
  <si>
    <t>637.37</t>
  </si>
  <si>
    <t>247.81</t>
  </si>
  <si>
    <t>30.91</t>
  </si>
  <si>
    <t>35.52</t>
  </si>
  <si>
    <t>3800.64</t>
  </si>
  <si>
    <t>158.88</t>
  </si>
  <si>
    <t>792.38</t>
  </si>
  <si>
    <t>30.64</t>
  </si>
  <si>
    <t>61.14</t>
  </si>
  <si>
    <t>1013.22</t>
  </si>
  <si>
    <t>159.37</t>
  </si>
  <si>
    <t>876.97</t>
  </si>
  <si>
    <t>601.93</t>
  </si>
  <si>
    <t>31.53</t>
  </si>
  <si>
    <t>12170.58</t>
  </si>
  <si>
    <t>40.17</t>
  </si>
  <si>
    <t>977.86</t>
  </si>
  <si>
    <t>469.32</t>
  </si>
  <si>
    <t>6754.56</t>
  </si>
  <si>
    <t>837.04</t>
  </si>
  <si>
    <t>419.23</t>
  </si>
  <si>
    <t>72.24</t>
  </si>
  <si>
    <t>71.71</t>
  </si>
  <si>
    <t>12620.96</t>
  </si>
  <si>
    <t>82.2</t>
  </si>
  <si>
    <t>862.12</t>
  </si>
  <si>
    <t>886.48</t>
  </si>
  <si>
    <t>53.46</t>
  </si>
  <si>
    <t>10780.8</t>
  </si>
  <si>
    <t>188.55</t>
  </si>
  <si>
    <t>892.71</t>
  </si>
  <si>
    <t>928.57</t>
  </si>
  <si>
    <t>53.39</t>
  </si>
  <si>
    <t>41537.42</t>
  </si>
  <si>
    <t>92.41</t>
  </si>
  <si>
    <t>83.7</t>
  </si>
  <si>
    <t>358.09</t>
  </si>
  <si>
    <t>686.59</t>
  </si>
  <si>
    <t>90.54</t>
  </si>
  <si>
    <t>94.52</t>
  </si>
  <si>
    <t>15690.32</t>
  </si>
  <si>
    <t>65.03</t>
  </si>
  <si>
    <t>166.89</t>
  </si>
  <si>
    <t>965.65</t>
  </si>
  <si>
    <t>34.5</t>
  </si>
  <si>
    <t>88.63</t>
  </si>
  <si>
    <t>1240.82</t>
  </si>
  <si>
    <t>15.37</t>
  </si>
  <si>
    <t>137.63</t>
  </si>
  <si>
    <t>176.93</t>
  </si>
  <si>
    <t>127.22</t>
  </si>
  <si>
    <t>56.68</t>
  </si>
  <si>
    <t>52.47</t>
  </si>
  <si>
    <t>2885.85</t>
  </si>
  <si>
    <t>424.58</t>
  </si>
  <si>
    <t>419.67</t>
  </si>
  <si>
    <t>27.42</t>
  </si>
  <si>
    <t>55.37</t>
  </si>
  <si>
    <t>390.48</t>
  </si>
  <si>
    <t>373.35</t>
  </si>
  <si>
    <t>13.35</t>
  </si>
  <si>
    <t>3057.15</t>
  </si>
  <si>
    <t>171.47</t>
  </si>
  <si>
    <t>763.48</t>
  </si>
  <si>
    <t>6514.45</t>
  </si>
  <si>
    <t>46.62</t>
  </si>
  <si>
    <t>63.38</t>
  </si>
  <si>
    <t>113.01</t>
  </si>
  <si>
    <t>909.73</t>
  </si>
  <si>
    <t>12.78</t>
  </si>
  <si>
    <t>8.13</t>
  </si>
  <si>
    <t>40.35</t>
  </si>
  <si>
    <t>126.79</t>
  </si>
  <si>
    <t>901.6</t>
  </si>
  <si>
    <t>848.03</t>
  </si>
  <si>
    <t>90.81</t>
  </si>
  <si>
    <t>40047.21</t>
  </si>
  <si>
    <t>107.27</t>
  </si>
  <si>
    <t>417.91</t>
  </si>
  <si>
    <t>281.3</t>
  </si>
  <si>
    <t>11.45</t>
  </si>
  <si>
    <t>22.34</t>
  </si>
  <si>
    <t>327.17</t>
  </si>
  <si>
    <t>828.27</t>
  </si>
  <si>
    <t>75.92</t>
  </si>
  <si>
    <t>79.85</t>
  </si>
  <si>
    <t>50624.9</t>
  </si>
  <si>
    <t>23.71</t>
  </si>
  <si>
    <t>221.6</t>
  </si>
  <si>
    <t>282.43</t>
  </si>
  <si>
    <t>11.33</t>
  </si>
  <si>
    <t>906.4</t>
  </si>
  <si>
    <t>95.17</t>
  </si>
  <si>
    <t>940.62</t>
  </si>
  <si>
    <t>22341.96</t>
  </si>
  <si>
    <t>644.81</t>
  </si>
  <si>
    <t>307.33</t>
  </si>
  <si>
    <t>57.31</t>
  </si>
  <si>
    <t>401.17</t>
  </si>
  <si>
    <t>23.62</t>
  </si>
  <si>
    <t>23.93</t>
  </si>
  <si>
    <t>787.87</t>
  </si>
  <si>
    <t>298.76</t>
  </si>
  <si>
    <t>41.38</t>
  </si>
  <si>
    <t>43.11</t>
  </si>
  <si>
    <t>9311.76</t>
  </si>
  <si>
    <t>95.37</t>
  </si>
  <si>
    <t>409.47</t>
  </si>
  <si>
    <t>245.72</t>
  </si>
  <si>
    <t>93.59</t>
  </si>
  <si>
    <t>467.95</t>
  </si>
  <si>
    <t>48.17</t>
  </si>
  <si>
    <t>183.95</t>
  </si>
  <si>
    <t>858.3</t>
  </si>
  <si>
    <t>45.09</t>
  </si>
  <si>
    <t>1128.27</t>
  </si>
  <si>
    <t>130.02</t>
  </si>
  <si>
    <t>471.64</t>
  </si>
  <si>
    <t>186.92</t>
  </si>
  <si>
    <t>96.13</t>
  </si>
  <si>
    <t>141.46</t>
  </si>
  <si>
    <t>274.38</t>
  </si>
  <si>
    <t>328.37</t>
  </si>
  <si>
    <t>84.12</t>
  </si>
  <si>
    <t>84.25</t>
  </si>
  <si>
    <t>8003.75</t>
  </si>
  <si>
    <t>83.15</t>
  </si>
  <si>
    <t>475.09</t>
  </si>
  <si>
    <t>98.87</t>
  </si>
  <si>
    <t>102.79</t>
  </si>
  <si>
    <t>27958.88</t>
  </si>
  <si>
    <t>21.39</t>
  </si>
  <si>
    <t>882.37</t>
  </si>
  <si>
    <t>723.83</t>
  </si>
  <si>
    <t>28.75</t>
  </si>
  <si>
    <t>4864.77</t>
  </si>
  <si>
    <t>770.04</t>
  </si>
  <si>
    <t>65.72</t>
  </si>
  <si>
    <t>2963.94</t>
  </si>
  <si>
    <t>690.79</t>
  </si>
  <si>
    <t>462.95</t>
  </si>
  <si>
    <t>41.91</t>
  </si>
  <si>
    <t>46.35</t>
  </si>
  <si>
    <t>10336.05</t>
  </si>
  <si>
    <t>112.46</t>
  </si>
  <si>
    <t>598.84</t>
  </si>
  <si>
    <t>498.23</t>
  </si>
  <si>
    <t>60.45</t>
  </si>
  <si>
    <t>57.28</t>
  </si>
  <si>
    <t>12888.0</t>
  </si>
  <si>
    <t>941.69</t>
  </si>
  <si>
    <t>19.15</t>
  </si>
  <si>
    <t>229.8</t>
  </si>
  <si>
    <t>43.51</t>
  </si>
  <si>
    <t>98.48</t>
  </si>
  <si>
    <t>884.92</t>
  </si>
  <si>
    <t>75.67</t>
  </si>
  <si>
    <t>1233.48</t>
  </si>
  <si>
    <t>146.4</t>
  </si>
  <si>
    <t>696.99</t>
  </si>
  <si>
    <t>119.49</t>
  </si>
  <si>
    <t>30.35</t>
  </si>
  <si>
    <t>182.1</t>
  </si>
  <si>
    <t>94.21</t>
  </si>
  <si>
    <t>141.36</t>
  </si>
  <si>
    <t>720.37</t>
  </si>
  <si>
    <t>250.06</t>
  </si>
  <si>
    <t>47.29</t>
  </si>
  <si>
    <t>44.74</t>
  </si>
  <si>
    <t>4384.52</t>
  </si>
  <si>
    <t>183.67</t>
  </si>
  <si>
    <t>46.11</t>
  </si>
  <si>
    <t>48.2</t>
  </si>
  <si>
    <t>46.68</t>
  </si>
  <si>
    <t>420.12</t>
  </si>
  <si>
    <t>106.19</t>
  </si>
  <si>
    <t>908.45</t>
  </si>
  <si>
    <t>103.28</t>
  </si>
  <si>
    <t>16.27</t>
  </si>
  <si>
    <t>829.77</t>
  </si>
  <si>
    <t>46.47</t>
  </si>
  <si>
    <t>173.77</t>
  </si>
  <si>
    <t>286.73</t>
  </si>
  <si>
    <t>442.02</t>
  </si>
  <si>
    <t>84.63</t>
  </si>
  <si>
    <t>37869.48</t>
  </si>
  <si>
    <t>85.23</t>
  </si>
  <si>
    <t>602.96</t>
  </si>
  <si>
    <t>46.83</t>
  </si>
  <si>
    <t>11796.3</t>
  </si>
  <si>
    <t>77.59</t>
  </si>
  <si>
    <t>88.45</t>
  </si>
  <si>
    <t>540.0</t>
  </si>
  <si>
    <t>12519.3</t>
  </si>
  <si>
    <t>14.41</t>
  </si>
  <si>
    <t>32.21</t>
  </si>
  <si>
    <t>359.04</t>
  </si>
  <si>
    <t>479.73</t>
  </si>
  <si>
    <t>32.19</t>
  </si>
  <si>
    <t>28.55</t>
  </si>
  <si>
    <t>12818.95</t>
  </si>
  <si>
    <t>173.97</t>
  </si>
  <si>
    <t>734.1</t>
  </si>
  <si>
    <t>243.39</t>
  </si>
  <si>
    <t>65.45</t>
  </si>
  <si>
    <t>9244.64</t>
  </si>
  <si>
    <t>135.17</t>
  </si>
  <si>
    <t>221.62</t>
  </si>
  <si>
    <t>625.81</t>
  </si>
  <si>
    <t>84.23</t>
  </si>
  <si>
    <t>80.4</t>
  </si>
  <si>
    <t>23316.0</t>
  </si>
  <si>
    <t>131.08</t>
  </si>
  <si>
    <t>500.03</t>
  </si>
  <si>
    <t>701.6</t>
  </si>
  <si>
    <t>26.49</t>
  </si>
  <si>
    <t>26.63</t>
  </si>
  <si>
    <t>18081.77</t>
  </si>
  <si>
    <t>707.77</t>
  </si>
  <si>
    <t>152.88</t>
  </si>
  <si>
    <t>34.56</t>
  </si>
  <si>
    <t>36.77</t>
  </si>
  <si>
    <t>3493.15</t>
  </si>
  <si>
    <t>136.08</t>
  </si>
  <si>
    <t>410.12</t>
  </si>
  <si>
    <t>224.4</t>
  </si>
  <si>
    <t>80.2</t>
  </si>
  <si>
    <t>16040.0</t>
  </si>
  <si>
    <t>122.21</t>
  </si>
  <si>
    <t>845.6</t>
  </si>
  <si>
    <t>209.17</t>
  </si>
  <si>
    <t>65.15</t>
  </si>
  <si>
    <t>8468.79</t>
  </si>
  <si>
    <t>46.56</t>
  </si>
  <si>
    <t>188.1</t>
  </si>
  <si>
    <t>611.86</t>
  </si>
  <si>
    <t>951.04</t>
  </si>
  <si>
    <t>96.06</t>
  </si>
  <si>
    <t>96.29</t>
  </si>
  <si>
    <t>15695.27</t>
  </si>
  <si>
    <t>70.05</t>
  </si>
  <si>
    <t>167.2</t>
  </si>
  <si>
    <t>221.46</t>
  </si>
  <si>
    <t>778.25</t>
  </si>
  <si>
    <t>47.1</t>
  </si>
  <si>
    <t>29908.5</t>
  </si>
  <si>
    <t>22.27</t>
  </si>
  <si>
    <t>161.89</t>
  </si>
  <si>
    <t>759.69</t>
  </si>
  <si>
    <t>895.74</t>
  </si>
  <si>
    <t>79.47</t>
  </si>
  <si>
    <t>82.86</t>
  </si>
  <si>
    <t>22537.92</t>
  </si>
  <si>
    <t>44.99</t>
  </si>
  <si>
    <t>74.11</t>
  </si>
  <si>
    <t>786.2</t>
  </si>
  <si>
    <t>60.06</t>
  </si>
  <si>
    <t>30632.64</t>
  </si>
  <si>
    <t>16.67</t>
  </si>
  <si>
    <t>80.49</t>
  </si>
  <si>
    <t>113.57</t>
  </si>
  <si>
    <t>480.87</t>
  </si>
  <si>
    <t>70.3</t>
  </si>
  <si>
    <t>67.95</t>
  </si>
  <si>
    <t>19841.4</t>
  </si>
  <si>
    <t>145.13</t>
  </si>
  <si>
    <t>638.79</t>
  </si>
  <si>
    <t>53.11</t>
  </si>
  <si>
    <t>57.82</t>
  </si>
  <si>
    <t>7632.24</t>
  </si>
  <si>
    <t>125.64</t>
  </si>
  <si>
    <t>211.14</t>
  </si>
  <si>
    <t>44.05</t>
  </si>
  <si>
    <t>40.85</t>
  </si>
  <si>
    <t>28.87</t>
  </si>
  <si>
    <t>144.09</t>
  </si>
  <si>
    <t>725.42</t>
  </si>
  <si>
    <t>850.47</t>
  </si>
  <si>
    <t>59738.35</t>
  </si>
  <si>
    <t>21.76</t>
  </si>
  <si>
    <t>22.55</t>
  </si>
  <si>
    <t>297.1</t>
  </si>
  <si>
    <t>217.19</t>
  </si>
  <si>
    <t>56.6</t>
  </si>
  <si>
    <t>54.87</t>
  </si>
  <si>
    <t>10589.91</t>
  </si>
  <si>
    <t>96.28</t>
  </si>
  <si>
    <t>829.35</t>
  </si>
  <si>
    <t>447.59</t>
  </si>
  <si>
    <t>32.53</t>
  </si>
  <si>
    <t>2634.93</t>
  </si>
  <si>
    <t>124.08</t>
  </si>
  <si>
    <t>886.27</t>
  </si>
  <si>
    <t>128.53</t>
  </si>
  <si>
    <t>79.78</t>
  </si>
  <si>
    <t>126.91</t>
  </si>
  <si>
    <t>528.27</t>
  </si>
  <si>
    <t>212.47</t>
  </si>
  <si>
    <t>40.22</t>
  </si>
  <si>
    <t>5992.78</t>
  </si>
  <si>
    <t>81.77</t>
  </si>
  <si>
    <t>78.59</t>
  </si>
  <si>
    <t>313.84</t>
  </si>
  <si>
    <t>71.11</t>
  </si>
  <si>
    <t>75.84</t>
  </si>
  <si>
    <t>1820.16</t>
  </si>
  <si>
    <t>127.18</t>
  </si>
  <si>
    <t>174.19</t>
  </si>
  <si>
    <t>505.82</t>
  </si>
  <si>
    <t>83.5</t>
  </si>
  <si>
    <t>79.59</t>
  </si>
  <si>
    <t>11301.78</t>
  </si>
  <si>
    <t>175.1</t>
  </si>
  <si>
    <t>215.8</t>
  </si>
  <si>
    <t>775.23</t>
  </si>
  <si>
    <t>29.45</t>
  </si>
  <si>
    <t>28.98</t>
  </si>
  <si>
    <t>19793.34</t>
  </si>
  <si>
    <t>100.09</t>
  </si>
  <si>
    <t>430.18</t>
  </si>
  <si>
    <t>102.31</t>
  </si>
  <si>
    <t>19745.83</t>
  </si>
  <si>
    <t>35.06</t>
  </si>
  <si>
    <t>84.01</t>
  </si>
  <si>
    <t>413.22</t>
  </si>
  <si>
    <t>118.09</t>
  </si>
  <si>
    <t>71.55</t>
  </si>
  <si>
    <t>71.06</t>
  </si>
  <si>
    <t>5826.92</t>
  </si>
  <si>
    <t>81.97</t>
  </si>
  <si>
    <t>49.19</t>
  </si>
  <si>
    <t>920.47</t>
  </si>
  <si>
    <t>798.54</t>
  </si>
  <si>
    <t>29.73</t>
  </si>
  <si>
    <t>18078.88</t>
  </si>
  <si>
    <t>67.29</t>
  </si>
  <si>
    <t>186.91</t>
  </si>
  <si>
    <t>332.44</t>
  </si>
  <si>
    <t>198.24</t>
  </si>
  <si>
    <t>35.81</t>
  </si>
  <si>
    <t>172.81</t>
  </si>
  <si>
    <t>225.07</t>
  </si>
  <si>
    <t>821.77</t>
  </si>
  <si>
    <t>47.92</t>
  </si>
  <si>
    <t>37185.92</t>
  </si>
  <si>
    <t>62.18</t>
  </si>
  <si>
    <t>168.12</t>
  </si>
  <si>
    <t>96.7</t>
  </si>
  <si>
    <t>257.57</t>
  </si>
  <si>
    <t>76.12</t>
  </si>
  <si>
    <t>80.93</t>
  </si>
  <si>
    <t>5988.82</t>
  </si>
  <si>
    <t>39.68</t>
  </si>
  <si>
    <t>122.43</t>
  </si>
  <si>
    <t>783.8</t>
  </si>
  <si>
    <t>301.18</t>
  </si>
  <si>
    <t>76.36</t>
  </si>
  <si>
    <t>48.95</t>
  </si>
  <si>
    <t>617.19</t>
  </si>
  <si>
    <t>581.52</t>
  </si>
  <si>
    <t>68.11</t>
  </si>
  <si>
    <t>9893.97</t>
  </si>
  <si>
    <t>78.65</t>
  </si>
  <si>
    <t>775.41</t>
  </si>
  <si>
    <t>297.77</t>
  </si>
  <si>
    <t>57.76</t>
  </si>
  <si>
    <t>54.9</t>
  </si>
  <si>
    <t>10321.2</t>
  </si>
  <si>
    <t>13.24</t>
  </si>
  <si>
    <t>144.56</t>
  </si>
  <si>
    <t>128.33</t>
  </si>
  <si>
    <t>861.63</t>
  </si>
  <si>
    <t>74.56</t>
  </si>
  <si>
    <t>41661.18</t>
  </si>
  <si>
    <t>187.01</t>
  </si>
  <si>
    <t>25.25</t>
  </si>
  <si>
    <t>598.28</t>
  </si>
  <si>
    <t>64.39</t>
  </si>
  <si>
    <t>34787.5</t>
  </si>
  <si>
    <t>922.53</t>
  </si>
  <si>
    <t>457.09</t>
  </si>
  <si>
    <t>42.1</t>
  </si>
  <si>
    <t>38.4</t>
  </si>
  <si>
    <t>187.46</t>
  </si>
  <si>
    <t>530.25</t>
  </si>
  <si>
    <t>841.8</t>
  </si>
  <si>
    <t>18816.96</t>
  </si>
  <si>
    <t>60.55</t>
  </si>
  <si>
    <t>106.97</t>
  </si>
  <si>
    <t>31.68</t>
  </si>
  <si>
    <t>3072.96</t>
  </si>
  <si>
    <t>908.8</t>
  </si>
  <si>
    <t>4.92</t>
  </si>
  <si>
    <t>33.99</t>
  </si>
  <si>
    <t>405.72</t>
  </si>
  <si>
    <t>14.53</t>
  </si>
  <si>
    <t>18.92</t>
  </si>
  <si>
    <t>2856.92</t>
  </si>
  <si>
    <t>36.34</t>
  </si>
  <si>
    <t>116.04</t>
  </si>
  <si>
    <t>839.48</t>
  </si>
  <si>
    <t>145.0</t>
  </si>
  <si>
    <t>75.09</t>
  </si>
  <si>
    <t>70.95</t>
  </si>
  <si>
    <t>7165.95</t>
  </si>
  <si>
    <t>190.12</t>
  </si>
  <si>
    <t>327.73</t>
  </si>
  <si>
    <t>103.12</t>
  </si>
  <si>
    <t>11.97</t>
  </si>
  <si>
    <t>598.5</t>
  </si>
  <si>
    <t>73.26</t>
  </si>
  <si>
    <t>108.34</t>
  </si>
  <si>
    <t>854.94</t>
  </si>
  <si>
    <t>988.41</t>
  </si>
  <si>
    <t>30.02</t>
  </si>
  <si>
    <t>31.6</t>
  </si>
  <si>
    <t>23921.2</t>
  </si>
  <si>
    <t>90.35</t>
  </si>
  <si>
    <t>163.41</t>
  </si>
  <si>
    <t>666.02</t>
  </si>
  <si>
    <t>809.49</t>
  </si>
  <si>
    <t>7330.14</t>
  </si>
  <si>
    <t>79.76</t>
  </si>
  <si>
    <t>20.23</t>
  </si>
  <si>
    <t>314.12</t>
  </si>
  <si>
    <t>8.92</t>
  </si>
  <si>
    <t>96.34</t>
  </si>
  <si>
    <t>793.6</t>
  </si>
  <si>
    <t>165.58</t>
  </si>
  <si>
    <t>334.78</t>
  </si>
  <si>
    <t>211.13</t>
  </si>
  <si>
    <t>4290.42</t>
  </si>
  <si>
    <t>147.24</t>
  </si>
  <si>
    <t>412.38</t>
  </si>
  <si>
    <t>687.31</t>
  </si>
  <si>
    <t>73.04</t>
  </si>
  <si>
    <t>356.58</t>
  </si>
  <si>
    <t>139.76</t>
  </si>
  <si>
    <t>628.74</t>
  </si>
  <si>
    <t>617.12</t>
  </si>
  <si>
    <t>53.15</t>
  </si>
  <si>
    <t>149.8</t>
  </si>
  <si>
    <t>936.96</t>
  </si>
  <si>
    <t>76.27</t>
  </si>
  <si>
    <t>76.49</t>
  </si>
  <si>
    <t>94.86</t>
  </si>
  <si>
    <t>195.1</t>
  </si>
  <si>
    <t>894.02</t>
  </si>
  <si>
    <t>789.19</t>
  </si>
  <si>
    <t>92.89</t>
  </si>
  <si>
    <t>91.17</t>
  </si>
  <si>
    <t>12216.78</t>
  </si>
  <si>
    <t>135.61</t>
  </si>
  <si>
    <t>184.98</t>
  </si>
  <si>
    <t>277.99</t>
  </si>
  <si>
    <t>1028.5</t>
  </si>
  <si>
    <t>36.99</t>
  </si>
  <si>
    <t>88.68</t>
  </si>
  <si>
    <t>863.23</t>
  </si>
  <si>
    <t>443.29</t>
  </si>
  <si>
    <t>99.65</t>
  </si>
  <si>
    <t>103.11</t>
  </si>
  <si>
    <t>39388.02</t>
  </si>
  <si>
    <t>82.01</t>
  </si>
  <si>
    <t>884.41</t>
  </si>
  <si>
    <t>664.72</t>
  </si>
  <si>
    <t>75.74</t>
  </si>
  <si>
    <t>78.85</t>
  </si>
  <si>
    <t>50069.75</t>
  </si>
  <si>
    <t>42.43</t>
  </si>
  <si>
    <t>157.48</t>
  </si>
  <si>
    <t>300.23</t>
  </si>
  <si>
    <t>788.2</t>
  </si>
  <si>
    <t>173.67</t>
  </si>
  <si>
    <t>664.99</t>
  </si>
  <si>
    <t>764.41</t>
  </si>
  <si>
    <t>68.41</t>
  </si>
  <si>
    <t>27227.18</t>
  </si>
  <si>
    <t>120.0</t>
  </si>
  <si>
    <t>903.11</t>
  </si>
  <si>
    <t>54.38</t>
  </si>
  <si>
    <t>58.65</t>
  </si>
  <si>
    <t>52.56</t>
  </si>
  <si>
    <t>978.29</t>
  </si>
  <si>
    <t>71.09</t>
  </si>
  <si>
    <t>56303.28</t>
  </si>
  <si>
    <t>50.1</t>
  </si>
  <si>
    <t>703.04</t>
  </si>
  <si>
    <t>387.02</t>
  </si>
  <si>
    <t>61.52</t>
  </si>
  <si>
    <t>1045.84</t>
  </si>
  <si>
    <t>39.53</t>
  </si>
  <si>
    <t>77.76</t>
  </si>
  <si>
    <t>787.9</t>
  </si>
  <si>
    <t>929.42</t>
  </si>
  <si>
    <t>28.42</t>
  </si>
  <si>
    <t>2100.18</t>
  </si>
  <si>
    <t>83.05</t>
  </si>
  <si>
    <t>36.56</t>
  </si>
  <si>
    <t>705.79</t>
  </si>
  <si>
    <t>811.16</t>
  </si>
  <si>
    <t>43.36</t>
  </si>
  <si>
    <t>31652.8</t>
  </si>
  <si>
    <t>83.57</t>
  </si>
  <si>
    <t>45.59</t>
  </si>
  <si>
    <t>252.05</t>
  </si>
  <si>
    <t>643.78</t>
  </si>
  <si>
    <t>38.29</t>
  </si>
  <si>
    <t>41.19</t>
  </si>
  <si>
    <t>13221.99</t>
  </si>
  <si>
    <t>138.81</t>
  </si>
  <si>
    <t>725.6</t>
  </si>
  <si>
    <t>528.65</t>
  </si>
  <si>
    <t>11689.92</t>
  </si>
  <si>
    <t>146.97</t>
  </si>
  <si>
    <t>142.96</t>
  </si>
  <si>
    <t>71.92</t>
  </si>
  <si>
    <t>76.31</t>
  </si>
  <si>
    <t>2212.99</t>
  </si>
  <si>
    <t>144.95</t>
  </si>
  <si>
    <t>755.34</t>
  </si>
  <si>
    <t>320.25</t>
  </si>
  <si>
    <t>48.42</t>
  </si>
  <si>
    <t>49.6</t>
  </si>
  <si>
    <t>10515.2</t>
  </si>
  <si>
    <t>177.84</t>
  </si>
  <si>
    <t>128.9</t>
  </si>
  <si>
    <t>587.33</t>
  </si>
  <si>
    <t>42.15</t>
  </si>
  <si>
    <t>11464.8</t>
  </si>
  <si>
    <t>20.61</t>
  </si>
  <si>
    <t>81.64</t>
  </si>
  <si>
    <t>750.71</t>
  </si>
  <si>
    <t>887.2</t>
  </si>
  <si>
    <t>70.41</t>
  </si>
  <si>
    <t>68.94</t>
  </si>
  <si>
    <t>19992.6</t>
  </si>
  <si>
    <t>40.06</t>
  </si>
  <si>
    <t>143.24</t>
  </si>
  <si>
    <t>725.75</t>
  </si>
  <si>
    <t>761.15</t>
  </si>
  <si>
    <t>31.52</t>
  </si>
  <si>
    <t>5304.0</t>
  </si>
  <si>
    <t>95.44</t>
  </si>
  <si>
    <t>144.05</t>
  </si>
  <si>
    <t>503.63</t>
  </si>
  <si>
    <t>369.0</t>
  </si>
  <si>
    <t>48.3</t>
  </si>
  <si>
    <t>50.95</t>
  </si>
  <si>
    <t>14164.1</t>
  </si>
  <si>
    <t>187.32</t>
  </si>
  <si>
    <t>676.22</t>
  </si>
  <si>
    <t>161.58</t>
  </si>
  <si>
    <t>56.12</t>
  </si>
  <si>
    <t>54.76</t>
  </si>
  <si>
    <t>1423.76</t>
  </si>
  <si>
    <t>155.57</t>
  </si>
  <si>
    <t>205.46</t>
  </si>
  <si>
    <t>169.36</t>
  </si>
  <si>
    <t>39.93</t>
  </si>
  <si>
    <t>40.68</t>
  </si>
  <si>
    <t>2928.96</t>
  </si>
  <si>
    <t>44.19</t>
  </si>
  <si>
    <t>396.7</t>
  </si>
  <si>
    <t>991.29</t>
  </si>
  <si>
    <t>74.04</t>
  </si>
  <si>
    <t>72.16</t>
  </si>
  <si>
    <t>42935.2</t>
  </si>
  <si>
    <t>43.72</t>
  </si>
  <si>
    <t>186.65</t>
  </si>
  <si>
    <t>207.74</t>
  </si>
  <si>
    <t>70.93</t>
  </si>
  <si>
    <t>69.01</t>
  </si>
  <si>
    <t>85.89</t>
  </si>
  <si>
    <t>692.56</t>
  </si>
  <si>
    <t>228.33</t>
  </si>
  <si>
    <t>73.42</t>
  </si>
  <si>
    <t>367.1</t>
  </si>
  <si>
    <t>27.99</t>
  </si>
  <si>
    <t>103.65</t>
  </si>
  <si>
    <t>637.42</t>
  </si>
  <si>
    <t>96.55</t>
  </si>
  <si>
    <t>12509.44</t>
  </si>
  <si>
    <t>60.78</t>
  </si>
  <si>
    <t>118.88</t>
  </si>
  <si>
    <t>239.29</t>
  </si>
  <si>
    <t>743.79</t>
  </si>
  <si>
    <t>21.62</t>
  </si>
  <si>
    <t>22.45</t>
  </si>
  <si>
    <t>85.61</t>
  </si>
  <si>
    <t>247.17</t>
  </si>
  <si>
    <t>424.99</t>
  </si>
  <si>
    <t>30.63</t>
  </si>
  <si>
    <t>9525.93</t>
  </si>
  <si>
    <t>64.23</t>
  </si>
  <si>
    <t>173.14</t>
  </si>
  <si>
    <t>467.98</t>
  </si>
  <si>
    <t>16.34</t>
  </si>
  <si>
    <t>148.49</t>
  </si>
  <si>
    <t>193.81</t>
  </si>
  <si>
    <t>795.28</t>
  </si>
  <si>
    <t>45.29</t>
  </si>
  <si>
    <t>15455.58</t>
  </si>
  <si>
    <t>63.95</t>
  </si>
  <si>
    <t>308.55</t>
  </si>
  <si>
    <t>562.7</t>
  </si>
  <si>
    <t>83.6</t>
  </si>
  <si>
    <t>33754.14</t>
  </si>
  <si>
    <t>58.08</t>
  </si>
  <si>
    <t>169.73</t>
  </si>
  <si>
    <t>617.91</t>
  </si>
  <si>
    <t>524.99</t>
  </si>
  <si>
    <t>95.15</t>
  </si>
  <si>
    <t>97.39</t>
  </si>
  <si>
    <t>37397.76</t>
  </si>
  <si>
    <t>26.26</t>
  </si>
  <si>
    <t>364.65</t>
  </si>
  <si>
    <t>901.52</t>
  </si>
  <si>
    <t>33.38</t>
  </si>
  <si>
    <t>37.54</t>
  </si>
  <si>
    <t>20121.44</t>
  </si>
  <si>
    <t>41.44</t>
  </si>
  <si>
    <t>479.33</t>
  </si>
  <si>
    <t>100.17</t>
  </si>
  <si>
    <t>96.04</t>
  </si>
  <si>
    <t>3789.24</t>
  </si>
  <si>
    <t>13.68</t>
  </si>
  <si>
    <t>166.49</t>
  </si>
  <si>
    <t>994.67</t>
  </si>
  <si>
    <t>489.0</t>
  </si>
  <si>
    <t>17.38</t>
  </si>
  <si>
    <t>16.66</t>
  </si>
  <si>
    <t>700.41</t>
  </si>
  <si>
    <t>422.81</t>
  </si>
  <si>
    <t>95.07</t>
  </si>
  <si>
    <t>21771.03</t>
  </si>
  <si>
    <t>123.88</t>
  </si>
  <si>
    <t>899.13</t>
  </si>
  <si>
    <t>54.15</t>
  </si>
  <si>
    <t>56.03</t>
  </si>
  <si>
    <t>48465.95</t>
  </si>
  <si>
    <t>41.37</t>
  </si>
  <si>
    <t>339.56</t>
  </si>
  <si>
    <t>131.64</t>
  </si>
  <si>
    <t>86.82</t>
  </si>
  <si>
    <t>1041.84</t>
  </si>
  <si>
    <t>749.43</t>
  </si>
  <si>
    <t>474.91</t>
  </si>
  <si>
    <t>62.43</t>
  </si>
  <si>
    <t>62.78</t>
  </si>
  <si>
    <t>8663.64</t>
  </si>
  <si>
    <t>79.98</t>
  </si>
  <si>
    <t>152.16</t>
  </si>
  <si>
    <t>254.19</t>
  </si>
  <si>
    <t>68.78</t>
  </si>
  <si>
    <t>72.47</t>
  </si>
  <si>
    <t>5942.54</t>
  </si>
  <si>
    <t>88.11</t>
  </si>
  <si>
    <t>802.81</t>
  </si>
  <si>
    <t>722.93</t>
  </si>
  <si>
    <t>15609.55</t>
  </si>
  <si>
    <t>79.99</t>
  </si>
  <si>
    <t>509.21</t>
  </si>
  <si>
    <t>861.13</t>
  </si>
  <si>
    <t>80.37</t>
  </si>
  <si>
    <t>43601.56</t>
  </si>
  <si>
    <t>77.36</t>
  </si>
  <si>
    <t>189.14</t>
  </si>
  <si>
    <t>634.11</t>
  </si>
  <si>
    <t>783.44</t>
  </si>
  <si>
    <t>72.67</t>
  </si>
  <si>
    <t>73.78</t>
  </si>
  <si>
    <t>47735.66</t>
  </si>
  <si>
    <t>44.01</t>
  </si>
  <si>
    <t>88.41</t>
  </si>
  <si>
    <t>899.69</t>
  </si>
  <si>
    <t>12.0</t>
  </si>
  <si>
    <t>138.09</t>
  </si>
  <si>
    <t>577.88</t>
  </si>
  <si>
    <t>594.83</t>
  </si>
  <si>
    <t>94.4</t>
  </si>
  <si>
    <t>90.89</t>
  </si>
  <si>
    <t>19086.9</t>
  </si>
  <si>
    <t>47.93</t>
  </si>
  <si>
    <t>145.33</t>
  </si>
  <si>
    <t>424.16</t>
  </si>
  <si>
    <t>843.18</t>
  </si>
  <si>
    <t>66.3</t>
  </si>
  <si>
    <t>49.49</t>
  </si>
  <si>
    <t>143.94</t>
  </si>
  <si>
    <t>28.97</t>
  </si>
  <si>
    <t>3464.24</t>
  </si>
  <si>
    <t>48.89</t>
  </si>
  <si>
    <t>578.42</t>
  </si>
  <si>
    <t>672.74</t>
  </si>
  <si>
    <t>48.57</t>
  </si>
  <si>
    <t>44.65</t>
  </si>
  <si>
    <t>17815.35</t>
  </si>
  <si>
    <t>57.72</t>
  </si>
  <si>
    <t>101.23</t>
  </si>
  <si>
    <t>717.09</t>
  </si>
  <si>
    <t>472.03</t>
  </si>
  <si>
    <t>12.55</t>
  </si>
  <si>
    <t>3626.95</t>
  </si>
  <si>
    <t>70.48</t>
  </si>
  <si>
    <t>105.2</t>
  </si>
  <si>
    <t>233.26</t>
  </si>
  <si>
    <t>767.55</t>
  </si>
  <si>
    <t>58.5</t>
  </si>
  <si>
    <t>7016.79</t>
  </si>
  <si>
    <t>346.45</t>
  </si>
  <si>
    <t>131.78</t>
  </si>
  <si>
    <t>75.17</t>
  </si>
  <si>
    <t>6314.28</t>
  </si>
  <si>
    <t>29.57</t>
  </si>
  <si>
    <t>141.34</t>
  </si>
  <si>
    <t>166.71</t>
  </si>
  <si>
    <t>520.85</t>
  </si>
  <si>
    <t>80.63</t>
  </si>
  <si>
    <t>37170.43</t>
  </si>
  <si>
    <t>166.07</t>
  </si>
  <si>
    <t>109.98</t>
  </si>
  <si>
    <t>80.51</t>
  </si>
  <si>
    <t>82.29</t>
  </si>
  <si>
    <t>2139.54</t>
  </si>
  <si>
    <t>50.92</t>
  </si>
  <si>
    <t>55.39</t>
  </si>
  <si>
    <t>991.42</t>
  </si>
  <si>
    <t>218.78</t>
  </si>
  <si>
    <t>61.74</t>
  </si>
  <si>
    <t>60.88</t>
  </si>
  <si>
    <t>10471.36</t>
  </si>
  <si>
    <t>68.44</t>
  </si>
  <si>
    <t>78.21</t>
  </si>
  <si>
    <t>377.2</t>
  </si>
  <si>
    <t>99.24</t>
  </si>
  <si>
    <t>103.19</t>
  </si>
  <si>
    <t>40450.48</t>
  </si>
  <si>
    <t>624.89</t>
  </si>
  <si>
    <t>129.78</t>
  </si>
  <si>
    <t>30.22</t>
  </si>
  <si>
    <t>111.99</t>
  </si>
  <si>
    <t>895.4</t>
  </si>
  <si>
    <t>297.88</t>
  </si>
  <si>
    <t>96.4</t>
  </si>
  <si>
    <t>100.53</t>
  </si>
  <si>
    <t>24931.44</t>
  </si>
  <si>
    <t>17.25</t>
  </si>
  <si>
    <t>89.09</t>
  </si>
  <si>
    <t>641.53</t>
  </si>
  <si>
    <t>640.05</t>
  </si>
  <si>
    <t>87.84</t>
  </si>
  <si>
    <t>16689.6</t>
  </si>
  <si>
    <t>39.73</t>
  </si>
  <si>
    <t>111.95</t>
  </si>
  <si>
    <t>359.84</t>
  </si>
  <si>
    <t>11165.62</t>
  </si>
  <si>
    <t>23.99</t>
  </si>
  <si>
    <t>45.05</t>
  </si>
  <si>
    <t>276.91</t>
  </si>
  <si>
    <t>745.37</t>
  </si>
  <si>
    <t>31.26</t>
  </si>
  <si>
    <t>34.27</t>
  </si>
  <si>
    <t>13536.65</t>
  </si>
  <si>
    <t>55.1</t>
  </si>
  <si>
    <t>146.82</t>
  </si>
  <si>
    <t>719.32</t>
  </si>
  <si>
    <t>75.75</t>
  </si>
  <si>
    <t>78.9</t>
  </si>
  <si>
    <t>1104.6</t>
  </si>
  <si>
    <t>121.81</t>
  </si>
  <si>
    <t>311.01</t>
  </si>
  <si>
    <t>526.62</t>
  </si>
  <si>
    <t>36.65</t>
  </si>
  <si>
    <t>33.74</t>
  </si>
  <si>
    <t>15149.26</t>
  </si>
  <si>
    <t>149.0</t>
  </si>
  <si>
    <t>850.75</t>
  </si>
  <si>
    <t>353.68</t>
  </si>
  <si>
    <t>97.79</t>
  </si>
  <si>
    <t>977.9</t>
  </si>
  <si>
    <t>50.74</t>
  </si>
  <si>
    <t>128.61</t>
  </si>
  <si>
    <t>22.89</t>
  </si>
  <si>
    <t>187.33</t>
  </si>
  <si>
    <t>64.76</t>
  </si>
  <si>
    <t>174.12</t>
  </si>
  <si>
    <t>198.65</t>
  </si>
  <si>
    <t>280.37</t>
  </si>
  <si>
    <t>15.76</t>
  </si>
  <si>
    <t>20.55</t>
  </si>
  <si>
    <t>272.0</t>
  </si>
  <si>
    <t>308.23</t>
  </si>
  <si>
    <t>77.51</t>
  </si>
  <si>
    <t>75.64</t>
  </si>
  <si>
    <t>7715.28</t>
  </si>
  <si>
    <t>57.43</t>
  </si>
  <si>
    <t>913.74</t>
  </si>
  <si>
    <t>825.9</t>
  </si>
  <si>
    <t>68.76</t>
  </si>
  <si>
    <t>42108.57</t>
  </si>
  <si>
    <t>49.74</t>
  </si>
  <si>
    <t>62.01</t>
  </si>
  <si>
    <t>934.82</t>
  </si>
  <si>
    <t>471.67</t>
  </si>
  <si>
    <t>31814.97</t>
  </si>
  <si>
    <t>93.96</t>
  </si>
  <si>
    <t>475.87</t>
  </si>
  <si>
    <t>109.63</t>
  </si>
  <si>
    <t>49.55</t>
  </si>
  <si>
    <t>4310.85</t>
  </si>
  <si>
    <t>41.95</t>
  </si>
  <si>
    <t>154.35</t>
  </si>
  <si>
    <t>861.0</t>
  </si>
  <si>
    <t>699.61</t>
  </si>
  <si>
    <t>6655.0</t>
  </si>
  <si>
    <t>95.76</t>
  </si>
  <si>
    <t>68.29</t>
  </si>
  <si>
    <t>614.27</t>
  </si>
  <si>
    <t>417.95</t>
  </si>
  <si>
    <t>53.93</t>
  </si>
  <si>
    <t>58.1</t>
  </si>
  <si>
    <t>21497.0</t>
  </si>
  <si>
    <t>24.34</t>
  </si>
  <si>
    <t>591.47</t>
  </si>
  <si>
    <t>379.14</t>
  </si>
  <si>
    <t>8597.16</t>
  </si>
  <si>
    <t>174.01</t>
  </si>
  <si>
    <t>762.26</t>
  </si>
  <si>
    <t>76.18</t>
  </si>
  <si>
    <t>77.37</t>
  </si>
  <si>
    <t>17640.36</t>
  </si>
  <si>
    <t>174.56</t>
  </si>
  <si>
    <t>375.37</t>
  </si>
  <si>
    <t>598.54</t>
  </si>
  <si>
    <t>36.9</t>
  </si>
  <si>
    <t>38.8</t>
  </si>
  <si>
    <t>120.13</t>
  </si>
  <si>
    <t>649.99</t>
  </si>
  <si>
    <t>84.87</t>
  </si>
  <si>
    <t>10555.1</t>
  </si>
  <si>
    <t>429.51</t>
  </si>
  <si>
    <t>376.11</t>
  </si>
  <si>
    <t>43.45</t>
  </si>
  <si>
    <t>69.65</t>
  </si>
  <si>
    <t>87.54</t>
  </si>
  <si>
    <t>95.12</t>
  </si>
  <si>
    <t>500.76</t>
  </si>
  <si>
    <t>18.13</t>
  </si>
  <si>
    <t>13.34</t>
  </si>
  <si>
    <t>2961.48</t>
  </si>
  <si>
    <t>195.06</t>
  </si>
  <si>
    <t>920.98</t>
  </si>
  <si>
    <t>535.48</t>
  </si>
  <si>
    <t>60.02</t>
  </si>
  <si>
    <t>21413.4</t>
  </si>
  <si>
    <t>63.54</t>
  </si>
  <si>
    <t>178.05</t>
  </si>
  <si>
    <t>42.27</t>
  </si>
  <si>
    <t>12.28</t>
  </si>
  <si>
    <t>189.54</t>
  </si>
  <si>
    <t>184.84</t>
  </si>
  <si>
    <t>385.56</t>
  </si>
  <si>
    <t>2170.46</t>
  </si>
  <si>
    <t>161.14</t>
  </si>
  <si>
    <t>851.18</t>
  </si>
  <si>
    <t>426.22</t>
  </si>
  <si>
    <t>15972.78</t>
  </si>
  <si>
    <t>189.59</t>
  </si>
  <si>
    <t>992.08</t>
  </si>
  <si>
    <t>920.75</t>
  </si>
  <si>
    <t>47335.2</t>
  </si>
  <si>
    <t>151.71</t>
  </si>
  <si>
    <t>872.57</t>
  </si>
  <si>
    <t>203.16</t>
  </si>
  <si>
    <t>41.89</t>
  </si>
  <si>
    <t>46.85</t>
  </si>
  <si>
    <t>126.68</t>
  </si>
  <si>
    <t>560.72</t>
  </si>
  <si>
    <t>966.41</t>
  </si>
  <si>
    <t>48512.52</t>
  </si>
  <si>
    <t>50.58</t>
  </si>
  <si>
    <t>518.32</t>
  </si>
  <si>
    <t>873.54</t>
  </si>
  <si>
    <t>65.9</t>
  </si>
  <si>
    <t>65.3</t>
  </si>
  <si>
    <t>40681.9</t>
  </si>
  <si>
    <t>10.97</t>
  </si>
  <si>
    <t>214.11</t>
  </si>
  <si>
    <t>510.92</t>
  </si>
  <si>
    <t>27.25</t>
  </si>
  <si>
    <t>14.77</t>
  </si>
  <si>
    <t>160.46</t>
  </si>
  <si>
    <t>980.29</t>
  </si>
  <si>
    <t>10653.3</t>
  </si>
  <si>
    <t>41.52</t>
  </si>
  <si>
    <t>143.92</t>
  </si>
  <si>
    <t>344.66</t>
  </si>
  <si>
    <t>213.59</t>
  </si>
  <si>
    <t>29.83</t>
  </si>
  <si>
    <t>24.97</t>
  </si>
  <si>
    <t>1123.65</t>
  </si>
  <si>
    <t>118.17</t>
  </si>
  <si>
    <t>286.66</t>
  </si>
  <si>
    <t>835.23</t>
  </si>
  <si>
    <t>79.37</t>
  </si>
  <si>
    <t>76.94</t>
  </si>
  <si>
    <t>24466.92</t>
  </si>
  <si>
    <t>132.66</t>
  </si>
  <si>
    <t>953.59</t>
  </si>
  <si>
    <t>735.3</t>
  </si>
  <si>
    <t>79.91</t>
  </si>
  <si>
    <t>34158.74</t>
  </si>
  <si>
    <t>49.26</t>
  </si>
  <si>
    <t>24.58</t>
  </si>
  <si>
    <t>825.52</t>
  </si>
  <si>
    <t>680.27</t>
  </si>
  <si>
    <t>45234.8</t>
  </si>
  <si>
    <t>67.05</t>
  </si>
  <si>
    <t>439.0</t>
  </si>
  <si>
    <t>59.35</t>
  </si>
  <si>
    <t>57.61</t>
  </si>
  <si>
    <t>3168.55</t>
  </si>
  <si>
    <t>81.26</t>
  </si>
  <si>
    <t>171.04</t>
  </si>
  <si>
    <t>551.75</t>
  </si>
  <si>
    <t>254.46</t>
  </si>
  <si>
    <t>17.63</t>
  </si>
  <si>
    <t>19.36</t>
  </si>
  <si>
    <t>1452.0</t>
  </si>
  <si>
    <t>161.81</t>
  </si>
  <si>
    <t>751.93</t>
  </si>
  <si>
    <t>467.21</t>
  </si>
  <si>
    <t>84.88</t>
  </si>
  <si>
    <t>29538.24</t>
  </si>
  <si>
    <t>307.36</t>
  </si>
  <si>
    <t>639.12</t>
  </si>
  <si>
    <t>13.75</t>
  </si>
  <si>
    <t>126.54</t>
  </si>
  <si>
    <t>948.98</t>
  </si>
  <si>
    <t>922.95</t>
  </si>
  <si>
    <t>28.24</t>
  </si>
  <si>
    <t>3840.64</t>
  </si>
  <si>
    <t>89.62</t>
  </si>
  <si>
    <t>246.22</t>
  </si>
  <si>
    <t>276.83</t>
  </si>
  <si>
    <t>60.95</t>
  </si>
  <si>
    <t>58.89</t>
  </si>
  <si>
    <t>6242.34</t>
  </si>
  <si>
    <t>24.61</t>
  </si>
  <si>
    <t>173.45</t>
  </si>
  <si>
    <t>707.41</t>
  </si>
  <si>
    <t>369.22</t>
  </si>
  <si>
    <t>52.03</t>
  </si>
  <si>
    <t>3277.89</t>
  </si>
  <si>
    <t>38.74</t>
  </si>
  <si>
    <t>196.02</t>
  </si>
  <si>
    <t>280.73</t>
  </si>
  <si>
    <t>323.95</t>
  </si>
  <si>
    <t>49.72</t>
  </si>
  <si>
    <t>9546.24</t>
  </si>
  <si>
    <t>42.07</t>
  </si>
  <si>
    <t>56.27</t>
  </si>
  <si>
    <t>450.5</t>
  </si>
  <si>
    <t>121.49</t>
  </si>
  <si>
    <t>15.38</t>
  </si>
  <si>
    <t>772.2</t>
  </si>
  <si>
    <t>42.89</t>
  </si>
  <si>
    <t>32.67</t>
  </si>
  <si>
    <t>286.07</t>
  </si>
  <si>
    <t>123.23</t>
  </si>
  <si>
    <t>75.61</t>
  </si>
  <si>
    <t>74.39</t>
  </si>
  <si>
    <t>892.68</t>
  </si>
  <si>
    <t>144.49</t>
  </si>
  <si>
    <t>275.06</t>
  </si>
  <si>
    <t>929.72</t>
  </si>
  <si>
    <t>6198.45</t>
  </si>
  <si>
    <t>35.37</t>
  </si>
  <si>
    <t>100.11</t>
  </si>
  <si>
    <t>603.83</t>
  </si>
  <si>
    <t>23.55</t>
  </si>
  <si>
    <t>8124.51</t>
  </si>
  <si>
    <t>135.35</t>
  </si>
  <si>
    <t>726.44</t>
  </si>
  <si>
    <t>247.84</t>
  </si>
  <si>
    <t>18.89</t>
  </si>
  <si>
    <t>18.48</t>
  </si>
  <si>
    <t>462.0</t>
  </si>
  <si>
    <t>765.89</t>
  </si>
  <si>
    <t>610.57</t>
  </si>
  <si>
    <t>58.93</t>
  </si>
  <si>
    <t>54.88</t>
  </si>
  <si>
    <t>26397.28</t>
  </si>
  <si>
    <t>118.3</t>
  </si>
  <si>
    <t>262.94</t>
  </si>
  <si>
    <t>303.89</t>
  </si>
  <si>
    <t>32.75</t>
  </si>
  <si>
    <t>34.72</t>
  </si>
  <si>
    <t>9825.76</t>
  </si>
  <si>
    <t>34.95</t>
  </si>
  <si>
    <t>574.73</t>
  </si>
  <si>
    <t>993.19</t>
  </si>
  <si>
    <t>37.87</t>
  </si>
  <si>
    <t>4885.23</t>
  </si>
  <si>
    <t>139.03</t>
  </si>
  <si>
    <t>699.48</t>
  </si>
  <si>
    <t>216.34</t>
  </si>
  <si>
    <t>87.98</t>
  </si>
  <si>
    <t>15056.16</t>
  </si>
  <si>
    <t>93.38</t>
  </si>
  <si>
    <t>920.38</t>
  </si>
  <si>
    <t>209.96</t>
  </si>
  <si>
    <t>13.55</t>
  </si>
  <si>
    <t>9.89</t>
  </si>
  <si>
    <t>415.38</t>
  </si>
  <si>
    <t>176.43</t>
  </si>
  <si>
    <t>308.73</t>
  </si>
  <si>
    <t>391.13</t>
  </si>
  <si>
    <t>83.8</t>
  </si>
  <si>
    <t>10672.2</t>
  </si>
  <si>
    <t>119.52</t>
  </si>
  <si>
    <t>879.57</t>
  </si>
  <si>
    <t>92.35</t>
  </si>
  <si>
    <t>182.4</t>
  </si>
  <si>
    <t>39.81</t>
  </si>
  <si>
    <t>140.9</t>
  </si>
  <si>
    <t>382.95</t>
  </si>
  <si>
    <t>52.6</t>
  </si>
  <si>
    <t>19304.2</t>
  </si>
  <si>
    <t>126.65</t>
  </si>
  <si>
    <t>576.43</t>
  </si>
  <si>
    <t>554.15</t>
  </si>
  <si>
    <t>31.27</t>
  </si>
  <si>
    <t>579.79</t>
  </si>
  <si>
    <t>364.58</t>
  </si>
  <si>
    <t>24.23</t>
  </si>
  <si>
    <t>963.5</t>
  </si>
  <si>
    <t>198.16</t>
  </si>
  <si>
    <t>10.65</t>
  </si>
  <si>
    <t>7.52</t>
  </si>
  <si>
    <t>2880.16</t>
  </si>
  <si>
    <t>32.7</t>
  </si>
  <si>
    <t>188.88</t>
  </si>
  <si>
    <t>257.5</t>
  </si>
  <si>
    <t>666.76</t>
  </si>
  <si>
    <t>26.74</t>
  </si>
  <si>
    <t>41.77</t>
  </si>
  <si>
    <t>184.68</t>
  </si>
  <si>
    <t>811.44</t>
  </si>
  <si>
    <t>579.68</t>
  </si>
  <si>
    <t>38.67</t>
  </si>
  <si>
    <t>40.03</t>
  </si>
  <si>
    <t>9967.47</t>
  </si>
  <si>
    <t>194.73</t>
  </si>
  <si>
    <t>579.49</t>
  </si>
  <si>
    <t>357.71</t>
  </si>
  <si>
    <t>13.56</t>
  </si>
  <si>
    <t>834.75</t>
  </si>
  <si>
    <t>38.45</t>
  </si>
  <si>
    <t>472.41</t>
  </si>
  <si>
    <t>465.69</t>
  </si>
  <si>
    <t>67.14</t>
  </si>
  <si>
    <t>63.46</t>
  </si>
  <si>
    <t>13009.3</t>
  </si>
  <si>
    <t>149.18</t>
  </si>
  <si>
    <t>177.08</t>
  </si>
  <si>
    <t>913.61</t>
  </si>
  <si>
    <t>15.27</t>
  </si>
  <si>
    <t>15.55</t>
  </si>
  <si>
    <t>10542.9</t>
  </si>
  <si>
    <t>163.03</t>
  </si>
  <si>
    <t>824.44</t>
  </si>
  <si>
    <t>987.87</t>
  </si>
  <si>
    <t>98.83</t>
  </si>
  <si>
    <t>102.78</t>
  </si>
  <si>
    <t>4008.42</t>
  </si>
  <si>
    <t>45.84</t>
  </si>
  <si>
    <t>144.69</t>
  </si>
  <si>
    <t>993.49</t>
  </si>
  <si>
    <t>980.37</t>
  </si>
  <si>
    <t>99.33</t>
  </si>
  <si>
    <t>20561.31</t>
  </si>
  <si>
    <t>58.47</t>
  </si>
  <si>
    <t>576.49</t>
  </si>
  <si>
    <t>713.73</t>
  </si>
  <si>
    <t>78.54</t>
  </si>
  <si>
    <t>77.74</t>
  </si>
  <si>
    <t>1243.84</t>
  </si>
  <si>
    <t>101.91</t>
  </si>
  <si>
    <t>698.76</t>
  </si>
  <si>
    <t>301.53</t>
  </si>
  <si>
    <t>74.91</t>
  </si>
  <si>
    <t>14698.53</t>
  </si>
  <si>
    <t>195.36</t>
  </si>
  <si>
    <t>529.54</t>
  </si>
  <si>
    <t>45.99</t>
  </si>
  <si>
    <t>46.18</t>
  </si>
  <si>
    <t>16624.8</t>
  </si>
  <si>
    <t>69.05</t>
  </si>
  <si>
    <t>150.07</t>
  </si>
  <si>
    <t>145.3</t>
  </si>
  <si>
    <t>703.07</t>
  </si>
  <si>
    <t>7.88</t>
  </si>
  <si>
    <t>3798.16</t>
  </si>
  <si>
    <t>53.52</t>
  </si>
  <si>
    <t>41.09</t>
  </si>
  <si>
    <t>902.72</t>
  </si>
  <si>
    <t>367.53</t>
  </si>
  <si>
    <t>99.42</t>
  </si>
  <si>
    <t>103.89</t>
  </si>
  <si>
    <t>11843.46</t>
  </si>
  <si>
    <t>170.28</t>
  </si>
  <si>
    <t>385.92</t>
  </si>
  <si>
    <t>419.53</t>
  </si>
  <si>
    <t>62.33</t>
  </si>
  <si>
    <t>8165.23</t>
  </si>
  <si>
    <t>60.17</t>
  </si>
  <si>
    <t>417.64</t>
  </si>
  <si>
    <t>82.12</t>
  </si>
  <si>
    <t>24389.64</t>
  </si>
  <si>
    <t>175.15</t>
  </si>
  <si>
    <t>767.61</t>
  </si>
  <si>
    <t>572.36</t>
  </si>
  <si>
    <t>11188.72</t>
  </si>
  <si>
    <t>148.41</t>
  </si>
  <si>
    <t>300.7</t>
  </si>
  <si>
    <t>889.71</t>
  </si>
  <si>
    <t>27753.0</t>
  </si>
  <si>
    <t>135.1</t>
  </si>
  <si>
    <t>478.53</t>
  </si>
  <si>
    <t>191.18</t>
  </si>
  <si>
    <t>27.36</t>
  </si>
  <si>
    <t>23.43</t>
  </si>
  <si>
    <t>2366.43</t>
  </si>
  <si>
    <t>917.92</t>
  </si>
  <si>
    <t>655.82</t>
  </si>
  <si>
    <t>20.67</t>
  </si>
  <si>
    <t>20.35</t>
  </si>
  <si>
    <t>11640.2</t>
  </si>
  <si>
    <t>198.56</t>
  </si>
  <si>
    <t>858.33</t>
  </si>
  <si>
    <t>706.46</t>
  </si>
  <si>
    <t>13.14</t>
  </si>
  <si>
    <t>1734.48</t>
  </si>
  <si>
    <t>59.72</t>
  </si>
  <si>
    <t>165.01</t>
  </si>
  <si>
    <t>570.81</t>
  </si>
  <si>
    <t>108.89</t>
  </si>
  <si>
    <t>64.2</t>
  </si>
  <si>
    <t>260.72</t>
  </si>
  <si>
    <t>686.89</t>
  </si>
  <si>
    <t>59.66</t>
  </si>
  <si>
    <t>6564.24</t>
  </si>
  <si>
    <t>146.29</t>
  </si>
  <si>
    <t>819.96</t>
  </si>
  <si>
    <t>241.72</t>
  </si>
  <si>
    <t>89.69</t>
  </si>
  <si>
    <t>94.49</t>
  </si>
  <si>
    <t>2645.72</t>
  </si>
  <si>
    <t>113.84</t>
  </si>
  <si>
    <t>739.45</t>
  </si>
  <si>
    <t>918.58</t>
  </si>
  <si>
    <t>47.22</t>
  </si>
  <si>
    <t>41223.06</t>
  </si>
  <si>
    <t>115.38</t>
  </si>
  <si>
    <t>543.8</t>
  </si>
  <si>
    <t>28.84</t>
  </si>
  <si>
    <t>24.73</t>
  </si>
  <si>
    <t>370.95</t>
  </si>
  <si>
    <t>80.79</t>
  </si>
  <si>
    <t>226.8</t>
  </si>
  <si>
    <t>686.96</t>
  </si>
  <si>
    <t>11.52</t>
  </si>
  <si>
    <t>2568.96</t>
  </si>
  <si>
    <t>35.56</t>
  </si>
  <si>
    <t>192.73</t>
  </si>
  <si>
    <t>42.0</t>
  </si>
  <si>
    <t>337.04</t>
  </si>
  <si>
    <t>12.37</t>
  </si>
  <si>
    <t>11.42</t>
  </si>
  <si>
    <t>139.86</t>
  </si>
  <si>
    <t>293.24</t>
  </si>
  <si>
    <t>326.05</t>
  </si>
  <si>
    <t>7.87</t>
  </si>
  <si>
    <t>2431.83</t>
  </si>
  <si>
    <t>33.42</t>
  </si>
  <si>
    <t>265.11</t>
  </si>
  <si>
    <t>1515.01</t>
  </si>
  <si>
    <t>685.89</t>
  </si>
  <si>
    <t>726.46</t>
  </si>
  <si>
    <t>71.7</t>
  </si>
  <si>
    <t>40869.0</t>
  </si>
  <si>
    <t>76.25</t>
  </si>
  <si>
    <t>152.96</t>
  </si>
  <si>
    <t>646.44</t>
  </si>
  <si>
    <t>382.14</t>
  </si>
  <si>
    <t>69.56</t>
  </si>
  <si>
    <t>67.53</t>
  </si>
  <si>
    <t>607.77</t>
  </si>
  <si>
    <t>413.79</t>
  </si>
  <si>
    <t>388.29</t>
  </si>
  <si>
    <t>27909.12</t>
  </si>
  <si>
    <t>414.28</t>
  </si>
  <si>
    <t>805.79</t>
  </si>
  <si>
    <t>17305.2</t>
  </si>
  <si>
    <t>356.21</t>
  </si>
  <si>
    <t>831.19</t>
  </si>
  <si>
    <t>10.39</t>
  </si>
  <si>
    <t>6930.13</t>
  </si>
  <si>
    <t>120.19</t>
  </si>
  <si>
    <t>512.36</t>
  </si>
  <si>
    <t>186.61</t>
  </si>
  <si>
    <t>51.15</t>
  </si>
  <si>
    <t>524.8</t>
  </si>
  <si>
    <t>154.51</t>
  </si>
  <si>
    <t>521.48</t>
  </si>
  <si>
    <t>461.49</t>
  </si>
  <si>
    <t>52.91</t>
  </si>
  <si>
    <t>50.54</t>
  </si>
  <si>
    <t>11927.44</t>
  </si>
  <si>
    <t>61.02</t>
  </si>
  <si>
    <t>723.9</t>
  </si>
  <si>
    <t>565.42</t>
  </si>
  <si>
    <t>60.69</t>
  </si>
  <si>
    <t>18510.45</t>
  </si>
  <si>
    <t>94.66</t>
  </si>
  <si>
    <t>181.13</t>
  </si>
  <si>
    <t>577.8</t>
  </si>
  <si>
    <t>282.82</t>
  </si>
  <si>
    <t>34.69</t>
  </si>
  <si>
    <t>5012.83</t>
  </si>
  <si>
    <t>88.84</t>
  </si>
  <si>
    <t>94.22</t>
  </si>
  <si>
    <t>500.47</t>
  </si>
  <si>
    <t>911.07</t>
  </si>
  <si>
    <t>45.35</t>
  </si>
  <si>
    <t>36778.85</t>
  </si>
  <si>
    <t>247.86</t>
  </si>
  <si>
    <t>306.44</t>
  </si>
  <si>
    <t>76.66</t>
  </si>
  <si>
    <t>6209.46</t>
  </si>
  <si>
    <t>942.15</t>
  </si>
  <si>
    <t>675.45</t>
  </si>
  <si>
    <t>7273.72</t>
  </si>
  <si>
    <t>102.34</t>
  </si>
  <si>
    <t>70.73</t>
  </si>
  <si>
    <t>5464.68</t>
  </si>
  <si>
    <t>44.14</t>
  </si>
  <si>
    <t>189.47</t>
  </si>
  <si>
    <t>503.36</t>
  </si>
  <si>
    <t>439.44</t>
  </si>
  <si>
    <t>10268.4</t>
  </si>
  <si>
    <t>64.77</t>
  </si>
  <si>
    <t>153.54</t>
  </si>
  <si>
    <t>823.35</t>
  </si>
  <si>
    <t>87.87</t>
  </si>
  <si>
    <t>25099.25</t>
  </si>
  <si>
    <t>115.46</t>
  </si>
  <si>
    <t>984.93</t>
  </si>
  <si>
    <t>985.36</t>
  </si>
  <si>
    <t>34.23</t>
  </si>
  <si>
    <t>29.85</t>
  </si>
  <si>
    <t>16835.4</t>
  </si>
  <si>
    <t>512.24</t>
  </si>
  <si>
    <t>566.67</t>
  </si>
  <si>
    <t>44.4</t>
  </si>
  <si>
    <t>42.42</t>
  </si>
  <si>
    <t>13913.76</t>
  </si>
  <si>
    <t>98.78</t>
  </si>
  <si>
    <t>286.31</t>
  </si>
  <si>
    <t>183.27</t>
  </si>
  <si>
    <t>97.13</t>
  </si>
  <si>
    <t>98.63</t>
  </si>
  <si>
    <t>8975.33</t>
  </si>
  <si>
    <t>38.66</t>
  </si>
  <si>
    <t>115.29</t>
  </si>
  <si>
    <t>250.44</t>
  </si>
  <si>
    <t>220.73</t>
  </si>
  <si>
    <t>32.27</t>
  </si>
  <si>
    <t>3906.0</t>
  </si>
  <si>
    <t>49.95</t>
  </si>
  <si>
    <t>235.07</t>
  </si>
  <si>
    <t>40.31</t>
  </si>
  <si>
    <t>219.4</t>
  </si>
  <si>
    <t>310.35</t>
  </si>
  <si>
    <t>110.64</t>
  </si>
  <si>
    <t>23.51</t>
  </si>
  <si>
    <t>98.69</t>
  </si>
  <si>
    <t>412.92</t>
  </si>
  <si>
    <t>276.73</t>
  </si>
  <si>
    <t>20.56</t>
  </si>
  <si>
    <t>17.74</t>
  </si>
  <si>
    <t>1436.94</t>
  </si>
  <si>
    <t>78.68</t>
  </si>
  <si>
    <t>203.24</t>
  </si>
  <si>
    <t>146.96</t>
  </si>
  <si>
    <t>49.75</t>
  </si>
  <si>
    <t>1044.75</t>
  </si>
  <si>
    <t>147.85</t>
  </si>
  <si>
    <t>530.59</t>
  </si>
  <si>
    <t>78.11</t>
  </si>
  <si>
    <t>87.58</t>
  </si>
  <si>
    <t>5512.65</t>
  </si>
  <si>
    <t>82.41</t>
  </si>
  <si>
    <t>924.27</t>
  </si>
  <si>
    <t>934.63</t>
  </si>
  <si>
    <t>72.2</t>
  </si>
  <si>
    <t>75.5</t>
  </si>
  <si>
    <t>683.19</t>
  </si>
  <si>
    <t>680.07</t>
  </si>
  <si>
    <t>48.07</t>
  </si>
  <si>
    <t>47.69</t>
  </si>
  <si>
    <t>21555.88</t>
  </si>
  <si>
    <t>922.04</t>
  </si>
  <si>
    <t>39.05</t>
  </si>
  <si>
    <t>64.88</t>
  </si>
  <si>
    <t>129.76</t>
  </si>
  <si>
    <t>64.28</t>
  </si>
  <si>
    <t>390.66</t>
  </si>
  <si>
    <t>486.92</t>
  </si>
  <si>
    <t>25.73</t>
  </si>
  <si>
    <t>409.51</t>
  </si>
  <si>
    <t>947.83</t>
  </si>
  <si>
    <t>69.16</t>
  </si>
  <si>
    <t>73.88</t>
  </si>
  <si>
    <t>1477.6</t>
  </si>
  <si>
    <t>87.48</t>
  </si>
  <si>
    <t>113.95</t>
  </si>
  <si>
    <t>781.74</t>
  </si>
  <si>
    <t>980.59</t>
  </si>
  <si>
    <t>90.69</t>
  </si>
  <si>
    <t>12897.18</t>
  </si>
  <si>
    <t>33.66</t>
  </si>
  <si>
    <t>609.04</t>
  </si>
  <si>
    <t>231.88</t>
  </si>
  <si>
    <t>50.78</t>
  </si>
  <si>
    <t>52.1</t>
  </si>
  <si>
    <t>11670.4</t>
  </si>
  <si>
    <t>100.1</t>
  </si>
  <si>
    <t>792.47</t>
  </si>
  <si>
    <t>770.51</t>
  </si>
  <si>
    <t>26.82</t>
  </si>
  <si>
    <t>30.58</t>
  </si>
  <si>
    <t>5779.62</t>
  </si>
  <si>
    <t>38.99</t>
  </si>
  <si>
    <t>24.46</t>
  </si>
  <si>
    <t>933.02</t>
  </si>
  <si>
    <t>739.41</t>
  </si>
  <si>
    <t>81.51</t>
  </si>
  <si>
    <t>54331.2</t>
  </si>
  <si>
    <t>130.39</t>
  </si>
  <si>
    <t>708.56</t>
  </si>
  <si>
    <t>897.29</t>
  </si>
  <si>
    <t>47.0</t>
  </si>
  <si>
    <t>84.39</t>
  </si>
  <si>
    <t>142.04</t>
  </si>
  <si>
    <t>936.27</t>
  </si>
  <si>
    <t>471.82</t>
  </si>
  <si>
    <t>44.59</t>
  </si>
  <si>
    <t>16206.48</t>
  </si>
  <si>
    <t>58.2</t>
  </si>
  <si>
    <t>293.43</t>
  </si>
  <si>
    <t>839.04</t>
  </si>
  <si>
    <t>73.1</t>
  </si>
  <si>
    <t>75.14</t>
  </si>
  <si>
    <t>36818.6</t>
  </si>
  <si>
    <t>160.89</t>
  </si>
  <si>
    <t>105.81</t>
  </si>
  <si>
    <t>78.09</t>
  </si>
  <si>
    <t>85.93</t>
  </si>
  <si>
    <t>5980.89</t>
  </si>
  <si>
    <t>140.42</t>
  </si>
  <si>
    <t>358.06</t>
  </si>
  <si>
    <t>39.86</t>
  </si>
  <si>
    <t>11958.0</t>
  </si>
  <si>
    <t>74.89</t>
  </si>
  <si>
    <t>139.06</t>
  </si>
  <si>
    <t>689.88</t>
  </si>
  <si>
    <t>933.08</t>
  </si>
  <si>
    <t>62.13</t>
  </si>
  <si>
    <t>6585.78</t>
  </si>
  <si>
    <t>71.66</t>
  </si>
  <si>
    <t>695.28</t>
  </si>
  <si>
    <t>764.02</t>
  </si>
  <si>
    <t>34.1</t>
  </si>
  <si>
    <t>31.67</t>
  </si>
  <si>
    <t>16341.72</t>
  </si>
  <si>
    <t>13.42</t>
  </si>
  <si>
    <t>160.53</t>
  </si>
  <si>
    <t>769.87</t>
  </si>
  <si>
    <t>506.35</t>
  </si>
  <si>
    <t>30.29</t>
  </si>
  <si>
    <t>12328.03</t>
  </si>
  <si>
    <t>781.13</t>
  </si>
  <si>
    <t>98.0</t>
  </si>
  <si>
    <t>100.84</t>
  </si>
  <si>
    <t>806.72</t>
  </si>
  <si>
    <t>120.6</t>
  </si>
  <si>
    <t>434.68</t>
  </si>
  <si>
    <t>829.62</t>
  </si>
  <si>
    <t>28.85</t>
  </si>
  <si>
    <t>73.58</t>
  </si>
  <si>
    <t>535.05</t>
  </si>
  <si>
    <t>332.15</t>
  </si>
  <si>
    <t>13.54</t>
  </si>
  <si>
    <t>10.74</t>
  </si>
  <si>
    <t>612.18</t>
  </si>
  <si>
    <t>151.08</t>
  </si>
  <si>
    <t>934.86</t>
  </si>
  <si>
    <t>976.64</t>
  </si>
  <si>
    <t>51.11</t>
  </si>
  <si>
    <t>48503.39</t>
  </si>
  <si>
    <t>62.11</t>
  </si>
  <si>
    <t>85.7</t>
  </si>
  <si>
    <t>494.15</t>
  </si>
  <si>
    <t>985.48</t>
  </si>
  <si>
    <t>22164.48</t>
  </si>
  <si>
    <t>38.64</t>
  </si>
  <si>
    <t>363.91</t>
  </si>
  <si>
    <t>124.55</t>
  </si>
  <si>
    <t>64.46</t>
  </si>
  <si>
    <t>65.59</t>
  </si>
  <si>
    <t>139.67</t>
  </si>
  <si>
    <t>127.76</t>
  </si>
  <si>
    <t>52.24</t>
  </si>
  <si>
    <t>41.53</t>
  </si>
  <si>
    <t>175.52</t>
  </si>
  <si>
    <t>616.79</t>
  </si>
  <si>
    <t>90.02</t>
  </si>
  <si>
    <t>13536.0</t>
  </si>
  <si>
    <t>68.84</t>
  </si>
  <si>
    <t>659.02</t>
  </si>
  <si>
    <t>53.89</t>
  </si>
  <si>
    <t>30051.91</t>
  </si>
  <si>
    <t>59.9</t>
  </si>
  <si>
    <t>109.48</t>
  </si>
  <si>
    <t>17.89</t>
  </si>
  <si>
    <t>908.96</t>
  </si>
  <si>
    <t>81.67</t>
  </si>
  <si>
    <t>81.72</t>
  </si>
  <si>
    <t>64313.64</t>
  </si>
  <si>
    <t>175.69</t>
  </si>
  <si>
    <t>173.54</t>
  </si>
  <si>
    <t>178.25</t>
  </si>
  <si>
    <t>27.37</t>
  </si>
  <si>
    <t>31.42</t>
  </si>
  <si>
    <t>3864.66</t>
  </si>
  <si>
    <t>99.1</t>
  </si>
  <si>
    <t>81.06</t>
  </si>
  <si>
    <t>591.8</t>
  </si>
  <si>
    <t>988.32</t>
  </si>
  <si>
    <t>93.02</t>
  </si>
  <si>
    <t>85036.41</t>
  </si>
  <si>
    <t>197.32</t>
  </si>
  <si>
    <t>550.09</t>
  </si>
  <si>
    <t>597.28</t>
  </si>
  <si>
    <t>45.62</t>
  </si>
  <si>
    <t>2152.28</t>
  </si>
  <si>
    <t>32.95</t>
  </si>
  <si>
    <t>591.94</t>
  </si>
  <si>
    <t>377.88</t>
  </si>
  <si>
    <t>36.08</t>
  </si>
  <si>
    <t>4942.96</t>
  </si>
  <si>
    <t>177.27</t>
  </si>
  <si>
    <t>474.67</t>
  </si>
  <si>
    <t>47.88</t>
  </si>
  <si>
    <t>9724.0</t>
  </si>
  <si>
    <t>73.84</t>
  </si>
  <si>
    <t>521.6</t>
  </si>
  <si>
    <t>624.84</t>
  </si>
  <si>
    <t>35.29</t>
  </si>
  <si>
    <t>38.27</t>
  </si>
  <si>
    <t>14006.82</t>
  </si>
  <si>
    <t>436.48</t>
  </si>
  <si>
    <t>84.68</t>
  </si>
  <si>
    <t>2819.28</t>
  </si>
  <si>
    <t>55.28</t>
  </si>
  <si>
    <t>138.34</t>
  </si>
  <si>
    <t>752.39</t>
  </si>
  <si>
    <t>70.52</t>
  </si>
  <si>
    <t>67.94</t>
  </si>
  <si>
    <t>33630.3</t>
  </si>
  <si>
    <t>10.19</t>
  </si>
  <si>
    <t>66.2</t>
  </si>
  <si>
    <t>505.8</t>
  </si>
  <si>
    <t>877.14</t>
  </si>
  <si>
    <t>11048.3</t>
  </si>
  <si>
    <t>81.27</t>
  </si>
  <si>
    <t>164.76</t>
  </si>
  <si>
    <t>340.62</t>
  </si>
  <si>
    <t>65.71</t>
  </si>
  <si>
    <t>61.83</t>
  </si>
  <si>
    <t>2596.86</t>
  </si>
  <si>
    <t>83.08</t>
  </si>
  <si>
    <t>143.0</t>
  </si>
  <si>
    <t>536.2</t>
  </si>
  <si>
    <t>310.76</t>
  </si>
  <si>
    <t>46.24</t>
  </si>
  <si>
    <t>41.98</t>
  </si>
  <si>
    <t>11670.44</t>
  </si>
  <si>
    <t>79.97</t>
  </si>
  <si>
    <t>63.29</t>
  </si>
  <si>
    <t>238.1</t>
  </si>
  <si>
    <t>603.3</t>
  </si>
  <si>
    <t>81.2</t>
  </si>
  <si>
    <t>36946.0</t>
  </si>
  <si>
    <t>848.75</t>
  </si>
  <si>
    <t>503.77</t>
  </si>
  <si>
    <t>69.95</t>
  </si>
  <si>
    <t>20752.38</t>
  </si>
  <si>
    <t>70.66</t>
  </si>
  <si>
    <t>198.73</t>
  </si>
  <si>
    <t>390.11</t>
  </si>
  <si>
    <t>235.01</t>
  </si>
  <si>
    <t>65.57</t>
  </si>
  <si>
    <t>68.12</t>
  </si>
  <si>
    <t>91.74</t>
  </si>
  <si>
    <t>183.92</t>
  </si>
  <si>
    <t>576.9</t>
  </si>
  <si>
    <t>97.03</t>
  </si>
  <si>
    <t>32.13</t>
  </si>
  <si>
    <t>32.97</t>
  </si>
  <si>
    <t>1912.26</t>
  </si>
  <si>
    <t>33.34</t>
  </si>
  <si>
    <t>846.82</t>
  </si>
  <si>
    <t>152.8</t>
  </si>
  <si>
    <t>6411.36</t>
  </si>
  <si>
    <t>61.36</t>
  </si>
  <si>
    <t>384.85</t>
  </si>
  <si>
    <t>492.94</t>
  </si>
  <si>
    <t>33.68</t>
  </si>
  <si>
    <t>980.28</t>
  </si>
  <si>
    <t>850.28</t>
  </si>
  <si>
    <t>16.54</t>
  </si>
  <si>
    <t>18.71</t>
  </si>
  <si>
    <t>1683.9</t>
  </si>
  <si>
    <t>94.08</t>
  </si>
  <si>
    <t>34.38</t>
  </si>
  <si>
    <t>353.43</t>
  </si>
  <si>
    <t>297.89</t>
  </si>
  <si>
    <t>82.85</t>
  </si>
  <si>
    <t>162.36</t>
  </si>
  <si>
    <t>145.6</t>
  </si>
  <si>
    <t>408.05</t>
  </si>
  <si>
    <t>846.54</t>
  </si>
  <si>
    <t>35.34</t>
  </si>
  <si>
    <t>36.52</t>
  </si>
  <si>
    <t>4272.84</t>
  </si>
  <si>
    <t>97.06</t>
  </si>
  <si>
    <t>84.98</t>
  </si>
  <si>
    <t>82.84</t>
  </si>
  <si>
    <t>85.47</t>
  </si>
  <si>
    <t>87.38</t>
  </si>
  <si>
    <t>17738.14</t>
  </si>
  <si>
    <t>31.22</t>
  </si>
  <si>
    <t>185.18</t>
  </si>
  <si>
    <t>340.74</t>
  </si>
  <si>
    <t>259.16</t>
  </si>
  <si>
    <t>35.96</t>
  </si>
  <si>
    <t>5050.35</t>
  </si>
  <si>
    <t>93.39</t>
  </si>
  <si>
    <t>281.71</t>
  </si>
  <si>
    <t>752.32</t>
  </si>
  <si>
    <t>8.43</t>
  </si>
  <si>
    <t>77.38</t>
  </si>
  <si>
    <t>484.68</t>
  </si>
  <si>
    <t>759.31</t>
  </si>
  <si>
    <t>13.43</t>
  </si>
  <si>
    <t>9.37</t>
  </si>
  <si>
    <t>3569.97</t>
  </si>
  <si>
    <t>156.02</t>
  </si>
  <si>
    <t>861.6</t>
  </si>
  <si>
    <t>620.08</t>
  </si>
  <si>
    <t>50.32</t>
  </si>
  <si>
    <t>17128.43</t>
  </si>
  <si>
    <t>157.86</t>
  </si>
  <si>
    <t>741.05</t>
  </si>
  <si>
    <t>798.33</t>
  </si>
  <si>
    <t>40.67</t>
  </si>
  <si>
    <t>40.19</t>
  </si>
  <si>
    <t>99.79</t>
  </si>
  <si>
    <t>611.21</t>
  </si>
  <si>
    <t>21.93</t>
  </si>
  <si>
    <t>32.93</t>
  </si>
  <si>
    <t>392.56</t>
  </si>
  <si>
    <t>34.82</t>
  </si>
  <si>
    <t>73.69</t>
  </si>
  <si>
    <t>408.9</t>
  </si>
  <si>
    <t>129.45</t>
  </si>
  <si>
    <t>3169.44</t>
  </si>
  <si>
    <t>85.73</t>
  </si>
  <si>
    <t>68.18</t>
  </si>
  <si>
    <t>444.53</t>
  </si>
  <si>
    <t>724.59</t>
  </si>
  <si>
    <t>83.59</t>
  </si>
  <si>
    <t>83.23</t>
  </si>
  <si>
    <t>43279.6</t>
  </si>
  <si>
    <t>76.6</t>
  </si>
  <si>
    <t>850.21</t>
  </si>
  <si>
    <t>16.25</t>
  </si>
  <si>
    <t>63.96</t>
  </si>
  <si>
    <t>66.52</t>
  </si>
  <si>
    <t>133.04</t>
  </si>
  <si>
    <t>53.03</t>
  </si>
  <si>
    <t>185.17</t>
  </si>
  <si>
    <t>612.62</t>
  </si>
  <si>
    <t>881.58</t>
  </si>
  <si>
    <t>38.5</t>
  </si>
  <si>
    <t>40.11</t>
  </si>
  <si>
    <t>27675.9</t>
  </si>
  <si>
    <t>177.28</t>
  </si>
  <si>
    <t>361.49</t>
  </si>
  <si>
    <t>638.55</t>
  </si>
  <si>
    <t>71.44</t>
  </si>
  <si>
    <t>11787.6</t>
  </si>
  <si>
    <t>126.2</t>
  </si>
  <si>
    <t>598.46</t>
  </si>
  <si>
    <t>327.02</t>
  </si>
  <si>
    <t>59.91</t>
  </si>
  <si>
    <t>14198.67</t>
  </si>
  <si>
    <t>16.35</t>
  </si>
  <si>
    <t>110.51</t>
  </si>
  <si>
    <t>259.15</t>
  </si>
  <si>
    <t>357.27</t>
  </si>
  <si>
    <t>36.88</t>
  </si>
  <si>
    <t>38.84</t>
  </si>
  <si>
    <t>2990.68</t>
  </si>
  <si>
    <t>44.61</t>
  </si>
  <si>
    <t>274.4</t>
  </si>
  <si>
    <t>928.75</t>
  </si>
  <si>
    <t>59.92</t>
  </si>
  <si>
    <t>62.99</t>
  </si>
  <si>
    <t>37856.99</t>
  </si>
  <si>
    <t>54.07</t>
  </si>
  <si>
    <t>246.74</t>
  </si>
  <si>
    <t>172.75</t>
  </si>
  <si>
    <t>66.64</t>
  </si>
  <si>
    <t>856.68</t>
  </si>
  <si>
    <t>39.94</t>
  </si>
  <si>
    <t>634.73</t>
  </si>
  <si>
    <t>683.43</t>
  </si>
  <si>
    <t>18.25</t>
  </si>
  <si>
    <t>19.58</t>
  </si>
  <si>
    <t>4777.52</t>
  </si>
  <si>
    <t>60.1</t>
  </si>
  <si>
    <t>182.92</t>
  </si>
  <si>
    <t>625.93</t>
  </si>
  <si>
    <t>484.45</t>
  </si>
  <si>
    <t>80.02</t>
  </si>
  <si>
    <t>76.34</t>
  </si>
  <si>
    <t>16336.76</t>
  </si>
  <si>
    <t>471.12</t>
  </si>
  <si>
    <t>834.02</t>
  </si>
  <si>
    <t>18.38</t>
  </si>
  <si>
    <t>19.25</t>
  </si>
  <si>
    <t>8450.75</t>
  </si>
  <si>
    <t>870.4</t>
  </si>
  <si>
    <t>849.59</t>
  </si>
  <si>
    <t>48.31</t>
  </si>
  <si>
    <t>165.23</t>
  </si>
  <si>
    <t>607.67</t>
  </si>
  <si>
    <t>92.84</t>
  </si>
  <si>
    <t>835.56</t>
  </si>
  <si>
    <t>100.5</t>
  </si>
  <si>
    <t>292.75</t>
  </si>
  <si>
    <t>230.26</t>
  </si>
  <si>
    <t>94.44</t>
  </si>
  <si>
    <t>59.76</t>
  </si>
  <si>
    <t>126.76</t>
  </si>
  <si>
    <t>10.0</t>
  </si>
  <si>
    <t>930.0</t>
  </si>
  <si>
    <t>83.52</t>
  </si>
  <si>
    <t>50.69</t>
  </si>
  <si>
    <t>471.06</t>
  </si>
  <si>
    <t>536.99</t>
  </si>
  <si>
    <t>6689.76</t>
  </si>
  <si>
    <t>142.12</t>
  </si>
  <si>
    <t>125.9</t>
  </si>
  <si>
    <t>53.33</t>
  </si>
  <si>
    <t>906.61</t>
  </si>
  <si>
    <t>39.27</t>
  </si>
  <si>
    <t>283.31</t>
  </si>
  <si>
    <t>393.74</t>
  </si>
  <si>
    <t>79.22</t>
  </si>
  <si>
    <t>18616.7</t>
  </si>
  <si>
    <t>81.0</t>
  </si>
  <si>
    <t>563.44</t>
  </si>
  <si>
    <t>973.36</t>
  </si>
  <si>
    <t>78.52</t>
  </si>
  <si>
    <t>37805.62</t>
  </si>
  <si>
    <t>929.02</t>
  </si>
  <si>
    <t>791.27</t>
  </si>
  <si>
    <t>85.26</t>
  </si>
  <si>
    <t>6053.46</t>
  </si>
  <si>
    <t>179.47</t>
  </si>
  <si>
    <t>966.78</t>
  </si>
  <si>
    <t>637.41</t>
  </si>
  <si>
    <t>74.14</t>
  </si>
  <si>
    <t>21867.93</t>
  </si>
  <si>
    <t>780.95</t>
  </si>
  <si>
    <t>25.69</t>
  </si>
  <si>
    <t>16.33</t>
  </si>
  <si>
    <t>416.3</t>
  </si>
  <si>
    <t>122.79</t>
  </si>
  <si>
    <t>608.39</t>
  </si>
  <si>
    <t>891.63</t>
  </si>
  <si>
    <t>58.03</t>
  </si>
  <si>
    <t>15332.62</t>
  </si>
  <si>
    <t>190.57</t>
  </si>
  <si>
    <t>617.94</t>
  </si>
  <si>
    <t>828.94</t>
  </si>
  <si>
    <t>19.74</t>
  </si>
  <si>
    <t>10975.44</t>
  </si>
  <si>
    <t>15.63</t>
  </si>
  <si>
    <t>103.27</t>
  </si>
  <si>
    <t>144.03</t>
  </si>
  <si>
    <t>200.93</t>
  </si>
  <si>
    <t>82.22</t>
  </si>
  <si>
    <t>15300.48</t>
  </si>
  <si>
    <t>45.4</t>
  </si>
  <si>
    <t>100.51</t>
  </si>
  <si>
    <t>695.77</t>
  </si>
  <si>
    <t>270.82</t>
  </si>
  <si>
    <t>27.73</t>
  </si>
  <si>
    <t>365.56</t>
  </si>
  <si>
    <t>87.74</t>
  </si>
  <si>
    <t>69.73</t>
  </si>
  <si>
    <t>351.21</t>
  </si>
  <si>
    <t>234.95</t>
  </si>
  <si>
    <t>57.14</t>
  </si>
  <si>
    <t>52.67</t>
  </si>
  <si>
    <t>3844.91</t>
  </si>
  <si>
    <t>357.74</t>
  </si>
  <si>
    <t>396.74</t>
  </si>
  <si>
    <t>2455.69</t>
  </si>
  <si>
    <t>269.51</t>
  </si>
  <si>
    <t>441.02</t>
  </si>
  <si>
    <t>16514.16</t>
  </si>
  <si>
    <t>73.29</t>
  </si>
  <si>
    <t>159.69</t>
  </si>
  <si>
    <t>735.36</t>
  </si>
  <si>
    <t>662.05</t>
  </si>
  <si>
    <t>16.49</t>
  </si>
  <si>
    <t>29.58</t>
  </si>
  <si>
    <t>528.43</t>
  </si>
  <si>
    <t>843.28</t>
  </si>
  <si>
    <t>97.67</t>
  </si>
  <si>
    <t>10646.03</t>
  </si>
  <si>
    <t>180.7</t>
  </si>
  <si>
    <t>740.73</t>
  </si>
  <si>
    <t>487.4</t>
  </si>
  <si>
    <t>84.11</t>
  </si>
  <si>
    <t>85.01</t>
  </si>
  <si>
    <t>22697.67</t>
  </si>
  <si>
    <t>127.07</t>
  </si>
  <si>
    <t>579.63</t>
  </si>
  <si>
    <t>986.41</t>
  </si>
  <si>
    <t>18.91</t>
  </si>
  <si>
    <t>14.66</t>
  </si>
  <si>
    <t>854.57</t>
  </si>
  <si>
    <t>575.27</t>
  </si>
  <si>
    <t>92.01</t>
  </si>
  <si>
    <t>93.5</t>
  </si>
  <si>
    <t>27582.5</t>
  </si>
  <si>
    <t>25.34</t>
  </si>
  <si>
    <t>158.95</t>
  </si>
  <si>
    <t>739.73</t>
  </si>
  <si>
    <t>14.68</t>
  </si>
  <si>
    <t>8382.45</t>
  </si>
  <si>
    <t>142.97</t>
  </si>
  <si>
    <t>668.7</t>
  </si>
  <si>
    <t>579.35</t>
  </si>
  <si>
    <t>84.22</t>
  </si>
  <si>
    <t>79.41</t>
  </si>
  <si>
    <t>28269.96</t>
  </si>
  <si>
    <t>846.18</t>
  </si>
  <si>
    <t>836.97</t>
  </si>
  <si>
    <t>35.66</t>
  </si>
  <si>
    <t>33.14</t>
  </si>
  <si>
    <t>8881.52</t>
  </si>
  <si>
    <t>46.65</t>
  </si>
  <si>
    <t>148.91</t>
  </si>
  <si>
    <t>117.35</t>
  </si>
  <si>
    <t>614.0</t>
  </si>
  <si>
    <t>97.94</t>
  </si>
  <si>
    <t>101.22</t>
  </si>
  <si>
    <t>7287.84</t>
  </si>
  <si>
    <t>214.62</t>
  </si>
  <si>
    <t>30.48</t>
  </si>
  <si>
    <t>579.12</t>
  </si>
  <si>
    <t>130.84</t>
  </si>
  <si>
    <t>828.81</t>
  </si>
  <si>
    <t>368.41</t>
  </si>
  <si>
    <t>74.86</t>
  </si>
  <si>
    <t>16879.98</t>
  </si>
  <si>
    <t>159.66</t>
  </si>
  <si>
    <t>820.38</t>
  </si>
  <si>
    <t>345.63</t>
  </si>
  <si>
    <t>71.16</t>
  </si>
  <si>
    <t>900.76</t>
  </si>
  <si>
    <t>13.57</t>
  </si>
  <si>
    <t>16.13</t>
  </si>
  <si>
    <t>11.72</t>
  </si>
  <si>
    <t>128.92</t>
  </si>
  <si>
    <t>116.63</t>
  </si>
  <si>
    <t>733.47</t>
  </si>
  <si>
    <t>260.77</t>
  </si>
  <si>
    <t>49.37</t>
  </si>
  <si>
    <t>98.28</t>
  </si>
  <si>
    <t>96.14</t>
  </si>
  <si>
    <t>653.14</t>
  </si>
  <si>
    <t>456.99</t>
  </si>
  <si>
    <t>36.37</t>
  </si>
  <si>
    <t>40.53</t>
  </si>
  <si>
    <t>364.77</t>
  </si>
  <si>
    <t>157.58</t>
  </si>
  <si>
    <t>919.23</t>
  </si>
  <si>
    <t>180.57</t>
  </si>
  <si>
    <t>46.67</t>
  </si>
  <si>
    <t>43.05</t>
  </si>
  <si>
    <t>172.2</t>
  </si>
  <si>
    <t>37.5</t>
  </si>
  <si>
    <t>624.54</t>
  </si>
  <si>
    <t>593.01</t>
  </si>
  <si>
    <t>69.61</t>
  </si>
  <si>
    <t>35201.76</t>
  </si>
  <si>
    <t>93.95</t>
  </si>
  <si>
    <t>109.77</t>
  </si>
  <si>
    <t>13.25</t>
  </si>
  <si>
    <t>157.64</t>
  </si>
  <si>
    <t>40.54</t>
  </si>
  <si>
    <t>3745.35</t>
  </si>
  <si>
    <t>73.48</t>
  </si>
  <si>
    <t>38.57</t>
  </si>
  <si>
    <t>998.53</t>
  </si>
  <si>
    <t>90.67</t>
  </si>
  <si>
    <t>68.3</t>
  </si>
  <si>
    <t>69.42</t>
  </si>
  <si>
    <t>109.02</t>
  </si>
  <si>
    <t>891.84</t>
  </si>
  <si>
    <t>594.37</t>
  </si>
  <si>
    <t>79.49</t>
  </si>
  <si>
    <t>81.69</t>
  </si>
  <si>
    <t>44847.81</t>
  </si>
  <si>
    <t>33.16</t>
  </si>
  <si>
    <t>239.15</t>
  </si>
  <si>
    <t>86.52</t>
  </si>
  <si>
    <t>57.49</t>
  </si>
  <si>
    <t>62.14</t>
  </si>
  <si>
    <t>55.42</t>
  </si>
  <si>
    <t>707.83</t>
  </si>
  <si>
    <t>912.98</t>
  </si>
  <si>
    <t>63.81</t>
  </si>
  <si>
    <t>66.4</t>
  </si>
  <si>
    <t>848.44</t>
  </si>
  <si>
    <t>132.72</t>
  </si>
  <si>
    <t>1444.45</t>
  </si>
  <si>
    <t>94.92</t>
  </si>
  <si>
    <t>112.16</t>
  </si>
  <si>
    <t>116.31</t>
  </si>
  <si>
    <t>558.58</t>
  </si>
  <si>
    <t>63.64</t>
  </si>
  <si>
    <t>342.2</t>
  </si>
  <si>
    <t>103.99</t>
  </si>
  <si>
    <t>707.69</t>
  </si>
  <si>
    <t>502.33</t>
  </si>
  <si>
    <t>90.71</t>
  </si>
  <si>
    <t>22133.24</t>
  </si>
  <si>
    <t>176.29</t>
  </si>
  <si>
    <t>469.61</t>
  </si>
  <si>
    <t>97.53</t>
  </si>
  <si>
    <t>92.77</t>
  </si>
  <si>
    <t>98.17</t>
  </si>
  <si>
    <t>93.58</t>
  </si>
  <si>
    <t>561.2</t>
  </si>
  <si>
    <t>670.03</t>
  </si>
  <si>
    <t>81.4</t>
  </si>
  <si>
    <t>80.47</t>
  </si>
  <si>
    <t>3862.56</t>
  </si>
  <si>
    <t>14.67</t>
  </si>
  <si>
    <t>103.95</t>
  </si>
  <si>
    <t>127.24</t>
  </si>
  <si>
    <t>496.34</t>
  </si>
  <si>
    <t>98.77</t>
  </si>
  <si>
    <t>24198.65</t>
  </si>
  <si>
    <t>19.81</t>
  </si>
  <si>
    <t>64.32</t>
  </si>
  <si>
    <t>475.91</t>
  </si>
  <si>
    <t>875.37</t>
  </si>
  <si>
    <t>27.14</t>
  </si>
  <si>
    <t>16895.89</t>
  </si>
  <si>
    <t>105.45</t>
  </si>
  <si>
    <t>277.9</t>
  </si>
  <si>
    <t>20.59</t>
  </si>
  <si>
    <t>35.27</t>
  </si>
  <si>
    <t>458.51</t>
  </si>
  <si>
    <t>79.58</t>
  </si>
  <si>
    <t>115.97</t>
  </si>
  <si>
    <t>703.18</t>
  </si>
  <si>
    <t>33071.7</t>
  </si>
  <si>
    <t>100.23</t>
  </si>
  <si>
    <t>753.02</t>
  </si>
  <si>
    <t>443.71</t>
  </si>
  <si>
    <t>44.87</t>
  </si>
  <si>
    <t>10490.31</t>
  </si>
  <si>
    <t>11.63</t>
  </si>
  <si>
    <t>160.5</t>
  </si>
  <si>
    <t>993.92</t>
  </si>
  <si>
    <t>767.42</t>
  </si>
  <si>
    <t>34.57</t>
  </si>
  <si>
    <t>18254.64</t>
  </si>
  <si>
    <t>129.33</t>
  </si>
  <si>
    <t>539.14</t>
  </si>
  <si>
    <t>334.56</t>
  </si>
  <si>
    <t>98.39</t>
  </si>
  <si>
    <t>102.43</t>
  </si>
  <si>
    <t>16491.23</t>
  </si>
  <si>
    <t>91.28</t>
  </si>
  <si>
    <t>788.91</t>
  </si>
  <si>
    <t>27.38</t>
  </si>
  <si>
    <t>24.57</t>
  </si>
  <si>
    <t>19115.46</t>
  </si>
  <si>
    <t>17.14</t>
  </si>
  <si>
    <t>143.6</t>
  </si>
  <si>
    <t>745.19</t>
  </si>
  <si>
    <t>267.34</t>
  </si>
  <si>
    <t>51.67</t>
  </si>
  <si>
    <t>53.19</t>
  </si>
  <si>
    <t>12818.79</t>
  </si>
  <si>
    <t>53.64</t>
  </si>
  <si>
    <t>45.72</t>
  </si>
  <si>
    <t>816.07</t>
  </si>
  <si>
    <t>171.16</t>
  </si>
  <si>
    <t>70.92</t>
  </si>
  <si>
    <t>11134.44</t>
  </si>
  <si>
    <t>92.2</t>
  </si>
  <si>
    <t>681.03</t>
  </si>
  <si>
    <t>436.22</t>
  </si>
  <si>
    <t>33.93</t>
  </si>
  <si>
    <t>1289.34</t>
  </si>
  <si>
    <t>11.48</t>
  </si>
  <si>
    <t>557.87</t>
  </si>
  <si>
    <t>83.3</t>
  </si>
  <si>
    <t>88.08</t>
  </si>
  <si>
    <t>25895.52</t>
  </si>
  <si>
    <t>972.07</t>
  </si>
  <si>
    <t>901.88</t>
  </si>
  <si>
    <t>36.3</t>
  </si>
  <si>
    <t>39.92</t>
  </si>
  <si>
    <t>29421.04</t>
  </si>
  <si>
    <t>45.0</t>
  </si>
  <si>
    <t>27511.7</t>
  </si>
  <si>
    <t>70.23</t>
  </si>
  <si>
    <t>422.74</t>
  </si>
  <si>
    <t>602.97</t>
  </si>
  <si>
    <t>71.2</t>
  </si>
  <si>
    <t>68.55</t>
  </si>
  <si>
    <t>29202.3</t>
  </si>
  <si>
    <t>177.88</t>
  </si>
  <si>
    <t>651.8</t>
  </si>
  <si>
    <t>757.55</t>
  </si>
  <si>
    <t>30.97</t>
  </si>
  <si>
    <t>14741.72</t>
  </si>
  <si>
    <t>728.45</t>
  </si>
  <si>
    <t>73.85</t>
  </si>
  <si>
    <t>70.94</t>
  </si>
  <si>
    <t>14968.34</t>
  </si>
  <si>
    <t>138.52</t>
  </si>
  <si>
    <t>685.54</t>
  </si>
  <si>
    <t>273.05</t>
  </si>
  <si>
    <t>85.59</t>
  </si>
  <si>
    <t>17918.22</t>
  </si>
  <si>
    <t>379.46</t>
  </si>
  <si>
    <t>538.15</t>
  </si>
  <si>
    <t>32920.68</t>
  </si>
  <si>
    <t>55.92</t>
  </si>
  <si>
    <t>823.03</t>
  </si>
  <si>
    <t>352.68</t>
  </si>
  <si>
    <t>137.37</t>
  </si>
  <si>
    <t>463.37</t>
  </si>
  <si>
    <t>812.38</t>
  </si>
  <si>
    <t>51.91</t>
  </si>
  <si>
    <t>50.41</t>
  </si>
  <si>
    <t>29338.62</t>
  </si>
  <si>
    <t>123.16</t>
  </si>
  <si>
    <t>94.9</t>
  </si>
  <si>
    <t>676.08</t>
  </si>
  <si>
    <t>13090.33</t>
  </si>
  <si>
    <t>70.51</t>
  </si>
  <si>
    <t>88.91</t>
  </si>
  <si>
    <t>708.52</t>
  </si>
  <si>
    <t>246.92</t>
  </si>
  <si>
    <t>1600.75</t>
  </si>
  <si>
    <t>84.84</t>
  </si>
  <si>
    <t>187.59</t>
  </si>
  <si>
    <t>967.25</t>
  </si>
  <si>
    <t>47.33</t>
  </si>
  <si>
    <t>93.2</t>
  </si>
  <si>
    <t>192.03</t>
  </si>
  <si>
    <t>201.81</t>
  </si>
  <si>
    <t>264.08</t>
  </si>
  <si>
    <t>9204.84</t>
  </si>
  <si>
    <t>122.31</t>
  </si>
  <si>
    <t>910.82</t>
  </si>
  <si>
    <t>892.02</t>
  </si>
  <si>
    <t>16.89</t>
  </si>
  <si>
    <t>18.43</t>
  </si>
  <si>
    <t>6763.81</t>
  </si>
  <si>
    <t>198.54</t>
  </si>
  <si>
    <t>616.63</t>
  </si>
  <si>
    <t>411.82</t>
  </si>
  <si>
    <t>90.18</t>
  </si>
  <si>
    <t>32137.12</t>
  </si>
  <si>
    <t>77.54</t>
  </si>
  <si>
    <t>152.01</t>
  </si>
  <si>
    <t>817.91</t>
  </si>
  <si>
    <t>10095.84</t>
  </si>
  <si>
    <t>686.86</t>
  </si>
  <si>
    <t>737.56</t>
  </si>
  <si>
    <t>34.03</t>
  </si>
  <si>
    <t>37.97</t>
  </si>
  <si>
    <t>12492.13</t>
  </si>
  <si>
    <t>26.44</t>
  </si>
  <si>
    <t>158.56</t>
  </si>
  <si>
    <t>552.78</t>
  </si>
  <si>
    <t>843.26</t>
  </si>
  <si>
    <t>28.21</t>
  </si>
  <si>
    <t>4767.49</t>
  </si>
  <si>
    <t>816.36</t>
  </si>
  <si>
    <t>728.72</t>
  </si>
  <si>
    <t>59131.44</t>
  </si>
  <si>
    <t>29.0</t>
  </si>
  <si>
    <t>771.23</t>
  </si>
  <si>
    <t>18.63</t>
  </si>
  <si>
    <t>39.4</t>
  </si>
  <si>
    <t>591.0</t>
  </si>
  <si>
    <t>32.58</t>
  </si>
  <si>
    <t>188.97</t>
  </si>
  <si>
    <t>122.78</t>
  </si>
  <si>
    <t>248.76</t>
  </si>
  <si>
    <t>37.91</t>
  </si>
  <si>
    <t>39.67</t>
  </si>
  <si>
    <t>6624.89</t>
  </si>
  <si>
    <t>38.97</t>
  </si>
  <si>
    <t>893.99</t>
  </si>
  <si>
    <t>617.34</t>
  </si>
  <si>
    <t>46.31</t>
  </si>
  <si>
    <t>49.0</t>
  </si>
  <si>
    <t>21217.0</t>
  </si>
  <si>
    <t>97.41</t>
  </si>
  <si>
    <t>233.29</t>
  </si>
  <si>
    <t>98.62</t>
  </si>
  <si>
    <t>14.19</t>
  </si>
  <si>
    <t>17.96</t>
  </si>
  <si>
    <t>161.64</t>
  </si>
  <si>
    <t>73.95</t>
  </si>
  <si>
    <t>602.61</t>
  </si>
  <si>
    <t>656.74</t>
  </si>
  <si>
    <t>6050.0</t>
  </si>
  <si>
    <t>338.33</t>
  </si>
  <si>
    <t>75.28</t>
  </si>
  <si>
    <t>13550.4</t>
  </si>
  <si>
    <t>156.81</t>
  </si>
  <si>
    <t>492.95</t>
  </si>
  <si>
    <t>387.3</t>
  </si>
  <si>
    <t>10.56</t>
  </si>
  <si>
    <t>5088.65</t>
  </si>
  <si>
    <t>166.96</t>
  </si>
  <si>
    <t>299.52</t>
  </si>
  <si>
    <t>631.86</t>
  </si>
  <si>
    <t>22.25</t>
  </si>
  <si>
    <t>12780.46</t>
  </si>
  <si>
    <t>11.68</t>
  </si>
  <si>
    <t>532.31</t>
  </si>
  <si>
    <t>611.23</t>
  </si>
  <si>
    <t>90.62</t>
  </si>
  <si>
    <t>19875.06</t>
  </si>
  <si>
    <t>175.99</t>
  </si>
  <si>
    <t>643.81</t>
  </si>
  <si>
    <t>678.03</t>
  </si>
  <si>
    <t>72.79</t>
  </si>
  <si>
    <t>72.4</t>
  </si>
  <si>
    <t>20416.8</t>
  </si>
  <si>
    <t>38.12</t>
  </si>
  <si>
    <t>111.25</t>
  </si>
  <si>
    <t>545.79</t>
  </si>
  <si>
    <t>124.82</t>
  </si>
  <si>
    <t>68.87</t>
  </si>
  <si>
    <t>6955.87</t>
  </si>
  <si>
    <t>21.61</t>
  </si>
  <si>
    <t>114.64</t>
  </si>
  <si>
    <t>571.43</t>
  </si>
  <si>
    <t>50.97</t>
  </si>
  <si>
    <t>26631.16</t>
  </si>
  <si>
    <t>92.81</t>
  </si>
  <si>
    <t>64.51</t>
  </si>
  <si>
    <t>493.25</t>
  </si>
  <si>
    <t>12301.2</t>
  </si>
  <si>
    <t>307.08</t>
  </si>
  <si>
    <t>479.57</t>
  </si>
  <si>
    <t>19691.05</t>
  </si>
  <si>
    <t>100.65</t>
  </si>
  <si>
    <t>123.3</t>
  </si>
  <si>
    <t>85.08</t>
  </si>
  <si>
    <t>2069.75</t>
  </si>
  <si>
    <t>570.3</t>
  </si>
  <si>
    <t>749.32</t>
  </si>
  <si>
    <t>33.72</t>
  </si>
  <si>
    <t>18613.44</t>
  </si>
  <si>
    <t>81.3</t>
  </si>
  <si>
    <t>27.87</t>
  </si>
  <si>
    <t>612.17</t>
  </si>
  <si>
    <t>644.91</t>
  </si>
  <si>
    <t>78.79</t>
  </si>
  <si>
    <t>74.0</t>
  </si>
  <si>
    <t>38776.0</t>
  </si>
  <si>
    <t>76.51</t>
  </si>
  <si>
    <t>886.54</t>
  </si>
  <si>
    <t>31.15</t>
  </si>
  <si>
    <t>25.98</t>
  </si>
  <si>
    <t>25.85</t>
  </si>
  <si>
    <t>103.4</t>
  </si>
  <si>
    <t>717.14</t>
  </si>
  <si>
    <t>779.44</t>
  </si>
  <si>
    <t>64.68</t>
  </si>
  <si>
    <t>1786.98</t>
  </si>
  <si>
    <t>59.52</t>
  </si>
  <si>
    <t>51.13</t>
  </si>
  <si>
    <t>526.6</t>
  </si>
  <si>
    <t>641.05</t>
  </si>
  <si>
    <t>80.43</t>
  </si>
  <si>
    <t>13592.67</t>
  </si>
  <si>
    <t>120.77</t>
  </si>
  <si>
    <t>702.38</t>
  </si>
  <si>
    <t>282.29</t>
  </si>
  <si>
    <t>51.3</t>
  </si>
  <si>
    <t>184.66</t>
  </si>
  <si>
    <t>795.38</t>
  </si>
  <si>
    <t>788.79</t>
  </si>
  <si>
    <t>92.87</t>
  </si>
  <si>
    <t>71231.29</t>
  </si>
  <si>
    <t>457.47</t>
  </si>
  <si>
    <t>742.42</t>
  </si>
  <si>
    <t>44.77</t>
  </si>
  <si>
    <t>936.58</t>
  </si>
  <si>
    <t>353.52</t>
  </si>
  <si>
    <t>95.27</t>
  </si>
  <si>
    <t>94.74</t>
  </si>
  <si>
    <t>14495.22</t>
  </si>
  <si>
    <t>55.96</t>
  </si>
  <si>
    <t>175.14</t>
  </si>
  <si>
    <t>707.65</t>
  </si>
  <si>
    <t>909.36</t>
  </si>
  <si>
    <t>35.69</t>
  </si>
  <si>
    <t>15453.77</t>
  </si>
  <si>
    <t>979.2</t>
  </si>
  <si>
    <t>923.74</t>
  </si>
  <si>
    <t>98.45</t>
  </si>
  <si>
    <t>69454.88</t>
  </si>
  <si>
    <t>90.23</t>
  </si>
  <si>
    <t>347.29</t>
  </si>
  <si>
    <t>389.72</t>
  </si>
  <si>
    <t>41.18</t>
  </si>
  <si>
    <t>13465.86</t>
  </si>
  <si>
    <t>70.01</t>
  </si>
  <si>
    <t>122.44</t>
  </si>
  <si>
    <t>458.16</t>
  </si>
  <si>
    <t>145.38</t>
  </si>
  <si>
    <t>7240.32</t>
  </si>
  <si>
    <t>116.16</t>
  </si>
  <si>
    <t>485.43</t>
  </si>
  <si>
    <t>695.69</t>
  </si>
  <si>
    <t>78.42</t>
  </si>
  <si>
    <t>23839.68</t>
  </si>
  <si>
    <t>137.66</t>
  </si>
  <si>
    <t>372.28</t>
  </si>
  <si>
    <t>845.41</t>
  </si>
  <si>
    <t>47.2</t>
  </si>
  <si>
    <t>49.08</t>
  </si>
  <si>
    <t>18208.68</t>
  </si>
  <si>
    <t>207.52</t>
  </si>
  <si>
    <t>555.48</t>
  </si>
  <si>
    <t>97.83</t>
  </si>
  <si>
    <t>101.06</t>
  </si>
  <si>
    <t>1010.6</t>
  </si>
  <si>
    <t>473.53</t>
  </si>
  <si>
    <t>777.2</t>
  </si>
  <si>
    <t>23.68</t>
  </si>
  <si>
    <t>23.98</t>
  </si>
  <si>
    <t>5371.52</t>
  </si>
  <si>
    <t>80.18</t>
  </si>
  <si>
    <t>80.88</t>
  </si>
  <si>
    <t>989.62</t>
  </si>
  <si>
    <t>516.71</t>
  </si>
  <si>
    <t>15077.21</t>
  </si>
  <si>
    <t>48.58</t>
  </si>
  <si>
    <t>57.86</t>
  </si>
  <si>
    <t>534.63</t>
  </si>
  <si>
    <t>90.47</t>
  </si>
  <si>
    <t>88.27</t>
  </si>
  <si>
    <t>183.94</t>
  </si>
  <si>
    <t>272.09</t>
  </si>
  <si>
    <t>396.73</t>
  </si>
  <si>
    <t>48.32</t>
  </si>
  <si>
    <t>17503.2</t>
  </si>
  <si>
    <t>95.43</t>
  </si>
  <si>
    <t>845.44</t>
  </si>
  <si>
    <t>64.26</t>
  </si>
  <si>
    <t>70.75</t>
  </si>
  <si>
    <t>64.93</t>
  </si>
  <si>
    <t>122.04</t>
  </si>
  <si>
    <t>311.06</t>
  </si>
  <si>
    <t>20654.16</t>
  </si>
  <si>
    <t>164.91</t>
  </si>
  <si>
    <t>769.07</t>
  </si>
  <si>
    <t>459.4</t>
  </si>
  <si>
    <t>72.58</t>
  </si>
  <si>
    <t>20152.1</t>
  </si>
  <si>
    <t>81.9</t>
  </si>
  <si>
    <t>124.88</t>
  </si>
  <si>
    <t>964.9</t>
  </si>
  <si>
    <t>92.53</t>
  </si>
  <si>
    <t>8.18</t>
  </si>
  <si>
    <t>123.21</t>
  </si>
  <si>
    <t>912.24</t>
  </si>
  <si>
    <t>59.71</t>
  </si>
  <si>
    <t>59.86</t>
  </si>
  <si>
    <t>7901.52</t>
  </si>
  <si>
    <t>600.78</t>
  </si>
  <si>
    <t>663.22</t>
  </si>
  <si>
    <t>40.96</t>
  </si>
  <si>
    <t>926.79</t>
  </si>
  <si>
    <t>133.47</t>
  </si>
  <si>
    <t>102.33</t>
  </si>
  <si>
    <t>5218.83</t>
  </si>
  <si>
    <t>155.61</t>
  </si>
  <si>
    <t>259.73</t>
  </si>
  <si>
    <t>495.09</t>
  </si>
  <si>
    <t>64.61</t>
  </si>
  <si>
    <t>9936.72</t>
  </si>
  <si>
    <t>941.71</t>
  </si>
  <si>
    <t>40.15</t>
  </si>
  <si>
    <t>39.22</t>
  </si>
  <si>
    <t>13413.24</t>
  </si>
  <si>
    <t>125.39</t>
  </si>
  <si>
    <t>190.86</t>
  </si>
  <si>
    <t>20.58</t>
  </si>
  <si>
    <t>54.69</t>
  </si>
  <si>
    <t>57.01</t>
  </si>
  <si>
    <t>399.07</t>
  </si>
  <si>
    <t>86.9</t>
  </si>
  <si>
    <t>193.5</t>
  </si>
  <si>
    <t>244.39</t>
  </si>
  <si>
    <t>84.78</t>
  </si>
  <si>
    <t>79.93</t>
  </si>
  <si>
    <t>130.9</t>
  </si>
  <si>
    <t>151.25</t>
  </si>
  <si>
    <t>31.11</t>
  </si>
  <si>
    <t>777.75</t>
  </si>
  <si>
    <t>10.66</t>
  </si>
  <si>
    <t>63.6</t>
  </si>
  <si>
    <t>291.82</t>
  </si>
  <si>
    <t>456.46</t>
  </si>
  <si>
    <t>57.42</t>
  </si>
  <si>
    <t>4967.98</t>
  </si>
  <si>
    <t>165.83</t>
  </si>
  <si>
    <t>818.78</t>
  </si>
  <si>
    <t>818.48</t>
  </si>
  <si>
    <t>87.05</t>
  </si>
  <si>
    <t>51185.4</t>
  </si>
  <si>
    <t>115.53</t>
  </si>
  <si>
    <t>956.18</t>
  </si>
  <si>
    <t>559.12</t>
  </si>
  <si>
    <t>61.11</t>
  </si>
  <si>
    <t>22388.22</t>
  </si>
  <si>
    <t>95.64</t>
  </si>
  <si>
    <t>352.87</t>
  </si>
  <si>
    <t>56.93</t>
  </si>
  <si>
    <t>53.77</t>
  </si>
  <si>
    <t>19303.43</t>
  </si>
  <si>
    <t>196.29</t>
  </si>
  <si>
    <t>963.16</t>
  </si>
  <si>
    <t>39618.15</t>
  </si>
  <si>
    <t>73.75</t>
  </si>
  <si>
    <t>150.18</t>
  </si>
  <si>
    <t>642.08</t>
  </si>
  <si>
    <t>989.42</t>
  </si>
  <si>
    <t>12.43</t>
  </si>
  <si>
    <t>811.28</t>
  </si>
  <si>
    <t>458.7</t>
  </si>
  <si>
    <t>44.1</t>
  </si>
  <si>
    <t>70.9</t>
  </si>
  <si>
    <t>447.35</t>
  </si>
  <si>
    <t>34.7</t>
  </si>
  <si>
    <t>32.71</t>
  </si>
  <si>
    <t>4088.75</t>
  </si>
  <si>
    <t>98.8</t>
  </si>
  <si>
    <t>137.06</t>
  </si>
  <si>
    <t>449.66</t>
  </si>
  <si>
    <t>127.43</t>
  </si>
  <si>
    <t>49.29</t>
  </si>
  <si>
    <t>3499.59</t>
  </si>
  <si>
    <t>45.89</t>
  </si>
  <si>
    <t>178.41</t>
  </si>
  <si>
    <t>754.01</t>
  </si>
  <si>
    <t>307.29</t>
  </si>
  <si>
    <t>74.23</t>
  </si>
  <si>
    <t>21229.78</t>
  </si>
  <si>
    <t>131.22</t>
  </si>
  <si>
    <t>488.96</t>
  </si>
  <si>
    <t>987.13</t>
  </si>
  <si>
    <t>74.09</t>
  </si>
  <si>
    <t>71.08</t>
  </si>
  <si>
    <t>61128.8</t>
  </si>
  <si>
    <t>187.62</t>
  </si>
  <si>
    <t>658.13</t>
  </si>
  <si>
    <t>198.42</t>
  </si>
  <si>
    <t>25.71</t>
  </si>
  <si>
    <t>26.57</t>
  </si>
  <si>
    <t>58.18</t>
  </si>
  <si>
    <t>160.85</t>
  </si>
  <si>
    <t>325.27</t>
  </si>
  <si>
    <t>360.65</t>
  </si>
  <si>
    <t>47.81</t>
  </si>
  <si>
    <t>104.5</t>
  </si>
  <si>
    <t>697.13</t>
  </si>
  <si>
    <t>37.01</t>
  </si>
  <si>
    <t>50.17</t>
  </si>
  <si>
    <t>49.17</t>
  </si>
  <si>
    <t>1327.59</t>
  </si>
  <si>
    <t>34.86</t>
  </si>
  <si>
    <t>275.93</t>
  </si>
  <si>
    <t>956.43</t>
  </si>
  <si>
    <t>8702.63</t>
  </si>
  <si>
    <t>159.17</t>
  </si>
  <si>
    <t>509.11</t>
  </si>
  <si>
    <t>105.23</t>
  </si>
  <si>
    <t>3016.0</t>
  </si>
  <si>
    <t>18.51</t>
  </si>
  <si>
    <t>809.14</t>
  </si>
  <si>
    <t>205.21</t>
  </si>
  <si>
    <t>90.57</t>
  </si>
  <si>
    <t>10700.75</t>
  </si>
  <si>
    <t>82.42</t>
  </si>
  <si>
    <t>441.43</t>
  </si>
  <si>
    <t>499.13</t>
  </si>
  <si>
    <t>47.84</t>
  </si>
  <si>
    <t>525.1</t>
  </si>
  <si>
    <t>869.86</t>
  </si>
  <si>
    <t>8445.71</t>
  </si>
  <si>
    <t>97.19</t>
  </si>
  <si>
    <t>495.58</t>
  </si>
  <si>
    <t>657.74</t>
  </si>
  <si>
    <t>7316.32</t>
  </si>
  <si>
    <t>89.41</t>
  </si>
  <si>
    <t>87.59</t>
  </si>
  <si>
    <t>333.17</t>
  </si>
  <si>
    <t>378.91</t>
  </si>
  <si>
    <t>153.79</t>
  </si>
  <si>
    <t>723.08</t>
  </si>
  <si>
    <t>212.4</t>
  </si>
  <si>
    <t>13.69</t>
  </si>
  <si>
    <t>14.54</t>
  </si>
  <si>
    <t>37.23</t>
  </si>
  <si>
    <t>57.25</t>
  </si>
  <si>
    <t>708.94</t>
  </si>
  <si>
    <t>136.03</t>
  </si>
  <si>
    <t>73.06</t>
  </si>
  <si>
    <t>74.06</t>
  </si>
  <si>
    <t>1851.5</t>
  </si>
  <si>
    <t>112.48</t>
  </si>
  <si>
    <t>544.21</t>
  </si>
  <si>
    <t>704.0</t>
  </si>
  <si>
    <t>98.03</t>
  </si>
  <si>
    <t>37839.58</t>
  </si>
  <si>
    <t>70.43</t>
  </si>
  <si>
    <t>93.49</t>
  </si>
  <si>
    <t>474.74</t>
  </si>
  <si>
    <t>121.94</t>
  </si>
  <si>
    <t>73.13</t>
  </si>
  <si>
    <t>951.86</t>
  </si>
  <si>
    <t>148.12</t>
  </si>
  <si>
    <t>23.73</t>
  </si>
  <si>
    <t>448.57</t>
  </si>
  <si>
    <t>91.3</t>
  </si>
  <si>
    <t>31823.1</t>
  </si>
  <si>
    <t>780.15</t>
  </si>
  <si>
    <t>127.41</t>
  </si>
  <si>
    <t>93.33</t>
  </si>
  <si>
    <t>3082.88</t>
  </si>
  <si>
    <t>194.87</t>
  </si>
  <si>
    <t>903.78</t>
  </si>
  <si>
    <t>930.98</t>
  </si>
  <si>
    <t>10013.82</t>
  </si>
  <si>
    <t>58.82</t>
  </si>
  <si>
    <t>77.49</t>
  </si>
  <si>
    <t>926.0</t>
  </si>
  <si>
    <t>322.8</t>
  </si>
  <si>
    <t>329.44</t>
  </si>
  <si>
    <t>191.71</t>
  </si>
  <si>
    <t>399.44</t>
  </si>
  <si>
    <t>938.31</t>
  </si>
  <si>
    <t>48.66</t>
  </si>
  <si>
    <t>43453.38</t>
  </si>
  <si>
    <t>89.02</t>
  </si>
  <si>
    <t>157.12</t>
  </si>
  <si>
    <t>330.87</t>
  </si>
  <si>
    <t>809.62</t>
  </si>
  <si>
    <t>44.8</t>
  </si>
  <si>
    <t>14649.6</t>
  </si>
  <si>
    <t>29.72</t>
  </si>
  <si>
    <t>127.46</t>
  </si>
  <si>
    <t>784.78</t>
  </si>
  <si>
    <t>44.94</t>
  </si>
  <si>
    <t>29211.0</t>
  </si>
  <si>
    <t>132.53</t>
  </si>
  <si>
    <t>999.18</t>
  </si>
  <si>
    <t>801.44</t>
  </si>
  <si>
    <t>29.44</t>
  </si>
  <si>
    <t>24.98</t>
  </si>
  <si>
    <t>424.66</t>
  </si>
  <si>
    <t>33.88</t>
  </si>
  <si>
    <t>743.95</t>
  </si>
  <si>
    <t>334.02</t>
  </si>
  <si>
    <t>37.96</t>
  </si>
  <si>
    <t>184.94</t>
  </si>
  <si>
    <t>173.78</t>
  </si>
  <si>
    <t>455.34</t>
  </si>
  <si>
    <t>42.16</t>
  </si>
  <si>
    <t>44.57</t>
  </si>
  <si>
    <t>13281.86</t>
  </si>
  <si>
    <t>151.11</t>
  </si>
  <si>
    <t>710.28</t>
  </si>
  <si>
    <t>392.01</t>
  </si>
  <si>
    <t>674.45</t>
  </si>
  <si>
    <t>196.11</t>
  </si>
  <si>
    <t>593.34</t>
  </si>
  <si>
    <t>838.68</t>
  </si>
  <si>
    <t>25.58</t>
  </si>
  <si>
    <t>24.75</t>
  </si>
  <si>
    <t>15468.75</t>
  </si>
  <si>
    <t>50.55</t>
  </si>
  <si>
    <t>62.12</t>
  </si>
  <si>
    <t>33143.64</t>
  </si>
  <si>
    <t>44.91</t>
  </si>
  <si>
    <t>94.17</t>
  </si>
  <si>
    <t>178.54</t>
  </si>
  <si>
    <t>864.34</t>
  </si>
  <si>
    <t>46649.4</t>
  </si>
  <si>
    <t>196.53</t>
  </si>
  <si>
    <t>657.8</t>
  </si>
  <si>
    <t>513.3</t>
  </si>
  <si>
    <t>53.23</t>
  </si>
  <si>
    <t>52.43</t>
  </si>
  <si>
    <t>18402.93</t>
  </si>
  <si>
    <t>28.88</t>
  </si>
  <si>
    <t>102.15</t>
  </si>
  <si>
    <t>316.18</t>
  </si>
  <si>
    <t>299.19</t>
  </si>
  <si>
    <t>84.77</t>
  </si>
  <si>
    <t>21386.7</t>
  </si>
  <si>
    <t>92.3</t>
  </si>
  <si>
    <t>504.58</t>
  </si>
  <si>
    <t>534.42</t>
  </si>
  <si>
    <t>77.84</t>
  </si>
  <si>
    <t>5915.84</t>
  </si>
  <si>
    <t>136.57</t>
  </si>
  <si>
    <t>426.39</t>
  </si>
  <si>
    <t>473.65</t>
  </si>
  <si>
    <t>80.8</t>
  </si>
  <si>
    <t>76.09</t>
  </si>
  <si>
    <t>17652.88</t>
  </si>
  <si>
    <t>37.58</t>
  </si>
  <si>
    <t>176.65</t>
  </si>
  <si>
    <t>713.4</t>
  </si>
  <si>
    <t>597.46</t>
  </si>
  <si>
    <t>67.44</t>
  </si>
  <si>
    <t>65.56</t>
  </si>
  <si>
    <t>10358.48</t>
  </si>
  <si>
    <t>24.37</t>
  </si>
  <si>
    <t>608.73</t>
  </si>
  <si>
    <t>210.83</t>
  </si>
  <si>
    <t>86.06</t>
  </si>
  <si>
    <t>89.73</t>
  </si>
  <si>
    <t>7357.86</t>
  </si>
  <si>
    <t>66.8</t>
  </si>
  <si>
    <t>122.56</t>
  </si>
  <si>
    <t>788.25</t>
  </si>
  <si>
    <t>523.82</t>
  </si>
  <si>
    <t>4023.23</t>
  </si>
  <si>
    <t>193.9</t>
  </si>
  <si>
    <t>136.84</t>
  </si>
  <si>
    <t>624.3</t>
  </si>
  <si>
    <t>36.15</t>
  </si>
  <si>
    <t>549.05</t>
  </si>
  <si>
    <t>659.08</t>
  </si>
  <si>
    <t>8.54</t>
  </si>
  <si>
    <t>4500.58</t>
  </si>
  <si>
    <t>126.08</t>
  </si>
  <si>
    <t>538.75</t>
  </si>
  <si>
    <t>641.52</t>
  </si>
  <si>
    <t>30.72</t>
  </si>
  <si>
    <t>8639.58</t>
  </si>
  <si>
    <t>155.6</t>
  </si>
  <si>
    <t>65.98</t>
  </si>
  <si>
    <t>832.72</t>
  </si>
  <si>
    <t>33.17</t>
  </si>
  <si>
    <t>35.6</t>
  </si>
  <si>
    <t>66.27</t>
  </si>
  <si>
    <t>546.65</t>
  </si>
  <si>
    <t>679.98</t>
  </si>
  <si>
    <t>91.65</t>
  </si>
  <si>
    <t>58839.3</t>
  </si>
  <si>
    <t>83.45</t>
  </si>
  <si>
    <t>430.75</t>
  </si>
  <si>
    <t>317.45</t>
  </si>
  <si>
    <t>2549.98</t>
  </si>
  <si>
    <t>67.76</t>
  </si>
  <si>
    <t>614.24</t>
  </si>
  <si>
    <t>283.62</t>
  </si>
  <si>
    <t>73.92</t>
  </si>
  <si>
    <t>69.47</t>
  </si>
  <si>
    <t>12782.48</t>
  </si>
  <si>
    <t>846.66</t>
  </si>
  <si>
    <t>303.51</t>
  </si>
  <si>
    <t>19.65</t>
  </si>
  <si>
    <t>4971.45</t>
  </si>
  <si>
    <t>95.51</t>
  </si>
  <si>
    <t>124.57</t>
  </si>
  <si>
    <t>287.57</t>
  </si>
  <si>
    <t>933.22</t>
  </si>
  <si>
    <t>30.36</t>
  </si>
  <si>
    <t>22648.56</t>
  </si>
  <si>
    <t>191.38</t>
  </si>
  <si>
    <t>472.22</t>
  </si>
  <si>
    <t>564.5</t>
  </si>
  <si>
    <t>44.47</t>
  </si>
  <si>
    <t>3290.78</t>
  </si>
  <si>
    <t>109.34</t>
  </si>
  <si>
    <t>338.27</t>
  </si>
  <si>
    <t>667.54</t>
  </si>
  <si>
    <t>18.31</t>
  </si>
  <si>
    <t>5960.37</t>
  </si>
  <si>
    <t>66.16</t>
  </si>
  <si>
    <t>232.45</t>
  </si>
  <si>
    <t>810.55</t>
  </si>
  <si>
    <t>44.43</t>
  </si>
  <si>
    <t>25724.97</t>
  </si>
  <si>
    <t>873.82</t>
  </si>
  <si>
    <t>967.15</t>
  </si>
  <si>
    <t>22.73</t>
  </si>
  <si>
    <t>49.52</t>
  </si>
  <si>
    <t>593.36</t>
  </si>
  <si>
    <t>13.91</t>
  </si>
  <si>
    <t>10.46</t>
  </si>
  <si>
    <t>345.18</t>
  </si>
  <si>
    <t>59.95</t>
  </si>
  <si>
    <t>214.39</t>
  </si>
  <si>
    <t>577.13</t>
  </si>
  <si>
    <t>88.49</t>
  </si>
  <si>
    <t>89.36</t>
  </si>
  <si>
    <t>48254.4</t>
  </si>
  <si>
    <t>48.59</t>
  </si>
  <si>
    <t>773.84</t>
  </si>
  <si>
    <t>26.33</t>
  </si>
  <si>
    <t>467.6</t>
  </si>
  <si>
    <t>54.65</t>
  </si>
  <si>
    <t>193.67</t>
  </si>
  <si>
    <t>454.41</t>
  </si>
  <si>
    <t>483.64</t>
  </si>
  <si>
    <t>35.85</t>
  </si>
  <si>
    <t>13192.8</t>
  </si>
  <si>
    <t>36.01</t>
  </si>
  <si>
    <t>170.26</t>
  </si>
  <si>
    <t>991.86</t>
  </si>
  <si>
    <t>184.64</t>
  </si>
  <si>
    <t>6530.37</t>
  </si>
  <si>
    <t>100.16</t>
  </si>
  <si>
    <t>619.6</t>
  </si>
  <si>
    <t>956.89</t>
  </si>
  <si>
    <t>54.59</t>
  </si>
  <si>
    <t>51.93</t>
  </si>
  <si>
    <t>5556.51</t>
  </si>
  <si>
    <t>35.86</t>
  </si>
  <si>
    <t>761.08</t>
  </si>
  <si>
    <t>416.97</t>
  </si>
  <si>
    <t>81.41</t>
  </si>
  <si>
    <t>80.98</t>
  </si>
  <si>
    <t>1457.64</t>
  </si>
  <si>
    <t>67.99</t>
  </si>
  <si>
    <t>57.19</t>
  </si>
  <si>
    <t>345.33</t>
  </si>
  <si>
    <t>411.32</t>
  </si>
  <si>
    <t>22.54</t>
  </si>
  <si>
    <t>5279.22</t>
  </si>
  <si>
    <t>198.07</t>
  </si>
  <si>
    <t>602.91</t>
  </si>
  <si>
    <t>53.55</t>
  </si>
  <si>
    <t>53.67</t>
  </si>
  <si>
    <t>123.79</t>
  </si>
  <si>
    <t>951.39</t>
  </si>
  <si>
    <t>34.31</t>
  </si>
  <si>
    <t>1069.2</t>
  </si>
  <si>
    <t>59.98</t>
  </si>
  <si>
    <t>732.95</t>
  </si>
  <si>
    <t>721.88</t>
  </si>
  <si>
    <t>74.32</t>
  </si>
  <si>
    <t>72.72</t>
  </si>
  <si>
    <t>8217.36</t>
  </si>
  <si>
    <t>63.15</t>
  </si>
  <si>
    <t>128.26</t>
  </si>
  <si>
    <t>635.0</t>
  </si>
  <si>
    <t>61.71</t>
  </si>
  <si>
    <t>24313.74</t>
  </si>
  <si>
    <t>31.86</t>
  </si>
  <si>
    <t>588.7</t>
  </si>
  <si>
    <t>214.56</t>
  </si>
  <si>
    <t>49.01</t>
  </si>
  <si>
    <t>2778.36</t>
  </si>
  <si>
    <t>25.53</t>
  </si>
  <si>
    <t>543.16</t>
  </si>
  <si>
    <t>920.05</t>
  </si>
  <si>
    <t>47.7</t>
  </si>
  <si>
    <t>25767.83</t>
  </si>
  <si>
    <t>132.8</t>
  </si>
  <si>
    <t>645.53</t>
  </si>
  <si>
    <t>426.18</t>
  </si>
  <si>
    <t>11.85</t>
  </si>
  <si>
    <t>16.44</t>
  </si>
  <si>
    <t>6871.92</t>
  </si>
  <si>
    <t>76.13</t>
  </si>
  <si>
    <t>148.3</t>
  </si>
  <si>
    <t>983.65</t>
  </si>
  <si>
    <t>544.85</t>
  </si>
  <si>
    <t>55.46</t>
  </si>
  <si>
    <t>404.4</t>
  </si>
  <si>
    <t>52.53</t>
  </si>
  <si>
    <t>963.59</t>
  </si>
  <si>
    <t>108.13</t>
  </si>
  <si>
    <t>33.35</t>
  </si>
  <si>
    <t>36.2</t>
  </si>
  <si>
    <t>1556.6</t>
  </si>
  <si>
    <t>81.22</t>
  </si>
  <si>
    <t>157.3</t>
  </si>
  <si>
    <t>792.1</t>
  </si>
  <si>
    <t>721.09</t>
  </si>
  <si>
    <t>88.25</t>
  </si>
  <si>
    <t>39034.24</t>
  </si>
  <si>
    <t>445.09</t>
  </si>
  <si>
    <t>450.92</t>
  </si>
  <si>
    <t>16606.8</t>
  </si>
  <si>
    <t>141.47</t>
  </si>
  <si>
    <t>131.01</t>
  </si>
  <si>
    <t>117.18</t>
  </si>
  <si>
    <t>89.38</t>
  </si>
  <si>
    <t>89.46</t>
  </si>
  <si>
    <t>3399.48</t>
  </si>
  <si>
    <t>124.46</t>
  </si>
  <si>
    <t>299.44</t>
  </si>
  <si>
    <t>554.62</t>
  </si>
  <si>
    <t>25.81</t>
  </si>
  <si>
    <t>25.78</t>
  </si>
  <si>
    <t>56.79</t>
  </si>
  <si>
    <t>590.15</t>
  </si>
  <si>
    <t>816.57</t>
  </si>
  <si>
    <t>96.5</t>
  </si>
  <si>
    <t>44435.05</t>
  </si>
  <si>
    <t>127.31</t>
  </si>
  <si>
    <t>877.22</t>
  </si>
  <si>
    <t>369.28</t>
  </si>
  <si>
    <t>72.8</t>
  </si>
  <si>
    <t>68.68</t>
  </si>
  <si>
    <t>24381.4</t>
  </si>
  <si>
    <t>174.32</t>
  </si>
  <si>
    <t>50.65</t>
  </si>
  <si>
    <t>769.7</t>
  </si>
  <si>
    <t>48.77</t>
  </si>
  <si>
    <t>20629.71</t>
  </si>
  <si>
    <t>46.89</t>
  </si>
  <si>
    <t>853.47</t>
  </si>
  <si>
    <t>804.87</t>
  </si>
  <si>
    <t>3823.54</t>
  </si>
  <si>
    <t>593.99</t>
  </si>
  <si>
    <t>427.74</t>
  </si>
  <si>
    <t>4420.35</t>
  </si>
  <si>
    <t>44.04</t>
  </si>
  <si>
    <t>188.53</t>
  </si>
  <si>
    <t>822.84</t>
  </si>
  <si>
    <t>35.4</t>
  </si>
  <si>
    <t>9735.0</t>
  </si>
  <si>
    <t>83.34</t>
  </si>
  <si>
    <t>32.23</t>
  </si>
  <si>
    <t>610.19</t>
  </si>
  <si>
    <t>870.63</t>
  </si>
  <si>
    <t>38549.56</t>
  </si>
  <si>
    <t>114.05</t>
  </si>
  <si>
    <t>667.43</t>
  </si>
  <si>
    <t>709.93</t>
  </si>
  <si>
    <t>15.18</t>
  </si>
  <si>
    <t>9774.89</t>
  </si>
  <si>
    <t>17.32</t>
  </si>
  <si>
    <t>188.45</t>
  </si>
  <si>
    <t>423.66</t>
  </si>
  <si>
    <t>154.52</t>
  </si>
  <si>
    <t>77.9</t>
  </si>
  <si>
    <t>79.42</t>
  </si>
  <si>
    <t>6194.76</t>
  </si>
  <si>
    <t>110.17</t>
  </si>
  <si>
    <t>300.97</t>
  </si>
  <si>
    <t>361.95</t>
  </si>
  <si>
    <t>11.46</t>
  </si>
  <si>
    <t>3959.52</t>
  </si>
  <si>
    <t>79.01</t>
  </si>
  <si>
    <t>138.27</t>
  </si>
  <si>
    <t>653.24</t>
  </si>
  <si>
    <t>69.57</t>
  </si>
  <si>
    <t>2765.28</t>
  </si>
  <si>
    <t>113.09</t>
  </si>
  <si>
    <t>667.92</t>
  </si>
  <si>
    <t>250.27</t>
  </si>
  <si>
    <t>1700.35</t>
  </si>
  <si>
    <t>26.75</t>
  </si>
  <si>
    <t>177.82</t>
  </si>
  <si>
    <t>840.73</t>
  </si>
  <si>
    <t>14940.77</t>
  </si>
  <si>
    <t>250.55</t>
  </si>
  <si>
    <t>276.6</t>
  </si>
  <si>
    <t>76.3</t>
  </si>
  <si>
    <t>76.29</t>
  </si>
  <si>
    <t>13579.62</t>
  </si>
  <si>
    <t>188.62</t>
  </si>
  <si>
    <t>66.15</t>
  </si>
  <si>
    <t>31.71</t>
  </si>
  <si>
    <t>36.25</t>
  </si>
  <si>
    <t>1558.75</t>
  </si>
  <si>
    <t>66.34</t>
  </si>
  <si>
    <t>180.72</t>
  </si>
  <si>
    <t>517.95</t>
  </si>
  <si>
    <t>858.82</t>
  </si>
  <si>
    <t>74945.16</t>
  </si>
  <si>
    <t>57.1</t>
  </si>
  <si>
    <t>110.47</t>
  </si>
  <si>
    <t>409.28</t>
  </si>
  <si>
    <t>266.25</t>
  </si>
  <si>
    <t>77.62</t>
  </si>
  <si>
    <t>14063.46</t>
  </si>
  <si>
    <t>27.88</t>
  </si>
  <si>
    <t>581.67</t>
  </si>
  <si>
    <t>137.74</t>
  </si>
  <si>
    <t>1222.65</t>
  </si>
  <si>
    <t>116.92</t>
  </si>
  <si>
    <t>472.69</t>
  </si>
  <si>
    <t>588.84</t>
  </si>
  <si>
    <t>37.57</t>
  </si>
  <si>
    <t>33.67</t>
  </si>
  <si>
    <t>8215.48</t>
  </si>
  <si>
    <t>19.22</t>
  </si>
  <si>
    <t>43.83</t>
  </si>
  <si>
    <t>501.86</t>
  </si>
  <si>
    <t>544.08</t>
  </si>
  <si>
    <t>23.79</t>
  </si>
  <si>
    <t>11304.89</t>
  </si>
  <si>
    <t>98.94</t>
  </si>
  <si>
    <t>220.86</t>
  </si>
  <si>
    <t>41.33</t>
  </si>
  <si>
    <t>39.07</t>
  </si>
  <si>
    <t>29419.71</t>
  </si>
  <si>
    <t>51.43</t>
  </si>
  <si>
    <t>614.7</t>
  </si>
  <si>
    <t>749.78</t>
  </si>
  <si>
    <t>23.94</t>
  </si>
  <si>
    <t>5290.74</t>
  </si>
  <si>
    <t>43.32</t>
  </si>
  <si>
    <t>97.05</t>
  </si>
  <si>
    <t>612.53</t>
  </si>
  <si>
    <t>30.53</t>
  </si>
  <si>
    <t>32.18</t>
  </si>
  <si>
    <t>7465.76</t>
  </si>
  <si>
    <t>46.4</t>
  </si>
  <si>
    <t>84.93</t>
  </si>
  <si>
    <t>419.78</t>
  </si>
  <si>
    <t>573.62</t>
  </si>
  <si>
    <t>52.52</t>
  </si>
  <si>
    <t>29673.8</t>
  </si>
  <si>
    <t>199.2</t>
  </si>
  <si>
    <t>62.98</t>
  </si>
  <si>
    <t>539.6</t>
  </si>
  <si>
    <t>62.49</t>
  </si>
  <si>
    <t>15025.5</t>
  </si>
  <si>
    <t>436.54</t>
  </si>
  <si>
    <t>909.0</t>
  </si>
  <si>
    <t>58.44</t>
  </si>
  <si>
    <t>62.05</t>
  </si>
  <si>
    <t>25564.6</t>
  </si>
  <si>
    <t>87.95</t>
  </si>
  <si>
    <t>45.27</t>
  </si>
  <si>
    <t>481.11</t>
  </si>
  <si>
    <t>374.06</t>
  </si>
  <si>
    <t>58.71</t>
  </si>
  <si>
    <t>18728.49</t>
  </si>
  <si>
    <t>28.47</t>
  </si>
  <si>
    <t>101.35</t>
  </si>
  <si>
    <t>358.81</t>
  </si>
  <si>
    <t>203.66</t>
  </si>
  <si>
    <t>10.61</t>
  </si>
  <si>
    <t>1124.66</t>
  </si>
  <si>
    <t>119.65</t>
  </si>
  <si>
    <t>484.0</t>
  </si>
  <si>
    <t>866.75</t>
  </si>
  <si>
    <t>97.52</t>
  </si>
  <si>
    <t>56074.0</t>
  </si>
  <si>
    <t>181.97</t>
  </si>
  <si>
    <t>655.64</t>
  </si>
  <si>
    <t>41.04</t>
  </si>
  <si>
    <t>41.78</t>
  </si>
  <si>
    <t>11656.62</t>
  </si>
  <si>
    <t>19.54</t>
  </si>
  <si>
    <t>147.42</t>
  </si>
  <si>
    <t>962.82</t>
  </si>
  <si>
    <t>644.26</t>
  </si>
  <si>
    <t>111.6</t>
  </si>
  <si>
    <t>176.16</t>
  </si>
  <si>
    <t>127.2</t>
  </si>
  <si>
    <t>203.78</t>
  </si>
  <si>
    <t>30.14</t>
  </si>
  <si>
    <t>2560.32</t>
  </si>
  <si>
    <t>65.91</t>
  </si>
  <si>
    <t>80.59</t>
  </si>
  <si>
    <t>346.49</t>
  </si>
  <si>
    <t>189.67</t>
  </si>
  <si>
    <t>10.68</t>
  </si>
  <si>
    <t>1586.0</t>
  </si>
  <si>
    <t>191.64</t>
  </si>
  <si>
    <t>77.73</t>
  </si>
  <si>
    <t>715.65</t>
  </si>
  <si>
    <t>82.49</t>
  </si>
  <si>
    <t>6681.69</t>
  </si>
  <si>
    <t>133.17</t>
  </si>
  <si>
    <t>653.94</t>
  </si>
  <si>
    <t>775.62</t>
  </si>
  <si>
    <t>10611.0</t>
  </si>
  <si>
    <t>129.69</t>
  </si>
  <si>
    <t>965.66</t>
  </si>
  <si>
    <t>486.04</t>
  </si>
  <si>
    <t>11.37</t>
  </si>
  <si>
    <t>129.42</t>
  </si>
  <si>
    <t>923.6</t>
  </si>
  <si>
    <t>573.8</t>
  </si>
  <si>
    <t>83.22</t>
  </si>
  <si>
    <t>86.17</t>
  </si>
  <si>
    <t>25764.83</t>
  </si>
  <si>
    <t>134.43</t>
  </si>
  <si>
    <t>664.01</t>
  </si>
  <si>
    <t>962.02</t>
  </si>
  <si>
    <t>29.79</t>
  </si>
  <si>
    <t>23333.7</t>
  </si>
  <si>
    <t>239.11</t>
  </si>
  <si>
    <t>295.2</t>
  </si>
  <si>
    <t>34.39</t>
  </si>
  <si>
    <t>6635.85</t>
  </si>
  <si>
    <t>33.64</t>
  </si>
  <si>
    <t>145.99</t>
  </si>
  <si>
    <t>602.52</t>
  </si>
  <si>
    <t>15.84</t>
  </si>
  <si>
    <t>66.1</t>
  </si>
  <si>
    <t>528.8</t>
  </si>
  <si>
    <t>409.5</t>
  </si>
  <si>
    <t>71.53</t>
  </si>
  <si>
    <t>68.13</t>
  </si>
  <si>
    <t>81.84</t>
  </si>
  <si>
    <t>252.09</t>
  </si>
  <si>
    <t>136.17</t>
  </si>
  <si>
    <t>16.38</t>
  </si>
  <si>
    <t>966.42</t>
  </si>
  <si>
    <t>109.75</t>
  </si>
  <si>
    <t>471.96</t>
  </si>
  <si>
    <t>612.88</t>
  </si>
  <si>
    <t>40.95</t>
  </si>
  <si>
    <t>23464.35</t>
  </si>
  <si>
    <t>41.88</t>
  </si>
  <si>
    <t>180.08</t>
  </si>
  <si>
    <t>915.99</t>
  </si>
  <si>
    <t>839.26</t>
  </si>
  <si>
    <t>63.44</t>
  </si>
  <si>
    <t>62.65</t>
  </si>
  <si>
    <t>46924.85</t>
  </si>
  <si>
    <t>142.28</t>
  </si>
  <si>
    <t>350.21</t>
  </si>
  <si>
    <t>317.23</t>
  </si>
  <si>
    <t>44.38</t>
  </si>
  <si>
    <t>42.78</t>
  </si>
  <si>
    <t>4962.48</t>
  </si>
  <si>
    <t>111.31</t>
  </si>
  <si>
    <t>867.87</t>
  </si>
  <si>
    <t>471.07</t>
  </si>
  <si>
    <t>10369.53</t>
  </si>
  <si>
    <t>246.31</t>
  </si>
  <si>
    <t>165.35</t>
  </si>
  <si>
    <t>74.99</t>
  </si>
  <si>
    <t>70.08</t>
  </si>
  <si>
    <t>11282.88</t>
  </si>
  <si>
    <t>20.93</t>
  </si>
  <si>
    <t>551.53</t>
  </si>
  <si>
    <t>630.7</t>
  </si>
  <si>
    <t>97.42</t>
  </si>
  <si>
    <t>95.66</t>
  </si>
  <si>
    <t>9374.68</t>
  </si>
  <si>
    <t>93.9</t>
  </si>
  <si>
    <t>107.05</t>
  </si>
  <si>
    <t>712.45</t>
  </si>
  <si>
    <t>488.64</t>
  </si>
  <si>
    <t>50.09</t>
  </si>
  <si>
    <t>49.84</t>
  </si>
  <si>
    <t>19636.96</t>
  </si>
  <si>
    <t>185.9</t>
  </si>
  <si>
    <t>630.81</t>
  </si>
  <si>
    <t>58.41</t>
  </si>
  <si>
    <t>18.98</t>
  </si>
  <si>
    <t>22.22</t>
  </si>
  <si>
    <t>88.88</t>
  </si>
  <si>
    <t>128.83</t>
  </si>
  <si>
    <t>127.44</t>
  </si>
  <si>
    <t>69.84</t>
  </si>
  <si>
    <t>279.36</t>
  </si>
  <si>
    <t>407.17</t>
  </si>
  <si>
    <t>480.97</t>
  </si>
  <si>
    <t>308.21</t>
  </si>
  <si>
    <t>48.27</t>
  </si>
  <si>
    <t>54.68</t>
  </si>
  <si>
    <t>809.09</t>
  </si>
  <si>
    <t>79.74</t>
  </si>
  <si>
    <t>1435.32</t>
  </si>
  <si>
    <t>34.2</t>
  </si>
  <si>
    <t>63446.34</t>
  </si>
  <si>
    <t>59.88</t>
  </si>
  <si>
    <t>760.04</t>
  </si>
  <si>
    <t>786.8</t>
  </si>
  <si>
    <t>22.17</t>
  </si>
  <si>
    <t>2704.74</t>
  </si>
  <si>
    <t>97.64</t>
  </si>
  <si>
    <t>452.09</t>
  </si>
  <si>
    <t>10.48</t>
  </si>
  <si>
    <t>201.78</t>
  </si>
  <si>
    <t>281.22</t>
  </si>
  <si>
    <t>83.33</t>
  </si>
  <si>
    <t>89.57</t>
  </si>
  <si>
    <t>93.63</t>
  </si>
  <si>
    <t>4213.35</t>
  </si>
  <si>
    <t>39.43</t>
  </si>
  <si>
    <t>439.55</t>
  </si>
  <si>
    <t>869.7</t>
  </si>
  <si>
    <t>10998.9</t>
  </si>
  <si>
    <t>103.54</t>
  </si>
  <si>
    <t>748.69</t>
  </si>
  <si>
    <t>15.39</t>
  </si>
  <si>
    <t>18.21</t>
  </si>
  <si>
    <t>728.4</t>
  </si>
  <si>
    <t>184.07</t>
  </si>
  <si>
    <t>83.04</t>
  </si>
  <si>
    <t>568.38</t>
  </si>
  <si>
    <t>23.49</t>
  </si>
  <si>
    <t>23.69</t>
  </si>
  <si>
    <t>4572.17</t>
  </si>
  <si>
    <t>199.94</t>
  </si>
  <si>
    <t>91.47</t>
  </si>
  <si>
    <t>96.01</t>
  </si>
  <si>
    <t>3744.39</t>
  </si>
  <si>
    <t>194.76</t>
  </si>
  <si>
    <t>198.5</t>
  </si>
  <si>
    <t>269.26</t>
  </si>
  <si>
    <t>37.99</t>
  </si>
  <si>
    <t>33.71</t>
  </si>
  <si>
    <t>8056.69</t>
  </si>
  <si>
    <t>172.87</t>
  </si>
  <si>
    <t>755.17</t>
  </si>
  <si>
    <t>274.41</t>
  </si>
  <si>
    <t>76.22</t>
  </si>
  <si>
    <t>77.55</t>
  </si>
  <si>
    <t>17758.95</t>
  </si>
  <si>
    <t>39.09</t>
  </si>
  <si>
    <t>144.39</t>
  </si>
  <si>
    <t>558.17</t>
  </si>
  <si>
    <t>10971.52</t>
  </si>
  <si>
    <t>157.44</t>
  </si>
  <si>
    <t>381.95</t>
  </si>
  <si>
    <t>769.79</t>
  </si>
  <si>
    <t>51.61</t>
  </si>
  <si>
    <t>14372.82</t>
  </si>
  <si>
    <t>224.7</t>
  </si>
  <si>
    <t>985.23</t>
  </si>
  <si>
    <t>20.46</t>
  </si>
  <si>
    <t>11048.4</t>
  </si>
  <si>
    <t>198.7</t>
  </si>
  <si>
    <t>284.01</t>
  </si>
  <si>
    <t>353.93</t>
  </si>
  <si>
    <t>36.95</t>
  </si>
  <si>
    <t>38.85</t>
  </si>
  <si>
    <t>88.04</t>
  </si>
  <si>
    <t>174.62</t>
  </si>
  <si>
    <t>667.56</t>
  </si>
  <si>
    <t>532.97</t>
  </si>
  <si>
    <t>54.26</t>
  </si>
  <si>
    <t>53.18</t>
  </si>
  <si>
    <t>22441.96</t>
  </si>
  <si>
    <t>117.92</t>
  </si>
  <si>
    <t>902.53</t>
  </si>
  <si>
    <t>922.22</t>
  </si>
  <si>
    <t>66.98</t>
  </si>
  <si>
    <t>21941.71</t>
  </si>
  <si>
    <t>993.77</t>
  </si>
  <si>
    <t>77.94</t>
  </si>
  <si>
    <t>816.4</t>
  </si>
  <si>
    <t>112.66</t>
  </si>
  <si>
    <t>531.95</t>
  </si>
  <si>
    <t>408.98</t>
  </si>
  <si>
    <t>9.81</t>
  </si>
  <si>
    <t>3678.75</t>
  </si>
  <si>
    <t>884.98</t>
  </si>
  <si>
    <t>90.28</t>
  </si>
  <si>
    <t>93.41</t>
  </si>
  <si>
    <t>6445.29</t>
  </si>
  <si>
    <t>813.11</t>
  </si>
  <si>
    <t>332.42</t>
  </si>
  <si>
    <t>51.46</t>
  </si>
  <si>
    <t>7908.48</t>
  </si>
  <si>
    <t>96.72</t>
  </si>
  <si>
    <t>156.37</t>
  </si>
  <si>
    <t>764.92</t>
  </si>
  <si>
    <t>919.79</t>
  </si>
  <si>
    <t>48.55</t>
  </si>
  <si>
    <t>141.7</t>
  </si>
  <si>
    <t>126.28</t>
  </si>
  <si>
    <t>341.38</t>
  </si>
  <si>
    <t>87.19</t>
  </si>
  <si>
    <t>18021.51</t>
  </si>
  <si>
    <t>46.92</t>
  </si>
  <si>
    <t>928.34</t>
  </si>
  <si>
    <t>300.81</t>
  </si>
  <si>
    <t>44.73</t>
  </si>
  <si>
    <t>581.49</t>
  </si>
  <si>
    <t>174.38</t>
  </si>
  <si>
    <t>561.4</t>
  </si>
  <si>
    <t>129.95</t>
  </si>
  <si>
    <t>65.43</t>
  </si>
  <si>
    <t>8083.67</t>
  </si>
  <si>
    <t>971.23</t>
  </si>
  <si>
    <t>656.52</t>
  </si>
  <si>
    <t>42.81</t>
  </si>
  <si>
    <t>41.48</t>
  </si>
  <si>
    <t>11614.4</t>
  </si>
  <si>
    <t>174.87</t>
  </si>
  <si>
    <t>521.87</t>
  </si>
  <si>
    <t>628.05</t>
  </si>
  <si>
    <t>25639.8</t>
  </si>
  <si>
    <t>184.58</t>
  </si>
  <si>
    <t>653.07</t>
  </si>
  <si>
    <t>78.24</t>
  </si>
  <si>
    <t>27.84</t>
  </si>
  <si>
    <t>22.94</t>
  </si>
  <si>
    <t>688.2</t>
  </si>
  <si>
    <t>149.27</t>
  </si>
  <si>
    <t>391.89</t>
  </si>
  <si>
    <t>836.21</t>
  </si>
  <si>
    <t>10.78</t>
  </si>
  <si>
    <t>1692.46</t>
  </si>
  <si>
    <t>152.02</t>
  </si>
  <si>
    <t>907.42</t>
  </si>
  <si>
    <t>851.91</t>
  </si>
  <si>
    <t>73.89</t>
  </si>
  <si>
    <t>70.38</t>
  </si>
  <si>
    <t>32797.08</t>
  </si>
  <si>
    <t>560.42</t>
  </si>
  <si>
    <t>472.79</t>
  </si>
  <si>
    <t>96.56</t>
  </si>
  <si>
    <t>42328.02</t>
  </si>
  <si>
    <t>192.77</t>
  </si>
  <si>
    <t>113.13</t>
  </si>
  <si>
    <t>192.56</t>
  </si>
  <si>
    <t>19.41</t>
  </si>
  <si>
    <t>892.86</t>
  </si>
  <si>
    <t>556.33</t>
  </si>
  <si>
    <t>807.56</t>
  </si>
  <si>
    <t>70.2</t>
  </si>
  <si>
    <t>71.27</t>
  </si>
  <si>
    <t>30218.48</t>
  </si>
  <si>
    <t>92.05</t>
  </si>
  <si>
    <t>317.33</t>
  </si>
  <si>
    <t>844.94</t>
  </si>
  <si>
    <t>55.54</t>
  </si>
  <si>
    <t>53.59</t>
  </si>
  <si>
    <t>28509.88</t>
  </si>
  <si>
    <t>44.53</t>
  </si>
  <si>
    <t>641.68</t>
  </si>
  <si>
    <t>889.55</t>
  </si>
  <si>
    <t>16770.0</t>
  </si>
  <si>
    <t>27.54</t>
  </si>
  <si>
    <t>747.65</t>
  </si>
  <si>
    <t>130.61</t>
  </si>
  <si>
    <t>67.82</t>
  </si>
  <si>
    <t>64.87</t>
  </si>
  <si>
    <t>4670.64</t>
  </si>
  <si>
    <t>127.19</t>
  </si>
  <si>
    <t>631.19</t>
  </si>
  <si>
    <t>557.3</t>
  </si>
  <si>
    <t>70.36</t>
  </si>
  <si>
    <t>71.42</t>
  </si>
  <si>
    <t>14212.58</t>
  </si>
  <si>
    <t>766.05</t>
  </si>
  <si>
    <t>358.38</t>
  </si>
  <si>
    <t>10.81</t>
  </si>
  <si>
    <t>11.74</t>
  </si>
  <si>
    <t>2911.52</t>
  </si>
  <si>
    <t>175.77</t>
  </si>
  <si>
    <t>489.95</t>
  </si>
  <si>
    <t>408.4</t>
  </si>
  <si>
    <t>68.2</t>
  </si>
  <si>
    <t>68.65</t>
  </si>
  <si>
    <t>3501.15</t>
  </si>
  <si>
    <t>154.69</t>
  </si>
  <si>
    <t>81.79</t>
  </si>
  <si>
    <t>700.38</t>
  </si>
  <si>
    <t>71.02</t>
  </si>
  <si>
    <t>69.67</t>
  </si>
  <si>
    <t>2926.14</t>
  </si>
  <si>
    <t>137.91</t>
  </si>
  <si>
    <t>911.76</t>
  </si>
  <si>
    <t>790.35</t>
  </si>
  <si>
    <t>79.02</t>
  </si>
  <si>
    <t>60159.84</t>
  </si>
  <si>
    <t>68.48</t>
  </si>
  <si>
    <t>187.1</t>
  </si>
  <si>
    <t>885.82</t>
  </si>
  <si>
    <t>378.87</t>
  </si>
  <si>
    <t>654.5</t>
  </si>
  <si>
    <t>949.77</t>
  </si>
  <si>
    <t>72.71</t>
  </si>
  <si>
    <t>73.18</t>
  </si>
  <si>
    <t>47347.46</t>
  </si>
  <si>
    <t>575.1</t>
  </si>
  <si>
    <t>185.74</t>
  </si>
  <si>
    <t>54.27</t>
  </si>
  <si>
    <t>53.42</t>
  </si>
  <si>
    <t>7051.44</t>
  </si>
  <si>
    <t>48.28</t>
  </si>
  <si>
    <t>105.11</t>
  </si>
  <si>
    <t>186.79</t>
  </si>
  <si>
    <t>490.01</t>
  </si>
  <si>
    <t>98.58</t>
  </si>
  <si>
    <t>32156.25</t>
  </si>
  <si>
    <t>162.18</t>
  </si>
  <si>
    <t>384.94</t>
  </si>
  <si>
    <t>5.15</t>
  </si>
  <si>
    <t>89.51</t>
  </si>
  <si>
    <t>268.53</t>
  </si>
  <si>
    <t>175.78</t>
  </si>
  <si>
    <t>471.71</t>
  </si>
  <si>
    <t>20850.5</t>
  </si>
  <si>
    <t>150.95</t>
  </si>
  <si>
    <t>888.26</t>
  </si>
  <si>
    <t>16.71</t>
  </si>
  <si>
    <t>18.93</t>
  </si>
  <si>
    <t>20.57</t>
  </si>
  <si>
    <t>41.14</t>
  </si>
  <si>
    <t>189.87</t>
  </si>
  <si>
    <t>994.13</t>
  </si>
  <si>
    <t>626.79</t>
  </si>
  <si>
    <t>67.87</t>
  </si>
  <si>
    <t>24233.26</t>
  </si>
  <si>
    <t>104.46</t>
  </si>
  <si>
    <t>207.85</t>
  </si>
  <si>
    <t>570.66</t>
  </si>
  <si>
    <t>48106.92</t>
  </si>
  <si>
    <t>78.57</t>
  </si>
  <si>
    <t>963.78</t>
  </si>
  <si>
    <t>711.01</t>
  </si>
  <si>
    <t>7308.84</t>
  </si>
  <si>
    <t>575.8</t>
  </si>
  <si>
    <t>598.08</t>
  </si>
  <si>
    <t>44.33</t>
  </si>
  <si>
    <t>1684.54</t>
  </si>
  <si>
    <t>20.22</t>
  </si>
  <si>
    <t>149.38</t>
  </si>
  <si>
    <t>929.93</t>
  </si>
  <si>
    <t>761.33</t>
  </si>
  <si>
    <t>60.76</t>
  </si>
  <si>
    <t>75.56</t>
  </si>
  <si>
    <t>165.52</t>
  </si>
  <si>
    <t>990.11</t>
  </si>
  <si>
    <t>77.52</t>
  </si>
  <si>
    <t>7233.54</t>
  </si>
  <si>
    <t>14.52</t>
  </si>
  <si>
    <t>137.26</t>
  </si>
  <si>
    <t>630.23</t>
  </si>
  <si>
    <t>187.99</t>
  </si>
  <si>
    <t>99.7</t>
  </si>
  <si>
    <t>104.51</t>
  </si>
  <si>
    <t>10555.51</t>
  </si>
  <si>
    <t>192.07</t>
  </si>
  <si>
    <t>471.95</t>
  </si>
  <si>
    <t>395.93</t>
  </si>
  <si>
    <t>23570.88</t>
  </si>
  <si>
    <t>520.3</t>
  </si>
  <si>
    <t>384.96</t>
  </si>
  <si>
    <t>86.25</t>
  </si>
  <si>
    <t>6123.75</t>
  </si>
  <si>
    <t>48.93</t>
  </si>
  <si>
    <t>207.08</t>
  </si>
  <si>
    <t>229.92</t>
  </si>
  <si>
    <t>21.97</t>
  </si>
  <si>
    <t>856.83</t>
  </si>
  <si>
    <t>95.46</t>
  </si>
  <si>
    <t>394.08</t>
  </si>
  <si>
    <t>545.07</t>
  </si>
  <si>
    <t>3739.34</t>
  </si>
  <si>
    <t>76.2</t>
  </si>
  <si>
    <t>773.23</t>
  </si>
  <si>
    <t>503.98</t>
  </si>
  <si>
    <t>6819.94</t>
  </si>
  <si>
    <t>116.46</t>
  </si>
  <si>
    <t>997.31</t>
  </si>
  <si>
    <t>921.74</t>
  </si>
  <si>
    <t>55.18</t>
  </si>
  <si>
    <t>24806.28</t>
  </si>
  <si>
    <t>89.29</t>
  </si>
  <si>
    <t>134.26</t>
  </si>
  <si>
    <t>522.91</t>
  </si>
  <si>
    <t>989.66</t>
  </si>
  <si>
    <t>21904.2</t>
  </si>
  <si>
    <t>57.64</t>
  </si>
  <si>
    <t>837.07</t>
  </si>
  <si>
    <t>1510.31</t>
  </si>
  <si>
    <t>211.65</t>
  </si>
  <si>
    <t>100.9</t>
  </si>
  <si>
    <t>25.49</t>
  </si>
  <si>
    <t>59.23</t>
  </si>
  <si>
    <t>160.35</t>
  </si>
  <si>
    <t>679.36</t>
  </si>
  <si>
    <t>925.48</t>
  </si>
  <si>
    <t>81.08</t>
  </si>
  <si>
    <t>73053.08</t>
  </si>
  <si>
    <t>274.53</t>
  </si>
  <si>
    <t>96.46</t>
  </si>
  <si>
    <t>891.9</t>
  </si>
  <si>
    <t>54.25</t>
  </si>
  <si>
    <t>573.46</t>
  </si>
  <si>
    <t>618.16</t>
  </si>
  <si>
    <t>17051.17</t>
  </si>
  <si>
    <t>511.61</t>
  </si>
  <si>
    <t>170.46</t>
  </si>
  <si>
    <t>13614.16</t>
  </si>
  <si>
    <t>30.13</t>
  </si>
  <si>
    <t>94.8</t>
  </si>
  <si>
    <t>757.47</t>
  </si>
  <si>
    <t>361.21</t>
  </si>
  <si>
    <t>18.0</t>
  </si>
  <si>
    <t>5004.0</t>
  </si>
  <si>
    <t>163.49</t>
  </si>
  <si>
    <t>822.29</t>
  </si>
  <si>
    <t>32.43</t>
  </si>
  <si>
    <t>3009.0</t>
  </si>
  <si>
    <t>17.44</t>
  </si>
  <si>
    <t>576.55</t>
  </si>
  <si>
    <t>484.88</t>
  </si>
  <si>
    <t>59.3</t>
  </si>
  <si>
    <t>63.57</t>
  </si>
  <si>
    <t>1017.12</t>
  </si>
  <si>
    <t>86.62</t>
  </si>
  <si>
    <t>901.57</t>
  </si>
  <si>
    <t>574.44</t>
  </si>
  <si>
    <t>37.48</t>
  </si>
  <si>
    <t>3972.88</t>
  </si>
  <si>
    <t>30.79</t>
  </si>
  <si>
    <t>863.01</t>
  </si>
  <si>
    <t>131.84</t>
  </si>
  <si>
    <t>92.95</t>
  </si>
  <si>
    <t>8830.25</t>
  </si>
  <si>
    <t>58.98</t>
  </si>
  <si>
    <t>114.15</t>
  </si>
  <si>
    <t>559.48</t>
  </si>
  <si>
    <t>28.68</t>
  </si>
  <si>
    <t>15089.13</t>
  </si>
  <si>
    <t>649.1</t>
  </si>
  <si>
    <t>701.54</t>
  </si>
  <si>
    <t>95.85</t>
  </si>
  <si>
    <t>61850.09</t>
  </si>
  <si>
    <t>33.23</t>
  </si>
  <si>
    <t>968.33</t>
  </si>
  <si>
    <t>861.73</t>
  </si>
  <si>
    <t>78.36</t>
  </si>
  <si>
    <t>21075.12</t>
  </si>
  <si>
    <t>273.67</t>
  </si>
  <si>
    <t>237.87</t>
  </si>
  <si>
    <t>75.0</t>
  </si>
  <si>
    <t>76.73</t>
  </si>
  <si>
    <t>9130.87</t>
  </si>
  <si>
    <t>122.61</t>
  </si>
  <si>
    <t>750.3</t>
  </si>
  <si>
    <t>66.53</t>
  </si>
  <si>
    <t>69.82</t>
  </si>
  <si>
    <t>3770.28</t>
  </si>
  <si>
    <t>420.71</t>
  </si>
  <si>
    <t>940.46</t>
  </si>
  <si>
    <t>77.13</t>
  </si>
  <si>
    <t>12495.06</t>
  </si>
  <si>
    <t>27.63</t>
  </si>
  <si>
    <t>26.39</t>
  </si>
  <si>
    <t>295.07</t>
  </si>
  <si>
    <t>384.53</t>
  </si>
  <si>
    <t>50.04</t>
  </si>
  <si>
    <t>16540.24</t>
  </si>
  <si>
    <t>49.76</t>
  </si>
  <si>
    <t>688.98</t>
  </si>
  <si>
    <t>41.26</t>
  </si>
  <si>
    <t>25993.8</t>
  </si>
  <si>
    <t>48.48</t>
  </si>
  <si>
    <t>981.58</t>
  </si>
  <si>
    <t>875.15</t>
  </si>
  <si>
    <t>21140.42</t>
  </si>
  <si>
    <t>96.09</t>
  </si>
  <si>
    <t>382.26</t>
  </si>
  <si>
    <t>63.73</t>
  </si>
  <si>
    <t>609.39</t>
  </si>
  <si>
    <t>190.1</t>
  </si>
  <si>
    <t>449.46</t>
  </si>
  <si>
    <t>736.78</t>
  </si>
  <si>
    <t>61.79</t>
  </si>
  <si>
    <t>64.75</t>
  </si>
  <si>
    <t>15734.25</t>
  </si>
  <si>
    <t>166.37</t>
  </si>
  <si>
    <t>768.64</t>
  </si>
  <si>
    <t>639.67</t>
  </si>
  <si>
    <t>90.12</t>
  </si>
  <si>
    <t>86.04</t>
  </si>
  <si>
    <t>9206.28</t>
  </si>
  <si>
    <t>61.31</t>
  </si>
  <si>
    <t>64.13</t>
  </si>
  <si>
    <t>738.35</t>
  </si>
  <si>
    <t>725.1</t>
  </si>
  <si>
    <t>52.68</t>
  </si>
  <si>
    <t>57.66</t>
  </si>
  <si>
    <t>10148.16</t>
  </si>
  <si>
    <t>76.44</t>
  </si>
  <si>
    <t>690.77</t>
  </si>
  <si>
    <t>798.01</t>
  </si>
  <si>
    <t>38836.44</t>
  </si>
  <si>
    <t>22.0</t>
  </si>
  <si>
    <t>186.81</t>
  </si>
  <si>
    <t>696.75</t>
  </si>
  <si>
    <t>917.01</t>
  </si>
  <si>
    <t>33.49</t>
  </si>
  <si>
    <t>30.0</t>
  </si>
  <si>
    <t>18060.0</t>
  </si>
  <si>
    <t>24.19</t>
  </si>
  <si>
    <t>957.76</t>
  </si>
  <si>
    <t>800.74</t>
  </si>
  <si>
    <t>50.77</t>
  </si>
  <si>
    <t>27060.41</t>
  </si>
  <si>
    <t>184.2</t>
  </si>
  <si>
    <t>455.27</t>
  </si>
  <si>
    <t>433.34</t>
  </si>
  <si>
    <t>70.18</t>
  </si>
  <si>
    <t>24241.92</t>
  </si>
  <si>
    <t>194.15</t>
  </si>
  <si>
    <t>130.98</t>
  </si>
  <si>
    <t>746.02</t>
  </si>
  <si>
    <t>55.97</t>
  </si>
  <si>
    <t>56.71</t>
  </si>
  <si>
    <t>1814.72</t>
  </si>
  <si>
    <t>28.0</t>
  </si>
  <si>
    <t>43.23</t>
  </si>
  <si>
    <t>406.06</t>
  </si>
  <si>
    <t>54.94</t>
  </si>
  <si>
    <t>55.2</t>
  </si>
  <si>
    <t>10156.8</t>
  </si>
  <si>
    <t>196.07</t>
  </si>
  <si>
    <t>135.23</t>
  </si>
  <si>
    <t>799.53</t>
  </si>
  <si>
    <t>66.9</t>
  </si>
  <si>
    <t>18798.9</t>
  </si>
  <si>
    <t>163.07</t>
  </si>
  <si>
    <t>257.18</t>
  </si>
  <si>
    <t>829.53</t>
  </si>
  <si>
    <t>34564.23</t>
  </si>
  <si>
    <t>46.98</t>
  </si>
  <si>
    <t>533.8</t>
  </si>
  <si>
    <t>694.99</t>
  </si>
  <si>
    <t>315.85</t>
  </si>
  <si>
    <t>65.75</t>
  </si>
  <si>
    <t>50.63</t>
  </si>
  <si>
    <t>685.26</t>
  </si>
  <si>
    <t>574.02</t>
  </si>
  <si>
    <t>16.95</t>
  </si>
  <si>
    <t>5678.25</t>
  </si>
  <si>
    <t>105.84</t>
  </si>
  <si>
    <t>986.48</t>
  </si>
  <si>
    <t>498.82</t>
  </si>
  <si>
    <t>34.81</t>
  </si>
  <si>
    <t>39.01</t>
  </si>
  <si>
    <t>16618.26</t>
  </si>
  <si>
    <t>52.27</t>
  </si>
  <si>
    <t>73.81</t>
  </si>
  <si>
    <t>757.1</t>
  </si>
  <si>
    <t>960.92</t>
  </si>
  <si>
    <t>117.6</t>
  </si>
  <si>
    <t>88.02</t>
  </si>
  <si>
    <t>90.03</t>
  </si>
  <si>
    <t>89.91</t>
  </si>
  <si>
    <t>4585.41</t>
  </si>
  <si>
    <t>39.84</t>
  </si>
  <si>
    <t>86.76</t>
  </si>
  <si>
    <t>270.44</t>
  </si>
  <si>
    <t>190.11</t>
  </si>
  <si>
    <t>27.97</t>
  </si>
  <si>
    <t>31.9</t>
  </si>
  <si>
    <t>75.86</t>
  </si>
  <si>
    <t>440.84</t>
  </si>
  <si>
    <t>65.61</t>
  </si>
  <si>
    <t>2230.74</t>
  </si>
  <si>
    <t>48.19</t>
  </si>
  <si>
    <t>66.17</t>
  </si>
  <si>
    <t>1521.91</t>
  </si>
  <si>
    <t>154.33</t>
  </si>
  <si>
    <t>466.28</t>
  </si>
  <si>
    <t>397.18</t>
  </si>
  <si>
    <t>2857.22</t>
  </si>
  <si>
    <t>137.19</t>
  </si>
  <si>
    <t>293.71</t>
  </si>
  <si>
    <t>873.38</t>
  </si>
  <si>
    <t>99.48</t>
  </si>
  <si>
    <t>102.71</t>
  </si>
  <si>
    <t>84838.46</t>
  </si>
  <si>
    <t>67.01</t>
  </si>
  <si>
    <t>189.06</t>
  </si>
  <si>
    <t>152.98</t>
  </si>
  <si>
    <t>66.77</t>
  </si>
  <si>
    <t>67.24</t>
  </si>
  <si>
    <t>1613.76</t>
  </si>
  <si>
    <t>95.96</t>
  </si>
  <si>
    <t>405.64</t>
  </si>
  <si>
    <t>829.98</t>
  </si>
  <si>
    <t>12.57</t>
  </si>
  <si>
    <t>8.75</t>
  </si>
  <si>
    <t>5976.25</t>
  </si>
  <si>
    <t>193.06</t>
  </si>
  <si>
    <t>663.67</t>
  </si>
  <si>
    <t>696.71</t>
  </si>
  <si>
    <t>93.84</t>
  </si>
  <si>
    <t>45887.76</t>
  </si>
  <si>
    <t>102.23</t>
  </si>
  <si>
    <t>979.67</t>
  </si>
  <si>
    <t>161.84</t>
  </si>
  <si>
    <t>2645.28</t>
  </si>
  <si>
    <t>94.93</t>
  </si>
  <si>
    <t>358.15</t>
  </si>
  <si>
    <t>277.38</t>
  </si>
  <si>
    <t>48.51</t>
  </si>
  <si>
    <t>12224.52</t>
  </si>
  <si>
    <t>94.7</t>
  </si>
  <si>
    <t>91.89</t>
  </si>
  <si>
    <t>958.51</t>
  </si>
  <si>
    <t>422.98</t>
  </si>
  <si>
    <t>88.31</t>
  </si>
  <si>
    <t>1386.15</t>
  </si>
  <si>
    <t>58.24</t>
  </si>
  <si>
    <t>669.92</t>
  </si>
  <si>
    <t>30.61</t>
  </si>
  <si>
    <t>41.35</t>
  </si>
  <si>
    <t>1179.72</t>
  </si>
  <si>
    <t>39.51</t>
  </si>
  <si>
    <t>47.79</t>
  </si>
  <si>
    <t>636.43</t>
  </si>
  <si>
    <t>62.7</t>
  </si>
  <si>
    <t>3703.43</t>
  </si>
  <si>
    <t>671.36</t>
  </si>
  <si>
    <t>741.2</t>
  </si>
  <si>
    <t>58.22</t>
  </si>
  <si>
    <t>17062.4</t>
  </si>
  <si>
    <t>121.69</t>
  </si>
  <si>
    <t>595.97</t>
  </si>
  <si>
    <t>87.62</t>
  </si>
  <si>
    <t>69.53</t>
  </si>
  <si>
    <t>1882.97</t>
  </si>
  <si>
    <t>138.49</t>
  </si>
  <si>
    <t>685.13</t>
  </si>
  <si>
    <t>748.13</t>
  </si>
  <si>
    <t>20.51</t>
  </si>
  <si>
    <t>4104.36</t>
  </si>
  <si>
    <t>163.28</t>
  </si>
  <si>
    <t>88.8</t>
  </si>
  <si>
    <t>853.7</t>
  </si>
  <si>
    <t>12.46</t>
  </si>
  <si>
    <t>6648.75</t>
  </si>
  <si>
    <t>29.68</t>
  </si>
  <si>
    <t>150.61</t>
  </si>
  <si>
    <t>285.34</t>
  </si>
  <si>
    <t>129.35</t>
  </si>
  <si>
    <t>171.19</t>
  </si>
  <si>
    <t>971.27</t>
  </si>
  <si>
    <t>402.28</t>
  </si>
  <si>
    <t>6878.48</t>
  </si>
  <si>
    <t>699.77</t>
  </si>
  <si>
    <t>634.43</t>
  </si>
  <si>
    <t>78.77</t>
  </si>
  <si>
    <t>16286.4</t>
  </si>
  <si>
    <t>35.68</t>
  </si>
  <si>
    <t>450.54</t>
  </si>
  <si>
    <t>246.86</t>
  </si>
  <si>
    <t>5123.52</t>
  </si>
  <si>
    <t>56.18</t>
  </si>
  <si>
    <t>702.66</t>
  </si>
  <si>
    <t>260.07</t>
  </si>
  <si>
    <t>28.74</t>
  </si>
  <si>
    <t>103.08</t>
  </si>
  <si>
    <t>520.52</t>
  </si>
  <si>
    <t>531.02</t>
  </si>
  <si>
    <t>13.49</t>
  </si>
  <si>
    <t>2266.32</t>
  </si>
  <si>
    <t>138.6</t>
  </si>
  <si>
    <t>348.64</t>
  </si>
  <si>
    <t>20.88</t>
  </si>
  <si>
    <t>16.56</t>
  </si>
  <si>
    <t>24.44</t>
  </si>
  <si>
    <t>498.65</t>
  </si>
  <si>
    <t>29.94</t>
  </si>
  <si>
    <t>29.19</t>
  </si>
  <si>
    <t>35.13</t>
  </si>
  <si>
    <t>346.9</t>
  </si>
  <si>
    <t>804.58</t>
  </si>
  <si>
    <t>58.06</t>
  </si>
  <si>
    <t>32132.8</t>
  </si>
  <si>
    <t>364.38</t>
  </si>
  <si>
    <t>17.84</t>
  </si>
  <si>
    <t>22.26</t>
  </si>
  <si>
    <t>176.0</t>
  </si>
  <si>
    <t>54.18</t>
  </si>
  <si>
    <t>959.48</t>
  </si>
  <si>
    <t>62.91</t>
  </si>
  <si>
    <t>66.09</t>
  </si>
  <si>
    <t>45.53</t>
  </si>
  <si>
    <t>238.66</t>
  </si>
  <si>
    <t>25.91</t>
  </si>
  <si>
    <t>51.79</t>
  </si>
  <si>
    <t>725.06</t>
  </si>
  <si>
    <t>587.31</t>
  </si>
  <si>
    <t>919.04</t>
  </si>
  <si>
    <t>85.39</t>
  </si>
  <si>
    <t>89.58</t>
  </si>
  <si>
    <t>50702.28</t>
  </si>
  <si>
    <t>164.39</t>
  </si>
  <si>
    <t>699.89</t>
  </si>
  <si>
    <t>871.01</t>
  </si>
  <si>
    <t>12.19</t>
  </si>
  <si>
    <t>8.44</t>
  </si>
  <si>
    <t>4076.52</t>
  </si>
  <si>
    <t>134.22</t>
  </si>
  <si>
    <t>483.16</t>
  </si>
  <si>
    <t>401.52</t>
  </si>
  <si>
    <t>649.69</t>
  </si>
  <si>
    <t>49.96</t>
  </si>
  <si>
    <t>53.47</t>
  </si>
  <si>
    <t>3368.61</t>
  </si>
  <si>
    <t>684.06</t>
  </si>
  <si>
    <t>661.05</t>
  </si>
  <si>
    <t>89.03</t>
  </si>
  <si>
    <t>54753.45</t>
  </si>
  <si>
    <t>48.73</t>
  </si>
  <si>
    <t>354.43</t>
  </si>
  <si>
    <t>960.01</t>
  </si>
  <si>
    <t>89.61</t>
  </si>
  <si>
    <t>17633.9</t>
  </si>
  <si>
    <t>41.75</t>
  </si>
  <si>
    <t>78.37</t>
  </si>
  <si>
    <t>956.49</t>
  </si>
  <si>
    <t>506.16</t>
  </si>
  <si>
    <t>67.81</t>
  </si>
  <si>
    <t>193.51</t>
  </si>
  <si>
    <t>823.85</t>
  </si>
  <si>
    <t>43.48</t>
  </si>
  <si>
    <t>42.66</t>
  </si>
  <si>
    <t>24657.48</t>
  </si>
  <si>
    <t>968.45</t>
  </si>
  <si>
    <t>924.36</t>
  </si>
  <si>
    <t>88.1</t>
  </si>
  <si>
    <t>78360.4</t>
  </si>
  <si>
    <t>51.92</t>
  </si>
  <si>
    <t>198.63</t>
  </si>
  <si>
    <t>333.56</t>
  </si>
  <si>
    <t>726.06</t>
  </si>
  <si>
    <t>14821.2</t>
  </si>
  <si>
    <t>151.52</t>
  </si>
  <si>
    <t>202.6</t>
  </si>
  <si>
    <t>79.35</t>
  </si>
  <si>
    <t>123.63</t>
  </si>
  <si>
    <t>792.86</t>
  </si>
  <si>
    <t>31.65</t>
  </si>
  <si>
    <t>81.13</t>
  </si>
  <si>
    <t>486.78</t>
  </si>
  <si>
    <t>37.81</t>
  </si>
  <si>
    <t>633.62</t>
  </si>
  <si>
    <t>936.38</t>
  </si>
  <si>
    <t>14352.6</t>
  </si>
  <si>
    <t>89.81</t>
  </si>
  <si>
    <t>531.72</t>
  </si>
  <si>
    <t>664.52</t>
  </si>
  <si>
    <t>13588.56</t>
  </si>
  <si>
    <t>177.23</t>
  </si>
  <si>
    <t>771.11</t>
  </si>
  <si>
    <t>168.5</t>
  </si>
  <si>
    <t>74.9</t>
  </si>
  <si>
    <t>62.68</t>
  </si>
  <si>
    <t>873.8</t>
  </si>
  <si>
    <t>6.17</t>
  </si>
  <si>
    <t>65.28</t>
  </si>
  <si>
    <t>924.21</t>
  </si>
  <si>
    <t>971.81</t>
  </si>
  <si>
    <t>31.04</t>
  </si>
  <si>
    <t>87.25</t>
  </si>
  <si>
    <t>906.5</t>
  </si>
  <si>
    <t>551.86</t>
  </si>
  <si>
    <t>15002.72</t>
  </si>
  <si>
    <t>71.87</t>
  </si>
  <si>
    <t>176.45</t>
  </si>
  <si>
    <t>679.12</t>
  </si>
  <si>
    <t>94.61</t>
  </si>
  <si>
    <t>378.44</t>
  </si>
  <si>
    <t>30.33</t>
  </si>
  <si>
    <t>644.74</t>
  </si>
  <si>
    <t>763.68</t>
  </si>
  <si>
    <t>17.66</t>
  </si>
  <si>
    <t>21.59</t>
  </si>
  <si>
    <t>2569.21</t>
  </si>
  <si>
    <t>102.64</t>
  </si>
  <si>
    <t>672.38</t>
  </si>
  <si>
    <t>838.26</t>
  </si>
  <si>
    <t>22226.98</t>
  </si>
  <si>
    <t>44.84</t>
  </si>
  <si>
    <t>367.26</t>
  </si>
  <si>
    <t>213.11</t>
  </si>
  <si>
    <t>45.26</t>
  </si>
  <si>
    <t>2760.24</t>
  </si>
  <si>
    <t>36.73</t>
  </si>
  <si>
    <t>926.19</t>
  </si>
  <si>
    <t>541.51</t>
  </si>
  <si>
    <t>7649.46</t>
  </si>
  <si>
    <t>43.87</t>
  </si>
  <si>
    <t>165.22</t>
  </si>
  <si>
    <t>567.09</t>
  </si>
  <si>
    <t>438.0</t>
  </si>
  <si>
    <t>59.81</t>
  </si>
  <si>
    <t>4126.89</t>
  </si>
  <si>
    <t>77.33</t>
  </si>
  <si>
    <t>145.35</t>
  </si>
  <si>
    <t>444.39</t>
  </si>
  <si>
    <t>912.66</t>
  </si>
  <si>
    <t>43.14</t>
  </si>
  <si>
    <t>28170.42</t>
  </si>
  <si>
    <t>82.31</t>
  </si>
  <si>
    <t>76.15</t>
  </si>
  <si>
    <t>545.54</t>
  </si>
  <si>
    <t>481.22</t>
  </si>
  <si>
    <t>35820.8</t>
  </si>
  <si>
    <t>187.38</t>
  </si>
  <si>
    <t>407.66</t>
  </si>
  <si>
    <t>237.84</t>
  </si>
  <si>
    <t>28.48</t>
  </si>
  <si>
    <t>3360.64</t>
  </si>
  <si>
    <t>66.69</t>
  </si>
  <si>
    <t>191.73</t>
  </si>
  <si>
    <t>444.16</t>
  </si>
  <si>
    <t>89.66</t>
  </si>
  <si>
    <t>21598.5</t>
  </si>
  <si>
    <t>114.22</t>
  </si>
  <si>
    <t>384.82</t>
  </si>
  <si>
    <t>527.39</t>
  </si>
  <si>
    <t>59.85</t>
  </si>
  <si>
    <t>61.33</t>
  </si>
  <si>
    <t>28763.77</t>
  </si>
  <si>
    <t>835.67</t>
  </si>
  <si>
    <t>53.09</t>
  </si>
  <si>
    <t>75.26</t>
  </si>
  <si>
    <t>3160.92</t>
  </si>
  <si>
    <t>29.16</t>
  </si>
  <si>
    <t>904.84</t>
  </si>
  <si>
    <t>693.49</t>
  </si>
  <si>
    <t>59.7</t>
  </si>
  <si>
    <t>51.14</t>
  </si>
  <si>
    <t>163.11</t>
  </si>
  <si>
    <t>712.52</t>
  </si>
  <si>
    <t>166.4</t>
  </si>
  <si>
    <t>68.15</t>
  </si>
  <si>
    <t>65.7</t>
  </si>
  <si>
    <t>75.72</t>
  </si>
  <si>
    <t>334.42</t>
  </si>
  <si>
    <t>254.54</t>
  </si>
  <si>
    <t>19.42</t>
  </si>
  <si>
    <t>3879.42</t>
  </si>
  <si>
    <t>201.92</t>
  </si>
  <si>
    <t>848.84</t>
  </si>
  <si>
    <t>46.49</t>
  </si>
  <si>
    <t>50.79</t>
  </si>
  <si>
    <t>22906.29</t>
  </si>
  <si>
    <t>171.69</t>
  </si>
  <si>
    <t>476.8</t>
  </si>
  <si>
    <t>411.03</t>
  </si>
  <si>
    <t>93.52</t>
  </si>
  <si>
    <t>90.48</t>
  </si>
  <si>
    <t>35287.2</t>
  </si>
  <si>
    <t>439.1</t>
  </si>
  <si>
    <t>34.74</t>
  </si>
  <si>
    <t>35.95</t>
  </si>
  <si>
    <t>120.01</t>
  </si>
  <si>
    <t>380.82</t>
  </si>
  <si>
    <t>681.36</t>
  </si>
  <si>
    <t>82.47</t>
  </si>
  <si>
    <t>44823.24</t>
  </si>
  <si>
    <t>55.08</t>
  </si>
  <si>
    <t>874.88</t>
  </si>
  <si>
    <t>137.81</t>
  </si>
  <si>
    <t>13.31</t>
  </si>
  <si>
    <t>1796.85</t>
  </si>
  <si>
    <t>183.58</t>
  </si>
  <si>
    <t>68.62</t>
  </si>
  <si>
    <t>484.6</t>
  </si>
  <si>
    <t>1744.96</t>
  </si>
  <si>
    <t>88.42</t>
  </si>
  <si>
    <t>579.77</t>
  </si>
  <si>
    <t>116.07</t>
  </si>
  <si>
    <t>1178.1</t>
  </si>
  <si>
    <t>37.42</t>
  </si>
  <si>
    <t>292.91</t>
  </si>
  <si>
    <t>258.32</t>
  </si>
  <si>
    <t>83.12</t>
  </si>
  <si>
    <t>10232.46</t>
  </si>
  <si>
    <t>276.77</t>
  </si>
  <si>
    <t>692.7</t>
  </si>
  <si>
    <t>30847.96</t>
  </si>
  <si>
    <t>94.47</t>
  </si>
  <si>
    <t>107.21</t>
  </si>
  <si>
    <t>739.52</t>
  </si>
  <si>
    <t>987.09</t>
  </si>
  <si>
    <t>44.55</t>
  </si>
  <si>
    <t>45.31</t>
  </si>
  <si>
    <t>6932.43</t>
  </si>
  <si>
    <t>405.05</t>
  </si>
  <si>
    <t>684.22</t>
  </si>
  <si>
    <t>19154.88</t>
  </si>
  <si>
    <t>78.66</t>
  </si>
  <si>
    <t>938.59</t>
  </si>
  <si>
    <t>75.16</t>
  </si>
  <si>
    <t>8868.88</t>
  </si>
  <si>
    <t>936.43</t>
  </si>
  <si>
    <t>721.28</t>
  </si>
  <si>
    <t>70.25</t>
  </si>
  <si>
    <t>19810.5</t>
  </si>
  <si>
    <t>168.21</t>
  </si>
  <si>
    <t>103.87</t>
  </si>
  <si>
    <t>782.71</t>
  </si>
  <si>
    <t>43.94</t>
  </si>
  <si>
    <t>45.66</t>
  </si>
  <si>
    <t>24062.82</t>
  </si>
  <si>
    <t>95.62</t>
  </si>
  <si>
    <t>80.89</t>
  </si>
  <si>
    <t>766.14</t>
  </si>
  <si>
    <t>914.54</t>
  </si>
  <si>
    <t>24.36</t>
  </si>
  <si>
    <t>6552.84</t>
  </si>
  <si>
    <t>95.88</t>
  </si>
  <si>
    <t>103.3</t>
  </si>
  <si>
    <t>631.81</t>
  </si>
  <si>
    <t>13164.0</t>
  </si>
  <si>
    <t>104.03</t>
  </si>
  <si>
    <t>909.89</t>
  </si>
  <si>
    <t>86.41</t>
  </si>
  <si>
    <t>39333.28</t>
  </si>
  <si>
    <t>181.76</t>
  </si>
  <si>
    <t>74.78</t>
  </si>
  <si>
    <t>431.93</t>
  </si>
  <si>
    <t>73.98</t>
  </si>
  <si>
    <t>20.89</t>
  </si>
  <si>
    <t>194.17</t>
  </si>
  <si>
    <t>287.66</t>
  </si>
  <si>
    <t>937.97</t>
  </si>
  <si>
    <t>22.43</t>
  </si>
  <si>
    <t>16434.24</t>
  </si>
  <si>
    <t>52.72</t>
  </si>
  <si>
    <t>193.35</t>
  </si>
  <si>
    <t>212.92</t>
  </si>
  <si>
    <t>237.8</t>
  </si>
  <si>
    <t>76.07</t>
  </si>
  <si>
    <t>17115.75</t>
  </si>
  <si>
    <t>83.19</t>
  </si>
  <si>
    <t>756.22</t>
  </si>
  <si>
    <t>372.9</t>
  </si>
  <si>
    <t>171.08</t>
  </si>
  <si>
    <t>7.45</t>
  </si>
  <si>
    <t>42.9</t>
  </si>
  <si>
    <t>66.12</t>
  </si>
  <si>
    <t>68.82</t>
  </si>
  <si>
    <t>3578.64</t>
  </si>
  <si>
    <t>82.8</t>
  </si>
  <si>
    <t>90.49</t>
  </si>
  <si>
    <t>952.24</t>
  </si>
  <si>
    <t>140.1</t>
  </si>
  <si>
    <t>67.27</t>
  </si>
  <si>
    <t>71.96</t>
  </si>
  <si>
    <t>176.99</t>
  </si>
  <si>
    <t>404.47</t>
  </si>
  <si>
    <t>364.73</t>
  </si>
  <si>
    <t>28571.92</t>
  </si>
  <si>
    <t>58.73</t>
  </si>
  <si>
    <t>738.3</t>
  </si>
  <si>
    <t>635.2</t>
  </si>
  <si>
    <t>74.76</t>
  </si>
  <si>
    <t>10690.68</t>
  </si>
  <si>
    <t>342.06</t>
  </si>
  <si>
    <t>69.81</t>
  </si>
  <si>
    <t>1043.7</t>
  </si>
  <si>
    <t>20.29</t>
  </si>
  <si>
    <t>200.25</t>
  </si>
  <si>
    <t>819.28</t>
  </si>
  <si>
    <t>57.98</t>
  </si>
  <si>
    <t>55.0</t>
  </si>
  <si>
    <t>15785.0</t>
  </si>
  <si>
    <t>37.53</t>
  </si>
  <si>
    <t>124.13</t>
  </si>
  <si>
    <t>29.37</t>
  </si>
  <si>
    <t>133.0</t>
  </si>
  <si>
    <t>167.38</t>
  </si>
  <si>
    <t>392.51</t>
  </si>
  <si>
    <t>845.24</t>
  </si>
  <si>
    <t>13.97</t>
  </si>
  <si>
    <t>10.87</t>
  </si>
  <si>
    <t>5576.31</t>
  </si>
  <si>
    <t>13.65</t>
  </si>
  <si>
    <t>75.62</t>
  </si>
  <si>
    <t>289.01</t>
  </si>
  <si>
    <t>776.01</t>
  </si>
  <si>
    <t>74.93</t>
  </si>
  <si>
    <t>79.54</t>
  </si>
  <si>
    <t>107.67</t>
  </si>
  <si>
    <t>223.41</t>
  </si>
  <si>
    <t>653.97</t>
  </si>
  <si>
    <t>54.99</t>
  </si>
  <si>
    <t>9614.32</t>
  </si>
  <si>
    <t>128.29</t>
  </si>
  <si>
    <t>625.19</t>
  </si>
  <si>
    <t>466.55</t>
  </si>
  <si>
    <t>91.13</t>
  </si>
  <si>
    <t>94.24</t>
  </si>
  <si>
    <t>18753.76</t>
  </si>
  <si>
    <t>122.4</t>
  </si>
  <si>
    <t>126.27</t>
  </si>
  <si>
    <t>288.78</t>
  </si>
  <si>
    <t>78.19</t>
  </si>
  <si>
    <t>13761.44</t>
  </si>
  <si>
    <t>447.46</t>
  </si>
  <si>
    <t>764.66</t>
  </si>
  <si>
    <t>51.8</t>
  </si>
  <si>
    <t>185.01</t>
  </si>
  <si>
    <t>686.85</t>
  </si>
  <si>
    <t>842.69</t>
  </si>
  <si>
    <t>37.85</t>
  </si>
  <si>
    <t>29939.35</t>
  </si>
  <si>
    <t>106.33</t>
  </si>
  <si>
    <t>411.02</t>
  </si>
  <si>
    <t>795.2</t>
  </si>
  <si>
    <t>62.45</t>
  </si>
  <si>
    <t>57.93</t>
  </si>
  <si>
    <t>3012.36</t>
  </si>
  <si>
    <t>468.15</t>
  </si>
  <si>
    <t>51.06</t>
  </si>
  <si>
    <t>3929.76</t>
  </si>
  <si>
    <t>188.9</t>
  </si>
  <si>
    <t>533.96</t>
  </si>
  <si>
    <t>892.22</t>
  </si>
  <si>
    <t>72.37</t>
  </si>
  <si>
    <t>56303.86</t>
  </si>
  <si>
    <t>62.8</t>
  </si>
  <si>
    <t>66.45</t>
  </si>
  <si>
    <t>373.11</t>
  </si>
  <si>
    <t>17.86</t>
  </si>
  <si>
    <t>36.91</t>
  </si>
  <si>
    <t>39.78</t>
  </si>
  <si>
    <t>636.48</t>
  </si>
  <si>
    <t>155.96</t>
  </si>
  <si>
    <t>792.58</t>
  </si>
  <si>
    <t>473.59</t>
  </si>
  <si>
    <t>6551.96</t>
  </si>
  <si>
    <t>118.46</t>
  </si>
  <si>
    <t>516.82</t>
  </si>
  <si>
    <t>969.41</t>
  </si>
  <si>
    <t>97.22</t>
  </si>
  <si>
    <t>97.85</t>
  </si>
  <si>
    <t>80237.0</t>
  </si>
  <si>
    <t>31.28</t>
  </si>
  <si>
    <t>593.19</t>
  </si>
  <si>
    <t>613.27</t>
  </si>
  <si>
    <t>75.25</t>
  </si>
  <si>
    <t>192.63</t>
  </si>
  <si>
    <t>452.01</t>
  </si>
  <si>
    <t>471.44</t>
  </si>
  <si>
    <t>47.3</t>
  </si>
  <si>
    <t>15847.19</t>
  </si>
  <si>
    <t>38.75</t>
  </si>
  <si>
    <t>118.66</t>
  </si>
  <si>
    <t>602.36</t>
  </si>
  <si>
    <t>898.43</t>
  </si>
  <si>
    <t>64.73</t>
  </si>
  <si>
    <t>35666.23</t>
  </si>
  <si>
    <t>73.33</t>
  </si>
  <si>
    <t>31.96</t>
  </si>
  <si>
    <t>803.7</t>
  </si>
  <si>
    <t>540.01</t>
  </si>
  <si>
    <t>73.38</t>
  </si>
  <si>
    <t>3807.44</t>
  </si>
  <si>
    <t>613.94</t>
  </si>
  <si>
    <t>231.94</t>
  </si>
  <si>
    <t>7627.95</t>
  </si>
  <si>
    <t>24.51</t>
  </si>
  <si>
    <t>66.46</t>
  </si>
  <si>
    <t>605.96</t>
  </si>
  <si>
    <t>29.33</t>
  </si>
  <si>
    <t>22.29</t>
  </si>
  <si>
    <t>90.83</t>
  </si>
  <si>
    <t>161.12</t>
  </si>
  <si>
    <t>541.96</t>
  </si>
  <si>
    <t>75.11</t>
  </si>
  <si>
    <t>79.13</t>
  </si>
  <si>
    <t>23659.87</t>
  </si>
  <si>
    <t>161.88</t>
  </si>
  <si>
    <t>780.65</t>
  </si>
  <si>
    <t>214.93</t>
  </si>
  <si>
    <t>409.75</t>
  </si>
  <si>
    <t>279.92</t>
  </si>
  <si>
    <t>608.4</t>
  </si>
  <si>
    <t>63.63</t>
  </si>
  <si>
    <t>65.54</t>
  </si>
  <si>
    <t>10093.16</t>
  </si>
  <si>
    <t>30.67</t>
  </si>
  <si>
    <t>827.1</t>
  </si>
  <si>
    <t>150.15</t>
  </si>
  <si>
    <t>4322.34</t>
  </si>
  <si>
    <t>119.89</t>
  </si>
  <si>
    <t>457.87</t>
  </si>
  <si>
    <t>926.07</t>
  </si>
  <si>
    <t>30.16</t>
  </si>
  <si>
    <t>38.13</t>
  </si>
  <si>
    <t>140.84</t>
  </si>
  <si>
    <t>107.16</t>
  </si>
  <si>
    <t>870.91</t>
  </si>
  <si>
    <t>90.26</t>
  </si>
  <si>
    <t>71215.14</t>
  </si>
  <si>
    <t>108.78</t>
  </si>
  <si>
    <t>444.87</t>
  </si>
  <si>
    <t>229.16</t>
  </si>
  <si>
    <t>99.0</t>
  </si>
  <si>
    <t>96.11</t>
  </si>
  <si>
    <t>15377.6</t>
  </si>
  <si>
    <t>78.01</t>
  </si>
  <si>
    <t>205.54</t>
  </si>
  <si>
    <t>615.13</t>
  </si>
  <si>
    <t>19517.28</t>
  </si>
  <si>
    <t>824.51</t>
  </si>
  <si>
    <t>499.37</t>
  </si>
  <si>
    <t>50.43</t>
  </si>
  <si>
    <t>1352.4</t>
  </si>
  <si>
    <t>15.54</t>
  </si>
  <si>
    <t>106.54</t>
  </si>
  <si>
    <t>663.98</t>
  </si>
  <si>
    <t>103.09</t>
  </si>
  <si>
    <t>46.94</t>
  </si>
  <si>
    <t>51.65</t>
  </si>
  <si>
    <t>52.31</t>
  </si>
  <si>
    <t>114.79</t>
  </si>
  <si>
    <t>784.89</t>
  </si>
  <si>
    <t>365.3</t>
  </si>
  <si>
    <t>14.24</t>
  </si>
  <si>
    <t>157.56</t>
  </si>
  <si>
    <t>834.76</t>
  </si>
  <si>
    <t>79.15</t>
  </si>
  <si>
    <t>33.73</t>
  </si>
  <si>
    <t>978.17</t>
  </si>
  <si>
    <t>23.29</t>
  </si>
  <si>
    <t>44.24</t>
  </si>
  <si>
    <t>870.15</t>
  </si>
  <si>
    <t>881.08</t>
  </si>
  <si>
    <t>75.22</t>
  </si>
  <si>
    <t>36782.58</t>
  </si>
  <si>
    <t>74.62</t>
  </si>
  <si>
    <t>790.28</t>
  </si>
  <si>
    <t>736.38</t>
  </si>
  <si>
    <t>47.34</t>
  </si>
  <si>
    <t>13623.96</t>
  </si>
  <si>
    <t>187.0</t>
  </si>
  <si>
    <t>950.66</t>
  </si>
  <si>
    <t>26.78</t>
  </si>
  <si>
    <t>12988.3</t>
  </si>
  <si>
    <t>44.25</t>
  </si>
  <si>
    <t>152.15</t>
  </si>
  <si>
    <t>803.51</t>
  </si>
  <si>
    <t>694.29</t>
  </si>
  <si>
    <t>92.18</t>
  </si>
  <si>
    <t>95.25</t>
  </si>
  <si>
    <t>60198.0</t>
  </si>
  <si>
    <t>22.71</t>
  </si>
  <si>
    <t>724.94</t>
  </si>
  <si>
    <t>501.36</t>
  </si>
  <si>
    <t>10.88</t>
  </si>
  <si>
    <t>55.14</t>
  </si>
  <si>
    <t>106.0</t>
  </si>
  <si>
    <t>630.89</t>
  </si>
  <si>
    <t>344.76</t>
  </si>
  <si>
    <t>49.91</t>
  </si>
  <si>
    <t>10980.2</t>
  </si>
  <si>
    <t>114.1</t>
  </si>
  <si>
    <t>995.48</t>
  </si>
  <si>
    <t>503.17</t>
  </si>
  <si>
    <t>88.07</t>
  </si>
  <si>
    <t>11396.84</t>
  </si>
  <si>
    <t>129.58</t>
  </si>
  <si>
    <t>665.79</t>
  </si>
  <si>
    <t>509.05</t>
  </si>
  <si>
    <t>2709.88</t>
  </si>
  <si>
    <t>127.01</t>
  </si>
  <si>
    <t>681.83</t>
  </si>
  <si>
    <t>1990.43</t>
  </si>
  <si>
    <t>65.22</t>
  </si>
  <si>
    <t>151.13</t>
  </si>
  <si>
    <t>538.71</t>
  </si>
  <si>
    <t>263.43</t>
  </si>
  <si>
    <t>20.47</t>
  </si>
  <si>
    <t>188.51</t>
  </si>
  <si>
    <t>926.04</t>
  </si>
  <si>
    <t>328.34</t>
  </si>
  <si>
    <t>29.52</t>
  </si>
  <si>
    <t>7468.56</t>
  </si>
  <si>
    <t>20.73</t>
  </si>
  <si>
    <t>966.09</t>
  </si>
  <si>
    <t>226.98</t>
  </si>
  <si>
    <t>32.16</t>
  </si>
  <si>
    <t>28.43</t>
  </si>
  <si>
    <t>4918.39</t>
  </si>
  <si>
    <t>633.51</t>
  </si>
  <si>
    <t>74.25</t>
  </si>
  <si>
    <t>30145.5</t>
  </si>
  <si>
    <t>140.03</t>
  </si>
  <si>
    <t>273.98</t>
  </si>
  <si>
    <t>385.68</t>
  </si>
  <si>
    <t>107.04</t>
  </si>
  <si>
    <t>128.89</t>
  </si>
  <si>
    <t>674.96</t>
  </si>
  <si>
    <t>70.26</t>
  </si>
  <si>
    <t>38924.04</t>
  </si>
  <si>
    <t>112.86</t>
  </si>
  <si>
    <t>983.45</t>
  </si>
  <si>
    <t>267.71</t>
  </si>
  <si>
    <t>22.93</t>
  </si>
  <si>
    <t>100.8</t>
  </si>
  <si>
    <t>497.85</t>
  </si>
  <si>
    <t>227.64</t>
  </si>
  <si>
    <t>1798.68</t>
  </si>
  <si>
    <t>40.08</t>
  </si>
  <si>
    <t>280.43</t>
  </si>
  <si>
    <t>120.06</t>
  </si>
  <si>
    <t>83.21</t>
  </si>
  <si>
    <t>86.96</t>
  </si>
  <si>
    <t>2434.88</t>
  </si>
  <si>
    <t>755.64</t>
  </si>
  <si>
    <t>935.97</t>
  </si>
  <si>
    <t>775.44</t>
  </si>
  <si>
    <t>43.81</t>
  </si>
  <si>
    <t>901.33</t>
  </si>
  <si>
    <t>1.22</t>
  </si>
  <si>
    <t>34.18</t>
  </si>
  <si>
    <t>470.86</t>
  </si>
  <si>
    <t>33.79</t>
  </si>
  <si>
    <t>168.95</t>
  </si>
  <si>
    <t>104.29</t>
  </si>
  <si>
    <t>601.06</t>
  </si>
  <si>
    <t>827.6</t>
  </si>
  <si>
    <t>60.08</t>
  </si>
  <si>
    <t>36437.07</t>
  </si>
  <si>
    <t>123.13</t>
  </si>
  <si>
    <t>248.51</t>
  </si>
  <si>
    <t>94.77</t>
  </si>
  <si>
    <t>87.51</t>
  </si>
  <si>
    <t>137.43</t>
  </si>
  <si>
    <t>219.98</t>
  </si>
  <si>
    <t>11.16</t>
  </si>
  <si>
    <t>245.52</t>
  </si>
  <si>
    <t>117.21</t>
  </si>
  <si>
    <t>71.82</t>
  </si>
  <si>
    <t>539.88</t>
  </si>
  <si>
    <t>3511.35</t>
  </si>
  <si>
    <t>26.89</t>
  </si>
  <si>
    <t>128.84</t>
  </si>
  <si>
    <t>247.35</t>
  </si>
  <si>
    <t>722.89</t>
  </si>
  <si>
    <t>17553.12</t>
  </si>
  <si>
    <t>148.82</t>
  </si>
  <si>
    <t>253.88</t>
  </si>
  <si>
    <t>31.63</t>
  </si>
  <si>
    <t>27.39</t>
  </si>
  <si>
    <t>5532.78</t>
  </si>
  <si>
    <t>71.05</t>
  </si>
  <si>
    <t>781.11</t>
  </si>
  <si>
    <t>597.55</t>
  </si>
  <si>
    <t>22.91</t>
  </si>
  <si>
    <t>155.51</t>
  </si>
  <si>
    <t>612.72</t>
  </si>
  <si>
    <t>85.45</t>
  </si>
  <si>
    <t>25854.0</t>
  </si>
  <si>
    <t>98.59</t>
  </si>
  <si>
    <t>188.42</t>
  </si>
  <si>
    <t>485.39</t>
  </si>
  <si>
    <t>58.63</t>
  </si>
  <si>
    <t>4162.73</t>
  </si>
  <si>
    <t>71.97</t>
  </si>
  <si>
    <t>914.7</t>
  </si>
  <si>
    <t>335.75</t>
  </si>
  <si>
    <t>5829.16</t>
  </si>
  <si>
    <t>137.71</t>
  </si>
  <si>
    <t>510.51</t>
  </si>
  <si>
    <t>939.46</t>
  </si>
  <si>
    <t>357.06</t>
  </si>
  <si>
    <t>8175.14</t>
  </si>
  <si>
    <t>59.42</t>
  </si>
  <si>
    <t>805.04</t>
  </si>
  <si>
    <t>345.37</t>
  </si>
  <si>
    <t>18741.76</t>
  </si>
  <si>
    <t>154.49</t>
  </si>
  <si>
    <t>927.88</t>
  </si>
  <si>
    <t>831.32</t>
  </si>
  <si>
    <t>23012.8</t>
  </si>
  <si>
    <t>497.33</t>
  </si>
  <si>
    <t>636.24</t>
  </si>
  <si>
    <t>49.86</t>
  </si>
  <si>
    <t>48.96</t>
  </si>
  <si>
    <t>3720.96</t>
  </si>
  <si>
    <t>26.35</t>
  </si>
  <si>
    <t>810.72</t>
  </si>
  <si>
    <t>730.15</t>
  </si>
  <si>
    <t>81.16</t>
  </si>
  <si>
    <t>20858.12</t>
  </si>
  <si>
    <t>123.89</t>
  </si>
  <si>
    <t>931.82</t>
  </si>
  <si>
    <t>791.91</t>
  </si>
  <si>
    <t>66.14</t>
  </si>
  <si>
    <t>306.25</t>
  </si>
  <si>
    <t>53.62</t>
  </si>
  <si>
    <t>64.08</t>
  </si>
  <si>
    <t>63.62</t>
  </si>
  <si>
    <t>924.06</t>
  </si>
  <si>
    <t>168.46</t>
  </si>
  <si>
    <t>93.3</t>
  </si>
  <si>
    <t>721.78</t>
  </si>
  <si>
    <t>965.9</t>
  </si>
  <si>
    <t>76.81</t>
  </si>
  <si>
    <t>61855.46</t>
  </si>
  <si>
    <t>113.36</t>
  </si>
  <si>
    <t>82.06</t>
  </si>
  <si>
    <t>438.49</t>
  </si>
  <si>
    <t>50.59</t>
  </si>
  <si>
    <t>18364.17</t>
  </si>
  <si>
    <t>54.95</t>
  </si>
  <si>
    <t>108.82</t>
  </si>
  <si>
    <t>446.41</t>
  </si>
  <si>
    <t>17.13</t>
  </si>
  <si>
    <t>1010.67</t>
  </si>
  <si>
    <t>169.17</t>
  </si>
  <si>
    <t>68.79</t>
  </si>
  <si>
    <t>28.16</t>
  </si>
  <si>
    <t>699.4</t>
  </si>
  <si>
    <t>976.47</t>
  </si>
  <si>
    <t>29.71</t>
  </si>
  <si>
    <t>28.72</t>
  </si>
  <si>
    <t>9506.32</t>
  </si>
  <si>
    <t>57.45</t>
  </si>
  <si>
    <t>421.39</t>
  </si>
  <si>
    <t>17026.8</t>
  </si>
  <si>
    <t>173.33</t>
  </si>
  <si>
    <t>583.5</t>
  </si>
  <si>
    <t>500.55</t>
  </si>
  <si>
    <t>70.02</t>
  </si>
  <si>
    <t>17224.92</t>
  </si>
  <si>
    <t>103.92</t>
  </si>
  <si>
    <t>905.81</t>
  </si>
  <si>
    <t>880.32</t>
  </si>
  <si>
    <t>44.31</t>
  </si>
  <si>
    <t>40.57</t>
  </si>
  <si>
    <t>25275.11</t>
  </si>
  <si>
    <t>41.65</t>
  </si>
  <si>
    <t>63.14</t>
  </si>
  <si>
    <t>319.46</t>
  </si>
  <si>
    <t>368.14</t>
  </si>
  <si>
    <t>21.29</t>
  </si>
  <si>
    <t>7444.62</t>
  </si>
  <si>
    <t>365.0</t>
  </si>
  <si>
    <t>410.02</t>
  </si>
  <si>
    <t>27167.7</t>
  </si>
  <si>
    <t>52.94</t>
  </si>
  <si>
    <t>138.31</t>
  </si>
  <si>
    <t>44.51</t>
  </si>
  <si>
    <t>919.41</t>
  </si>
  <si>
    <t>4420.16</t>
  </si>
  <si>
    <t>168.84</t>
  </si>
  <si>
    <t>676.29</t>
  </si>
  <si>
    <t>200.83</t>
  </si>
  <si>
    <t>8.33</t>
  </si>
  <si>
    <t>941.29</t>
  </si>
  <si>
    <t>149.57</t>
  </si>
  <si>
    <t>803.42</t>
  </si>
  <si>
    <t>84.65</t>
  </si>
  <si>
    <t>338.6</t>
  </si>
  <si>
    <t>175.66</t>
  </si>
  <si>
    <t>750.86</t>
  </si>
  <si>
    <t>583.29</t>
  </si>
  <si>
    <t>68.38</t>
  </si>
  <si>
    <t>55.19</t>
  </si>
  <si>
    <t>695.48</t>
  </si>
  <si>
    <t>256.92</t>
  </si>
  <si>
    <t>27.58</t>
  </si>
  <si>
    <t>24.35</t>
  </si>
  <si>
    <t>316.55</t>
  </si>
  <si>
    <t>75.2</t>
  </si>
  <si>
    <t>399.67</t>
  </si>
  <si>
    <t>585.14</t>
  </si>
  <si>
    <t>48.61</t>
  </si>
  <si>
    <t>44.88</t>
  </si>
  <si>
    <t>17144.16</t>
  </si>
  <si>
    <t>47.12</t>
  </si>
  <si>
    <t>85.84</t>
  </si>
  <si>
    <t>1524.6</t>
  </si>
  <si>
    <t>51.69</t>
  </si>
  <si>
    <t>806.23</t>
  </si>
  <si>
    <t>696.79</t>
  </si>
  <si>
    <t>73.46</t>
  </si>
  <si>
    <t>69.33</t>
  </si>
  <si>
    <t>42845.94</t>
  </si>
  <si>
    <t>171.6</t>
  </si>
  <si>
    <t>761.77</t>
  </si>
  <si>
    <t>608.98</t>
  </si>
  <si>
    <t>62.83</t>
  </si>
  <si>
    <t>4267.65</t>
  </si>
  <si>
    <t>74.2</t>
  </si>
  <si>
    <t>650.28</t>
  </si>
  <si>
    <t>822.4</t>
  </si>
  <si>
    <t>794.83</t>
  </si>
  <si>
    <t>5283.54</t>
  </si>
  <si>
    <t>55.83</t>
  </si>
  <si>
    <t>611.57</t>
  </si>
  <si>
    <t>39.59</t>
  </si>
  <si>
    <t>95.89</t>
  </si>
  <si>
    <t>183.07</t>
  </si>
  <si>
    <t>828.76</t>
  </si>
  <si>
    <t>31143.42</t>
  </si>
  <si>
    <t>144.33</t>
  </si>
  <si>
    <t>665.61</t>
  </si>
  <si>
    <t>58.7</t>
  </si>
  <si>
    <t>1199.22</t>
  </si>
  <si>
    <t>102.68</t>
  </si>
  <si>
    <t>292.99</t>
  </si>
  <si>
    <t>114.29</t>
  </si>
  <si>
    <t>2545.26</t>
  </si>
  <si>
    <t>190.04</t>
  </si>
  <si>
    <t>793.24</t>
  </si>
  <si>
    <t>561.44</t>
  </si>
  <si>
    <t>12317.2</t>
  </si>
  <si>
    <t>18.26</t>
  </si>
  <si>
    <t>159.73</t>
  </si>
  <si>
    <t>192.44</t>
  </si>
  <si>
    <t>438.86</t>
  </si>
  <si>
    <t>45.32</t>
  </si>
  <si>
    <t>6979.28</t>
  </si>
  <si>
    <t>62.88</t>
  </si>
  <si>
    <t>455.29</t>
  </si>
  <si>
    <t>621.24</t>
  </si>
  <si>
    <t>104.78</t>
  </si>
  <si>
    <t>321.85</t>
  </si>
  <si>
    <t>413.92</t>
  </si>
  <si>
    <t>21299.48</t>
  </si>
  <si>
    <t>84.82</t>
  </si>
  <si>
    <t>596.65</t>
  </si>
  <si>
    <t>477.95</t>
  </si>
  <si>
    <t>82.09</t>
  </si>
  <si>
    <t>623.2</t>
  </si>
  <si>
    <t>423.1</t>
  </si>
  <si>
    <t>67.22</t>
  </si>
  <si>
    <t>68.0</t>
  </si>
  <si>
    <t>22780.0</t>
  </si>
  <si>
    <t>929.81</t>
  </si>
  <si>
    <t>69.6</t>
  </si>
  <si>
    <t>27336.2</t>
  </si>
  <si>
    <t>82.58</t>
  </si>
  <si>
    <t>138.84</t>
  </si>
  <si>
    <t>458.12</t>
  </si>
  <si>
    <t>92.63</t>
  </si>
  <si>
    <t>91.97</t>
  </si>
  <si>
    <t>459.85</t>
  </si>
  <si>
    <t>180.25</t>
  </si>
  <si>
    <t>613.84</t>
  </si>
  <si>
    <t>462.29</t>
  </si>
  <si>
    <t>66.33</t>
  </si>
  <si>
    <t>30180.15</t>
  </si>
  <si>
    <t>118.61</t>
  </si>
  <si>
    <t>837.02</t>
  </si>
  <si>
    <t>323.81</t>
  </si>
  <si>
    <t>39.52</t>
  </si>
  <si>
    <t>11776.96</t>
  </si>
  <si>
    <t>129.56</t>
  </si>
  <si>
    <t>292.46</t>
  </si>
  <si>
    <t>63.2</t>
  </si>
  <si>
    <t>64.5</t>
  </si>
  <si>
    <t>16125.0</t>
  </si>
  <si>
    <t>507.1</t>
  </si>
  <si>
    <t>492.01</t>
  </si>
  <si>
    <t>56.92</t>
  </si>
  <si>
    <t>10017.92</t>
  </si>
  <si>
    <t>106.23</t>
  </si>
  <si>
    <t>456.22</t>
  </si>
  <si>
    <t>46.9</t>
  </si>
  <si>
    <t>3465.88</t>
  </si>
  <si>
    <t>62.89</t>
  </si>
  <si>
    <t>491.69</t>
  </si>
  <si>
    <t>309.61</t>
  </si>
  <si>
    <t>85.75</t>
  </si>
  <si>
    <t>26036.67</t>
  </si>
  <si>
    <t>71.77</t>
  </si>
  <si>
    <t>754.59</t>
  </si>
  <si>
    <t>311.09</t>
  </si>
  <si>
    <t>68.72</t>
  </si>
  <si>
    <t>19859.22</t>
  </si>
  <si>
    <t>92.98</t>
  </si>
  <si>
    <t>932.48</t>
  </si>
  <si>
    <t>171.18</t>
  </si>
  <si>
    <t>123.45</t>
  </si>
  <si>
    <t>323.61</t>
  </si>
  <si>
    <t>576.33</t>
  </si>
  <si>
    <t>38.63</t>
  </si>
  <si>
    <t>92.16</t>
  </si>
  <si>
    <t>652.74</t>
  </si>
  <si>
    <t>253.73</t>
  </si>
  <si>
    <t>18.58</t>
  </si>
  <si>
    <t>19.43</t>
  </si>
  <si>
    <t>932.64</t>
  </si>
  <si>
    <t>23.41</t>
  </si>
  <si>
    <t>793.82</t>
  </si>
  <si>
    <t>681.16</t>
  </si>
  <si>
    <t>18302.56</t>
  </si>
  <si>
    <t>70.04</t>
  </si>
  <si>
    <t>109.06</t>
  </si>
  <si>
    <t>32.94</t>
  </si>
  <si>
    <t>25.89</t>
  </si>
  <si>
    <t>12.21</t>
  </si>
  <si>
    <t>7.85</t>
  </si>
  <si>
    <t>70.65</t>
  </si>
  <si>
    <t>165.92</t>
  </si>
  <si>
    <t>394.86</t>
  </si>
  <si>
    <t>187.54</t>
  </si>
  <si>
    <t>313.4</t>
  </si>
  <si>
    <t>83.97</t>
  </si>
  <si>
    <t>774.8</t>
  </si>
  <si>
    <t>15434.64</t>
  </si>
  <si>
    <t>145.57</t>
  </si>
  <si>
    <t>678.65</t>
  </si>
  <si>
    <t>153.55</t>
  </si>
  <si>
    <t>86.05</t>
  </si>
  <si>
    <t>11874.9</t>
  </si>
  <si>
    <t>941.85</t>
  </si>
  <si>
    <t>553.56</t>
  </si>
  <si>
    <t>67.69</t>
  </si>
  <si>
    <t>572.24</t>
  </si>
  <si>
    <t>679.94</t>
  </si>
  <si>
    <t>166.93</t>
  </si>
  <si>
    <t>75.35</t>
  </si>
  <si>
    <t>70.47</t>
  </si>
  <si>
    <t>3805.38</t>
  </si>
  <si>
    <t>138.01</t>
  </si>
  <si>
    <t>126.96</t>
  </si>
  <si>
    <t>80.44</t>
  </si>
  <si>
    <t>97.99</t>
  </si>
  <si>
    <t>99.4</t>
  </si>
  <si>
    <t>1391.6</t>
  </si>
  <si>
    <t>144.04</t>
  </si>
  <si>
    <t>683.15</t>
  </si>
  <si>
    <t>160.57</t>
  </si>
  <si>
    <t>44.13</t>
  </si>
  <si>
    <t>708.38</t>
  </si>
  <si>
    <t>486.33</t>
  </si>
  <si>
    <t>96.41</t>
  </si>
  <si>
    <t>22270.71</t>
  </si>
  <si>
    <t>139.3</t>
  </si>
  <si>
    <t>675.44</t>
  </si>
  <si>
    <t>641.14</t>
  </si>
  <si>
    <t>55.51</t>
  </si>
  <si>
    <t>31585.19</t>
  </si>
  <si>
    <t>544.81</t>
  </si>
  <si>
    <t>753.7</t>
  </si>
  <si>
    <t>14083.74</t>
  </si>
  <si>
    <t>170.6</t>
  </si>
  <si>
    <t>916.6</t>
  </si>
  <si>
    <t>453.18</t>
  </si>
  <si>
    <t>86.23</t>
  </si>
  <si>
    <t>26300.15</t>
  </si>
  <si>
    <t>536.41</t>
  </si>
  <si>
    <t>20067.9</t>
  </si>
  <si>
    <t>73.35</t>
  </si>
  <si>
    <t>832.38</t>
  </si>
  <si>
    <t>418.27</t>
  </si>
  <si>
    <t>62.32</t>
  </si>
  <si>
    <t>4228.56</t>
  </si>
  <si>
    <t>184.41</t>
  </si>
  <si>
    <t>648.44</t>
  </si>
  <si>
    <t>401.3</t>
  </si>
  <si>
    <t>29.32</t>
  </si>
  <si>
    <t>6978.16</t>
  </si>
  <si>
    <t>54.6</t>
  </si>
  <si>
    <t>469.46</t>
  </si>
  <si>
    <t>552.5</t>
  </si>
  <si>
    <t>38704.91</t>
  </si>
  <si>
    <t>66.48</t>
  </si>
  <si>
    <t>789.03</t>
  </si>
  <si>
    <t>729.19</t>
  </si>
  <si>
    <t>77.28</t>
  </si>
  <si>
    <t>79.09</t>
  </si>
  <si>
    <t>23252.46</t>
  </si>
  <si>
    <t>132.93</t>
  </si>
  <si>
    <t>177.18</t>
  </si>
  <si>
    <t>899.42</t>
  </si>
  <si>
    <t>6812.75</t>
  </si>
  <si>
    <t>108.67</t>
  </si>
  <si>
    <t>796.29</t>
  </si>
  <si>
    <t>699.13</t>
  </si>
  <si>
    <t>45432.8</t>
  </si>
  <si>
    <t>55.62</t>
  </si>
  <si>
    <t>749.09</t>
  </si>
  <si>
    <t>94.23</t>
  </si>
  <si>
    <t>1130.76</t>
  </si>
  <si>
    <t>12.59</t>
  </si>
  <si>
    <t>165.41</t>
  </si>
  <si>
    <t>524.93</t>
  </si>
  <si>
    <t>492.27</t>
  </si>
  <si>
    <t>84.97</t>
  </si>
  <si>
    <t>40445.72</t>
  </si>
  <si>
    <t>42.75</t>
  </si>
  <si>
    <t>840.5</t>
  </si>
  <si>
    <t>112.85</t>
  </si>
  <si>
    <t>32.47</t>
  </si>
  <si>
    <t>1829.88</t>
  </si>
  <si>
    <t>165.86</t>
  </si>
  <si>
    <t>425.53</t>
  </si>
  <si>
    <t>106.24</t>
  </si>
  <si>
    <t>475.35</t>
  </si>
  <si>
    <t>94.38</t>
  </si>
  <si>
    <t>449.63</t>
  </si>
  <si>
    <t>50.38</t>
  </si>
  <si>
    <t>59.25</t>
  </si>
  <si>
    <t>324.62</t>
  </si>
  <si>
    <t>58.04</t>
  </si>
  <si>
    <t>33.53</t>
  </si>
  <si>
    <t>565.2</t>
  </si>
  <si>
    <t>575.98</t>
  </si>
  <si>
    <t>117.65</t>
  </si>
  <si>
    <t>6015.86</t>
  </si>
  <si>
    <t>79.95</t>
  </si>
  <si>
    <t>22.18</t>
  </si>
  <si>
    <t>763.38</t>
  </si>
  <si>
    <t>470.63</t>
  </si>
  <si>
    <t>50.48</t>
  </si>
  <si>
    <t>46.5</t>
  </si>
  <si>
    <t>326.56</t>
  </si>
  <si>
    <t>500.65</t>
  </si>
  <si>
    <t>10.82</t>
  </si>
  <si>
    <t>5195.14</t>
  </si>
  <si>
    <t>170.53</t>
  </si>
  <si>
    <t>796.17</t>
  </si>
  <si>
    <t>209.39</t>
  </si>
  <si>
    <t>71.45</t>
  </si>
  <si>
    <t>67.92</t>
  </si>
  <si>
    <t>7403.28</t>
  </si>
  <si>
    <t>35.42</t>
  </si>
  <si>
    <t>646.82</t>
  </si>
  <si>
    <t>387.55</t>
  </si>
  <si>
    <t>14038.31</t>
  </si>
  <si>
    <t>98.18</t>
  </si>
  <si>
    <t>436.61</t>
  </si>
  <si>
    <t>442.92</t>
  </si>
  <si>
    <t>74.13</t>
  </si>
  <si>
    <t>17397.12</t>
  </si>
  <si>
    <t>59.07</t>
  </si>
  <si>
    <t>967.64</t>
  </si>
  <si>
    <t>483.26</t>
  </si>
  <si>
    <t>17.34</t>
  </si>
  <si>
    <t>1360.18</t>
  </si>
  <si>
    <t>740.27</t>
  </si>
  <si>
    <t>6021.0</t>
  </si>
  <si>
    <t>106.57</t>
  </si>
  <si>
    <t>608.84</t>
  </si>
  <si>
    <t>922.79</t>
  </si>
  <si>
    <t>37.67</t>
  </si>
  <si>
    <t>4952.16</t>
  </si>
  <si>
    <t>696.6</t>
  </si>
  <si>
    <t>760.49</t>
  </si>
  <si>
    <t>15.96</t>
  </si>
  <si>
    <t>3734.28</t>
  </si>
  <si>
    <t>72.35</t>
  </si>
  <si>
    <t>525.62</t>
  </si>
  <si>
    <t>513.5</t>
  </si>
  <si>
    <t>6599.84</t>
  </si>
  <si>
    <t>33.63</t>
  </si>
  <si>
    <t>498.74</t>
  </si>
  <si>
    <t>5008.92</t>
  </si>
  <si>
    <t>34.47</t>
  </si>
  <si>
    <t>154.21</t>
  </si>
  <si>
    <t>299.29</t>
  </si>
  <si>
    <t>32723.67</t>
  </si>
  <si>
    <t>25.55</t>
  </si>
  <si>
    <t>611.19</t>
  </si>
  <si>
    <t>11381.96</t>
  </si>
  <si>
    <t>155.31</t>
  </si>
  <si>
    <t>470.22</t>
  </si>
  <si>
    <t>459.1</t>
  </si>
  <si>
    <t>39.6</t>
  </si>
  <si>
    <t>19705.5</t>
  </si>
  <si>
    <t>82.7</t>
  </si>
  <si>
    <t>36.78</t>
  </si>
  <si>
    <t>649.41</t>
  </si>
  <si>
    <t>36.98</t>
  </si>
  <si>
    <t>34.26</t>
  </si>
  <si>
    <t>582.42</t>
  </si>
  <si>
    <t>195.72</t>
  </si>
  <si>
    <t>408.85</t>
  </si>
  <si>
    <t>991.37</t>
  </si>
  <si>
    <t>29427.12</t>
  </si>
  <si>
    <t>150.17</t>
  </si>
  <si>
    <t>806.25</t>
  </si>
  <si>
    <t>174.66</t>
  </si>
  <si>
    <t>27.92</t>
  </si>
  <si>
    <t>1190.48</t>
  </si>
  <si>
    <t>135.08</t>
  </si>
  <si>
    <t>676.85</t>
  </si>
  <si>
    <t>549.43</t>
  </si>
  <si>
    <t>47.89</t>
  </si>
  <si>
    <t>68.45</t>
  </si>
  <si>
    <t>740.24</t>
  </si>
  <si>
    <t>24.63</t>
  </si>
  <si>
    <t>59.83</t>
  </si>
  <si>
    <t>999.26</t>
  </si>
  <si>
    <t>801.64</t>
  </si>
  <si>
    <t>562.1</t>
  </si>
  <si>
    <t>208.76</t>
  </si>
  <si>
    <t>483.2</t>
  </si>
  <si>
    <t>52.87</t>
  </si>
  <si>
    <t>9357.99</t>
  </si>
  <si>
    <t>927.03</t>
  </si>
  <si>
    <t>232.91</t>
  </si>
  <si>
    <t>15.41</t>
  </si>
  <si>
    <t>123.28</t>
  </si>
  <si>
    <t>67.56</t>
  </si>
  <si>
    <t>785.51</t>
  </si>
  <si>
    <t>743.6</t>
  </si>
  <si>
    <t>63.88</t>
  </si>
  <si>
    <t>45993.6</t>
  </si>
  <si>
    <t>147.44</t>
  </si>
  <si>
    <t>115.44</t>
  </si>
  <si>
    <t>833.77</t>
  </si>
  <si>
    <t>91.69</t>
  </si>
  <si>
    <t>47128.66</t>
  </si>
  <si>
    <t>140.61</t>
  </si>
  <si>
    <t>930.57</t>
  </si>
  <si>
    <t>475.57</t>
  </si>
  <si>
    <t>64.81</t>
  </si>
  <si>
    <t>16689.75</t>
  </si>
  <si>
    <t>61.58</t>
  </si>
  <si>
    <t>827.66</t>
  </si>
  <si>
    <t>1908.83</t>
  </si>
  <si>
    <t>69.28</t>
  </si>
  <si>
    <t>953.96</t>
  </si>
  <si>
    <t>87.36</t>
  </si>
  <si>
    <t>26.32</t>
  </si>
  <si>
    <t>24.39</t>
  </si>
  <si>
    <t>951.21</t>
  </si>
  <si>
    <t>96.51</t>
  </si>
  <si>
    <t>722.97</t>
  </si>
  <si>
    <t>94.15</t>
  </si>
  <si>
    <t>23403.25</t>
  </si>
  <si>
    <t>758.03</t>
  </si>
  <si>
    <t>270.14</t>
  </si>
  <si>
    <t>16963.65</t>
  </si>
  <si>
    <t>265.92</t>
  </si>
  <si>
    <t>934.0</t>
  </si>
  <si>
    <t>20.15</t>
  </si>
  <si>
    <t>941.26</t>
  </si>
  <si>
    <t>847.18</t>
  </si>
  <si>
    <t>10.73</t>
  </si>
  <si>
    <t>8.29</t>
  </si>
  <si>
    <t>2727.41</t>
  </si>
  <si>
    <t>796.04</t>
  </si>
  <si>
    <t>769.81</t>
  </si>
  <si>
    <t>34.88</t>
  </si>
  <si>
    <t>9044.73</t>
  </si>
  <si>
    <t>84.05</t>
  </si>
  <si>
    <t>506.18</t>
  </si>
  <si>
    <t>334.25</t>
  </si>
  <si>
    <t>94.78</t>
  </si>
  <si>
    <t>6096.0</t>
  </si>
  <si>
    <t>688.31</t>
  </si>
  <si>
    <t>557.0</t>
  </si>
  <si>
    <t>88.3</t>
  </si>
  <si>
    <t>87.65</t>
  </si>
  <si>
    <t>810.96</t>
  </si>
  <si>
    <t>407.37</t>
  </si>
  <si>
    <t>38.06</t>
  </si>
  <si>
    <t>10172.94</t>
  </si>
  <si>
    <t>77.57</t>
  </si>
  <si>
    <t>912.81</t>
  </si>
  <si>
    <t>680.06</t>
  </si>
  <si>
    <t>3990.94</t>
  </si>
  <si>
    <t>119.06</t>
  </si>
  <si>
    <t>285.0</t>
  </si>
  <si>
    <t>55.11</t>
  </si>
  <si>
    <t>14175.74</t>
  </si>
  <si>
    <t>21.53</t>
  </si>
  <si>
    <t>899.49</t>
  </si>
  <si>
    <t>221.9</t>
  </si>
  <si>
    <t>502.93</t>
  </si>
  <si>
    <t>88.94</t>
  </si>
  <si>
    <t>9249.76</t>
  </si>
  <si>
    <t>24.49</t>
  </si>
  <si>
    <t>194.09</t>
  </si>
  <si>
    <t>397.36</t>
  </si>
  <si>
    <t>143.62</t>
  </si>
  <si>
    <t>794.86</t>
  </si>
  <si>
    <t>616.38</t>
  </si>
  <si>
    <t>18.35</t>
  </si>
  <si>
    <t>3039.18</t>
  </si>
  <si>
    <t>138.78</t>
  </si>
  <si>
    <t>857.84</t>
  </si>
  <si>
    <t>367.11</t>
  </si>
  <si>
    <t>80.56</t>
  </si>
  <si>
    <t>24973.6</t>
  </si>
  <si>
    <t>173.24</t>
  </si>
  <si>
    <t>835.04</t>
  </si>
  <si>
    <t>633.7</t>
  </si>
  <si>
    <t>43.33</t>
  </si>
  <si>
    <t>18068.61</t>
  </si>
  <si>
    <t>419.76</t>
  </si>
  <si>
    <t>93.15</t>
  </si>
  <si>
    <t>22.24</t>
  </si>
  <si>
    <t>740.5</t>
  </si>
  <si>
    <t>494.03</t>
  </si>
  <si>
    <t>32129.3</t>
  </si>
  <si>
    <t>30.43</t>
  </si>
  <si>
    <t>886.42</t>
  </si>
  <si>
    <t>962.97</t>
  </si>
  <si>
    <t>90.98</t>
  </si>
  <si>
    <t>48320.76</t>
  </si>
  <si>
    <t>108.59</t>
  </si>
  <si>
    <t>228.09</t>
  </si>
  <si>
    <t>300.03</t>
  </si>
  <si>
    <t>59.48</t>
  </si>
  <si>
    <t>18826.9</t>
  </si>
  <si>
    <t>117.34</t>
  </si>
  <si>
    <t>128.73</t>
  </si>
  <si>
    <t>794.54</t>
  </si>
  <si>
    <t>78.8</t>
  </si>
  <si>
    <t>79.94</t>
  </si>
  <si>
    <t>191.69</t>
  </si>
  <si>
    <t>384.32</t>
  </si>
  <si>
    <t>282.11</t>
  </si>
  <si>
    <t>40.8</t>
  </si>
  <si>
    <t>44.42</t>
  </si>
  <si>
    <t>458.6</t>
  </si>
  <si>
    <t>166.44</t>
  </si>
  <si>
    <t>133.29</t>
  </si>
  <si>
    <t>797.17</t>
  </si>
  <si>
    <t>706.66</t>
  </si>
  <si>
    <t>15533.83</t>
  </si>
  <si>
    <t>531.35</t>
  </si>
  <si>
    <t>674.17</t>
  </si>
  <si>
    <t>37.03</t>
  </si>
  <si>
    <t>150.27</t>
  </si>
  <si>
    <t>1061.12</t>
  </si>
  <si>
    <t>161.33</t>
  </si>
  <si>
    <t>532.09</t>
  </si>
  <si>
    <t>87.99</t>
  </si>
  <si>
    <t>86.29</t>
  </si>
  <si>
    <t>23902.33</t>
  </si>
  <si>
    <t>42.86</t>
  </si>
  <si>
    <t>116.18</t>
  </si>
  <si>
    <t>500.82</t>
  </si>
  <si>
    <t>656.84</t>
  </si>
  <si>
    <t>45.43</t>
  </si>
  <si>
    <t>9131.43</t>
  </si>
  <si>
    <t>82.45</t>
  </si>
  <si>
    <t>979.13</t>
  </si>
  <si>
    <t>608.7</t>
  </si>
  <si>
    <t>60.43</t>
  </si>
  <si>
    <t>897.53</t>
  </si>
  <si>
    <t>597.69</t>
  </si>
  <si>
    <t>89.76</t>
  </si>
  <si>
    <t>88.33</t>
  </si>
  <si>
    <t>39395.18</t>
  </si>
  <si>
    <t>35.82</t>
  </si>
  <si>
    <t>593.4</t>
  </si>
  <si>
    <t>428.02</t>
  </si>
  <si>
    <t>39.48</t>
  </si>
  <si>
    <t>44.36</t>
  </si>
  <si>
    <t>4746.52</t>
  </si>
  <si>
    <t>28.82</t>
  </si>
  <si>
    <t>611.2</t>
  </si>
  <si>
    <t>576.38</t>
  </si>
  <si>
    <t>32104.16</t>
  </si>
  <si>
    <t>530.24</t>
  </si>
  <si>
    <t>7815.16</t>
  </si>
  <si>
    <t>76.57</t>
  </si>
  <si>
    <t>371.39</t>
  </si>
  <si>
    <t>510.06</t>
  </si>
  <si>
    <t>33.54</t>
  </si>
  <si>
    <t>29.15</t>
  </si>
  <si>
    <t>11368.5</t>
  </si>
  <si>
    <t>837.6</t>
  </si>
  <si>
    <t>678.58</t>
  </si>
  <si>
    <t>63.3</t>
  </si>
  <si>
    <t>31903.2</t>
  </si>
  <si>
    <t>74.88</t>
  </si>
  <si>
    <t>121.46</t>
  </si>
  <si>
    <t>718.82</t>
  </si>
  <si>
    <t>14899.4</t>
  </si>
  <si>
    <t>35.53</t>
  </si>
  <si>
    <t>164.02</t>
  </si>
  <si>
    <t>329.86</t>
  </si>
  <si>
    <t>155.59</t>
  </si>
  <si>
    <t>90.45</t>
  </si>
  <si>
    <t>135.67</t>
  </si>
  <si>
    <t>392.27</t>
  </si>
  <si>
    <t>15.26</t>
  </si>
  <si>
    <t>325.45</t>
  </si>
  <si>
    <t>330.71</t>
  </si>
  <si>
    <t>49.67</t>
  </si>
  <si>
    <t>49.85</t>
  </si>
  <si>
    <t>13858.3</t>
  </si>
  <si>
    <t>166.78</t>
  </si>
  <si>
    <t>622.05</t>
  </si>
  <si>
    <t>521.7</t>
  </si>
  <si>
    <t>77.41</t>
  </si>
  <si>
    <t>74.47</t>
  </si>
  <si>
    <t>1563.87</t>
  </si>
  <si>
    <t>776.29</t>
  </si>
  <si>
    <t>524.67</t>
  </si>
  <si>
    <t>78.41</t>
  </si>
  <si>
    <t>76.16</t>
  </si>
  <si>
    <t>9367.68</t>
  </si>
  <si>
    <t>98.29</t>
  </si>
  <si>
    <t>806.76</t>
  </si>
  <si>
    <t>242.58</t>
  </si>
  <si>
    <t>63.41</t>
  </si>
  <si>
    <t>77.8</t>
  </si>
  <si>
    <t>160.56</t>
  </si>
  <si>
    <t>822.7</t>
  </si>
  <si>
    <t>565.6</t>
  </si>
  <si>
    <t>20.32</t>
  </si>
  <si>
    <t>81.42</t>
  </si>
  <si>
    <t>338.12</t>
  </si>
  <si>
    <t>556.16</t>
  </si>
  <si>
    <t>22.77</t>
  </si>
  <si>
    <t>3574.89</t>
  </si>
  <si>
    <t>316.49</t>
  </si>
  <si>
    <t>646.36</t>
  </si>
  <si>
    <t>191.8</t>
  </si>
  <si>
    <t>351.38</t>
  </si>
  <si>
    <t>820.0</t>
  </si>
  <si>
    <t>44.56</t>
  </si>
  <si>
    <t>41.72</t>
  </si>
  <si>
    <t>10304.84</t>
  </si>
  <si>
    <t>418.11</t>
  </si>
  <si>
    <t>491.9</t>
  </si>
  <si>
    <t>21.96</t>
  </si>
  <si>
    <t>114.72</t>
  </si>
  <si>
    <t>553.7</t>
  </si>
  <si>
    <t>589.92</t>
  </si>
  <si>
    <t>72.14</t>
  </si>
  <si>
    <t>36674.25</t>
  </si>
  <si>
    <t>452.35</t>
  </si>
  <si>
    <t>447.77</t>
  </si>
  <si>
    <t>36.8</t>
  </si>
  <si>
    <t>163.94</t>
  </si>
  <si>
    <t>140.39</t>
  </si>
  <si>
    <t>50.21</t>
  </si>
  <si>
    <t>1757.35</t>
  </si>
  <si>
    <t>104.1</t>
  </si>
  <si>
    <t>857.54</t>
  </si>
  <si>
    <t>54.3</t>
  </si>
  <si>
    <t>12501.75</t>
  </si>
  <si>
    <t>38.49</t>
  </si>
  <si>
    <t>895.75</t>
  </si>
  <si>
    <t>522.88</t>
  </si>
  <si>
    <t>4832.95</t>
  </si>
  <si>
    <t>47.66</t>
  </si>
  <si>
    <t>370.63</t>
  </si>
  <si>
    <t>792.41</t>
  </si>
  <si>
    <t>80.77</t>
  </si>
  <si>
    <t>10257.79</t>
  </si>
  <si>
    <t>511.81</t>
  </si>
  <si>
    <t>2431.0</t>
  </si>
  <si>
    <t>821.99</t>
  </si>
  <si>
    <t>292.37</t>
  </si>
  <si>
    <t>78.02</t>
  </si>
  <si>
    <t>82.59</t>
  </si>
  <si>
    <t>18913.11</t>
  </si>
  <si>
    <t>51.27</t>
  </si>
  <si>
    <t>109.9</t>
  </si>
  <si>
    <t>917.59</t>
  </si>
  <si>
    <t>36113.1</t>
  </si>
  <si>
    <t>136.66</t>
  </si>
  <si>
    <t>90.33</t>
  </si>
  <si>
    <t>134.46</t>
  </si>
  <si>
    <t>3000.0</t>
  </si>
  <si>
    <t>69.96</t>
  </si>
  <si>
    <t>92.71</t>
  </si>
  <si>
    <t>763.57</t>
  </si>
  <si>
    <t>27.74</t>
  </si>
  <si>
    <t>88.64</t>
  </si>
  <si>
    <t>250.94</t>
  </si>
  <si>
    <t>773.94</t>
  </si>
  <si>
    <t>43.0</t>
  </si>
  <si>
    <t>2580.0</t>
  </si>
  <si>
    <t>53.0</t>
  </si>
  <si>
    <t>136.14</t>
  </si>
  <si>
    <t>894.39</t>
  </si>
  <si>
    <t>479.43</t>
  </si>
  <si>
    <t>90.44</t>
  </si>
  <si>
    <t>26589.36</t>
  </si>
  <si>
    <t>58.43</t>
  </si>
  <si>
    <t>315.64</t>
  </si>
  <si>
    <t>794.42</t>
  </si>
  <si>
    <t>12.71</t>
  </si>
  <si>
    <t>559.24</t>
  </si>
  <si>
    <t>154.53</t>
  </si>
  <si>
    <t>204.49</t>
  </si>
  <si>
    <t>9833.32</t>
  </si>
  <si>
    <t>197.06</t>
  </si>
  <si>
    <t>944.63</t>
  </si>
  <si>
    <t>15496.8</t>
  </si>
  <si>
    <t>116.72</t>
  </si>
  <si>
    <t>193.88</t>
  </si>
  <si>
    <t>712.21</t>
  </si>
  <si>
    <t>57.21</t>
  </si>
  <si>
    <t>59.31</t>
  </si>
  <si>
    <t>32264.64</t>
  </si>
  <si>
    <t>150.54</t>
  </si>
  <si>
    <t>450.01</t>
  </si>
  <si>
    <t>649.28</t>
  </si>
  <si>
    <t>39291.99</t>
  </si>
  <si>
    <t>30.54</t>
  </si>
  <si>
    <t>440.49</t>
  </si>
  <si>
    <t>945.54</t>
  </si>
  <si>
    <t>60.58</t>
  </si>
  <si>
    <t>49372.7</t>
  </si>
  <si>
    <t>188.07</t>
  </si>
  <si>
    <t>109.91</t>
  </si>
  <si>
    <t>4956.69</t>
  </si>
  <si>
    <t>155.92</t>
  </si>
  <si>
    <t>785.63</t>
  </si>
  <si>
    <t>329.79</t>
  </si>
  <si>
    <t>69.76</t>
  </si>
  <si>
    <t>70.42</t>
  </si>
  <si>
    <t>13661.48</t>
  </si>
  <si>
    <t>92.24</t>
  </si>
  <si>
    <t>198.89</t>
  </si>
  <si>
    <t>828.51</t>
  </si>
  <si>
    <t>12549.6</t>
  </si>
  <si>
    <t>65.32</t>
  </si>
  <si>
    <t>21.26</t>
  </si>
  <si>
    <t>280.19</t>
  </si>
  <si>
    <t>644.76</t>
  </si>
  <si>
    <t>45136.68</t>
  </si>
  <si>
    <t>89.67</t>
  </si>
  <si>
    <t>122.66</t>
  </si>
  <si>
    <t>841.49</t>
  </si>
  <si>
    <t>271.14</t>
  </si>
  <si>
    <t>90.15</t>
  </si>
  <si>
    <t>15686.1</t>
  </si>
  <si>
    <t>170.91</t>
  </si>
  <si>
    <t>740.75</t>
  </si>
  <si>
    <t>45.34</t>
  </si>
  <si>
    <t>86.09</t>
  </si>
  <si>
    <t>545.88</t>
  </si>
  <si>
    <t>68.96</t>
  </si>
  <si>
    <t>834.3</t>
  </si>
  <si>
    <t>42.76</t>
  </si>
  <si>
    <t>40.01</t>
  </si>
  <si>
    <t>16884.22</t>
  </si>
  <si>
    <t>136.69</t>
  </si>
  <si>
    <t>770.47</t>
  </si>
  <si>
    <t>402.5</t>
  </si>
  <si>
    <t>8554.77</t>
  </si>
  <si>
    <t>37.17</t>
  </si>
  <si>
    <t>16.53</t>
  </si>
  <si>
    <t>959.18</t>
  </si>
  <si>
    <t>24684.0</t>
  </si>
  <si>
    <t>143.44</t>
  </si>
  <si>
    <t>76.83</t>
  </si>
  <si>
    <t>640.47</t>
  </si>
  <si>
    <t>58.29</t>
  </si>
  <si>
    <t>35406.8</t>
  </si>
  <si>
    <t>30.24</t>
  </si>
  <si>
    <t>92.6</t>
  </si>
  <si>
    <t>706.51</t>
  </si>
  <si>
    <t>437.06</t>
  </si>
  <si>
    <t>4598.53</t>
  </si>
  <si>
    <t>811.74</t>
  </si>
  <si>
    <t>637.63</t>
  </si>
  <si>
    <t>45.55</t>
  </si>
  <si>
    <t>15168.15</t>
  </si>
  <si>
    <t>19.83</t>
  </si>
  <si>
    <t>85.58</t>
  </si>
  <si>
    <t>88.98</t>
  </si>
  <si>
    <t>7296.36</t>
  </si>
  <si>
    <t>193.49</t>
  </si>
  <si>
    <t>844.59</t>
  </si>
  <si>
    <t>197.38</t>
  </si>
  <si>
    <t>79.28</t>
  </si>
  <si>
    <t>179.53</t>
  </si>
  <si>
    <t>378.43</t>
  </si>
  <si>
    <t>926.12</t>
  </si>
  <si>
    <t>62.24</t>
  </si>
  <si>
    <t>41744.82</t>
  </si>
  <si>
    <t>18.68</t>
  </si>
  <si>
    <t>149.44</t>
  </si>
  <si>
    <t>930.75</t>
  </si>
  <si>
    <t>3132.36</t>
  </si>
  <si>
    <t>920.3</t>
  </si>
  <si>
    <t>782.83</t>
  </si>
  <si>
    <t>44.26</t>
  </si>
  <si>
    <t>46.02</t>
  </si>
  <si>
    <t>26231.4</t>
  </si>
  <si>
    <t>25.79</t>
  </si>
  <si>
    <t>435.27</t>
  </si>
  <si>
    <t>446.6</t>
  </si>
  <si>
    <t>37.31</t>
  </si>
  <si>
    <t>64.74</t>
  </si>
  <si>
    <t>104.58</t>
  </si>
  <si>
    <t>704.31</t>
  </si>
  <si>
    <t>801.88</t>
  </si>
  <si>
    <t>24.42</t>
  </si>
  <si>
    <t>17680.08</t>
  </si>
  <si>
    <t>647.78</t>
  </si>
  <si>
    <t>56.51</t>
  </si>
  <si>
    <t>52.01</t>
  </si>
  <si>
    <t>832.16</t>
  </si>
  <si>
    <t>114.74</t>
  </si>
  <si>
    <t>435.46</t>
  </si>
  <si>
    <t>876.44</t>
  </si>
  <si>
    <t>8.27</t>
  </si>
  <si>
    <t>1488.6</t>
  </si>
  <si>
    <t>568.07</t>
  </si>
  <si>
    <t>92.45</t>
  </si>
  <si>
    <t>11094.0</t>
  </si>
  <si>
    <t>195.94</t>
  </si>
  <si>
    <t>739.04</t>
  </si>
  <si>
    <t>562.06</t>
  </si>
  <si>
    <t>91.03</t>
  </si>
  <si>
    <t>20772.59</t>
  </si>
  <si>
    <t>43.66</t>
  </si>
  <si>
    <t>41.6</t>
  </si>
  <si>
    <t>788.95</t>
  </si>
  <si>
    <t>27.66</t>
  </si>
  <si>
    <t>9795.24</t>
  </si>
  <si>
    <t>934.84</t>
  </si>
  <si>
    <t>567.25</t>
  </si>
  <si>
    <t>12.98</t>
  </si>
  <si>
    <t>6697.68</t>
  </si>
  <si>
    <t>811.07</t>
  </si>
  <si>
    <t>365.03</t>
  </si>
  <si>
    <t>18155.28</t>
  </si>
  <si>
    <t>384.6</t>
  </si>
  <si>
    <t>664.48</t>
  </si>
  <si>
    <t>31.97</t>
  </si>
  <si>
    <t>36.21</t>
  </si>
  <si>
    <t>7024.74</t>
  </si>
  <si>
    <t>613.25</t>
  </si>
  <si>
    <t>32.25</t>
  </si>
  <si>
    <t>49.71</t>
  </si>
  <si>
    <t>128.25</t>
  </si>
  <si>
    <t>488.09</t>
  </si>
  <si>
    <t>414.48</t>
  </si>
  <si>
    <t>98.33</t>
  </si>
  <si>
    <t>100.67</t>
  </si>
  <si>
    <t>12483.08</t>
  </si>
  <si>
    <t>99.56</t>
  </si>
  <si>
    <t>166.33</t>
  </si>
  <si>
    <t>383.46</t>
  </si>
  <si>
    <t>19624.96</t>
  </si>
  <si>
    <t>351.14</t>
  </si>
  <si>
    <t>133.05</t>
  </si>
  <si>
    <t>11186.0</t>
  </si>
  <si>
    <t>329.48</t>
  </si>
  <si>
    <t>25.28</t>
  </si>
  <si>
    <t>1213.44</t>
  </si>
  <si>
    <t>64.52</t>
  </si>
  <si>
    <t>527.4</t>
  </si>
  <si>
    <t>211.38</t>
  </si>
  <si>
    <t>82.97</t>
  </si>
  <si>
    <t>233.02</t>
  </si>
  <si>
    <t>571.92</t>
  </si>
  <si>
    <t>51.34</t>
  </si>
  <si>
    <t>12103.89</t>
  </si>
  <si>
    <t>169.27</t>
  </si>
  <si>
    <t>627.32</t>
  </si>
  <si>
    <t>103.7</t>
  </si>
  <si>
    <t>468.48</t>
  </si>
  <si>
    <t>19.95</t>
  </si>
  <si>
    <t>197.72</t>
  </si>
  <si>
    <t>69.87</t>
  </si>
  <si>
    <t>328.65</t>
  </si>
  <si>
    <t>38.0</t>
  </si>
  <si>
    <t>1444.0</t>
  </si>
  <si>
    <t>68.24</t>
  </si>
  <si>
    <t>764.8</t>
  </si>
  <si>
    <t>6003.72</t>
  </si>
  <si>
    <t>85.51</t>
  </si>
  <si>
    <t>353.15</t>
  </si>
  <si>
    <t>909.05</t>
  </si>
  <si>
    <t>12457.2</t>
  </si>
  <si>
    <t>860.7</t>
  </si>
  <si>
    <t>63.01</t>
  </si>
  <si>
    <t>12.63</t>
  </si>
  <si>
    <t>9.27</t>
  </si>
  <si>
    <t>37.08</t>
  </si>
  <si>
    <t>235.09</t>
  </si>
  <si>
    <t>402.34</t>
  </si>
  <si>
    <t>75.54</t>
  </si>
  <si>
    <t>19036.08</t>
  </si>
  <si>
    <t>110.58</t>
  </si>
  <si>
    <t>238.77</t>
  </si>
  <si>
    <t>91.4</t>
  </si>
  <si>
    <t>88.16</t>
  </si>
  <si>
    <t>6964.64</t>
  </si>
  <si>
    <t>50.93</t>
  </si>
  <si>
    <t>754.57</t>
  </si>
  <si>
    <t>554.61</t>
  </si>
  <si>
    <t>8010.99</t>
  </si>
  <si>
    <t>148.76</t>
  </si>
  <si>
    <t>366.66</t>
  </si>
  <si>
    <t>11.94</t>
  </si>
  <si>
    <t>22.48</t>
  </si>
  <si>
    <t>20.19</t>
  </si>
  <si>
    <t>222.09</t>
  </si>
  <si>
    <t>22.39</t>
  </si>
  <si>
    <t>713.0</t>
  </si>
  <si>
    <t>449.98</t>
  </si>
  <si>
    <t>67.72</t>
  </si>
  <si>
    <t>64.92</t>
  </si>
  <si>
    <t>190.6</t>
  </si>
  <si>
    <t>566.61</t>
  </si>
  <si>
    <t>358.89</t>
  </si>
  <si>
    <t>55.69</t>
  </si>
  <si>
    <t>10515.57</t>
  </si>
  <si>
    <t>58.6</t>
  </si>
  <si>
    <t>636.88</t>
  </si>
  <si>
    <t>304.2</t>
  </si>
  <si>
    <t>91.43</t>
  </si>
  <si>
    <t>18367.86</t>
  </si>
  <si>
    <t>120.83</t>
  </si>
  <si>
    <t>958.44</t>
  </si>
  <si>
    <t>369.19</t>
  </si>
  <si>
    <t>72.65</t>
  </si>
  <si>
    <t>16055.65</t>
  </si>
  <si>
    <t>232.5</t>
  </si>
  <si>
    <t>834.14</t>
  </si>
  <si>
    <t>83.09</t>
  </si>
  <si>
    <t>69022.72</t>
  </si>
  <si>
    <t>28.35</t>
  </si>
  <si>
    <t>202.66</t>
  </si>
  <si>
    <t>719.43</t>
  </si>
  <si>
    <t>22488.81</t>
  </si>
  <si>
    <t>55.34</t>
  </si>
  <si>
    <t>614.37</t>
  </si>
  <si>
    <t>640.63</t>
  </si>
  <si>
    <t>87.92</t>
  </si>
  <si>
    <t>88.82</t>
  </si>
  <si>
    <t>31531.1</t>
  </si>
  <si>
    <t>169.82</t>
  </si>
  <si>
    <t>452.44</t>
  </si>
  <si>
    <t>315.2</t>
  </si>
  <si>
    <t>42.09</t>
  </si>
  <si>
    <t>11024.28</t>
  </si>
  <si>
    <t>121.83</t>
  </si>
  <si>
    <t>388.54</t>
  </si>
  <si>
    <t>30069.9</t>
  </si>
  <si>
    <t>146.93</t>
  </si>
  <si>
    <t>847.52</t>
  </si>
  <si>
    <t>288.99</t>
  </si>
  <si>
    <t>99.71</t>
  </si>
  <si>
    <t>99.25</t>
  </si>
  <si>
    <t>21338.75</t>
  </si>
  <si>
    <t>170.79</t>
  </si>
  <si>
    <t>724.62</t>
  </si>
  <si>
    <t>8678.88</t>
  </si>
  <si>
    <t>142.1</t>
  </si>
  <si>
    <t>733.82</t>
  </si>
  <si>
    <t>134.21</t>
  </si>
  <si>
    <t>93.92</t>
  </si>
  <si>
    <t>119.04</t>
  </si>
  <si>
    <t>164.72</t>
  </si>
  <si>
    <t>701.45</t>
  </si>
  <si>
    <t>36.07</t>
  </si>
  <si>
    <t>4797.31</t>
  </si>
  <si>
    <t>825.27</t>
  </si>
  <si>
    <t>385.19</t>
  </si>
  <si>
    <t>52.02</t>
  </si>
  <si>
    <t>12750.18</t>
  </si>
  <si>
    <t>278.15</t>
  </si>
  <si>
    <t>624.19</t>
  </si>
  <si>
    <t>23958.72</t>
  </si>
  <si>
    <t>275.72</t>
  </si>
  <si>
    <t>322.46</t>
  </si>
  <si>
    <t>63.61</t>
  </si>
  <si>
    <t>9238.56</t>
  </si>
  <si>
    <t>97.44</t>
  </si>
  <si>
    <t>155.22</t>
  </si>
  <si>
    <t>252.95</t>
  </si>
  <si>
    <t>212.16</t>
  </si>
  <si>
    <t>1544.4</t>
  </si>
  <si>
    <t>146.26</t>
  </si>
  <si>
    <t>990.54</t>
  </si>
  <si>
    <t>992.99</t>
  </si>
  <si>
    <t>97.21</t>
  </si>
  <si>
    <t>101.42</t>
  </si>
  <si>
    <t>13083.18</t>
  </si>
  <si>
    <t>468.82</t>
  </si>
  <si>
    <t>44.28</t>
  </si>
  <si>
    <t>56.84</t>
  </si>
  <si>
    <t>57.05</t>
  </si>
  <si>
    <t>46.29</t>
  </si>
  <si>
    <t>401.83</t>
  </si>
  <si>
    <t>28841.16</t>
  </si>
  <si>
    <t>37.6</t>
  </si>
  <si>
    <t>926.74</t>
  </si>
  <si>
    <t>647.64</t>
  </si>
  <si>
    <t>12.24</t>
  </si>
  <si>
    <t>195.84</t>
  </si>
  <si>
    <t>71.49</t>
  </si>
  <si>
    <t>148.77</t>
  </si>
  <si>
    <t>608.37</t>
  </si>
  <si>
    <t>71.76</t>
  </si>
  <si>
    <t>23178.48</t>
  </si>
  <si>
    <t>311.04</t>
  </si>
  <si>
    <t>926.17</t>
  </si>
  <si>
    <t>35.65</t>
  </si>
  <si>
    <t>13614.96</t>
  </si>
  <si>
    <t>149.48</t>
  </si>
  <si>
    <t>414.84</t>
  </si>
  <si>
    <t>405.55</t>
  </si>
  <si>
    <t>18960.0</t>
  </si>
  <si>
    <t>156.12</t>
  </si>
  <si>
    <t>49.87</t>
  </si>
  <si>
    <t>3736.73</t>
  </si>
  <si>
    <t>35.88</t>
  </si>
  <si>
    <t>954.25</t>
  </si>
  <si>
    <t>1.17</t>
  </si>
  <si>
    <t>97.72</t>
  </si>
  <si>
    <t>374.48</t>
  </si>
  <si>
    <t>12.68</t>
  </si>
  <si>
    <t>1775.62</t>
  </si>
  <si>
    <t>118.71</t>
  </si>
  <si>
    <t>237.16</t>
  </si>
  <si>
    <t>490.7</t>
  </si>
  <si>
    <t>109.09</t>
  </si>
  <si>
    <t>652.57</t>
  </si>
  <si>
    <t>157.42</t>
  </si>
  <si>
    <t>4953.98</t>
  </si>
  <si>
    <t>125.23</t>
  </si>
  <si>
    <t>52.76</t>
  </si>
  <si>
    <t>126.35</t>
  </si>
  <si>
    <t>48.41</t>
  </si>
  <si>
    <t>889.44</t>
  </si>
  <si>
    <t>57.83</t>
  </si>
  <si>
    <t>54.89</t>
  </si>
  <si>
    <t>855.01</t>
  </si>
  <si>
    <t>41.16</t>
  </si>
  <si>
    <t>43.65</t>
  </si>
  <si>
    <t>27455.85</t>
  </si>
  <si>
    <t>79.77</t>
  </si>
  <si>
    <t>236.89</t>
  </si>
  <si>
    <t>539.44</t>
  </si>
  <si>
    <t>841.9</t>
  </si>
  <si>
    <t>2127.42</t>
  </si>
  <si>
    <t>143.07</t>
  </si>
  <si>
    <t>861.93</t>
  </si>
  <si>
    <t>228.28</t>
  </si>
  <si>
    <t>90.63</t>
  </si>
  <si>
    <t>94.05</t>
  </si>
  <si>
    <t>14013.45</t>
  </si>
  <si>
    <t>120.52</t>
  </si>
  <si>
    <t>472.55</t>
  </si>
  <si>
    <t>413.19</t>
  </si>
  <si>
    <t>60.44</t>
  </si>
  <si>
    <t>2296.72</t>
  </si>
  <si>
    <t>439.51</t>
  </si>
  <si>
    <t>434.87</t>
  </si>
  <si>
    <t>12967.92</t>
  </si>
  <si>
    <t>187.18</t>
  </si>
  <si>
    <t>866.72</t>
  </si>
  <si>
    <t>35340.48</t>
  </si>
  <si>
    <t>145.32</t>
  </si>
  <si>
    <t>101.9</t>
  </si>
  <si>
    <t>84.43</t>
  </si>
  <si>
    <t>3292.77</t>
  </si>
  <si>
    <t>612.26</t>
  </si>
  <si>
    <t>683.89</t>
  </si>
  <si>
    <t>47.59</t>
  </si>
  <si>
    <t>50.44</t>
  </si>
  <si>
    <t>9734.92</t>
  </si>
  <si>
    <t>23.33</t>
  </si>
  <si>
    <t>812.35</t>
  </si>
  <si>
    <t>268.95</t>
  </si>
  <si>
    <t>7.84</t>
  </si>
  <si>
    <t>1434.72</t>
  </si>
  <si>
    <t>78.33</t>
  </si>
  <si>
    <t>126.98</t>
  </si>
  <si>
    <t>415.75</t>
  </si>
  <si>
    <t>918.72</t>
  </si>
  <si>
    <t>82.76</t>
  </si>
  <si>
    <t>41015.7</t>
  </si>
  <si>
    <t>44.15</t>
  </si>
  <si>
    <t>55.94</t>
  </si>
  <si>
    <t>869.89</t>
  </si>
  <si>
    <t>13.26</t>
  </si>
  <si>
    <t>9.45</t>
  </si>
  <si>
    <t>461.13</t>
  </si>
  <si>
    <t>347.7</t>
  </si>
  <si>
    <t>85.2</t>
  </si>
  <si>
    <t>86.02</t>
  </si>
  <si>
    <t>75.71</t>
  </si>
  <si>
    <t>643.62</t>
  </si>
  <si>
    <t>381.36</t>
  </si>
  <si>
    <t>2238.72</t>
  </si>
  <si>
    <t>743.31</t>
  </si>
  <si>
    <t>631.11</t>
  </si>
  <si>
    <t>3580.36</t>
  </si>
  <si>
    <t>930.77</t>
  </si>
  <si>
    <t>781.3</t>
  </si>
  <si>
    <t>36.47</t>
  </si>
  <si>
    <t>40.0</t>
  </si>
  <si>
    <t>26880.0</t>
  </si>
  <si>
    <t>190.35</t>
  </si>
  <si>
    <t>595.35</t>
  </si>
  <si>
    <t>745.07</t>
  </si>
  <si>
    <t>19593.56</t>
  </si>
  <si>
    <t>523.18</t>
  </si>
  <si>
    <t>459.37</t>
  </si>
  <si>
    <t>424.95</t>
  </si>
  <si>
    <t>297.13</t>
  </si>
  <si>
    <t>13192.1</t>
  </si>
  <si>
    <t>50.87</t>
  </si>
  <si>
    <t>145.96</t>
  </si>
  <si>
    <t>617.58</t>
  </si>
  <si>
    <t>907.81</t>
  </si>
  <si>
    <t>12059.84</t>
  </si>
  <si>
    <t>146.2</t>
  </si>
  <si>
    <t>602.79</t>
  </si>
  <si>
    <t>825.64</t>
  </si>
  <si>
    <t>22.52</t>
  </si>
  <si>
    <t>14908.24</t>
  </si>
  <si>
    <t>169.57</t>
  </si>
  <si>
    <t>28.18</t>
  </si>
  <si>
    <t>2761.64</t>
  </si>
  <si>
    <t>46.58</t>
  </si>
  <si>
    <t>151.89</t>
  </si>
  <si>
    <t>384.88</t>
  </si>
  <si>
    <t>660.22</t>
  </si>
  <si>
    <t>14.81</t>
  </si>
  <si>
    <t>429.49</t>
  </si>
  <si>
    <t>161.1</t>
  </si>
  <si>
    <t>249.86</t>
  </si>
  <si>
    <t>724.8</t>
  </si>
  <si>
    <t>99.54</t>
  </si>
  <si>
    <t>25880.4</t>
  </si>
  <si>
    <t>114.28</t>
  </si>
  <si>
    <t>544.83</t>
  </si>
  <si>
    <t>99.49</t>
  </si>
  <si>
    <t>43774.83</t>
  </si>
  <si>
    <t>199.12</t>
  </si>
  <si>
    <t>195.15</t>
  </si>
  <si>
    <t>607.71</t>
  </si>
  <si>
    <t>45.51</t>
  </si>
  <si>
    <t>40.99</t>
  </si>
  <si>
    <t>19429.26</t>
  </si>
  <si>
    <t>31.39</t>
  </si>
  <si>
    <t>837.33</t>
  </si>
  <si>
    <t>297.29</t>
  </si>
  <si>
    <t>84.99</t>
  </si>
  <si>
    <t>14782.27</t>
  </si>
  <si>
    <t>25.59</t>
  </si>
  <si>
    <t>752.14</t>
  </si>
  <si>
    <t>52.29</t>
  </si>
  <si>
    <t>23164.47</t>
  </si>
  <si>
    <t>34.6</t>
  </si>
  <si>
    <t>116.55</t>
  </si>
  <si>
    <t>946.29</t>
  </si>
  <si>
    <t>901.07</t>
  </si>
  <si>
    <t>22.67</t>
  </si>
  <si>
    <t>24.89</t>
  </si>
  <si>
    <t>17024.76</t>
  </si>
  <si>
    <t>51.81</t>
  </si>
  <si>
    <t>414.5</t>
  </si>
  <si>
    <t>896.69</t>
  </si>
  <si>
    <t>42699.74</t>
  </si>
  <si>
    <t>171.42</t>
  </si>
  <si>
    <t>518.64</t>
  </si>
  <si>
    <t>180.38</t>
  </si>
  <si>
    <t>89.34</t>
  </si>
  <si>
    <t>6968.52</t>
  </si>
  <si>
    <t>46.6</t>
  </si>
  <si>
    <t>164.57</t>
  </si>
  <si>
    <t>812.5</t>
  </si>
  <si>
    <t>20874.96</t>
  </si>
  <si>
    <t>188.16</t>
  </si>
  <si>
    <t>56.72</t>
  </si>
  <si>
    <t>117.14</t>
  </si>
  <si>
    <t>149.81</t>
  </si>
  <si>
    <t>754.52</t>
  </si>
  <si>
    <t>862.97</t>
  </si>
  <si>
    <t>20.24</t>
  </si>
  <si>
    <t>3854.0</t>
  </si>
  <si>
    <t>170.63</t>
  </si>
  <si>
    <t>859.79</t>
  </si>
  <si>
    <t>761.01</t>
  </si>
  <si>
    <t>39.83</t>
  </si>
  <si>
    <t>4742.44</t>
  </si>
  <si>
    <t>31.14</t>
  </si>
  <si>
    <t>183.3</t>
  </si>
  <si>
    <t>678.76</t>
  </si>
  <si>
    <t>60.11</t>
  </si>
  <si>
    <t>5543.86</t>
  </si>
  <si>
    <t>137.21</t>
  </si>
  <si>
    <t>604.26</t>
  </si>
  <si>
    <t>750.85</t>
  </si>
  <si>
    <t>82.5</t>
  </si>
  <si>
    <t>60472.5</t>
  </si>
  <si>
    <t>59.68</t>
  </si>
  <si>
    <t>580.91</t>
  </si>
  <si>
    <t>677.05</t>
  </si>
  <si>
    <t>83.91</t>
  </si>
  <si>
    <t>25.82</t>
  </si>
  <si>
    <t>479.91</t>
  </si>
  <si>
    <t>55.65</t>
  </si>
  <si>
    <t>62.25</t>
  </si>
  <si>
    <t>58.02</t>
  </si>
  <si>
    <t>22.65</t>
  </si>
  <si>
    <t>568.95</t>
  </si>
  <si>
    <t>605.5</t>
  </si>
  <si>
    <t>12538.5</t>
  </si>
  <si>
    <t>11.96</t>
  </si>
  <si>
    <t>94.07</t>
  </si>
  <si>
    <t>790.72</t>
  </si>
  <si>
    <t>459.33</t>
  </si>
  <si>
    <t>80.13</t>
  </si>
  <si>
    <t>3285.33</t>
  </si>
  <si>
    <t>127.36</t>
  </si>
  <si>
    <t>435.3</t>
  </si>
  <si>
    <t>503.08</t>
  </si>
  <si>
    <t>10474.88</t>
  </si>
  <si>
    <t>47.08</t>
  </si>
  <si>
    <t>50.75</t>
  </si>
  <si>
    <t>710.3</t>
  </si>
  <si>
    <t>862.81</t>
  </si>
  <si>
    <t>42.99</t>
  </si>
  <si>
    <t>10235.61</t>
  </si>
  <si>
    <t>366.24</t>
  </si>
  <si>
    <t>338.73</t>
  </si>
  <si>
    <t>19.66</t>
  </si>
  <si>
    <t>5057.44</t>
  </si>
  <si>
    <t>30.49</t>
  </si>
  <si>
    <t>598.89</t>
  </si>
  <si>
    <t>812.66</t>
  </si>
  <si>
    <t>44271.24</t>
  </si>
  <si>
    <t>169.02</t>
  </si>
  <si>
    <t>687.35</t>
  </si>
  <si>
    <t>464.51</t>
  </si>
  <si>
    <t>18162.4</t>
  </si>
  <si>
    <t>977.43</t>
  </si>
  <si>
    <t>646.6</t>
  </si>
  <si>
    <t>26.22</t>
  </si>
  <si>
    <t>11222.16</t>
  </si>
  <si>
    <t>108.86</t>
  </si>
  <si>
    <t>624.23</t>
  </si>
  <si>
    <t>79.1</t>
  </si>
  <si>
    <t>20.79</t>
  </si>
  <si>
    <t>22.31</t>
  </si>
  <si>
    <t>245.41</t>
  </si>
  <si>
    <t>196.05</t>
  </si>
  <si>
    <t>409.06</t>
  </si>
  <si>
    <t>958.81</t>
  </si>
  <si>
    <t>36.92</t>
  </si>
  <si>
    <t>35037.08</t>
  </si>
  <si>
    <t>195.98</t>
  </si>
  <si>
    <t>389.62</t>
  </si>
  <si>
    <t>48.36</t>
  </si>
  <si>
    <t>48.99</t>
  </si>
  <si>
    <t>13570.23</t>
  </si>
  <si>
    <t>853.35</t>
  </si>
  <si>
    <t>964.57</t>
  </si>
  <si>
    <t>82.37</t>
  </si>
  <si>
    <t>79.23</t>
  </si>
  <si>
    <t>58471.74</t>
  </si>
  <si>
    <t>131.34</t>
  </si>
  <si>
    <t>409.37</t>
  </si>
  <si>
    <t>289.39</t>
  </si>
  <si>
    <t>2914.45</t>
  </si>
  <si>
    <t>551.16</t>
  </si>
  <si>
    <t>902.25</t>
  </si>
  <si>
    <t>56.04</t>
  </si>
  <si>
    <t>58.67</t>
  </si>
  <si>
    <t>46877.33</t>
  </si>
  <si>
    <t>113.74</t>
  </si>
  <si>
    <t>257.81</t>
  </si>
  <si>
    <t>905.27</t>
  </si>
  <si>
    <t>86.65</t>
  </si>
  <si>
    <t>10311.35</t>
  </si>
  <si>
    <t>164.55</t>
  </si>
  <si>
    <t>330.06</t>
  </si>
  <si>
    <t>94.26</t>
  </si>
  <si>
    <t>14133.1</t>
  </si>
  <si>
    <t>241.28</t>
  </si>
  <si>
    <t>16.84</t>
  </si>
  <si>
    <t>117.88</t>
  </si>
  <si>
    <t>165.55</t>
  </si>
  <si>
    <t>661.59</t>
  </si>
  <si>
    <t>333.37</t>
  </si>
  <si>
    <t>46.55</t>
  </si>
  <si>
    <t>45.1</t>
  </si>
  <si>
    <t>181.79</t>
  </si>
  <si>
    <t>861.07</t>
  </si>
  <si>
    <t>298.17</t>
  </si>
  <si>
    <t>6160.0</t>
  </si>
  <si>
    <t>57.54</t>
  </si>
  <si>
    <t>319.76</t>
  </si>
  <si>
    <t>633.59</t>
  </si>
  <si>
    <t>21.91</t>
  </si>
  <si>
    <t>3242.68</t>
  </si>
  <si>
    <t>121.15</t>
  </si>
  <si>
    <t>104.68</t>
  </si>
  <si>
    <t>414.67</t>
  </si>
  <si>
    <t>347.2</t>
  </si>
  <si>
    <t>1851.12</t>
  </si>
  <si>
    <t>120.25</t>
  </si>
  <si>
    <t>583.66</t>
  </si>
  <si>
    <t>40.37</t>
  </si>
  <si>
    <t>1151.8</t>
  </si>
  <si>
    <t>99.87</t>
  </si>
  <si>
    <t>109.93</t>
  </si>
  <si>
    <t>805.76</t>
  </si>
  <si>
    <t>293.75</t>
  </si>
  <si>
    <t>81.59</t>
  </si>
  <si>
    <t>18357.75</t>
  </si>
  <si>
    <t>915.36</t>
  </si>
  <si>
    <t>254.17</t>
  </si>
  <si>
    <t>56.21</t>
  </si>
  <si>
    <t>58.74</t>
  </si>
  <si>
    <t>13568.94</t>
  </si>
  <si>
    <t>159.67</t>
  </si>
  <si>
    <t>391.6</t>
  </si>
  <si>
    <t>193.38</t>
  </si>
  <si>
    <t>106.83</t>
  </si>
  <si>
    <t>777.29</t>
  </si>
  <si>
    <t>329.38</t>
  </si>
  <si>
    <t>16.18</t>
  </si>
  <si>
    <t>1731.26</t>
  </si>
  <si>
    <t>188.22</t>
  </si>
  <si>
    <t>449.91</t>
  </si>
  <si>
    <t>16.79</t>
  </si>
  <si>
    <t>13.38</t>
  </si>
  <si>
    <t>2796.42</t>
  </si>
  <si>
    <t>75.69</t>
  </si>
  <si>
    <t>138.25</t>
  </si>
  <si>
    <t>416.07</t>
  </si>
  <si>
    <t>847.5</t>
  </si>
  <si>
    <t>64.42</t>
  </si>
  <si>
    <t>45673.78</t>
  </si>
  <si>
    <t>120.34</t>
  </si>
  <si>
    <t>416.33</t>
  </si>
  <si>
    <t>877.11</t>
  </si>
  <si>
    <t>81.62</t>
  </si>
  <si>
    <t>47871.14</t>
  </si>
  <si>
    <t>297.65</t>
  </si>
  <si>
    <t>700.58</t>
  </si>
  <si>
    <t>71.43</t>
  </si>
  <si>
    <t>68.02</t>
  </si>
  <si>
    <t>18229.36</t>
  </si>
  <si>
    <t>568.1</t>
  </si>
  <si>
    <t>239.71</t>
  </si>
  <si>
    <t>6578.86</t>
  </si>
  <si>
    <t>65.06</t>
  </si>
  <si>
    <t>935.45</t>
  </si>
  <si>
    <t>732.79</t>
  </si>
  <si>
    <t>62.51</t>
  </si>
  <si>
    <t>9988.68</t>
  </si>
  <si>
    <t>176.46</t>
  </si>
  <si>
    <t>296.54</t>
  </si>
  <si>
    <t>508.41</t>
  </si>
  <si>
    <t>99.84</t>
  </si>
  <si>
    <t>100.28</t>
  </si>
  <si>
    <t>7821.84</t>
  </si>
  <si>
    <t>23.65</t>
  </si>
  <si>
    <t>100.87</t>
  </si>
  <si>
    <t>443.03</t>
  </si>
  <si>
    <t>713.67</t>
  </si>
  <si>
    <t>21347.04</t>
  </si>
  <si>
    <t>161.38</t>
  </si>
  <si>
    <t>119.54</t>
  </si>
  <si>
    <t>67.13</t>
  </si>
  <si>
    <t>5266.93</t>
  </si>
  <si>
    <t>39.46</t>
  </si>
  <si>
    <t>77.63</t>
  </si>
  <si>
    <t>759.71</t>
  </si>
  <si>
    <t>583.59</t>
  </si>
  <si>
    <t>12.13</t>
  </si>
  <si>
    <t>7.62</t>
  </si>
  <si>
    <t>4206.24</t>
  </si>
  <si>
    <t>95.24</t>
  </si>
  <si>
    <t>193.53</t>
  </si>
  <si>
    <t>62.0</t>
  </si>
  <si>
    <t>61.54</t>
  </si>
  <si>
    <t>1230.8</t>
  </si>
  <si>
    <t>119.11</t>
  </si>
  <si>
    <t>926.92</t>
  </si>
  <si>
    <t>181.81</t>
  </si>
  <si>
    <t>676.6</t>
  </si>
  <si>
    <t>760.9</t>
  </si>
  <si>
    <t>17.59</t>
  </si>
  <si>
    <t>5885.25</t>
  </si>
  <si>
    <t>32.04</t>
  </si>
  <si>
    <t>46.87</t>
  </si>
  <si>
    <t>623.85</t>
  </si>
  <si>
    <t>54.48</t>
  </si>
  <si>
    <t>10514.64</t>
  </si>
  <si>
    <t>77.88</t>
  </si>
  <si>
    <t>753.86</t>
  </si>
  <si>
    <t>19270.0</t>
  </si>
  <si>
    <t>171.13</t>
  </si>
  <si>
    <t>456.3</t>
  </si>
  <si>
    <t>843.8</t>
  </si>
  <si>
    <t>681.46</t>
  </si>
  <si>
    <t>68.22</t>
  </si>
  <si>
    <t>13166.46</t>
  </si>
  <si>
    <t>48.0</t>
  </si>
  <si>
    <t>150.37</t>
  </si>
  <si>
    <t>392.07</t>
  </si>
  <si>
    <t>619.5</t>
  </si>
  <si>
    <t>91.93</t>
  </si>
  <si>
    <t>123.86</t>
  </si>
  <si>
    <t>626.94</t>
  </si>
  <si>
    <t>71.73</t>
  </si>
  <si>
    <t>32689.8</t>
  </si>
  <si>
    <t>104.76</t>
  </si>
  <si>
    <t>930.73</t>
  </si>
  <si>
    <t>876.9</t>
  </si>
  <si>
    <t>59.61</t>
  </si>
  <si>
    <t>51212.22</t>
  </si>
  <si>
    <t>189.28</t>
  </si>
  <si>
    <t>398.23</t>
  </si>
  <si>
    <t>249.85</t>
  </si>
  <si>
    <t>97.12</t>
  </si>
  <si>
    <t>99.58</t>
  </si>
  <si>
    <t>2091.18</t>
  </si>
  <si>
    <t>375.26</t>
  </si>
  <si>
    <t>953.34</t>
  </si>
  <si>
    <t>34663.55</t>
  </si>
  <si>
    <t>193.05</t>
  </si>
  <si>
    <t>648.3</t>
  </si>
  <si>
    <t>227.19</t>
  </si>
  <si>
    <t>7123.68</t>
  </si>
  <si>
    <t>198.22</t>
  </si>
  <si>
    <t>484.39</t>
  </si>
  <si>
    <t>696.09</t>
  </si>
  <si>
    <t>63.33</t>
  </si>
  <si>
    <t>66.81</t>
  </si>
  <si>
    <t>42691.59</t>
  </si>
  <si>
    <t>173.7</t>
  </si>
  <si>
    <t>486.21</t>
  </si>
  <si>
    <t>374.13</t>
  </si>
  <si>
    <t>79.06</t>
  </si>
  <si>
    <t>158.12</t>
  </si>
  <si>
    <t>110.39</t>
  </si>
  <si>
    <t>135.64</t>
  </si>
  <si>
    <t>728.85</t>
  </si>
  <si>
    <t>92.75</t>
  </si>
  <si>
    <t>537.0</t>
  </si>
  <si>
    <t>41.76</t>
  </si>
  <si>
    <t>828.47</t>
  </si>
  <si>
    <t>910.04</t>
  </si>
  <si>
    <t>8011.62</t>
  </si>
  <si>
    <t>61.05</t>
  </si>
  <si>
    <t>832.48</t>
  </si>
  <si>
    <t>86.44</t>
  </si>
  <si>
    <t>26689.0</t>
  </si>
  <si>
    <t>116.34</t>
  </si>
  <si>
    <t>188.5</t>
  </si>
  <si>
    <t>720.34</t>
  </si>
  <si>
    <t>42.71</t>
  </si>
  <si>
    <t>12385.9</t>
  </si>
  <si>
    <t>908.37</t>
  </si>
  <si>
    <t>32.05</t>
  </si>
  <si>
    <t>85.81</t>
  </si>
  <si>
    <t>572.74</t>
  </si>
  <si>
    <t>73.68</t>
  </si>
  <si>
    <t>114.82</t>
  </si>
  <si>
    <t>330.44</t>
  </si>
  <si>
    <t>65.47</t>
  </si>
  <si>
    <t>68.25</t>
  </si>
  <si>
    <t>34.62</t>
  </si>
  <si>
    <t>685.61</t>
  </si>
  <si>
    <t>538.58</t>
  </si>
  <si>
    <t>32.56</t>
  </si>
  <si>
    <t>12470.48</t>
  </si>
  <si>
    <t>197.54</t>
  </si>
  <si>
    <t>902.67</t>
  </si>
  <si>
    <t>206.61</t>
  </si>
  <si>
    <t>9062.97</t>
  </si>
  <si>
    <t>779.1</t>
  </si>
  <si>
    <t>803.6</t>
  </si>
  <si>
    <t>70.63</t>
  </si>
  <si>
    <t>57442.34</t>
  </si>
  <si>
    <t>150.78</t>
  </si>
  <si>
    <t>690.41</t>
  </si>
  <si>
    <t>34.21</t>
  </si>
  <si>
    <t>36.26</t>
  </si>
  <si>
    <t>2501.94</t>
  </si>
  <si>
    <t>736.1</t>
  </si>
  <si>
    <t>512.73</t>
  </si>
  <si>
    <t>96.18</t>
  </si>
  <si>
    <t>92.12</t>
  </si>
  <si>
    <t>36111.04</t>
  </si>
  <si>
    <t>155.07</t>
  </si>
  <si>
    <t>738.57</t>
  </si>
  <si>
    <t>652.38</t>
  </si>
  <si>
    <t>10156.56</t>
  </si>
  <si>
    <t>561.93</t>
  </si>
  <si>
    <t>511.56</t>
  </si>
  <si>
    <t>4002.42</t>
  </si>
  <si>
    <t>138.28</t>
  </si>
  <si>
    <t>776.07</t>
  </si>
  <si>
    <t>852.59</t>
  </si>
  <si>
    <t>7.37</t>
  </si>
  <si>
    <t>3987.17</t>
  </si>
  <si>
    <t>71.59</t>
  </si>
  <si>
    <t>355.29</t>
  </si>
  <si>
    <t>10.33</t>
  </si>
  <si>
    <t>142.18</t>
  </si>
  <si>
    <t>198.35</t>
  </si>
  <si>
    <t>555.83</t>
  </si>
  <si>
    <t>456.83</t>
  </si>
  <si>
    <t>69.35</t>
  </si>
  <si>
    <t>27809.35</t>
  </si>
  <si>
    <t>179.06</t>
  </si>
  <si>
    <t>695.23</t>
  </si>
  <si>
    <t>879.27</t>
  </si>
  <si>
    <t>35.16</t>
  </si>
  <si>
    <t>36.24</t>
  </si>
  <si>
    <t>22033.92</t>
  </si>
  <si>
    <t>704.2</t>
  </si>
  <si>
    <t>673.66</t>
  </si>
  <si>
    <t>729.25</t>
  </si>
  <si>
    <t>17.36</t>
  </si>
  <si>
    <t>914.95</t>
  </si>
  <si>
    <t>273.15</t>
  </si>
  <si>
    <t>72.1</t>
  </si>
  <si>
    <t>70.06</t>
  </si>
  <si>
    <t>17935.36</t>
  </si>
  <si>
    <t>33.04</t>
  </si>
  <si>
    <t>151.46</t>
  </si>
  <si>
    <t>445.63</t>
  </si>
  <si>
    <t>51.99</t>
  </si>
  <si>
    <t>60.64</t>
  </si>
  <si>
    <t>493.47</t>
  </si>
  <si>
    <t>617.41</t>
  </si>
  <si>
    <t>23480.2</t>
  </si>
  <si>
    <t>154.94</t>
  </si>
  <si>
    <t>607.35</t>
  </si>
  <si>
    <t>425.81</t>
  </si>
  <si>
    <t>13.58</t>
  </si>
  <si>
    <t>2441.69</t>
  </si>
  <si>
    <t>108.16</t>
  </si>
  <si>
    <t>625.01</t>
  </si>
  <si>
    <t>713.91</t>
  </si>
  <si>
    <t>83.75</t>
  </si>
  <si>
    <t>79.57</t>
  </si>
  <si>
    <t>42331.24</t>
  </si>
  <si>
    <t>191.62</t>
  </si>
  <si>
    <t>65.62</t>
  </si>
  <si>
    <t>519.36</t>
  </si>
  <si>
    <t>76.19</t>
  </si>
  <si>
    <t>75.36</t>
  </si>
  <si>
    <t>38132.16</t>
  </si>
  <si>
    <t>137.4</t>
  </si>
  <si>
    <t>176.27</t>
  </si>
  <si>
    <t>8335.25</t>
  </si>
  <si>
    <t>59.82</t>
  </si>
  <si>
    <t>880.54</t>
  </si>
  <si>
    <t>47.68</t>
  </si>
  <si>
    <t>278.04</t>
  </si>
  <si>
    <t>924.05</t>
  </si>
  <si>
    <t>959.97</t>
  </si>
  <si>
    <t>28090.5</t>
  </si>
  <si>
    <t>22.35</t>
  </si>
  <si>
    <t>479.98</t>
  </si>
  <si>
    <t>40.92</t>
  </si>
  <si>
    <t>76.33</t>
  </si>
  <si>
    <t>234.09</t>
  </si>
  <si>
    <t>159.76</t>
  </si>
  <si>
    <t>881.94</t>
  </si>
  <si>
    <t>521.22</t>
  </si>
  <si>
    <t>33347.79</t>
  </si>
  <si>
    <t>762.18</t>
  </si>
  <si>
    <t>513.9</t>
  </si>
  <si>
    <t>35.89</t>
  </si>
  <si>
    <t>6267.36</t>
  </si>
  <si>
    <t>735.84</t>
  </si>
  <si>
    <t>275.3</t>
  </si>
  <si>
    <t>25.67</t>
  </si>
  <si>
    <t>4492.25</t>
  </si>
  <si>
    <t>990.49</t>
  </si>
  <si>
    <t>936.0</t>
  </si>
  <si>
    <t>46824.12</t>
  </si>
  <si>
    <t>124.3</t>
  </si>
  <si>
    <t>477.86</t>
  </si>
  <si>
    <t>12.83</t>
  </si>
  <si>
    <t>290.77</t>
  </si>
  <si>
    <t>226.35</t>
  </si>
  <si>
    <t>45.24</t>
  </si>
  <si>
    <t>898.38</t>
  </si>
  <si>
    <t>37.76</t>
  </si>
  <si>
    <t>946.12</t>
  </si>
  <si>
    <t>104.97</t>
  </si>
  <si>
    <t>99.39</t>
  </si>
  <si>
    <t>100.66</t>
  </si>
  <si>
    <t>165.2</t>
  </si>
  <si>
    <t>564.68</t>
  </si>
  <si>
    <t>91.11</t>
  </si>
  <si>
    <t>38995.08</t>
  </si>
  <si>
    <t>548.81</t>
  </si>
  <si>
    <t>3.46</t>
  </si>
  <si>
    <t>154.41</t>
  </si>
  <si>
    <t>421.35</t>
  </si>
  <si>
    <t>96.85</t>
  </si>
  <si>
    <t>99.69</t>
  </si>
  <si>
    <t>3688.53</t>
  </si>
  <si>
    <t>124.85</t>
  </si>
  <si>
    <t>379.21</t>
  </si>
  <si>
    <t>15496.14</t>
  </si>
  <si>
    <t>34.77</t>
  </si>
  <si>
    <t>651.12</t>
  </si>
  <si>
    <t>422.35</t>
  </si>
  <si>
    <t>21.22</t>
  </si>
  <si>
    <t>4471.44</t>
  </si>
  <si>
    <t>145.63</t>
  </si>
  <si>
    <t>790.68</t>
  </si>
  <si>
    <t>984.69</t>
  </si>
  <si>
    <t>53.61</t>
  </si>
  <si>
    <t>17959.35</t>
  </si>
  <si>
    <t>47.16</t>
  </si>
  <si>
    <t>43.93</t>
  </si>
  <si>
    <t>43.09</t>
  </si>
  <si>
    <t>215.45</t>
  </si>
  <si>
    <t>855.37</t>
  </si>
  <si>
    <t>288.01</t>
  </si>
  <si>
    <t>96.88</t>
  </si>
  <si>
    <t>26545.12</t>
  </si>
  <si>
    <t>225.0</t>
  </si>
  <si>
    <t>466.35</t>
  </si>
  <si>
    <t>51.17</t>
  </si>
  <si>
    <t>16734.63</t>
  </si>
  <si>
    <t>135.71</t>
  </si>
  <si>
    <t>873.36</t>
  </si>
  <si>
    <t>103.2</t>
  </si>
  <si>
    <t>57585.6</t>
  </si>
  <si>
    <t>340.9</t>
  </si>
  <si>
    <t>165.0</t>
  </si>
  <si>
    <t>6560.19</t>
  </si>
  <si>
    <t>40.87</t>
  </si>
  <si>
    <t>103.16</t>
  </si>
  <si>
    <t>138.91</t>
  </si>
  <si>
    <t>393.72</t>
  </si>
  <si>
    <t>23.78</t>
  </si>
  <si>
    <t>28.34</t>
  </si>
  <si>
    <t>7453.42</t>
  </si>
  <si>
    <t>207.06</t>
  </si>
  <si>
    <t>571.79</t>
  </si>
  <si>
    <t>11003.04</t>
  </si>
  <si>
    <t>118.18</t>
  </si>
  <si>
    <t>776.91</t>
  </si>
  <si>
    <t>617.64</t>
  </si>
  <si>
    <t>92.68</t>
  </si>
  <si>
    <t>52271.52</t>
  </si>
  <si>
    <t>343.07</t>
  </si>
  <si>
    <t>85.1</t>
  </si>
  <si>
    <t>81.32</t>
  </si>
  <si>
    <t>22525.64</t>
  </si>
  <si>
    <t>187.37</t>
  </si>
  <si>
    <t>704.64</t>
  </si>
  <si>
    <t>688.07</t>
  </si>
  <si>
    <t>92.83</t>
  </si>
  <si>
    <t>92.22</t>
  </si>
  <si>
    <t>16968.48</t>
  </si>
  <si>
    <t>235.56</t>
  </si>
  <si>
    <t>169.43</t>
  </si>
  <si>
    <t>933.13</t>
  </si>
  <si>
    <t>40.7</t>
  </si>
  <si>
    <t>160.0</t>
  </si>
  <si>
    <t>201.96</t>
  </si>
  <si>
    <t>234.68</t>
  </si>
  <si>
    <t>92.07</t>
  </si>
  <si>
    <t>13073.94</t>
  </si>
  <si>
    <t>134.65</t>
  </si>
  <si>
    <t>587.13</t>
  </si>
  <si>
    <t>150.81</t>
  </si>
  <si>
    <t>67.89</t>
  </si>
  <si>
    <t>529.76</t>
  </si>
  <si>
    <t>465.45</t>
  </si>
  <si>
    <t>715.52</t>
  </si>
  <si>
    <t>81.52</t>
  </si>
  <si>
    <t>9584.96</t>
  </si>
  <si>
    <t>36.17</t>
  </si>
  <si>
    <t>860.41</t>
  </si>
  <si>
    <t>608.43</t>
  </si>
  <si>
    <t>81.04</t>
  </si>
  <si>
    <t>9524.48</t>
  </si>
  <si>
    <t>58.15</t>
  </si>
  <si>
    <t>386.81</t>
  </si>
  <si>
    <t>94.97</t>
  </si>
  <si>
    <t>58.99</t>
  </si>
  <si>
    <t>1002.83</t>
  </si>
  <si>
    <t>179.64</t>
  </si>
  <si>
    <t>260.87</t>
  </si>
  <si>
    <t>71.34</t>
  </si>
  <si>
    <t>11985.12</t>
  </si>
  <si>
    <t>632.45</t>
  </si>
  <si>
    <t>907.78</t>
  </si>
  <si>
    <t>58.85</t>
  </si>
  <si>
    <t>59.09</t>
  </si>
  <si>
    <t>417.1</t>
  </si>
  <si>
    <t>184.78</t>
  </si>
  <si>
    <t>91.8</t>
  </si>
  <si>
    <t>16891.2</t>
  </si>
  <si>
    <t>55.25</t>
  </si>
  <si>
    <t>682.26</t>
  </si>
  <si>
    <t>419.9</t>
  </si>
  <si>
    <t>77.7</t>
  </si>
  <si>
    <t>73.83</t>
  </si>
  <si>
    <t>30270.3</t>
  </si>
  <si>
    <t>143.34</t>
  </si>
  <si>
    <t>669.33</t>
  </si>
  <si>
    <t>97.8</t>
  </si>
  <si>
    <t>113.46</t>
  </si>
  <si>
    <t>963.65</t>
  </si>
  <si>
    <t>388.22</t>
  </si>
  <si>
    <t>55.55</t>
  </si>
  <si>
    <t>10054.55</t>
  </si>
  <si>
    <t>428.43</t>
  </si>
  <si>
    <t>87.46</t>
  </si>
  <si>
    <t>4369.92</t>
  </si>
  <si>
    <t>91.46</t>
  </si>
  <si>
    <t>90.24</t>
  </si>
  <si>
    <t>992.85</t>
  </si>
  <si>
    <t>23199.96</t>
  </si>
  <si>
    <t>156.52</t>
  </si>
  <si>
    <t>661.96</t>
  </si>
  <si>
    <t>902.8</t>
  </si>
  <si>
    <t>26.41</t>
  </si>
  <si>
    <t>10294.2</t>
  </si>
  <si>
    <t>171.55</t>
  </si>
  <si>
    <t>980.16</t>
  </si>
  <si>
    <t>278.43</t>
  </si>
  <si>
    <t>88.37</t>
  </si>
  <si>
    <t>93.03</t>
  </si>
  <si>
    <t>18606.0</t>
  </si>
  <si>
    <t>130.99</t>
  </si>
  <si>
    <t>895.2</t>
  </si>
  <si>
    <t>453.27</t>
  </si>
  <si>
    <t>92.36</t>
  </si>
  <si>
    <t>90.64</t>
  </si>
  <si>
    <t>36074.72</t>
  </si>
  <si>
    <t>154.99</t>
  </si>
  <si>
    <t>768.33</t>
  </si>
  <si>
    <t>380.01</t>
  </si>
  <si>
    <t>491.75</t>
  </si>
  <si>
    <t>409.07</t>
  </si>
  <si>
    <t>49.54</t>
  </si>
  <si>
    <t>48.76</t>
  </si>
  <si>
    <t>9556.96</t>
  </si>
  <si>
    <t>745.78</t>
  </si>
  <si>
    <t>728.88</t>
  </si>
  <si>
    <t>25415.91</t>
  </si>
  <si>
    <t>770.59</t>
  </si>
  <si>
    <t>71.35</t>
  </si>
  <si>
    <t>39599.25</t>
  </si>
  <si>
    <t>169.1</t>
  </si>
  <si>
    <t>846.39</t>
  </si>
  <si>
    <t>952.18</t>
  </si>
  <si>
    <t>19.62</t>
  </si>
  <si>
    <t>1177.2</t>
  </si>
  <si>
    <t>70.0</t>
  </si>
  <si>
    <t>154.83</t>
  </si>
  <si>
    <t>666.36</t>
  </si>
  <si>
    <t>674.95</t>
  </si>
  <si>
    <t>16017.4</t>
  </si>
  <si>
    <t>107.93</t>
  </si>
  <si>
    <t>835.42</t>
  </si>
  <si>
    <t>911.26</t>
  </si>
  <si>
    <t>55.57</t>
  </si>
  <si>
    <t>5295.42</t>
  </si>
  <si>
    <t>140.52</t>
  </si>
  <si>
    <t>943.29</t>
  </si>
  <si>
    <t>429.74</t>
  </si>
  <si>
    <t>36.45</t>
  </si>
  <si>
    <t>110.04</t>
  </si>
  <si>
    <t>281.49</t>
  </si>
  <si>
    <t>80.67</t>
  </si>
  <si>
    <t>14439.93</t>
  </si>
  <si>
    <t>107.59</t>
  </si>
  <si>
    <t>852.3</t>
  </si>
  <si>
    <t>828.85</t>
  </si>
  <si>
    <t>67.4</t>
  </si>
  <si>
    <t>29453.8</t>
  </si>
  <si>
    <t>864.48</t>
  </si>
  <si>
    <t>818.1</t>
  </si>
  <si>
    <t>85.85</t>
  </si>
  <si>
    <t>85.41</t>
  </si>
  <si>
    <t>607.19</t>
  </si>
  <si>
    <t>6410.16</t>
  </si>
  <si>
    <t>85.3</t>
  </si>
  <si>
    <t>930.28</t>
  </si>
  <si>
    <t>640.53</t>
  </si>
  <si>
    <t>132.52</t>
  </si>
  <si>
    <t>66.21</t>
  </si>
  <si>
    <t>761.69</t>
  </si>
  <si>
    <t>125.26</t>
  </si>
  <si>
    <t>58.05</t>
  </si>
  <si>
    <t>564.24</t>
  </si>
  <si>
    <t>203.92</t>
  </si>
  <si>
    <t>20.84</t>
  </si>
  <si>
    <t>21.28</t>
  </si>
  <si>
    <t>85.12</t>
  </si>
  <si>
    <t>179.15</t>
  </si>
  <si>
    <t>279.53</t>
  </si>
  <si>
    <t>884.91</t>
  </si>
  <si>
    <t>8980.14</t>
  </si>
  <si>
    <t>104.84</t>
  </si>
  <si>
    <t>269.54</t>
  </si>
  <si>
    <t>31.02</t>
  </si>
  <si>
    <t>5572.51</t>
  </si>
  <si>
    <t>127.37</t>
  </si>
  <si>
    <t>902.85</t>
  </si>
  <si>
    <t>611.84</t>
  </si>
  <si>
    <t>182.39</t>
  </si>
  <si>
    <t>922.94</t>
  </si>
  <si>
    <t>388.05</t>
  </si>
  <si>
    <t>34.33</t>
  </si>
  <si>
    <t>36.04</t>
  </si>
  <si>
    <t>1405.56</t>
  </si>
  <si>
    <t>97.78</t>
  </si>
  <si>
    <t>613.54</t>
  </si>
  <si>
    <t>272.42</t>
  </si>
  <si>
    <t>20.16</t>
  </si>
  <si>
    <t>1380.3</t>
  </si>
  <si>
    <t>177.03</t>
  </si>
  <si>
    <t>317.27</t>
  </si>
  <si>
    <t>161.32</t>
  </si>
  <si>
    <t>85.34</t>
  </si>
  <si>
    <t>1877.48</t>
  </si>
  <si>
    <t>540.51</t>
  </si>
  <si>
    <t>875.44</t>
  </si>
  <si>
    <t>31171.72</t>
  </si>
  <si>
    <t>132.55</t>
  </si>
  <si>
    <t>581.95</t>
  </si>
  <si>
    <t>710.77</t>
  </si>
  <si>
    <t>3547.93</t>
  </si>
  <si>
    <t>106.01</t>
  </si>
  <si>
    <t>109.51</t>
  </si>
  <si>
    <t>1288.18</t>
  </si>
  <si>
    <t>78.31</t>
  </si>
  <si>
    <t>840.25</t>
  </si>
  <si>
    <t>466.88</t>
  </si>
  <si>
    <t>81.49</t>
  </si>
  <si>
    <t>9208.37</t>
  </si>
  <si>
    <t>420.29</t>
  </si>
  <si>
    <t>663.57</t>
  </si>
  <si>
    <t>43.46</t>
  </si>
  <si>
    <t>25753.64</t>
  </si>
  <si>
    <t>111.71</t>
  </si>
  <si>
    <t>145.92</t>
  </si>
  <si>
    <t>667.5</t>
  </si>
  <si>
    <t>14.95</t>
  </si>
  <si>
    <t>9881.95</t>
  </si>
  <si>
    <t>197.07</t>
  </si>
  <si>
    <t>236.86</t>
  </si>
  <si>
    <t>148.7</t>
  </si>
  <si>
    <t>179.77</t>
  </si>
  <si>
    <t>386.7</t>
  </si>
  <si>
    <t>97.35</t>
  </si>
  <si>
    <t>8274.75</t>
  </si>
  <si>
    <t>116.21</t>
  </si>
  <si>
    <t>660.63</t>
  </si>
  <si>
    <t>910.81</t>
  </si>
  <si>
    <t>64.34</t>
  </si>
  <si>
    <t>13640.08</t>
  </si>
  <si>
    <t>45.54</t>
  </si>
  <si>
    <t>43.24</t>
  </si>
  <si>
    <t>979.68</t>
  </si>
  <si>
    <t>10600.69</t>
  </si>
  <si>
    <t>177.99</t>
  </si>
  <si>
    <t>316.59</t>
  </si>
  <si>
    <t>620.36</t>
  </si>
  <si>
    <t>40.39</t>
  </si>
  <si>
    <t>40.86</t>
  </si>
  <si>
    <t>17038.62</t>
  </si>
  <si>
    <t>98.66</t>
  </si>
  <si>
    <t>704.5</t>
  </si>
  <si>
    <t>443.88</t>
  </si>
  <si>
    <t>3803.97</t>
  </si>
  <si>
    <t>87.01</t>
  </si>
  <si>
    <t>265.13</t>
  </si>
  <si>
    <t>972.53</t>
  </si>
  <si>
    <t>47753.68</t>
  </si>
  <si>
    <t>21.63</t>
  </si>
  <si>
    <t>571.09</t>
  </si>
  <si>
    <t>834.56</t>
  </si>
  <si>
    <t>19900.86</t>
  </si>
  <si>
    <t>64.12</t>
  </si>
  <si>
    <t>768.0</t>
  </si>
  <si>
    <t>965.86</t>
  </si>
  <si>
    <t>65.58</t>
  </si>
  <si>
    <t>65.96</t>
  </si>
  <si>
    <t>43731.48</t>
  </si>
  <si>
    <t>637.88</t>
  </si>
  <si>
    <t>85.07</t>
  </si>
  <si>
    <t>168.29</t>
  </si>
  <si>
    <t>830.53</t>
  </si>
  <si>
    <t>846.12</t>
  </si>
  <si>
    <t>20928.19</t>
  </si>
  <si>
    <t>808.4</t>
  </si>
  <si>
    <t>575.93</t>
  </si>
  <si>
    <t>746.64</t>
  </si>
  <si>
    <t>756.0</t>
  </si>
  <si>
    <t>999.87</t>
  </si>
  <si>
    <t>57.84</t>
  </si>
  <si>
    <t>39157.68</t>
  </si>
  <si>
    <t>48.08</t>
  </si>
  <si>
    <t>726.1</t>
  </si>
  <si>
    <t>928.82</t>
  </si>
  <si>
    <t>26.25</t>
  </si>
  <si>
    <t>15204.14</t>
  </si>
  <si>
    <t>279.75</t>
  </si>
  <si>
    <t>1787.17</t>
  </si>
  <si>
    <t>910.73</t>
  </si>
  <si>
    <t>112.56</t>
  </si>
  <si>
    <t>94.62</t>
  </si>
  <si>
    <t>5868.45</t>
  </si>
  <si>
    <t>27.61</t>
  </si>
  <si>
    <t>704.76</t>
  </si>
  <si>
    <t>701.85</t>
  </si>
  <si>
    <t>35033.95</t>
  </si>
  <si>
    <t>137.45</t>
  </si>
  <si>
    <t>369.14</t>
  </si>
  <si>
    <t>666.96</t>
  </si>
  <si>
    <t>51.72</t>
  </si>
  <si>
    <t>11952.38</t>
  </si>
  <si>
    <t>980.47</t>
  </si>
  <si>
    <t>325.67</t>
  </si>
  <si>
    <t>22.68</t>
  </si>
  <si>
    <t>1610.28</t>
  </si>
  <si>
    <t>522.21</t>
  </si>
  <si>
    <t>158.23</t>
  </si>
  <si>
    <t>6904.32</t>
  </si>
  <si>
    <t>977.8</t>
  </si>
  <si>
    <t>993.43</t>
  </si>
  <si>
    <t>654.89</t>
  </si>
  <si>
    <t>334.18</t>
  </si>
  <si>
    <t>197.44</t>
  </si>
  <si>
    <t>361.5</t>
  </si>
  <si>
    <t>556.91</t>
  </si>
  <si>
    <t>340.1</t>
  </si>
  <si>
    <t>341.71</t>
  </si>
  <si>
    <t>866.16</t>
  </si>
  <si>
    <t>8977.57</t>
  </si>
  <si>
    <t>134.92</t>
  </si>
  <si>
    <t>92.28</t>
  </si>
  <si>
    <t>84.3</t>
  </si>
  <si>
    <t>82.15</t>
  </si>
  <si>
    <t>119.98</t>
  </si>
  <si>
    <t>41.79</t>
  </si>
  <si>
    <t>522.77</t>
  </si>
  <si>
    <t>37.79</t>
  </si>
  <si>
    <t>10656.78</t>
  </si>
  <si>
    <t>142.09</t>
  </si>
  <si>
    <t>142.14</t>
  </si>
  <si>
    <t>4675.26</t>
  </si>
  <si>
    <t>47.42</t>
  </si>
  <si>
    <t>360.64</t>
  </si>
  <si>
    <t>225.19</t>
  </si>
  <si>
    <t>10.77</t>
  </si>
  <si>
    <t>6.95</t>
  </si>
  <si>
    <t>148.54</t>
  </si>
  <si>
    <t>560.01</t>
  </si>
  <si>
    <t>336.37</t>
  </si>
  <si>
    <t>15.78</t>
  </si>
  <si>
    <t>741.11</t>
  </si>
  <si>
    <t>27.71</t>
  </si>
  <si>
    <t>654.94</t>
  </si>
  <si>
    <t>911.65</t>
  </si>
  <si>
    <t>13.88</t>
  </si>
  <si>
    <t>15.42</t>
  </si>
  <si>
    <t>956.04</t>
  </si>
  <si>
    <t>70.44</t>
  </si>
  <si>
    <t>1699.92</t>
  </si>
  <si>
    <t>63.67</t>
  </si>
  <si>
    <t>221.13</t>
  </si>
  <si>
    <t>494.79</t>
  </si>
  <si>
    <t>23025.42</t>
  </si>
  <si>
    <t>135.16</t>
  </si>
  <si>
    <t>720.23</t>
  </si>
  <si>
    <t>227.16</t>
  </si>
  <si>
    <t>9201.92</t>
  </si>
  <si>
    <t>654.81</t>
  </si>
  <si>
    <t>728.55</t>
  </si>
  <si>
    <t>11.82</t>
  </si>
  <si>
    <t>1548.42</t>
  </si>
  <si>
    <t>26.51</t>
  </si>
  <si>
    <t>302.46</t>
  </si>
  <si>
    <t>870.32</t>
  </si>
  <si>
    <t>29.24</t>
  </si>
  <si>
    <t>32.49</t>
  </si>
  <si>
    <t>14555.52</t>
  </si>
  <si>
    <t>168.17</t>
  </si>
  <si>
    <t>550.38</t>
  </si>
  <si>
    <t>46.19</t>
  </si>
  <si>
    <t>6605.17</t>
  </si>
  <si>
    <t>70.86</t>
  </si>
  <si>
    <t>293.77</t>
  </si>
  <si>
    <t>946.42</t>
  </si>
  <si>
    <t>13378.24</t>
  </si>
  <si>
    <t>586.29</t>
  </si>
  <si>
    <t>91.51</t>
  </si>
  <si>
    <t>14001.03</t>
  </si>
  <si>
    <t>99.31</t>
  </si>
  <si>
    <t>173.95</t>
  </si>
  <si>
    <t>618.77</t>
  </si>
  <si>
    <t>892.25</t>
  </si>
  <si>
    <t>185.2</t>
  </si>
  <si>
    <t>239.86</t>
  </si>
  <si>
    <t>85.88</t>
  </si>
  <si>
    <t>29.46</t>
  </si>
  <si>
    <t>146.74</t>
  </si>
  <si>
    <t>379.96</t>
  </si>
  <si>
    <t>87.45</t>
  </si>
  <si>
    <t>753.06</t>
  </si>
  <si>
    <t>97.09</t>
  </si>
  <si>
    <t>5578.44</t>
  </si>
  <si>
    <t>54.81</t>
  </si>
  <si>
    <t>23.76</t>
  </si>
  <si>
    <t>509.7</t>
  </si>
  <si>
    <t>3625.26</t>
  </si>
  <si>
    <t>92.42</t>
  </si>
  <si>
    <t>337.7</t>
  </si>
  <si>
    <t>884.96</t>
  </si>
  <si>
    <t>59.05</t>
  </si>
  <si>
    <t>42988.4</t>
  </si>
  <si>
    <t>56.4</t>
  </si>
  <si>
    <t>185.61</t>
  </si>
  <si>
    <t>889.47</t>
  </si>
  <si>
    <t>271.56</t>
  </si>
  <si>
    <t>89.95</t>
  </si>
  <si>
    <t>6880.98</t>
  </si>
  <si>
    <t>190.92</t>
  </si>
  <si>
    <t>738.43</t>
  </si>
  <si>
    <t>818.21</t>
  </si>
  <si>
    <t>72.36</t>
  </si>
  <si>
    <t>20266.22</t>
  </si>
  <si>
    <t>154.27</t>
  </si>
  <si>
    <t>549.06</t>
  </si>
  <si>
    <t>55.63</t>
  </si>
  <si>
    <t>52.04</t>
  </si>
  <si>
    <t>26124.08</t>
  </si>
  <si>
    <t>553.21</t>
  </si>
  <si>
    <t>913.81</t>
  </si>
  <si>
    <t>96.21</t>
  </si>
  <si>
    <t>98.05</t>
  </si>
  <si>
    <t>23924.2</t>
  </si>
  <si>
    <t>170.94</t>
  </si>
  <si>
    <t>835.48</t>
  </si>
  <si>
    <t>836.96</t>
  </si>
  <si>
    <t>14.98</t>
  </si>
  <si>
    <t>1388.8</t>
  </si>
  <si>
    <t>17.28</t>
  </si>
  <si>
    <t>124.65</t>
  </si>
  <si>
    <t>246.06</t>
  </si>
  <si>
    <t>811.97</t>
  </si>
  <si>
    <t>12.22</t>
  </si>
  <si>
    <t>4741.36</t>
  </si>
  <si>
    <t>89.94</t>
  </si>
  <si>
    <t>166.38</t>
  </si>
  <si>
    <t>393.92</t>
  </si>
  <si>
    <t>502.46</t>
  </si>
  <si>
    <t>16149.34</t>
  </si>
  <si>
    <t>32.41</t>
  </si>
  <si>
    <t>952.67</t>
  </si>
  <si>
    <t>908.35</t>
  </si>
  <si>
    <t>14.65</t>
  </si>
  <si>
    <t>2915.35</t>
  </si>
  <si>
    <t>149.14</t>
  </si>
  <si>
    <t>681.32</t>
  </si>
  <si>
    <t>628.72</t>
  </si>
  <si>
    <t>74.3</t>
  </si>
  <si>
    <t>74.6</t>
  </si>
  <si>
    <t>22529.2</t>
  </si>
  <si>
    <t>192.15</t>
  </si>
  <si>
    <t>947.33</t>
  </si>
  <si>
    <t>673.22</t>
  </si>
  <si>
    <t>23.67</t>
  </si>
  <si>
    <t>7692.75</t>
  </si>
  <si>
    <t>18.96</t>
  </si>
  <si>
    <t>148.94</t>
  </si>
  <si>
    <t>403.47</t>
  </si>
  <si>
    <t>96.73</t>
  </si>
  <si>
    <t>97.36</t>
  </si>
  <si>
    <t>3991.76</t>
  </si>
  <si>
    <t>911.08</t>
  </si>
  <si>
    <t>312.43</t>
  </si>
  <si>
    <t>45.87</t>
  </si>
  <si>
    <t>229.35</t>
  </si>
  <si>
    <t>92.79</t>
  </si>
  <si>
    <t>345.39</t>
  </si>
  <si>
    <t>395.11</t>
  </si>
  <si>
    <t>10.72</t>
  </si>
  <si>
    <t>3451.84</t>
  </si>
  <si>
    <t>98.34</t>
  </si>
  <si>
    <t>620.6</t>
  </si>
  <si>
    <t>109.52</t>
  </si>
  <si>
    <t>8.84</t>
  </si>
  <si>
    <t>371.28</t>
  </si>
  <si>
    <t>706.76</t>
  </si>
  <si>
    <t>28.51</t>
  </si>
  <si>
    <t>77.17</t>
  </si>
  <si>
    <t>285.44</t>
  </si>
  <si>
    <t>907.45</t>
  </si>
  <si>
    <t>28223.76</t>
  </si>
  <si>
    <t>53.63</t>
  </si>
  <si>
    <t>454.56</t>
  </si>
  <si>
    <t>476.45</t>
  </si>
  <si>
    <t>54.16</t>
  </si>
  <si>
    <t>16356.32</t>
  </si>
  <si>
    <t>786.45</t>
  </si>
  <si>
    <t>25123.06</t>
  </si>
  <si>
    <t>177.76</t>
  </si>
  <si>
    <t>529.98</t>
  </si>
  <si>
    <t>6301.44</t>
  </si>
  <si>
    <t>61.28</t>
  </si>
  <si>
    <t>133.07</t>
  </si>
  <si>
    <t>284.91</t>
  </si>
  <si>
    <t>181.24</t>
  </si>
  <si>
    <t>939.4</t>
  </si>
  <si>
    <t>939.68</t>
  </si>
  <si>
    <t>34390.02</t>
  </si>
  <si>
    <t>63.48</t>
  </si>
  <si>
    <t>240.29</t>
  </si>
  <si>
    <t>162.9</t>
  </si>
  <si>
    <t>31.17</t>
  </si>
  <si>
    <t>51.82</t>
  </si>
  <si>
    <t>992.95</t>
  </si>
  <si>
    <t>661.21</t>
  </si>
  <si>
    <t>1616.9</t>
  </si>
  <si>
    <t>170.9</t>
  </si>
  <si>
    <t>801.41</t>
  </si>
  <si>
    <t>239.74</t>
  </si>
  <si>
    <t>17.21</t>
  </si>
  <si>
    <t>1824.26</t>
  </si>
  <si>
    <t>32.6</t>
  </si>
  <si>
    <t>953.33</t>
  </si>
  <si>
    <t>1.58</t>
  </si>
  <si>
    <t>48.12</t>
  </si>
  <si>
    <t>85.53</t>
  </si>
  <si>
    <t>173.2</t>
  </si>
  <si>
    <t>663.52</t>
  </si>
  <si>
    <t>718.71</t>
  </si>
  <si>
    <t>90.14</t>
  </si>
  <si>
    <t>11808.34</t>
  </si>
  <si>
    <t>47.86</t>
  </si>
  <si>
    <t>98.88</t>
  </si>
  <si>
    <t>779.67</t>
  </si>
  <si>
    <t>864.53</t>
  </si>
  <si>
    <t>35639.63</t>
  </si>
  <si>
    <t>268.91</t>
  </si>
  <si>
    <t>4872.0</t>
  </si>
  <si>
    <t>442.84</t>
  </si>
  <si>
    <t>437.14</t>
  </si>
  <si>
    <t>2282.42</t>
  </si>
  <si>
    <t>50.46</t>
  </si>
  <si>
    <t>123.11</t>
  </si>
  <si>
    <t>580.88</t>
  </si>
  <si>
    <t>14502.7</t>
  </si>
  <si>
    <t>87.82</t>
  </si>
  <si>
    <t>194.6</t>
  </si>
  <si>
    <t>219.74</t>
  </si>
  <si>
    <t>478.35</t>
  </si>
  <si>
    <t>89.4</t>
  </si>
  <si>
    <t>4494.88</t>
  </si>
  <si>
    <t>86.12</t>
  </si>
  <si>
    <t>228.08</t>
  </si>
  <si>
    <t>697.01</t>
  </si>
  <si>
    <t>87.34</t>
  </si>
  <si>
    <t>27250.08</t>
  </si>
  <si>
    <t>32.82</t>
  </si>
  <si>
    <t>221.51</t>
  </si>
  <si>
    <t>768.5</t>
  </si>
  <si>
    <t>16.24</t>
  </si>
  <si>
    <t>7967.44</t>
  </si>
  <si>
    <t>169.41</t>
  </si>
  <si>
    <t>777.72</t>
  </si>
  <si>
    <t>609.29</t>
  </si>
  <si>
    <t>55.09</t>
  </si>
  <si>
    <t>57.88</t>
  </si>
  <si>
    <t>33454.64</t>
  </si>
  <si>
    <t>896.34</t>
  </si>
  <si>
    <t>82.1</t>
  </si>
  <si>
    <t>172.14</t>
  </si>
  <si>
    <t>426.68</t>
  </si>
  <si>
    <t>879.54</t>
  </si>
  <si>
    <t>8963.75</t>
  </si>
  <si>
    <t>129.6</t>
  </si>
  <si>
    <t>286.42</t>
  </si>
  <si>
    <t>337.03</t>
  </si>
  <si>
    <t>23516.87</t>
  </si>
  <si>
    <t>87.57</t>
  </si>
  <si>
    <t>10191.76</t>
  </si>
  <si>
    <t>103.93</t>
  </si>
  <si>
    <t>229.21</t>
  </si>
  <si>
    <t>200.02</t>
  </si>
  <si>
    <t>62.76</t>
  </si>
  <si>
    <t>12244.32</t>
  </si>
  <si>
    <t>299.75</t>
  </si>
  <si>
    <t>803.57</t>
  </si>
  <si>
    <t>51.08</t>
  </si>
  <si>
    <t>10592.35</t>
  </si>
  <si>
    <t>262.38</t>
  </si>
  <si>
    <t>377.18</t>
  </si>
  <si>
    <t>897.49</t>
  </si>
  <si>
    <t>134.28</t>
  </si>
  <si>
    <t>740.8</t>
  </si>
  <si>
    <t>50.19</t>
  </si>
  <si>
    <t>31067.61</t>
  </si>
  <si>
    <t>175.28</t>
  </si>
  <si>
    <t>678.68</t>
  </si>
  <si>
    <t>58.51</t>
  </si>
  <si>
    <t>60.62</t>
  </si>
  <si>
    <t>8426.18</t>
  </si>
  <si>
    <t>179.61</t>
  </si>
  <si>
    <t>589.9</t>
  </si>
  <si>
    <t>959.51</t>
  </si>
  <si>
    <t>27.26</t>
  </si>
  <si>
    <t>4797.76</t>
  </si>
  <si>
    <t>909.94</t>
  </si>
  <si>
    <t>999.16</t>
  </si>
  <si>
    <t>48633.48</t>
  </si>
  <si>
    <t>941.86</t>
  </si>
  <si>
    <t>6053.16</t>
  </si>
  <si>
    <t>42.72</t>
  </si>
  <si>
    <t>94.55</t>
  </si>
  <si>
    <t>970.72</t>
  </si>
  <si>
    <t>21.86</t>
  </si>
  <si>
    <t>17.19</t>
  </si>
  <si>
    <t>257.85</t>
  </si>
  <si>
    <t>191.85</t>
  </si>
  <si>
    <t>864.93</t>
  </si>
  <si>
    <t>301.07</t>
  </si>
  <si>
    <t>4275.92</t>
  </si>
  <si>
    <t>13.22</t>
  </si>
  <si>
    <t>136.19</t>
  </si>
  <si>
    <t>238.36</t>
  </si>
  <si>
    <t>791.47</t>
  </si>
  <si>
    <t>59.12</t>
  </si>
  <si>
    <t>7041.84</t>
  </si>
  <si>
    <t>109.94</t>
  </si>
  <si>
    <t>3.23</t>
  </si>
  <si>
    <t>101.68</t>
  </si>
  <si>
    <t>623.93</t>
  </si>
  <si>
    <t>885.52</t>
  </si>
  <si>
    <t>41762.32</t>
  </si>
  <si>
    <t>184.39</t>
  </si>
  <si>
    <t>809.45</t>
  </si>
  <si>
    <t>330.91</t>
  </si>
  <si>
    <t>78.3</t>
  </si>
  <si>
    <t>12331.2</t>
  </si>
  <si>
    <t>161.43</t>
  </si>
  <si>
    <t>394.31</t>
  </si>
  <si>
    <t>62.58</t>
  </si>
  <si>
    <t>9950.22</t>
  </si>
  <si>
    <t>188.03</t>
  </si>
  <si>
    <t>827.61</t>
  </si>
  <si>
    <t>608.88</t>
  </si>
  <si>
    <t>27755.37</t>
  </si>
  <si>
    <t>181.35</t>
  </si>
  <si>
    <t>234.73</t>
  </si>
  <si>
    <t>443.55</t>
  </si>
  <si>
    <t>22132.75</t>
  </si>
  <si>
    <t>765.34</t>
  </si>
  <si>
    <t>8.79</t>
  </si>
  <si>
    <t>483.45</t>
  </si>
  <si>
    <t>173.6</t>
  </si>
  <si>
    <t>835.74</t>
  </si>
  <si>
    <t>952.72</t>
  </si>
  <si>
    <t>84.13</t>
  </si>
  <si>
    <t>66126.18</t>
  </si>
  <si>
    <t>182.15</t>
  </si>
  <si>
    <t>144.64</t>
  </si>
  <si>
    <t>434.19</t>
  </si>
  <si>
    <t>73.96</t>
  </si>
  <si>
    <t>12826.47</t>
  </si>
  <si>
    <t>874.36</t>
  </si>
  <si>
    <t>275.61</t>
  </si>
  <si>
    <t>63.99</t>
  </si>
  <si>
    <t>13244.7</t>
  </si>
  <si>
    <t>105.58</t>
  </si>
  <si>
    <t>890.62</t>
  </si>
  <si>
    <t>926.9</t>
  </si>
  <si>
    <t>81.74</t>
  </si>
  <si>
    <t>69.29</t>
  </si>
  <si>
    <t>396.02</t>
  </si>
  <si>
    <t>979.36</t>
  </si>
  <si>
    <t>63.55</t>
  </si>
  <si>
    <t>59.29</t>
  </si>
  <si>
    <t>16719.78</t>
  </si>
  <si>
    <t>151.22</t>
  </si>
  <si>
    <t>957.18</t>
  </si>
  <si>
    <t>322.41</t>
  </si>
  <si>
    <t>61.98</t>
  </si>
  <si>
    <t>867.72</t>
  </si>
  <si>
    <t>149.61</t>
  </si>
  <si>
    <t>865.66</t>
  </si>
  <si>
    <t>63.26</t>
  </si>
  <si>
    <t>43.26</t>
  </si>
  <si>
    <t>20.38</t>
  </si>
  <si>
    <t>711.08</t>
  </si>
  <si>
    <t>750.75</t>
  </si>
  <si>
    <t>87.9</t>
  </si>
  <si>
    <t>29041.94</t>
  </si>
  <si>
    <t>124.7</t>
  </si>
  <si>
    <t>22.83</t>
  </si>
  <si>
    <t>35.48</t>
  </si>
  <si>
    <t>16462.72</t>
  </si>
  <si>
    <t>19.53</t>
  </si>
  <si>
    <t>920.46</t>
  </si>
  <si>
    <t>60.35</t>
  </si>
  <si>
    <t>31894.72</t>
  </si>
  <si>
    <t>587.38</t>
  </si>
  <si>
    <t>232.85</t>
  </si>
  <si>
    <t>9963.0</t>
  </si>
  <si>
    <t>192.52</t>
  </si>
  <si>
    <t>152.0</t>
  </si>
  <si>
    <t>520.48</t>
  </si>
  <si>
    <t>40.69</t>
  </si>
  <si>
    <t>10428.2</t>
  </si>
  <si>
    <t>947.36</t>
  </si>
  <si>
    <t>79.36</t>
  </si>
  <si>
    <t>70.96</t>
  </si>
  <si>
    <t>1382.4</t>
  </si>
  <si>
    <t>729.65</t>
  </si>
  <si>
    <t>125.31</t>
  </si>
  <si>
    <t>33.08</t>
  </si>
  <si>
    <t>143.09</t>
  </si>
  <si>
    <t>311.03</t>
  </si>
  <si>
    <t>386.63</t>
  </si>
  <si>
    <t>16318.4</t>
  </si>
  <si>
    <t>25.66</t>
  </si>
  <si>
    <t>44.34</t>
  </si>
  <si>
    <t>557.52</t>
  </si>
  <si>
    <t>1465.2</t>
  </si>
  <si>
    <t>477.31</t>
  </si>
  <si>
    <t>485.54</t>
  </si>
  <si>
    <t>40.47</t>
  </si>
  <si>
    <t>35.64</t>
  </si>
  <si>
    <t>10585.08</t>
  </si>
  <si>
    <t>83.95</t>
  </si>
  <si>
    <t>919.63</t>
  </si>
  <si>
    <t>497.43</t>
  </si>
  <si>
    <t>81.02</t>
  </si>
  <si>
    <t>13378.75</t>
  </si>
  <si>
    <t>735.54</t>
  </si>
  <si>
    <t>93.12</t>
  </si>
  <si>
    <t>35242.04</t>
  </si>
  <si>
    <t>156.44</t>
  </si>
  <si>
    <t>245.89</t>
  </si>
  <si>
    <t>611.18</t>
  </si>
  <si>
    <t>7401.16</t>
  </si>
  <si>
    <t>190.37</t>
  </si>
  <si>
    <t>482.75</t>
  </si>
  <si>
    <t>677.95</t>
  </si>
  <si>
    <t>6721.33</t>
  </si>
  <si>
    <t>43.2</t>
  </si>
  <si>
    <t>32.12</t>
  </si>
  <si>
    <t>802.68</t>
  </si>
  <si>
    <t>936.12</t>
  </si>
  <si>
    <t>59.44</t>
  </si>
  <si>
    <t>153.37</t>
  </si>
  <si>
    <t>474.83</t>
  </si>
  <si>
    <t>552.22</t>
  </si>
  <si>
    <t>67.39</t>
  </si>
  <si>
    <t>36794.94</t>
  </si>
  <si>
    <t>136.22</t>
  </si>
  <si>
    <t>519.91</t>
  </si>
  <si>
    <t>828.56</t>
  </si>
  <si>
    <t>60.13</t>
  </si>
  <si>
    <t>30251.34</t>
  </si>
  <si>
    <t>64.56</t>
  </si>
  <si>
    <t>227.03</t>
  </si>
  <si>
    <t>474.75</t>
  </si>
  <si>
    <t>17.22</t>
  </si>
  <si>
    <t>3908.94</t>
  </si>
  <si>
    <t>191.3</t>
  </si>
  <si>
    <t>940.06</t>
  </si>
  <si>
    <t>393.46</t>
  </si>
  <si>
    <t>65.37</t>
  </si>
  <si>
    <t>277.48</t>
  </si>
  <si>
    <t>84.18</t>
  </si>
  <si>
    <t>128.32</t>
  </si>
  <si>
    <t>960.88</t>
  </si>
  <si>
    <t>508.65</t>
  </si>
  <si>
    <t>40739.04</t>
  </si>
  <si>
    <t>887.07</t>
  </si>
  <si>
    <t>685.96</t>
  </si>
  <si>
    <t>65.68</t>
  </si>
  <si>
    <t>41969.52</t>
  </si>
  <si>
    <t>829.54</t>
  </si>
  <si>
    <t>791.43</t>
  </si>
  <si>
    <t>43335.9</t>
  </si>
  <si>
    <t>56.34</t>
  </si>
  <si>
    <t>895.66</t>
  </si>
  <si>
    <t>39784.08</t>
  </si>
  <si>
    <t>51.07</t>
  </si>
  <si>
    <t>627.25</t>
  </si>
  <si>
    <t>48.25</t>
  </si>
  <si>
    <t>6135.0</t>
  </si>
  <si>
    <t>598.18</t>
  </si>
  <si>
    <t>372.64</t>
  </si>
  <si>
    <t>57.47</t>
  </si>
  <si>
    <t>53.01</t>
  </si>
  <si>
    <t>2438.46</t>
  </si>
  <si>
    <t>58.39</t>
  </si>
  <si>
    <t>181.38</t>
  </si>
  <si>
    <t>463.98</t>
  </si>
  <si>
    <t>950.47</t>
  </si>
  <si>
    <t>84.15</t>
  </si>
  <si>
    <t>83934.9</t>
  </si>
  <si>
    <t>844.86</t>
  </si>
  <si>
    <t>72.85</t>
  </si>
  <si>
    <t>34408.68</t>
  </si>
  <si>
    <t>967.56</t>
  </si>
  <si>
    <t>386.56</t>
  </si>
  <si>
    <t>6214.32</t>
  </si>
  <si>
    <t>722.43</t>
  </si>
  <si>
    <t>152.66</t>
  </si>
  <si>
    <t>207.12</t>
  </si>
  <si>
    <t>49.23</t>
  </si>
  <si>
    <t>26.86</t>
  </si>
  <si>
    <t>344.29</t>
  </si>
  <si>
    <t>199.59</t>
  </si>
  <si>
    <t>171.96</t>
  </si>
  <si>
    <t>786.39</t>
  </si>
  <si>
    <t>664.07</t>
  </si>
  <si>
    <t>79.08</t>
  </si>
  <si>
    <t>17713.92</t>
  </si>
  <si>
    <t>174.18</t>
  </si>
  <si>
    <t>656.71</t>
  </si>
  <si>
    <t>30.26</t>
  </si>
  <si>
    <t>14524.8</t>
  </si>
  <si>
    <t>51.75</t>
  </si>
  <si>
    <t>145.81</t>
  </si>
  <si>
    <t>859.17</t>
  </si>
  <si>
    <t>33.12</t>
  </si>
  <si>
    <t>37.62</t>
  </si>
  <si>
    <t>18320.94</t>
  </si>
  <si>
    <t>782.82</t>
  </si>
  <si>
    <t>145.07</t>
  </si>
  <si>
    <t>77.18</t>
  </si>
  <si>
    <t>80.76</t>
  </si>
  <si>
    <t>6783.84</t>
  </si>
  <si>
    <t>103.77</t>
  </si>
  <si>
    <t>880.65</t>
  </si>
  <si>
    <t>339.9</t>
  </si>
  <si>
    <t>33.09</t>
  </si>
  <si>
    <t>7412.16</t>
  </si>
  <si>
    <t>118.39</t>
  </si>
  <si>
    <t>631.78</t>
  </si>
  <si>
    <t>495.39</t>
  </si>
  <si>
    <t>1535.3</t>
  </si>
  <si>
    <t>115.59</t>
  </si>
  <si>
    <t>724.85</t>
  </si>
  <si>
    <t>776.88</t>
  </si>
  <si>
    <t>62.23</t>
  </si>
  <si>
    <t>845.35</t>
  </si>
  <si>
    <t>643.43</t>
  </si>
  <si>
    <t>38434.15</t>
  </si>
  <si>
    <t>67.38</t>
  </si>
  <si>
    <t>350.87</t>
  </si>
  <si>
    <t>432.39</t>
  </si>
  <si>
    <t>29.95</t>
  </si>
  <si>
    <t>4702.15</t>
  </si>
  <si>
    <t>956.62</t>
  </si>
  <si>
    <t>760.19</t>
  </si>
  <si>
    <t>80.72</t>
  </si>
  <si>
    <t>57311.2</t>
  </si>
  <si>
    <t>31.44</t>
  </si>
  <si>
    <t>439.03</t>
  </si>
  <si>
    <t>432.3</t>
  </si>
  <si>
    <t>6580.99</t>
  </si>
  <si>
    <t>84.19</t>
  </si>
  <si>
    <t>172.21</t>
  </si>
  <si>
    <t>635.72</t>
  </si>
  <si>
    <t>25.37</t>
  </si>
  <si>
    <t>24.31</t>
  </si>
  <si>
    <t>1920.49</t>
  </si>
  <si>
    <t>451.45</t>
  </si>
  <si>
    <t>442.01</t>
  </si>
  <si>
    <t>23603.1</t>
  </si>
  <si>
    <t>791.04</t>
  </si>
  <si>
    <t>668.32</t>
  </si>
  <si>
    <t>9375.45</t>
  </si>
  <si>
    <t>419.37</t>
  </si>
  <si>
    <t>166.24</t>
  </si>
  <si>
    <t>22.53</t>
  </si>
  <si>
    <t>1276.58</t>
  </si>
  <si>
    <t>197.18</t>
  </si>
  <si>
    <t>790.82</t>
  </si>
  <si>
    <t>884.74</t>
  </si>
  <si>
    <t>89.7</t>
  </si>
  <si>
    <t>86.63</t>
  </si>
  <si>
    <t>9269.41</t>
  </si>
  <si>
    <t>128.46</t>
  </si>
  <si>
    <t>907.86</t>
  </si>
  <si>
    <t>219.7</t>
  </si>
  <si>
    <t>29.34</t>
  </si>
  <si>
    <t>1965.78</t>
  </si>
  <si>
    <t>95.05</t>
  </si>
  <si>
    <t>110.15</t>
  </si>
  <si>
    <t>386.51</t>
  </si>
  <si>
    <t>544.97</t>
  </si>
  <si>
    <t>11.51</t>
  </si>
  <si>
    <t>5858.59</t>
  </si>
  <si>
    <t>106.13</t>
  </si>
  <si>
    <t>597.71</t>
  </si>
  <si>
    <t>493.42</t>
  </si>
  <si>
    <t>27314.1</t>
  </si>
  <si>
    <t>402.15</t>
  </si>
  <si>
    <t>433.13</t>
  </si>
  <si>
    <t>61.44</t>
  </si>
  <si>
    <t>24598.28</t>
  </si>
  <si>
    <t>83.76</t>
  </si>
  <si>
    <t>683.51</t>
  </si>
  <si>
    <t>792.04</t>
  </si>
  <si>
    <t>53.22</t>
  </si>
  <si>
    <t>22905.45</t>
  </si>
  <si>
    <t>146.23</t>
  </si>
  <si>
    <t>831.6</t>
  </si>
  <si>
    <t>228.65</t>
  </si>
  <si>
    <t>54.54</t>
  </si>
  <si>
    <t>12216.96</t>
  </si>
  <si>
    <t>448.15</t>
  </si>
  <si>
    <t>27.34</t>
  </si>
  <si>
    <t>9514.32</t>
  </si>
  <si>
    <t>75.04</t>
  </si>
  <si>
    <t>110.45</t>
  </si>
  <si>
    <t>833.13</t>
  </si>
  <si>
    <t>741.27</t>
  </si>
  <si>
    <t>85.17</t>
  </si>
  <si>
    <t>4173.33</t>
  </si>
  <si>
    <t>61.27</t>
  </si>
  <si>
    <t>877.8</t>
  </si>
  <si>
    <t>758.84</t>
  </si>
  <si>
    <t>81.07</t>
  </si>
  <si>
    <t>52267.68</t>
  </si>
  <si>
    <t>297.02</t>
  </si>
  <si>
    <t>973.05</t>
  </si>
  <si>
    <t>100.68</t>
  </si>
  <si>
    <t>59602.56</t>
  </si>
  <si>
    <t>56.7</t>
  </si>
  <si>
    <t>912.71</t>
  </si>
  <si>
    <t>987.59</t>
  </si>
  <si>
    <t>31.61</t>
  </si>
  <si>
    <t>25129.95</t>
  </si>
  <si>
    <t>38.28</t>
  </si>
  <si>
    <t>92.47</t>
  </si>
  <si>
    <t>498.58</t>
  </si>
  <si>
    <t>361.12</t>
  </si>
  <si>
    <t>16.98</t>
  </si>
  <si>
    <t>4930.28</t>
  </si>
  <si>
    <t>109.36</t>
  </si>
  <si>
    <t>944.53</t>
  </si>
  <si>
    <t>304.49</t>
  </si>
  <si>
    <t>39.03</t>
  </si>
  <si>
    <t>80.54</t>
  </si>
  <si>
    <t>81.89</t>
  </si>
  <si>
    <t>21776.52</t>
  </si>
  <si>
    <t>26.48</t>
  </si>
  <si>
    <t>20.85</t>
  </si>
  <si>
    <t>143.49</t>
  </si>
  <si>
    <t>69.78</t>
  </si>
  <si>
    <t>2259.0</t>
  </si>
  <si>
    <t>332.62</t>
  </si>
  <si>
    <t>459.11</t>
  </si>
  <si>
    <t>34.29</t>
  </si>
  <si>
    <t>720.09</t>
  </si>
  <si>
    <t>475.94</t>
  </si>
  <si>
    <t>61.47</t>
  </si>
  <si>
    <t>58.19</t>
  </si>
  <si>
    <t>5819.0</t>
  </si>
  <si>
    <t>198.96</t>
  </si>
  <si>
    <t>982.77</t>
  </si>
  <si>
    <t>630.73</t>
  </si>
  <si>
    <t>278.48</t>
  </si>
  <si>
    <t>161.53</t>
  </si>
  <si>
    <t>909.32</t>
  </si>
  <si>
    <t>1639.26</t>
  </si>
  <si>
    <t>129.36</t>
  </si>
  <si>
    <t>276.7</t>
  </si>
  <si>
    <t>69.46</t>
  </si>
  <si>
    <t>3681.38</t>
  </si>
  <si>
    <t>174.72</t>
  </si>
  <si>
    <t>167.55</t>
  </si>
  <si>
    <t>266.74</t>
  </si>
  <si>
    <t>19037.94</t>
  </si>
  <si>
    <t>186.2</t>
  </si>
  <si>
    <t>279.54</t>
  </si>
  <si>
    <t>12.35</t>
  </si>
  <si>
    <t>122.62</t>
  </si>
  <si>
    <t>885.61</t>
  </si>
  <si>
    <t>3589.0</t>
  </si>
  <si>
    <t>70.74</t>
  </si>
  <si>
    <t>895.82</t>
  </si>
  <si>
    <t>704.15</t>
  </si>
  <si>
    <t>11918.51</t>
  </si>
  <si>
    <t>721.98</t>
  </si>
  <si>
    <t>677.86</t>
  </si>
  <si>
    <t>63.18</t>
  </si>
  <si>
    <t>19396.26</t>
  </si>
  <si>
    <t>96.26</t>
  </si>
  <si>
    <t>159.89</t>
  </si>
  <si>
    <t>474.05</t>
  </si>
  <si>
    <t>8.46</t>
  </si>
  <si>
    <t>1861.2</t>
  </si>
  <si>
    <t>408.66</t>
  </si>
  <si>
    <t>995.82</t>
  </si>
  <si>
    <t>67937.16</t>
  </si>
  <si>
    <t>190.19</t>
  </si>
  <si>
    <t>225.87</t>
  </si>
  <si>
    <t>61.57</t>
  </si>
  <si>
    <t>463.84</t>
  </si>
  <si>
    <t>44.86</t>
  </si>
  <si>
    <t>159.52</t>
  </si>
  <si>
    <t>363.62</t>
  </si>
  <si>
    <t>803.03</t>
  </si>
  <si>
    <t>57.69</t>
  </si>
  <si>
    <t>357.12</t>
  </si>
  <si>
    <t>953.28</t>
  </si>
  <si>
    <t>739.84</t>
  </si>
  <si>
    <t>27384.56</t>
  </si>
  <si>
    <t>170.85</t>
  </si>
  <si>
    <t>299.81</t>
  </si>
  <si>
    <t>55.99</t>
  </si>
  <si>
    <t>89.19</t>
  </si>
  <si>
    <t>2674.67</t>
  </si>
  <si>
    <t>91.57</t>
  </si>
  <si>
    <t>72.57</t>
  </si>
  <si>
    <t>18410.22</t>
  </si>
  <si>
    <t>59.75</t>
  </si>
  <si>
    <t>399.85</t>
  </si>
  <si>
    <t>54.98</t>
  </si>
  <si>
    <t>101.92</t>
  </si>
  <si>
    <t>614.12</t>
  </si>
  <si>
    <t>726.76</t>
  </si>
  <si>
    <t>36.68</t>
  </si>
  <si>
    <t>9837.44</t>
  </si>
  <si>
    <t>59.57</t>
  </si>
  <si>
    <t>156.3</t>
  </si>
  <si>
    <t>512.09</t>
  </si>
  <si>
    <t>372.37</t>
  </si>
  <si>
    <t>114.99</t>
  </si>
  <si>
    <t>281.68</t>
  </si>
  <si>
    <t>82.33</t>
  </si>
  <si>
    <t>70.7</t>
  </si>
  <si>
    <t>67.49</t>
  </si>
  <si>
    <t>106.78</t>
  </si>
  <si>
    <t>80.94</t>
  </si>
  <si>
    <t>700.61</t>
  </si>
  <si>
    <t>22335.45</t>
  </si>
  <si>
    <t>166.99</t>
  </si>
  <si>
    <t>128.82</t>
  </si>
  <si>
    <t>810.39</t>
  </si>
  <si>
    <t>83.36</t>
  </si>
  <si>
    <t>82.9</t>
  </si>
  <si>
    <t>23377.8</t>
  </si>
  <si>
    <t>26.97</t>
  </si>
  <si>
    <t>39.42</t>
  </si>
  <si>
    <t>555.52</t>
  </si>
  <si>
    <t>763.13</t>
  </si>
  <si>
    <t>6077.84</t>
  </si>
  <si>
    <t>41.87</t>
  </si>
  <si>
    <t>90.91</t>
  </si>
  <si>
    <t>95.69</t>
  </si>
  <si>
    <t>954.98</t>
  </si>
  <si>
    <t>52.85</t>
  </si>
  <si>
    <t>24363.85</t>
  </si>
  <si>
    <t>176.94</t>
  </si>
  <si>
    <t>904.98</t>
  </si>
  <si>
    <t>133.63</t>
  </si>
  <si>
    <t>6607.42</t>
  </si>
  <si>
    <t>150.01</t>
  </si>
  <si>
    <t>721.16</t>
  </si>
  <si>
    <t>26.99</t>
  </si>
  <si>
    <t>30.59</t>
  </si>
  <si>
    <t>244.72</t>
  </si>
  <si>
    <t>107.99</t>
  </si>
  <si>
    <t>291.68</t>
  </si>
  <si>
    <t>819.81</t>
  </si>
  <si>
    <t>45.23</t>
  </si>
  <si>
    <t>282.73</t>
  </si>
  <si>
    <t>399.4</t>
  </si>
  <si>
    <t>19.14</t>
  </si>
  <si>
    <t>727.34</t>
  </si>
  <si>
    <t>97.28</t>
  </si>
  <si>
    <t>596.28</t>
  </si>
  <si>
    <t>369.94</t>
  </si>
  <si>
    <t>13268.95</t>
  </si>
  <si>
    <t>708.9</t>
  </si>
  <si>
    <t>391.2</t>
  </si>
  <si>
    <t>54.8</t>
  </si>
  <si>
    <t>52.84</t>
  </si>
  <si>
    <t>133.88</t>
  </si>
  <si>
    <t>304.02</t>
  </si>
  <si>
    <t>240.66</t>
  </si>
  <si>
    <t>20781.05</t>
  </si>
  <si>
    <t>178.8</t>
  </si>
  <si>
    <t>758.87</t>
  </si>
  <si>
    <t>657.01</t>
  </si>
  <si>
    <t>84.46</t>
  </si>
  <si>
    <t>80.15</t>
  </si>
  <si>
    <t>227.65</t>
  </si>
  <si>
    <t>410.77</t>
  </si>
  <si>
    <t>84.79</t>
  </si>
  <si>
    <t>24457.92</t>
  </si>
  <si>
    <t>191.47</t>
  </si>
  <si>
    <t>679.15</t>
  </si>
  <si>
    <t>514.72</t>
  </si>
  <si>
    <t>56.53</t>
  </si>
  <si>
    <t>9824.67</t>
  </si>
  <si>
    <t>187.95</t>
  </si>
  <si>
    <t>984.43</t>
  </si>
  <si>
    <t>564.08</t>
  </si>
  <si>
    <t>32968.67</t>
  </si>
  <si>
    <t>27.65</t>
  </si>
  <si>
    <t>33.44</t>
  </si>
  <si>
    <t>883.55</t>
  </si>
  <si>
    <t>992.52</t>
  </si>
  <si>
    <t>82.54</t>
  </si>
  <si>
    <t>874.77</t>
  </si>
  <si>
    <t>5149.32</t>
  </si>
  <si>
    <t>196.62</t>
  </si>
  <si>
    <t>649.73</t>
  </si>
  <si>
    <t>186.63</t>
  </si>
  <si>
    <t>48.43</t>
  </si>
  <si>
    <t>185.51</t>
  </si>
  <si>
    <t>95.99</t>
  </si>
  <si>
    <t>804.16</t>
  </si>
  <si>
    <t>15.14</t>
  </si>
  <si>
    <t>10010.88</t>
  </si>
  <si>
    <t>34.98</t>
  </si>
  <si>
    <t>108.42</t>
  </si>
  <si>
    <t>100.78</t>
  </si>
  <si>
    <t>330.65</t>
  </si>
  <si>
    <t>41.63</t>
  </si>
  <si>
    <t>316.89</t>
  </si>
  <si>
    <t>561.73</t>
  </si>
  <si>
    <t>35475.0</t>
  </si>
  <si>
    <t>74.53</t>
  </si>
  <si>
    <t>451.47</t>
  </si>
  <si>
    <t>376.54</t>
  </si>
  <si>
    <t>18488.54</t>
  </si>
  <si>
    <t>97.93</t>
  </si>
  <si>
    <t>192.93</t>
  </si>
  <si>
    <t>832.1</t>
  </si>
  <si>
    <t>939.9</t>
  </si>
  <si>
    <t>109.13</t>
  </si>
  <si>
    <t>506.9</t>
  </si>
  <si>
    <t>11.34</t>
  </si>
  <si>
    <t>3584.22</t>
  </si>
  <si>
    <t>144.96</t>
  </si>
  <si>
    <t>335.0</t>
  </si>
  <si>
    <t>630.64</t>
  </si>
  <si>
    <t>98.99</t>
  </si>
  <si>
    <t>2911.89</t>
  </si>
  <si>
    <t>182.77</t>
  </si>
  <si>
    <t>610.54</t>
  </si>
  <si>
    <t>272.21</t>
  </si>
  <si>
    <t>34.94</t>
  </si>
  <si>
    <t>633.47</t>
  </si>
  <si>
    <t>832.92</t>
  </si>
  <si>
    <t>30769.89</t>
  </si>
  <si>
    <t>184.13</t>
  </si>
  <si>
    <t>20.48</t>
  </si>
  <si>
    <t>57.97</t>
  </si>
  <si>
    <t>3439.95</t>
  </si>
  <si>
    <t>48.65</t>
  </si>
  <si>
    <t>322.23</t>
  </si>
  <si>
    <t>3630.92</t>
  </si>
  <si>
    <t>65.66</t>
  </si>
  <si>
    <t>965.36</t>
  </si>
  <si>
    <t>380.1</t>
  </si>
  <si>
    <t>19027.95</t>
  </si>
  <si>
    <t>563.26</t>
  </si>
  <si>
    <t>55.98</t>
  </si>
  <si>
    <t>51.98</t>
  </si>
  <si>
    <t>675.74</t>
  </si>
  <si>
    <t>102.02</t>
  </si>
  <si>
    <t>931.46</t>
  </si>
  <si>
    <t>872.21</t>
  </si>
  <si>
    <t>12517.75</t>
  </si>
  <si>
    <t>147.72</t>
  </si>
  <si>
    <t>796.73</t>
  </si>
  <si>
    <t>55.95</t>
  </si>
  <si>
    <t>17401.6</t>
  </si>
  <si>
    <t>89.23</t>
  </si>
  <si>
    <t>281.43</t>
  </si>
  <si>
    <t>365.14</t>
  </si>
  <si>
    <t>17897.68</t>
  </si>
  <si>
    <t>256.13</t>
  </si>
  <si>
    <t>205.77</t>
  </si>
  <si>
    <t>34.46</t>
  </si>
  <si>
    <t>30.15</t>
  </si>
  <si>
    <t>422.1</t>
  </si>
  <si>
    <t>335.5</t>
  </si>
  <si>
    <t>421.74</t>
  </si>
  <si>
    <t>76.17</t>
  </si>
  <si>
    <t>9673.59</t>
  </si>
  <si>
    <t>105.83</t>
  </si>
  <si>
    <t>880.74</t>
  </si>
  <si>
    <t>844.47</t>
  </si>
  <si>
    <t>17040.32</t>
  </si>
  <si>
    <t>79.33</t>
  </si>
  <si>
    <t>563.1</t>
  </si>
  <si>
    <t>278.58</t>
  </si>
  <si>
    <t>10253.63</t>
  </si>
  <si>
    <t>194.19</t>
  </si>
  <si>
    <t>869.53</t>
  </si>
  <si>
    <t>745.63</t>
  </si>
  <si>
    <t>67.74</t>
  </si>
  <si>
    <t>72.7</t>
  </si>
  <si>
    <t>28207.6</t>
  </si>
  <si>
    <t>424.88</t>
  </si>
  <si>
    <t>369.61</t>
  </si>
  <si>
    <t>52.21</t>
  </si>
  <si>
    <t>1409.67</t>
  </si>
  <si>
    <t>136.68</t>
  </si>
  <si>
    <t>140.79</t>
  </si>
  <si>
    <t>627.78</t>
  </si>
  <si>
    <t>817.19</t>
  </si>
  <si>
    <t>74.83</t>
  </si>
  <si>
    <t>72.69</t>
  </si>
  <si>
    <t>47611.95</t>
  </si>
  <si>
    <t>180.48</t>
  </si>
  <si>
    <t>654.19</t>
  </si>
  <si>
    <t>584.94</t>
  </si>
  <si>
    <t>76.24</t>
  </si>
  <si>
    <t>5112.36</t>
  </si>
  <si>
    <t>186.62</t>
  </si>
  <si>
    <t>568.48</t>
  </si>
  <si>
    <t>324.78</t>
  </si>
  <si>
    <t>45.25</t>
  </si>
  <si>
    <t>45.46</t>
  </si>
  <si>
    <t>14365.36</t>
  </si>
  <si>
    <t>144.57</t>
  </si>
  <si>
    <t>943.81</t>
  </si>
  <si>
    <t>638.88</t>
  </si>
  <si>
    <t>27443.21</t>
  </si>
  <si>
    <t>167.28</t>
  </si>
  <si>
    <t>353.38</t>
  </si>
  <si>
    <t>526.99</t>
  </si>
  <si>
    <t>4296.78</t>
  </si>
  <si>
    <t>65.27</t>
  </si>
  <si>
    <t>272.14</t>
  </si>
  <si>
    <t>429.58</t>
  </si>
  <si>
    <t>50.9</t>
  </si>
  <si>
    <t>54.53</t>
  </si>
  <si>
    <t>8506.68</t>
  </si>
  <si>
    <t>131.5</t>
  </si>
  <si>
    <t>523.54</t>
  </si>
  <si>
    <t>883.7</t>
  </si>
  <si>
    <t>14.31</t>
  </si>
  <si>
    <t>4320.0</t>
  </si>
  <si>
    <t>92.65</t>
  </si>
  <si>
    <t>103.57</t>
  </si>
  <si>
    <t>680.4</t>
  </si>
  <si>
    <t>658.24</t>
  </si>
  <si>
    <t>49.69</t>
  </si>
  <si>
    <t>50.98</t>
  </si>
  <si>
    <t>21768.46</t>
  </si>
  <si>
    <t>406.07</t>
  </si>
  <si>
    <t>644.42</t>
  </si>
  <si>
    <t>50.86</t>
  </si>
  <si>
    <t>24667.1</t>
  </si>
  <si>
    <t>22.88</t>
  </si>
  <si>
    <t>832.47</t>
  </si>
  <si>
    <t>202.73</t>
  </si>
  <si>
    <t>93.07</t>
  </si>
  <si>
    <t>8841.65</t>
  </si>
  <si>
    <t>797.53</t>
  </si>
  <si>
    <t>850.42</t>
  </si>
  <si>
    <t>20594.64</t>
  </si>
  <si>
    <t>325.06</t>
  </si>
  <si>
    <t>791.02</t>
  </si>
  <si>
    <t>96.75</t>
  </si>
  <si>
    <t>72161.4</t>
  </si>
  <si>
    <t>184.83</t>
  </si>
  <si>
    <t>643.13</t>
  </si>
  <si>
    <t>27.32</t>
  </si>
  <si>
    <t>1815.25</t>
  </si>
  <si>
    <t>77.09</t>
  </si>
  <si>
    <t>93.88</t>
  </si>
  <si>
    <t>123.8</t>
  </si>
  <si>
    <t>422.37</t>
  </si>
  <si>
    <t>45.41</t>
  </si>
  <si>
    <t>156.87</t>
  </si>
  <si>
    <t>535.21</t>
  </si>
  <si>
    <t>347.23</t>
  </si>
  <si>
    <t>14254.09</t>
  </si>
  <si>
    <t>95.0</t>
  </si>
  <si>
    <t>153.48</t>
  </si>
  <si>
    <t>594.49</t>
  </si>
  <si>
    <t>873.48</t>
  </si>
  <si>
    <t>14807.4</t>
  </si>
  <si>
    <t>25.68</t>
  </si>
  <si>
    <t>183.83</t>
  </si>
  <si>
    <t>248.47</t>
  </si>
  <si>
    <t>420.95</t>
  </si>
  <si>
    <t>16172.7</t>
  </si>
  <si>
    <t>645.07</t>
  </si>
  <si>
    <t>514.55</t>
  </si>
  <si>
    <t>97.7</t>
  </si>
  <si>
    <t>101.88</t>
  </si>
  <si>
    <t>35250.48</t>
  </si>
  <si>
    <t>159.32</t>
  </si>
  <si>
    <t>830.93</t>
  </si>
  <si>
    <t>22730.4</t>
  </si>
  <si>
    <t>113.19</t>
  </si>
  <si>
    <t>385.39</t>
  </si>
  <si>
    <t>549.47</t>
  </si>
  <si>
    <t>54.32</t>
  </si>
  <si>
    <t>7917.75</t>
  </si>
  <si>
    <t>14.17</t>
  </si>
  <si>
    <t>297.56</t>
  </si>
  <si>
    <t>100.3</t>
  </si>
  <si>
    <t>92.57</t>
  </si>
  <si>
    <t>94.3</t>
  </si>
  <si>
    <t>87.09</t>
  </si>
  <si>
    <t>161.9</t>
  </si>
  <si>
    <t>253.04</t>
  </si>
  <si>
    <t>79.63</t>
  </si>
  <si>
    <t>5940.57</t>
  </si>
  <si>
    <t>643.98</t>
  </si>
  <si>
    <t>783.34</t>
  </si>
  <si>
    <t>40.84</t>
  </si>
  <si>
    <t>799.25</t>
  </si>
  <si>
    <t>561.7</t>
  </si>
  <si>
    <t>1617.04</t>
  </si>
  <si>
    <t>112.88</t>
  </si>
  <si>
    <t>276.54</t>
  </si>
  <si>
    <t>356.3</t>
  </si>
  <si>
    <t>23.13</t>
  </si>
  <si>
    <t>64.64</t>
  </si>
  <si>
    <t>850.69</t>
  </si>
  <si>
    <t>408.26</t>
  </si>
  <si>
    <t>93.69</t>
  </si>
  <si>
    <t>29043.9</t>
  </si>
  <si>
    <t>41.68</t>
  </si>
  <si>
    <t>594.11</t>
  </si>
  <si>
    <t>728.07</t>
  </si>
  <si>
    <t>2848.56</t>
  </si>
  <si>
    <t>83.64</t>
  </si>
  <si>
    <t>766.94</t>
  </si>
  <si>
    <t>164.0</t>
  </si>
  <si>
    <t>1335.76</t>
  </si>
  <si>
    <t>859.97</t>
  </si>
  <si>
    <t>208.75</t>
  </si>
  <si>
    <t>498.79</t>
  </si>
  <si>
    <t>556.3</t>
  </si>
  <si>
    <t>28.37</t>
  </si>
  <si>
    <t>133.87</t>
  </si>
  <si>
    <t>412.03</t>
  </si>
  <si>
    <t>985.85</t>
  </si>
  <si>
    <t>16626.0</t>
  </si>
  <si>
    <t>95.57</t>
  </si>
  <si>
    <t>164.36</t>
  </si>
  <si>
    <t>738.12</t>
  </si>
  <si>
    <t>877.76</t>
  </si>
  <si>
    <t>12335.28</t>
  </si>
  <si>
    <t>365.57</t>
  </si>
  <si>
    <t>91.15</t>
  </si>
  <si>
    <t>62802.35</t>
  </si>
  <si>
    <t>630.08</t>
  </si>
  <si>
    <t>522.19</t>
  </si>
  <si>
    <t>2627.92</t>
  </si>
  <si>
    <t>60.25</t>
  </si>
  <si>
    <t>541.62</t>
  </si>
  <si>
    <t>123.1</t>
  </si>
  <si>
    <t>142.93</t>
  </si>
  <si>
    <t>323.86</t>
  </si>
  <si>
    <t>27.33</t>
  </si>
  <si>
    <t>25.65</t>
  </si>
  <si>
    <t>205.2</t>
  </si>
  <si>
    <t>656.46</t>
  </si>
  <si>
    <t>11999.74</t>
  </si>
  <si>
    <t>99.04</t>
  </si>
  <si>
    <t>565.4</t>
  </si>
  <si>
    <t>13.99</t>
  </si>
  <si>
    <t>7945.24</t>
  </si>
  <si>
    <t>452.03</t>
  </si>
  <si>
    <t>220.21</t>
  </si>
  <si>
    <t>14333.5</t>
  </si>
  <si>
    <t>74.74</t>
  </si>
  <si>
    <t>849.0</t>
  </si>
  <si>
    <t>724.27</t>
  </si>
  <si>
    <t>99.61</t>
  </si>
  <si>
    <t>48709.29</t>
  </si>
  <si>
    <t>768.94</t>
  </si>
  <si>
    <t>29.29</t>
  </si>
  <si>
    <t>20173.56</t>
  </si>
  <si>
    <t>192.37</t>
  </si>
  <si>
    <t>177.04</t>
  </si>
  <si>
    <t>17.46</t>
  </si>
  <si>
    <t>74.34</t>
  </si>
  <si>
    <t>190.93</t>
  </si>
  <si>
    <t>871.13</t>
  </si>
  <si>
    <t>923.24</t>
  </si>
  <si>
    <t>37.15</t>
  </si>
  <si>
    <t>15645.06</t>
  </si>
  <si>
    <t>87.71</t>
  </si>
  <si>
    <t>89.75</t>
  </si>
  <si>
    <t>525.68</t>
  </si>
  <si>
    <t>47.77</t>
  </si>
  <si>
    <t>1139.38</t>
  </si>
  <si>
    <t>37.84</t>
  </si>
  <si>
    <t>415.37</t>
  </si>
  <si>
    <t>680.44</t>
  </si>
  <si>
    <t>36.63</t>
  </si>
  <si>
    <t>22849.42</t>
  </si>
  <si>
    <t>150.93</t>
  </si>
  <si>
    <t>14.45</t>
  </si>
  <si>
    <t>513.86</t>
  </si>
  <si>
    <t>87.4</t>
  </si>
  <si>
    <t>13984.0</t>
  </si>
  <si>
    <t>103.86</t>
  </si>
  <si>
    <t>566.41</t>
  </si>
  <si>
    <t>99.78</t>
  </si>
  <si>
    <t>101.1</t>
  </si>
  <si>
    <t>11121.0</t>
  </si>
  <si>
    <t>158.2</t>
  </si>
  <si>
    <t>31.57</t>
  </si>
  <si>
    <t>731.94</t>
  </si>
  <si>
    <t>5549.64</t>
  </si>
  <si>
    <t>50.83</t>
  </si>
  <si>
    <t>283.12</t>
  </si>
  <si>
    <t>950.92</t>
  </si>
  <si>
    <t>59789.46</t>
  </si>
  <si>
    <t>155.1</t>
  </si>
  <si>
    <t>774.85</t>
  </si>
  <si>
    <t>143.87</t>
  </si>
  <si>
    <t>94.51</t>
  </si>
  <si>
    <t>5714.15</t>
  </si>
  <si>
    <t>136.61</t>
  </si>
  <si>
    <t>910.52</t>
  </si>
  <si>
    <t>591.13</t>
  </si>
  <si>
    <t>38673.32</t>
  </si>
  <si>
    <t>107.77</t>
  </si>
  <si>
    <t>166.18</t>
  </si>
  <si>
    <t>335.83</t>
  </si>
  <si>
    <t>2767.44</t>
  </si>
  <si>
    <t>51.87</t>
  </si>
  <si>
    <t>629.79</t>
  </si>
  <si>
    <t>228.21</t>
  </si>
  <si>
    <t>61.63</t>
  </si>
  <si>
    <t>726.98</t>
  </si>
  <si>
    <t>888.43</t>
  </si>
  <si>
    <t>71657.04</t>
  </si>
  <si>
    <t>72.43</t>
  </si>
  <si>
    <t>141.49</t>
  </si>
  <si>
    <t>87.03</t>
  </si>
  <si>
    <t>484.47</t>
  </si>
  <si>
    <t>75.53</t>
  </si>
  <si>
    <t>30514.12</t>
  </si>
  <si>
    <t>32.99</t>
  </si>
  <si>
    <t>107.91</t>
  </si>
  <si>
    <t>41.4</t>
  </si>
  <si>
    <t>585.44</t>
  </si>
  <si>
    <t>132.85</t>
  </si>
  <si>
    <t>536.88</t>
  </si>
  <si>
    <t>195.58</t>
  </si>
  <si>
    <t>10747.4</t>
  </si>
  <si>
    <t>77.43</t>
  </si>
  <si>
    <t>855.88</t>
  </si>
  <si>
    <t>968.85</t>
  </si>
  <si>
    <t>586.65</t>
  </si>
  <si>
    <t>28.32</t>
  </si>
  <si>
    <t>29.76</t>
  </si>
  <si>
    <t>8600.64</t>
  </si>
  <si>
    <t>39.44</t>
  </si>
  <si>
    <t>722.5</t>
  </si>
  <si>
    <t>318.94</t>
  </si>
  <si>
    <t>7.79</t>
  </si>
  <si>
    <t>1713.8</t>
  </si>
  <si>
    <t>460.02</t>
  </si>
  <si>
    <t>89.2</t>
  </si>
  <si>
    <t>15431.6</t>
  </si>
  <si>
    <t>176.95</t>
  </si>
  <si>
    <t>481.57</t>
  </si>
  <si>
    <t>909.29</t>
  </si>
  <si>
    <t>22749.84</t>
  </si>
  <si>
    <t>97.11</t>
  </si>
  <si>
    <t>149.32</t>
  </si>
  <si>
    <t>422.11</t>
  </si>
  <si>
    <t>814.72</t>
  </si>
  <si>
    <t>56.52</t>
  </si>
  <si>
    <t>29532.0</t>
  </si>
  <si>
    <t>199.16</t>
  </si>
  <si>
    <t>452.22</t>
  </si>
  <si>
    <t>989.32</t>
  </si>
  <si>
    <t>6769.99</t>
  </si>
  <si>
    <t>598.87</t>
  </si>
  <si>
    <t>194.18</t>
  </si>
  <si>
    <t>64.63</t>
  </si>
  <si>
    <t>63.28</t>
  </si>
  <si>
    <t>3670.24</t>
  </si>
  <si>
    <t>159.68</t>
  </si>
  <si>
    <t>252.69</t>
  </si>
  <si>
    <t>704.51</t>
  </si>
  <si>
    <t>42912.48</t>
  </si>
  <si>
    <t>195.89</t>
  </si>
  <si>
    <t>298.41</t>
  </si>
  <si>
    <t>213.37</t>
  </si>
  <si>
    <t>87.85</t>
  </si>
  <si>
    <t>14776.4</t>
  </si>
  <si>
    <t>23.18</t>
  </si>
  <si>
    <t>278.26</t>
  </si>
  <si>
    <t>945.88</t>
  </si>
  <si>
    <t>11144.7</t>
  </si>
  <si>
    <t>133.53</t>
  </si>
  <si>
    <t>484.08</t>
  </si>
  <si>
    <t>52.93</t>
  </si>
  <si>
    <t>613.69</t>
  </si>
  <si>
    <t>128.37</t>
  </si>
  <si>
    <t>742.26</t>
  </si>
  <si>
    <t>894.86</t>
  </si>
  <si>
    <t>51.96</t>
  </si>
  <si>
    <t>49.12</t>
  </si>
  <si>
    <t>8743.36</t>
  </si>
  <si>
    <t>268.35</t>
  </si>
  <si>
    <t>532.05</t>
  </si>
  <si>
    <t>98.47</t>
  </si>
  <si>
    <t>27768.54</t>
  </si>
  <si>
    <t>158.83</t>
  </si>
  <si>
    <t>630.37</t>
  </si>
  <si>
    <t>104.3</t>
  </si>
  <si>
    <t>94.35</t>
  </si>
  <si>
    <t>101.3</t>
  </si>
  <si>
    <t>727.36</t>
  </si>
  <si>
    <t>651.41</t>
  </si>
  <si>
    <t>62.48</t>
  </si>
  <si>
    <t>29651.02</t>
  </si>
  <si>
    <t>164.13</t>
  </si>
  <si>
    <t>861.5</t>
  </si>
  <si>
    <t>701.46</t>
  </si>
  <si>
    <t>98.09</t>
  </si>
  <si>
    <t>58461.64</t>
  </si>
  <si>
    <t>115.89</t>
  </si>
  <si>
    <t>431.64</t>
  </si>
  <si>
    <t>103.34</t>
  </si>
  <si>
    <t>553.77</t>
  </si>
  <si>
    <t>774.19</t>
  </si>
  <si>
    <t>327.95</t>
  </si>
  <si>
    <t>38.83</t>
  </si>
  <si>
    <t>658.87</t>
  </si>
  <si>
    <t>894.53</t>
  </si>
  <si>
    <t>84.49</t>
  </si>
  <si>
    <t>33939.48</t>
  </si>
  <si>
    <t>127.4</t>
  </si>
  <si>
    <t>489.15</t>
  </si>
  <si>
    <t>256.77</t>
  </si>
  <si>
    <t>22341.45</t>
  </si>
  <si>
    <t>221.31</t>
  </si>
  <si>
    <t>89.22</t>
  </si>
  <si>
    <t>17844.0</t>
  </si>
  <si>
    <t>90.31</t>
  </si>
  <si>
    <t>362.51</t>
  </si>
  <si>
    <t>27682.64</t>
  </si>
  <si>
    <t>596.83</t>
  </si>
  <si>
    <t>99.95</t>
  </si>
  <si>
    <t>30284.85</t>
  </si>
  <si>
    <t>697.61</t>
  </si>
  <si>
    <t>880.17</t>
  </si>
  <si>
    <t>30130.0</t>
  </si>
  <si>
    <t>126.88</t>
  </si>
  <si>
    <t>324.01</t>
  </si>
  <si>
    <t>860.39</t>
  </si>
  <si>
    <t>39.75</t>
  </si>
  <si>
    <t>9063.0</t>
  </si>
  <si>
    <t>39.06</t>
  </si>
  <si>
    <t>795.25</t>
  </si>
  <si>
    <t>706.78</t>
  </si>
  <si>
    <t>30.39</t>
  </si>
  <si>
    <t>10592.4</t>
  </si>
  <si>
    <t>908.75</t>
  </si>
  <si>
    <t>268.09</t>
  </si>
  <si>
    <t>196.0</t>
  </si>
  <si>
    <t>107.48</t>
  </si>
  <si>
    <t>5382.98</t>
  </si>
  <si>
    <t>46.95</t>
  </si>
  <si>
    <t>186.56</t>
  </si>
  <si>
    <t>843.07</t>
  </si>
  <si>
    <t>945.02</t>
  </si>
  <si>
    <t>1632.36</t>
  </si>
  <si>
    <t>68.1</t>
  </si>
  <si>
    <t>265.07</t>
  </si>
  <si>
    <t>21.38</t>
  </si>
  <si>
    <t>1731.78</t>
  </si>
  <si>
    <t>360.91</t>
  </si>
  <si>
    <t>462.49</t>
  </si>
  <si>
    <t>71.38</t>
  </si>
  <si>
    <t>82.36</t>
  </si>
  <si>
    <t>702.76</t>
  </si>
  <si>
    <t>501.16</t>
  </si>
  <si>
    <t>179.66</t>
  </si>
  <si>
    <t>18.84</t>
  </si>
  <si>
    <t>347.15</t>
  </si>
  <si>
    <t>10102.44</t>
  </si>
  <si>
    <t>143.61</t>
  </si>
  <si>
    <t>349.94</t>
  </si>
  <si>
    <t>558.02</t>
  </si>
  <si>
    <t>55.91</t>
  </si>
  <si>
    <t>26655.2</t>
  </si>
  <si>
    <t>689.89</t>
  </si>
  <si>
    <t>96.78</t>
  </si>
  <si>
    <t>92.37</t>
  </si>
  <si>
    <t>51819.57</t>
  </si>
  <si>
    <t>88.15</t>
  </si>
  <si>
    <t>517.38</t>
  </si>
  <si>
    <t>493.51</t>
  </si>
  <si>
    <t>242.06</t>
  </si>
  <si>
    <t>825.29</t>
  </si>
  <si>
    <t>32527.98</t>
  </si>
  <si>
    <t>135.44</t>
  </si>
  <si>
    <t>770.55</t>
  </si>
  <si>
    <t>898.13</t>
  </si>
  <si>
    <t>29509.44</t>
  </si>
  <si>
    <t>541.7</t>
  </si>
  <si>
    <t>568.75</t>
  </si>
  <si>
    <t>26679.15</t>
  </si>
  <si>
    <t>655.45</t>
  </si>
  <si>
    <t>434.67</t>
  </si>
  <si>
    <t>10715.67</t>
  </si>
  <si>
    <t>70.59</t>
  </si>
  <si>
    <t>757.81</t>
  </si>
  <si>
    <t>411.24</t>
  </si>
  <si>
    <t>46.45</t>
  </si>
  <si>
    <t>19080.48</t>
  </si>
  <si>
    <t>96.02</t>
  </si>
  <si>
    <t>120.16</t>
  </si>
  <si>
    <t>28.99</t>
  </si>
  <si>
    <t>143.01</t>
  </si>
  <si>
    <t>624.5</t>
  </si>
  <si>
    <t>385.07</t>
  </si>
  <si>
    <t>26828.16</t>
  </si>
  <si>
    <t>186.06</t>
  </si>
  <si>
    <t>655.03</t>
  </si>
  <si>
    <t>26.98</t>
  </si>
  <si>
    <t>917.32</t>
  </si>
  <si>
    <t>98.98</t>
  </si>
  <si>
    <t>545.83</t>
  </si>
  <si>
    <t>816.86</t>
  </si>
  <si>
    <t>29237.92</t>
  </si>
  <si>
    <t>89.98</t>
  </si>
  <si>
    <t>932.2</t>
  </si>
  <si>
    <t>26182.23</t>
  </si>
  <si>
    <t>180.27</t>
  </si>
  <si>
    <t>411.34</t>
  </si>
  <si>
    <t>893.76</t>
  </si>
  <si>
    <t>12061.98</t>
  </si>
  <si>
    <t>190.64</t>
  </si>
  <si>
    <t>750.67</t>
  </si>
  <si>
    <t>74.21</t>
  </si>
  <si>
    <t>28.63</t>
  </si>
  <si>
    <t>150.65</t>
  </si>
  <si>
    <t>31.75</t>
  </si>
  <si>
    <t>63.5</t>
  </si>
  <si>
    <t>169.48</t>
  </si>
  <si>
    <t>516.52</t>
  </si>
  <si>
    <t>585.51</t>
  </si>
  <si>
    <t>90.25</t>
  </si>
  <si>
    <t>2382.21</t>
  </si>
  <si>
    <t>89.93</t>
  </si>
  <si>
    <t>270.72</t>
  </si>
  <si>
    <t>650.13</t>
  </si>
  <si>
    <t>1386.06</t>
  </si>
  <si>
    <t>171.58</t>
  </si>
  <si>
    <t>955.47</t>
  </si>
  <si>
    <t>696.97</t>
  </si>
  <si>
    <t>96.65</t>
  </si>
  <si>
    <t>396.72</t>
  </si>
  <si>
    <t>837.82</t>
  </si>
  <si>
    <t>32.85</t>
  </si>
  <si>
    <t>75.33</t>
  </si>
  <si>
    <t>354.44</t>
  </si>
  <si>
    <t>349.84</t>
  </si>
  <si>
    <t>37.09</t>
  </si>
  <si>
    <t>9299.61</t>
  </si>
  <si>
    <t>810.88</t>
  </si>
  <si>
    <t>95.78</t>
  </si>
  <si>
    <t>807.7</t>
  </si>
  <si>
    <t>669.41</t>
  </si>
  <si>
    <t>356.4</t>
  </si>
  <si>
    <t>147.67</t>
  </si>
  <si>
    <t>144.18</t>
  </si>
  <si>
    <t>11.14</t>
  </si>
  <si>
    <t>568.14</t>
  </si>
  <si>
    <t>698.48</t>
  </si>
  <si>
    <t>198.71</t>
  </si>
  <si>
    <t>99.12</t>
  </si>
  <si>
    <t>10921.29</t>
  </si>
  <si>
    <t>182.47</t>
  </si>
  <si>
    <t>725.54</t>
  </si>
  <si>
    <t>6011.26</t>
  </si>
  <si>
    <t>210.89</t>
  </si>
  <si>
    <t>918.94</t>
  </si>
  <si>
    <t>15183.45</t>
  </si>
  <si>
    <t>526.75</t>
  </si>
  <si>
    <t>718.41</t>
  </si>
  <si>
    <t>55.5</t>
  </si>
  <si>
    <t>53.94</t>
  </si>
  <si>
    <t>33173.1</t>
  </si>
  <si>
    <t>192.67</t>
  </si>
  <si>
    <t>672.48</t>
  </si>
  <si>
    <t>333.69</t>
  </si>
  <si>
    <t>97.86</t>
  </si>
  <si>
    <t>171.65</t>
  </si>
  <si>
    <t>316.61</t>
  </si>
  <si>
    <t>164.37</t>
  </si>
  <si>
    <t>1072.72</t>
  </si>
  <si>
    <t>682.4</t>
  </si>
  <si>
    <t>798.69</t>
  </si>
  <si>
    <t>46.93</t>
  </si>
  <si>
    <t>49.36</t>
  </si>
  <si>
    <t>150.69</t>
  </si>
  <si>
    <t>397.62</t>
  </si>
  <si>
    <t>12200.88</t>
  </si>
  <si>
    <t>186.83</t>
  </si>
  <si>
    <t>505.21</t>
  </si>
  <si>
    <t>478.22</t>
  </si>
  <si>
    <t>10613.25</t>
  </si>
  <si>
    <t>104.71</t>
  </si>
  <si>
    <t>532.6</t>
  </si>
  <si>
    <t>876.89</t>
  </si>
  <si>
    <t>71.86</t>
  </si>
  <si>
    <t>46277.84</t>
  </si>
  <si>
    <t>150.2</t>
  </si>
  <si>
    <t>444.48</t>
  </si>
  <si>
    <t>714.01</t>
  </si>
  <si>
    <t>2080.46</t>
  </si>
  <si>
    <t>895.89</t>
  </si>
  <si>
    <t>903.79</t>
  </si>
  <si>
    <t>60.39</t>
  </si>
  <si>
    <t>62.94</t>
  </si>
  <si>
    <t>55701.9</t>
  </si>
  <si>
    <t>178.95</t>
  </si>
  <si>
    <t>181.54</t>
  </si>
  <si>
    <t>359.94</t>
  </si>
  <si>
    <t>87.42</t>
  </si>
  <si>
    <t>24390.18</t>
  </si>
  <si>
    <t>872.77</t>
  </si>
  <si>
    <t>353.46</t>
  </si>
  <si>
    <t>6723.69</t>
  </si>
  <si>
    <t>280.87</t>
  </si>
  <si>
    <t>539.18</t>
  </si>
  <si>
    <t>418.95</t>
  </si>
  <si>
    <t>128.0</t>
  </si>
  <si>
    <t>710.78</t>
  </si>
  <si>
    <t>45.28</t>
  </si>
  <si>
    <t>43.53</t>
  </si>
  <si>
    <t>19806.15</t>
  </si>
  <si>
    <t>149.96</t>
  </si>
  <si>
    <t>34.3</t>
  </si>
  <si>
    <t>148.72</t>
  </si>
  <si>
    <t>671.74</t>
  </si>
  <si>
    <t>491.7</t>
  </si>
  <si>
    <t>66.85</t>
  </si>
  <si>
    <t>835.76</t>
  </si>
  <si>
    <t>4662.41</t>
  </si>
  <si>
    <t>187.98</t>
  </si>
  <si>
    <t>728.14</t>
  </si>
  <si>
    <t>19.23</t>
  </si>
  <si>
    <t>7079.82</t>
  </si>
  <si>
    <t>370.7</t>
  </si>
  <si>
    <t>16.77</t>
  </si>
  <si>
    <t>11353.29</t>
  </si>
  <si>
    <t>638.59</t>
  </si>
  <si>
    <t>617.7</t>
  </si>
  <si>
    <t>37482.23</t>
  </si>
  <si>
    <t>783.08</t>
  </si>
  <si>
    <t>889.09</t>
  </si>
  <si>
    <t>42.82</t>
  </si>
  <si>
    <t>2634.36</t>
  </si>
  <si>
    <t>692.67</t>
  </si>
  <si>
    <t>56.2</t>
  </si>
  <si>
    <t>3548.24</t>
  </si>
  <si>
    <t>87.41</t>
  </si>
  <si>
    <t>486.4</t>
  </si>
  <si>
    <t>792.45</t>
  </si>
  <si>
    <t>126.16</t>
  </si>
  <si>
    <t>550.45</t>
  </si>
  <si>
    <t>308.6</t>
  </si>
  <si>
    <t>62.69</t>
  </si>
  <si>
    <t>69.07</t>
  </si>
  <si>
    <t>11619.84</t>
  </si>
  <si>
    <t>755.65</t>
  </si>
  <si>
    <t>115.31</t>
  </si>
  <si>
    <t>816.48</t>
  </si>
  <si>
    <t>126.09</t>
  </si>
  <si>
    <t>873.64</t>
  </si>
  <si>
    <t>655.55</t>
  </si>
  <si>
    <t>22.15</t>
  </si>
  <si>
    <t>10428.99</t>
  </si>
  <si>
    <t>516.46</t>
  </si>
  <si>
    <t>547.65</t>
  </si>
  <si>
    <t>14731.8</t>
  </si>
  <si>
    <t>155.99</t>
  </si>
  <si>
    <t>585.42</t>
  </si>
  <si>
    <t>188.84</t>
  </si>
  <si>
    <t>678.61</t>
  </si>
  <si>
    <t>967.17</t>
  </si>
  <si>
    <t>18.87</t>
  </si>
  <si>
    <t>764.81</t>
  </si>
  <si>
    <t>397.23</t>
  </si>
  <si>
    <t>77.87</t>
  </si>
  <si>
    <t>24529.05</t>
  </si>
  <si>
    <t>616.62</t>
  </si>
  <si>
    <t>949.75</t>
  </si>
  <si>
    <t>43879.5</t>
  </si>
  <si>
    <t>83.51</t>
  </si>
  <si>
    <t>138.93</t>
  </si>
  <si>
    <t>635.39</t>
  </si>
  <si>
    <t>343.98</t>
  </si>
  <si>
    <t>93.8</t>
  </si>
  <si>
    <t>90.41</t>
  </si>
  <si>
    <t>994.51</t>
  </si>
  <si>
    <t>128.49</t>
  </si>
  <si>
    <t>517.99</t>
  </si>
  <si>
    <t>35.25</t>
  </si>
  <si>
    <t>35.94</t>
  </si>
  <si>
    <t>3270.54</t>
  </si>
  <si>
    <t>199.4</t>
  </si>
  <si>
    <t>191.05</t>
  </si>
  <si>
    <t>991.49</t>
  </si>
  <si>
    <t>16.61</t>
  </si>
  <si>
    <t>2175.91</t>
  </si>
  <si>
    <t>71.51</t>
  </si>
  <si>
    <t>24.24</t>
  </si>
  <si>
    <t>300.73</t>
  </si>
  <si>
    <t>36.48</t>
  </si>
  <si>
    <t>1021.02</t>
  </si>
  <si>
    <t>192.48</t>
  </si>
  <si>
    <t>245.0</t>
  </si>
  <si>
    <t>771.48</t>
  </si>
  <si>
    <t>90.11</t>
  </si>
  <si>
    <t>11083.53</t>
  </si>
  <si>
    <t>129.09</t>
  </si>
  <si>
    <t>367.92</t>
  </si>
  <si>
    <t>967.83</t>
  </si>
  <si>
    <t>87.23</t>
  </si>
  <si>
    <t>42791.55</t>
  </si>
  <si>
    <t>170.86</t>
  </si>
  <si>
    <t>11.86</t>
  </si>
  <si>
    <t>665.4</t>
  </si>
  <si>
    <t>48.21</t>
  </si>
  <si>
    <t>47.4</t>
  </si>
  <si>
    <t>10807.2</t>
  </si>
  <si>
    <t>160.2</t>
  </si>
  <si>
    <t>994.25</t>
  </si>
  <si>
    <t>42.35</t>
  </si>
  <si>
    <t>29798.4</t>
  </si>
  <si>
    <t>125.76</t>
  </si>
  <si>
    <t>513.4</t>
  </si>
  <si>
    <t>2307.76</t>
  </si>
  <si>
    <t>375.45</t>
  </si>
  <si>
    <t>612.4</t>
  </si>
  <si>
    <t>1923.86</t>
  </si>
  <si>
    <t>260.45</t>
  </si>
  <si>
    <t>706.55</t>
  </si>
  <si>
    <t>22606.26</t>
  </si>
  <si>
    <t>120.63</t>
  </si>
  <si>
    <t>292.08</t>
  </si>
  <si>
    <t>953.11</t>
  </si>
  <si>
    <t>803.21</t>
  </si>
  <si>
    <t>718.53</t>
  </si>
  <si>
    <t>23.25</t>
  </si>
  <si>
    <t>182.03</t>
  </si>
  <si>
    <t>214.26</t>
  </si>
  <si>
    <t>83.29</t>
  </si>
  <si>
    <t>49098.48</t>
  </si>
  <si>
    <t>778.21</t>
  </si>
  <si>
    <t>556.64</t>
  </si>
  <si>
    <t>146.95</t>
  </si>
  <si>
    <t>938.16</t>
  </si>
  <si>
    <t>782.55</t>
  </si>
  <si>
    <t>20.0</t>
  </si>
  <si>
    <t>3820.0</t>
  </si>
  <si>
    <t>162.85</t>
  </si>
  <si>
    <t>22.37</t>
  </si>
  <si>
    <t>27.46</t>
  </si>
  <si>
    <t>439.36</t>
  </si>
  <si>
    <t>31.16</t>
  </si>
  <si>
    <t>870.03</t>
  </si>
  <si>
    <t>424.45</t>
  </si>
  <si>
    <t>39.34</t>
  </si>
  <si>
    <t>293.09</t>
  </si>
  <si>
    <t>171.4</t>
  </si>
  <si>
    <t>562.43</t>
  </si>
  <si>
    <t>741.88</t>
  </si>
  <si>
    <t>32.3</t>
  </si>
  <si>
    <t>747.46</t>
  </si>
  <si>
    <t>209.35</t>
  </si>
  <si>
    <t>177.65</t>
  </si>
  <si>
    <t>300.55</t>
  </si>
  <si>
    <t>193.8</t>
  </si>
  <si>
    <t>465.31</t>
  </si>
  <si>
    <t>673.6</t>
  </si>
  <si>
    <t>46.36</t>
  </si>
  <si>
    <t>423.09</t>
  </si>
  <si>
    <t>860.94</t>
  </si>
  <si>
    <t>21561.06</t>
  </si>
  <si>
    <t>193.59</t>
  </si>
  <si>
    <t>188.37</t>
  </si>
  <si>
    <t>916.55</t>
  </si>
  <si>
    <t>88.96</t>
  </si>
  <si>
    <t>6316.16</t>
  </si>
  <si>
    <t>91.0</t>
  </si>
  <si>
    <t>144.06</t>
  </si>
  <si>
    <t>201.66</t>
  </si>
  <si>
    <t>273.84</t>
  </si>
  <si>
    <t>19.31</t>
  </si>
  <si>
    <t>15.65</t>
  </si>
  <si>
    <t>369.34</t>
  </si>
  <si>
    <t>964.1</t>
  </si>
  <si>
    <t>85913.52</t>
  </si>
  <si>
    <t>912.69</t>
  </si>
  <si>
    <t>635.81</t>
  </si>
  <si>
    <t>17.24</t>
  </si>
  <si>
    <t>7840.76</t>
  </si>
  <si>
    <t>611.94</t>
  </si>
  <si>
    <t>46.03</t>
  </si>
  <si>
    <t>3498.28</t>
  </si>
  <si>
    <t>178.24</t>
  </si>
  <si>
    <t>777.56</t>
  </si>
  <si>
    <t>954.37</t>
  </si>
  <si>
    <t>92.38</t>
  </si>
  <si>
    <t>88.89</t>
  </si>
  <si>
    <t>27467.01</t>
  </si>
  <si>
    <t>74.35</t>
  </si>
  <si>
    <t>63.03</t>
  </si>
  <si>
    <t>258.09</t>
  </si>
  <si>
    <t>326.19</t>
  </si>
  <si>
    <t>63.39</t>
  </si>
  <si>
    <t>9254.94</t>
  </si>
  <si>
    <t>50.06</t>
  </si>
  <si>
    <t>155.74</t>
  </si>
  <si>
    <t>219.65</t>
  </si>
  <si>
    <t>755.23</t>
  </si>
  <si>
    <t>42.73</t>
  </si>
  <si>
    <t>25552.54</t>
  </si>
  <si>
    <t>183.47</t>
  </si>
  <si>
    <t>434.26</t>
  </si>
  <si>
    <t>393.73</t>
  </si>
  <si>
    <t>97.27</t>
  </si>
  <si>
    <t>467.54</t>
  </si>
  <si>
    <t>51.74</t>
  </si>
  <si>
    <t>16470.3</t>
  </si>
  <si>
    <t>149.95</t>
  </si>
  <si>
    <t>657.27</t>
  </si>
  <si>
    <t>271.12</t>
  </si>
  <si>
    <t>65.99</t>
  </si>
  <si>
    <t>106.88</t>
  </si>
  <si>
    <t>589.76</t>
  </si>
  <si>
    <t>275.2</t>
  </si>
  <si>
    <t>30.47</t>
  </si>
  <si>
    <t>6764.34</t>
  </si>
  <si>
    <t>358.9</t>
  </si>
  <si>
    <t>619.99</t>
  </si>
  <si>
    <t>2981.86</t>
  </si>
  <si>
    <t>224.13</t>
  </si>
  <si>
    <t>18656.0</t>
  </si>
  <si>
    <t>57.79</t>
  </si>
  <si>
    <t>138.97</t>
  </si>
  <si>
    <t>917.54</t>
  </si>
  <si>
    <t>207.62</t>
  </si>
  <si>
    <t>15103.2</t>
  </si>
  <si>
    <t>93.89</t>
  </si>
  <si>
    <t>623.12</t>
  </si>
  <si>
    <t>898.41</t>
  </si>
  <si>
    <t>24.88</t>
  </si>
  <si>
    <t>15361.01</t>
  </si>
  <si>
    <t>342.49</t>
  </si>
  <si>
    <t>22.98</t>
  </si>
  <si>
    <t>669.47</t>
  </si>
  <si>
    <t>884.38</t>
  </si>
  <si>
    <t>18061.23</t>
  </si>
  <si>
    <t>170.25</t>
  </si>
  <si>
    <t>749.86</t>
  </si>
  <si>
    <t>26201.28</t>
  </si>
  <si>
    <t>108.09</t>
  </si>
  <si>
    <t>812.51</t>
  </si>
  <si>
    <t>86.08</t>
  </si>
  <si>
    <t>92.27</t>
  </si>
  <si>
    <t>126.01</t>
  </si>
  <si>
    <t>282.52</t>
  </si>
  <si>
    <t>741.04</t>
  </si>
  <si>
    <t>27138.9</t>
  </si>
  <si>
    <t>116.73</t>
  </si>
  <si>
    <t>904.28</t>
  </si>
  <si>
    <t>19224.88</t>
  </si>
  <si>
    <t>102.84</t>
  </si>
  <si>
    <t>380.22</t>
  </si>
  <si>
    <t>63.34</t>
  </si>
  <si>
    <t>16088.36</t>
  </si>
  <si>
    <t>931.19</t>
  </si>
  <si>
    <t>11.79</t>
  </si>
  <si>
    <t>63.76</t>
  </si>
  <si>
    <t>139.09</t>
  </si>
  <si>
    <t>791.33</t>
  </si>
  <si>
    <t>95.75</t>
  </si>
  <si>
    <t>64663.78</t>
  </si>
  <si>
    <t>167.37</t>
  </si>
  <si>
    <t>437.02</t>
  </si>
  <si>
    <t>24.17</t>
  </si>
  <si>
    <t>2368.66</t>
  </si>
  <si>
    <t>106.17</t>
  </si>
  <si>
    <t>881.05</t>
  </si>
  <si>
    <t>756.83</t>
  </si>
  <si>
    <t>61.15</t>
  </si>
  <si>
    <t>32959.85</t>
  </si>
  <si>
    <t>152.78</t>
  </si>
  <si>
    <t>863.69</t>
  </si>
  <si>
    <t>39101.64</t>
  </si>
  <si>
    <t>300.1</t>
  </si>
  <si>
    <t>778.91</t>
  </si>
  <si>
    <t>931.22</t>
  </si>
  <si>
    <t>47.94</t>
  </si>
  <si>
    <t>45.18</t>
  </si>
  <si>
    <t>37047.6</t>
  </si>
  <si>
    <t>32.48</t>
  </si>
  <si>
    <t>170.14</t>
  </si>
  <si>
    <t>572.27</t>
  </si>
  <si>
    <t>897.05</t>
  </si>
  <si>
    <t>42906.6</t>
  </si>
  <si>
    <t>797.39</t>
  </si>
  <si>
    <t>598.07</t>
  </si>
  <si>
    <t>45511.51</t>
  </si>
  <si>
    <t>146.65</t>
  </si>
  <si>
    <t>864.28</t>
  </si>
  <si>
    <t>294.0</t>
  </si>
  <si>
    <t>16.14</t>
  </si>
  <si>
    <t>112.77</t>
  </si>
  <si>
    <t>11.91</t>
  </si>
  <si>
    <t>9.52</t>
  </si>
  <si>
    <t>276.08</t>
  </si>
  <si>
    <t>66.11</t>
  </si>
  <si>
    <t>86.42</t>
  </si>
  <si>
    <t>840.02</t>
  </si>
  <si>
    <t>275.49</t>
  </si>
  <si>
    <t>5454.22</t>
  </si>
  <si>
    <t>391.76</t>
  </si>
  <si>
    <t>580.07</t>
  </si>
  <si>
    <t>24.71</t>
  </si>
  <si>
    <t>2380.48</t>
  </si>
  <si>
    <t>128.21</t>
  </si>
  <si>
    <t>86.0</t>
  </si>
  <si>
    <t>103.44</t>
  </si>
  <si>
    <t>80.14</t>
  </si>
  <si>
    <t>208.02</t>
  </si>
  <si>
    <t>340.09</t>
  </si>
  <si>
    <t>22359.24</t>
  </si>
  <si>
    <t>141.54</t>
  </si>
  <si>
    <t>184.34</t>
  </si>
  <si>
    <t>1620.6</t>
  </si>
  <si>
    <t>70.82</t>
  </si>
  <si>
    <t>231.75</t>
  </si>
  <si>
    <t>259.21</t>
  </si>
  <si>
    <t>86.98</t>
  </si>
  <si>
    <t>86.54</t>
  </si>
  <si>
    <t>3980.84</t>
  </si>
  <si>
    <t>145.21</t>
  </si>
  <si>
    <t>789.97</t>
  </si>
  <si>
    <t>723.71</t>
  </si>
  <si>
    <t>39.41</t>
  </si>
  <si>
    <t>36.38</t>
  </si>
  <si>
    <t>13133.18</t>
  </si>
  <si>
    <t>97.76</t>
  </si>
  <si>
    <t>136.93</t>
  </si>
  <si>
    <t>969.8</t>
  </si>
  <si>
    <t>54.42</t>
  </si>
  <si>
    <t>326.52</t>
  </si>
  <si>
    <t>163.76</t>
  </si>
  <si>
    <t>448.35</t>
  </si>
  <si>
    <t>80.29</t>
  </si>
  <si>
    <t>231.63</t>
  </si>
  <si>
    <t>224.62</t>
  </si>
  <si>
    <t>302.07</t>
  </si>
  <si>
    <t>45.75</t>
  </si>
  <si>
    <t>8640.63</t>
  </si>
  <si>
    <t>546.83</t>
  </si>
  <si>
    <t>882.13</t>
  </si>
  <si>
    <t>29169.6</t>
  </si>
  <si>
    <t>39.82</t>
  </si>
  <si>
    <t>798.86</t>
  </si>
  <si>
    <t>563.82</t>
  </si>
  <si>
    <t>4338.25</t>
  </si>
  <si>
    <t>138.55</t>
  </si>
  <si>
    <t>863.09</t>
  </si>
  <si>
    <t>15.73</t>
  </si>
  <si>
    <t>14.15</t>
  </si>
  <si>
    <t>4966.65</t>
  </si>
  <si>
    <t>191.02</t>
  </si>
  <si>
    <t>851.94</t>
  </si>
  <si>
    <t>674.71</t>
  </si>
  <si>
    <t>33.98</t>
  </si>
  <si>
    <t>16306.02</t>
  </si>
  <si>
    <t>792.09</t>
  </si>
  <si>
    <t>578.76</t>
  </si>
  <si>
    <t>52.15</t>
  </si>
  <si>
    <t>85.05</t>
  </si>
  <si>
    <t>153.67</t>
  </si>
  <si>
    <t>107.31</t>
  </si>
  <si>
    <t>28.59</t>
  </si>
  <si>
    <t>26.34</t>
  </si>
  <si>
    <t>4688.52</t>
  </si>
  <si>
    <t>215.14</t>
  </si>
  <si>
    <t>57.91</t>
  </si>
  <si>
    <t>56.77</t>
  </si>
  <si>
    <t>3519.74</t>
  </si>
  <si>
    <t>125.96</t>
  </si>
  <si>
    <t>473.32</t>
  </si>
  <si>
    <t>761.06</t>
  </si>
  <si>
    <t>34.44</t>
  </si>
  <si>
    <t>35.33</t>
  </si>
  <si>
    <t>2084.47</t>
  </si>
  <si>
    <t>168.64</t>
  </si>
  <si>
    <t>778.99</t>
  </si>
  <si>
    <t>52.45</t>
  </si>
  <si>
    <t>48.7</t>
  </si>
  <si>
    <t>11201.0</t>
  </si>
  <si>
    <t>161.19</t>
  </si>
  <si>
    <t>943.23</t>
  </si>
  <si>
    <t>62.55</t>
  </si>
  <si>
    <t>61.13</t>
  </si>
  <si>
    <t>33071.33</t>
  </si>
  <si>
    <t>60.48</t>
  </si>
  <si>
    <t>172.61</t>
  </si>
  <si>
    <t>350.57</t>
  </si>
  <si>
    <t>444.22</t>
  </si>
  <si>
    <t>2482.73</t>
  </si>
  <si>
    <t>684.45</t>
  </si>
  <si>
    <t>449.28</t>
  </si>
  <si>
    <t>57.8</t>
  </si>
  <si>
    <t>56.45</t>
  </si>
  <si>
    <t>451.6</t>
  </si>
  <si>
    <t>543.77</t>
  </si>
  <si>
    <t>164.24</t>
  </si>
  <si>
    <t>89.6</t>
  </si>
  <si>
    <t>160.98</t>
  </si>
  <si>
    <t>346.4</t>
  </si>
  <si>
    <t>258.19</t>
  </si>
  <si>
    <t>89.63</t>
  </si>
  <si>
    <t>4398.26</t>
  </si>
  <si>
    <t>591.56</t>
  </si>
  <si>
    <t>639.35</t>
  </si>
  <si>
    <t>111.44</t>
  </si>
  <si>
    <t>534.46</t>
  </si>
  <si>
    <t>703.57</t>
  </si>
  <si>
    <t>28.41</t>
  </si>
  <si>
    <t>13608.39</t>
  </si>
  <si>
    <t>163.52</t>
  </si>
  <si>
    <t>517.11</t>
  </si>
  <si>
    <t>450.39</t>
  </si>
  <si>
    <t>27.69</t>
  </si>
  <si>
    <t>3267.42</t>
  </si>
  <si>
    <t>107.18</t>
  </si>
  <si>
    <t>750.55</t>
  </si>
  <si>
    <t>568.69</t>
  </si>
  <si>
    <t>77.99</t>
  </si>
  <si>
    <t>32892.42</t>
  </si>
  <si>
    <t>170.06</t>
  </si>
  <si>
    <t>147.28</t>
  </si>
  <si>
    <t>817.49</t>
  </si>
  <si>
    <t>23.36</t>
  </si>
  <si>
    <t>1236.94</t>
  </si>
  <si>
    <t>65.88</t>
  </si>
  <si>
    <t>321.82</t>
  </si>
  <si>
    <t>948.06</t>
  </si>
  <si>
    <t>41.73</t>
  </si>
  <si>
    <t>667.68</t>
  </si>
  <si>
    <t>364.54</t>
  </si>
  <si>
    <t>532.66</t>
  </si>
  <si>
    <t>53.14</t>
  </si>
  <si>
    <t>48.46</t>
  </si>
  <si>
    <t>8286.66</t>
  </si>
  <si>
    <t>350.71</t>
  </si>
  <si>
    <t>227.23</t>
  </si>
  <si>
    <t>41.08</t>
  </si>
  <si>
    <t>2752.36</t>
  </si>
  <si>
    <t>938.25</t>
  </si>
  <si>
    <t>492.87</t>
  </si>
  <si>
    <t>242.51</t>
  </si>
  <si>
    <t>67.46</t>
  </si>
  <si>
    <t>56.33</t>
  </si>
  <si>
    <t>548.56</t>
  </si>
  <si>
    <t>92.33</t>
  </si>
  <si>
    <t>1569.61</t>
  </si>
  <si>
    <t>10.17</t>
  </si>
  <si>
    <t>913.76</t>
  </si>
  <si>
    <t>6905.25</t>
  </si>
  <si>
    <t>27.93</t>
  </si>
  <si>
    <t>206.53</t>
  </si>
  <si>
    <t>90.42</t>
  </si>
  <si>
    <t>36.57</t>
  </si>
  <si>
    <t>808.39</t>
  </si>
  <si>
    <t>452.2</t>
  </si>
  <si>
    <t>2579.75</t>
  </si>
  <si>
    <t>826.11</t>
  </si>
  <si>
    <t>501.95</t>
  </si>
  <si>
    <t>26776.32</t>
  </si>
  <si>
    <t>662.06</t>
  </si>
  <si>
    <t>775.42</t>
  </si>
  <si>
    <t>90.61</t>
  </si>
  <si>
    <t>86.22</t>
  </si>
  <si>
    <t>14916.06</t>
  </si>
  <si>
    <t>134.2</t>
  </si>
  <si>
    <t>713.27</t>
  </si>
  <si>
    <t>66.6</t>
  </si>
  <si>
    <t>69.72</t>
  </si>
  <si>
    <t>3346.56</t>
  </si>
  <si>
    <t>42.3</t>
  </si>
  <si>
    <t>313.18</t>
  </si>
  <si>
    <t>60657.12</t>
  </si>
  <si>
    <t>407.16</t>
  </si>
  <si>
    <t>558.39</t>
  </si>
  <si>
    <t>16743.15</t>
  </si>
  <si>
    <t>3978.84</t>
  </si>
  <si>
    <t>954.22</t>
  </si>
  <si>
    <t>139.12</t>
  </si>
  <si>
    <t>700.7</t>
  </si>
  <si>
    <t>463.29</t>
  </si>
  <si>
    <t>4235.55</t>
  </si>
  <si>
    <t>103.51</t>
  </si>
  <si>
    <t>824.09</t>
  </si>
  <si>
    <t>16.22</t>
  </si>
  <si>
    <t>173.99</t>
  </si>
  <si>
    <t>645.31</t>
  </si>
  <si>
    <t>753.79</t>
  </si>
  <si>
    <t>178.83</t>
  </si>
  <si>
    <t>554.89</t>
  </si>
  <si>
    <t>608.6</t>
  </si>
  <si>
    <t>96.95</t>
  </si>
  <si>
    <t>101.4</t>
  </si>
  <si>
    <t>19063.2</t>
  </si>
  <si>
    <t>190.82</t>
  </si>
  <si>
    <t>515.41</t>
  </si>
  <si>
    <t>473.16</t>
  </si>
  <si>
    <t>18218.12</t>
  </si>
  <si>
    <t>19.48</t>
  </si>
  <si>
    <t>86.6</t>
  </si>
  <si>
    <t>117.91</t>
  </si>
  <si>
    <t>851.11</t>
  </si>
  <si>
    <t>2765.22</t>
  </si>
  <si>
    <t>105.5</t>
  </si>
  <si>
    <t>481.66</t>
  </si>
  <si>
    <t>225.51</t>
  </si>
  <si>
    <t>83.72</t>
  </si>
  <si>
    <t>16409.12</t>
  </si>
  <si>
    <t>37.49</t>
  </si>
  <si>
    <t>959.72</t>
  </si>
  <si>
    <t>24555.15</t>
  </si>
  <si>
    <t>196.03</t>
  </si>
  <si>
    <t>579.2</t>
  </si>
  <si>
    <t>8485.43</t>
  </si>
  <si>
    <t>269.85</t>
  </si>
  <si>
    <t>947.02</t>
  </si>
  <si>
    <t>154.2</t>
  </si>
  <si>
    <t>383.12</t>
  </si>
  <si>
    <t>89.07</t>
  </si>
  <si>
    <t>24761.46</t>
  </si>
  <si>
    <t>146.3</t>
  </si>
  <si>
    <t>220.93</t>
  </si>
  <si>
    <t>11365.69</t>
  </si>
  <si>
    <t>898.73</t>
  </si>
  <si>
    <t>711.94</t>
  </si>
  <si>
    <t>11353.3</t>
  </si>
  <si>
    <t>196.4</t>
  </si>
  <si>
    <t>918.53</t>
  </si>
  <si>
    <t>513.61</t>
  </si>
  <si>
    <t>62.81</t>
  </si>
  <si>
    <t>61.8</t>
  </si>
  <si>
    <t>26388.6</t>
  </si>
  <si>
    <t>70.49</t>
  </si>
  <si>
    <t>47.03</t>
  </si>
  <si>
    <t>737.01</t>
  </si>
  <si>
    <t>617.72</t>
  </si>
  <si>
    <t>45.02</t>
  </si>
  <si>
    <t>870.34</t>
  </si>
  <si>
    <t>225.72</t>
  </si>
  <si>
    <t>24.29</t>
  </si>
  <si>
    <t>3837.82</t>
  </si>
  <si>
    <t>403.23</t>
  </si>
  <si>
    <t>306.0</t>
  </si>
  <si>
    <t>9.97</t>
  </si>
  <si>
    <t>947.15</t>
  </si>
  <si>
    <t>37.9</t>
  </si>
  <si>
    <t>310.6</t>
  </si>
  <si>
    <t>655.49</t>
  </si>
  <si>
    <t>54.29</t>
  </si>
  <si>
    <t>53.87</t>
  </si>
  <si>
    <t>11528.18</t>
  </si>
  <si>
    <t>73.7</t>
  </si>
  <si>
    <t>147.54</t>
  </si>
  <si>
    <t>727.38</t>
  </si>
  <si>
    <t>991.21</t>
  </si>
  <si>
    <t>7729.15</t>
  </si>
  <si>
    <t>22.87</t>
  </si>
  <si>
    <t>908.34</t>
  </si>
  <si>
    <t>13446.0</t>
  </si>
  <si>
    <t>172.58</t>
  </si>
  <si>
    <t>954.21</t>
  </si>
  <si>
    <t>28.96</t>
  </si>
  <si>
    <t>449.0</t>
  </si>
  <si>
    <t>443.49</t>
  </si>
  <si>
    <t>589.0</t>
  </si>
  <si>
    <t>52.12</t>
  </si>
  <si>
    <t>47.51</t>
  </si>
  <si>
    <t>7506.58</t>
  </si>
  <si>
    <t>561.32</t>
  </si>
  <si>
    <t>480.36</t>
  </si>
  <si>
    <t>47.97</t>
  </si>
  <si>
    <t>43.56</t>
  </si>
  <si>
    <t>13939.2</t>
  </si>
  <si>
    <t>167.76</t>
  </si>
  <si>
    <t>121.14</t>
  </si>
  <si>
    <t>74.98</t>
  </si>
  <si>
    <t>7280.0</t>
  </si>
  <si>
    <t>172.41</t>
  </si>
  <si>
    <t>804.77</t>
  </si>
  <si>
    <t>989.49</t>
  </si>
  <si>
    <t>450.63</t>
  </si>
  <si>
    <t>103.06</t>
  </si>
  <si>
    <t>456.42</t>
  </si>
  <si>
    <t>3681.87</t>
  </si>
  <si>
    <t>79.64</t>
  </si>
  <si>
    <t>357.32</t>
  </si>
  <si>
    <t>401.44</t>
  </si>
  <si>
    <t>2839.74</t>
  </si>
  <si>
    <t>165.16</t>
  </si>
  <si>
    <t>771.76</t>
  </si>
  <si>
    <t>4.13</t>
  </si>
  <si>
    <t>256.86</t>
  </si>
  <si>
    <t>171.66</t>
  </si>
  <si>
    <t>234.9</t>
  </si>
  <si>
    <t>999.8</t>
  </si>
  <si>
    <t>25.33</t>
  </si>
  <si>
    <t>60.19</t>
  </si>
  <si>
    <t>219.93</t>
  </si>
  <si>
    <t>32.09</t>
  </si>
  <si>
    <t>3499.77</t>
  </si>
  <si>
    <t>114.69</t>
  </si>
  <si>
    <t>990.17</t>
  </si>
  <si>
    <t>910.56</t>
  </si>
  <si>
    <t>34.22</t>
  </si>
  <si>
    <t>120.08</t>
  </si>
  <si>
    <t>469.15</t>
  </si>
  <si>
    <t>583.55</t>
  </si>
  <si>
    <t>50.85</t>
  </si>
  <si>
    <t>2916.65</t>
  </si>
  <si>
    <t>192.8</t>
  </si>
  <si>
    <t>646.72</t>
  </si>
  <si>
    <t>507.81</t>
  </si>
  <si>
    <t>18895.8</t>
  </si>
  <si>
    <t>114.38</t>
  </si>
  <si>
    <t>549.77</t>
  </si>
  <si>
    <t>674.29</t>
  </si>
  <si>
    <t>47020.25</t>
  </si>
  <si>
    <t>134.25</t>
  </si>
  <si>
    <t>477.65</t>
  </si>
  <si>
    <t>423.6</t>
  </si>
  <si>
    <t>12204.9</t>
  </si>
  <si>
    <t>66.75</t>
  </si>
  <si>
    <t>135.5</t>
  </si>
  <si>
    <t>999.53</t>
  </si>
  <si>
    <t>671.56</t>
  </si>
  <si>
    <t>585.76</t>
  </si>
  <si>
    <t>831.72</t>
  </si>
  <si>
    <t>38.24</t>
  </si>
  <si>
    <t>29027.24</t>
  </si>
  <si>
    <t>124.61</t>
  </si>
  <si>
    <t>134.74</t>
  </si>
  <si>
    <t>43.03</t>
  </si>
  <si>
    <t>1376.96</t>
  </si>
  <si>
    <t>137.54</t>
  </si>
  <si>
    <t>902.59</t>
  </si>
  <si>
    <t>535.87</t>
  </si>
  <si>
    <t>16.85</t>
  </si>
  <si>
    <t>19.38</t>
  </si>
  <si>
    <t>3507.78</t>
  </si>
  <si>
    <t>162.42</t>
  </si>
  <si>
    <t>536.57</t>
  </si>
  <si>
    <t>569.54</t>
  </si>
  <si>
    <t>122.65</t>
  </si>
  <si>
    <t>924.5</t>
  </si>
  <si>
    <t>87.94</t>
  </si>
  <si>
    <t>28.71</t>
  </si>
  <si>
    <t>975.47</t>
  </si>
  <si>
    <t>658.25</t>
  </si>
  <si>
    <t>51.54</t>
  </si>
  <si>
    <t>26800.8</t>
  </si>
  <si>
    <t>59.62</t>
  </si>
  <si>
    <t>92.17</t>
  </si>
  <si>
    <t>262.49</t>
  </si>
  <si>
    <t>463.14</t>
  </si>
  <si>
    <t>21.79</t>
  </si>
  <si>
    <t>3115.97</t>
  </si>
  <si>
    <t>132.81</t>
  </si>
  <si>
    <t>1920.0</t>
  </si>
  <si>
    <t>81.65</t>
  </si>
  <si>
    <t>875.07</t>
  </si>
  <si>
    <t>369.66</t>
  </si>
  <si>
    <t>64.38</t>
  </si>
  <si>
    <t>11913.78</t>
  </si>
  <si>
    <t>186.27</t>
  </si>
  <si>
    <t>891.39</t>
  </si>
  <si>
    <t>791.59</t>
  </si>
  <si>
    <t>87.07</t>
  </si>
  <si>
    <t>84.62</t>
  </si>
  <si>
    <t>31901.74</t>
  </si>
  <si>
    <t>227.29</t>
  </si>
  <si>
    <t>554.99</t>
  </si>
  <si>
    <t>32.06</t>
  </si>
  <si>
    <t>97.25</t>
  </si>
  <si>
    <t>950.45</t>
  </si>
  <si>
    <t>2903.74</t>
  </si>
  <si>
    <t>185.83</t>
  </si>
  <si>
    <t>476.48</t>
  </si>
  <si>
    <t>932.25</t>
  </si>
  <si>
    <t>90.38</t>
  </si>
  <si>
    <t>90.51</t>
  </si>
  <si>
    <t>19821.69</t>
  </si>
  <si>
    <t>42.58</t>
  </si>
  <si>
    <t>57.4</t>
  </si>
  <si>
    <t>464.1</t>
  </si>
  <si>
    <t>434.91</t>
  </si>
  <si>
    <t>10477.46</t>
  </si>
  <si>
    <t>791.16</t>
  </si>
  <si>
    <t>232.39</t>
  </si>
  <si>
    <t>7724.52</t>
  </si>
  <si>
    <t>333.84</t>
  </si>
  <si>
    <t>35.09</t>
  </si>
  <si>
    <t>506.88</t>
  </si>
  <si>
    <t>57.41</t>
  </si>
  <si>
    <t>236.96</t>
  </si>
  <si>
    <t>929.71</t>
  </si>
  <si>
    <t>49736.29</t>
  </si>
  <si>
    <t>56.64</t>
  </si>
  <si>
    <t>978.74</t>
  </si>
  <si>
    <t>446.32</t>
  </si>
  <si>
    <t>10879.2</t>
  </si>
  <si>
    <t>168.74</t>
  </si>
  <si>
    <t>596.92</t>
  </si>
  <si>
    <t>3148.74</t>
  </si>
  <si>
    <t>102.72</t>
  </si>
  <si>
    <t>214.3</t>
  </si>
  <si>
    <t>433.4</t>
  </si>
  <si>
    <t>91.02</t>
  </si>
  <si>
    <t>90.17</t>
  </si>
  <si>
    <t>25337.77</t>
  </si>
  <si>
    <t>187.93</t>
  </si>
  <si>
    <t>843.45</t>
  </si>
  <si>
    <t>96.93</t>
  </si>
  <si>
    <t>58545.72</t>
  </si>
  <si>
    <t>23.16</t>
  </si>
  <si>
    <t>866.4</t>
  </si>
  <si>
    <t>394.34</t>
  </si>
  <si>
    <t>26.56</t>
  </si>
  <si>
    <t>504.64</t>
  </si>
  <si>
    <t>212.67</t>
  </si>
  <si>
    <t>808.92</t>
  </si>
  <si>
    <t>22091.16</t>
  </si>
  <si>
    <t>158.37</t>
  </si>
  <si>
    <t>263.12</t>
  </si>
  <si>
    <t>781.86</t>
  </si>
  <si>
    <t>11800.3</t>
  </si>
  <si>
    <t>340.71</t>
  </si>
  <si>
    <t>666.3</t>
  </si>
  <si>
    <t>80.27</t>
  </si>
  <si>
    <t>80.12</t>
  </si>
  <si>
    <t>1362.04</t>
  </si>
  <si>
    <t>659.03</t>
  </si>
  <si>
    <t>668.92</t>
  </si>
  <si>
    <t>33.91</t>
  </si>
  <si>
    <t>9359.16</t>
  </si>
  <si>
    <t>30.92</t>
  </si>
  <si>
    <t>899.56</t>
  </si>
  <si>
    <t>39483.18</t>
  </si>
  <si>
    <t>372.17</t>
  </si>
  <si>
    <t>474.59</t>
  </si>
  <si>
    <t>94.11</t>
  </si>
  <si>
    <t>9411.0</t>
  </si>
  <si>
    <t>81.48</t>
  </si>
  <si>
    <t>593.5</t>
  </si>
  <si>
    <t>619.39</t>
  </si>
  <si>
    <t>14.18</t>
  </si>
  <si>
    <t>694.82</t>
  </si>
  <si>
    <t>309.38</t>
  </si>
  <si>
    <t>272.66</t>
  </si>
  <si>
    <t>8381.77</t>
  </si>
  <si>
    <t>576.67</t>
  </si>
  <si>
    <t>989.92</t>
  </si>
  <si>
    <t>22699.6</t>
  </si>
  <si>
    <t>900.52</t>
  </si>
  <si>
    <t>130.51</t>
  </si>
  <si>
    <t>401.0</t>
  </si>
  <si>
    <t>351.54</t>
  </si>
  <si>
    <t>23570.91</t>
  </si>
  <si>
    <t>29.43</t>
  </si>
  <si>
    <t>891.86</t>
  </si>
  <si>
    <t>7778.52</t>
  </si>
  <si>
    <t>139.18</t>
  </si>
  <si>
    <t>816.91</t>
  </si>
  <si>
    <t>971.72</t>
  </si>
  <si>
    <t>54.31</t>
  </si>
  <si>
    <t>26538.4</t>
  </si>
  <si>
    <t>21.88</t>
  </si>
  <si>
    <t>144.19</t>
  </si>
  <si>
    <t>408.86</t>
  </si>
  <si>
    <t>440.13</t>
  </si>
  <si>
    <t>98.25</t>
  </si>
  <si>
    <t>98.43</t>
  </si>
  <si>
    <t>4429.35</t>
  </si>
  <si>
    <t>59.34</t>
  </si>
  <si>
    <t>172.42</t>
  </si>
  <si>
    <t>854.68</t>
  </si>
  <si>
    <t>28421.28</t>
  </si>
  <si>
    <t>798.42</t>
  </si>
  <si>
    <t>258.21</t>
  </si>
  <si>
    <t>39.36</t>
  </si>
  <si>
    <t>37.47</t>
  </si>
  <si>
    <t>786.87</t>
  </si>
  <si>
    <t>89.04</t>
  </si>
  <si>
    <t>572.97</t>
  </si>
  <si>
    <t>361.13</t>
  </si>
  <si>
    <t>9083.64</t>
  </si>
  <si>
    <t>64.37</t>
  </si>
  <si>
    <t>163.6</t>
  </si>
  <si>
    <t>48.15</t>
  </si>
  <si>
    <t>529.65</t>
  </si>
  <si>
    <t>382.66</t>
  </si>
  <si>
    <t>44.75</t>
  </si>
  <si>
    <t>1834.75</t>
  </si>
  <si>
    <t>43.75</t>
  </si>
  <si>
    <t>43.95</t>
  </si>
  <si>
    <t>871.34</t>
  </si>
  <si>
    <t>119.85</t>
  </si>
  <si>
    <t>47.23</t>
  </si>
  <si>
    <t>1668.96</t>
  </si>
  <si>
    <t>86.4</t>
  </si>
  <si>
    <t>208.87</t>
  </si>
  <si>
    <t>991.19</t>
  </si>
  <si>
    <t>2449.34</t>
  </si>
  <si>
    <t>47.76</t>
  </si>
  <si>
    <t>103.43</t>
  </si>
  <si>
    <t>876.5</t>
  </si>
  <si>
    <t>58.31</t>
  </si>
  <si>
    <t>33572.88</t>
  </si>
  <si>
    <t>39.58</t>
  </si>
  <si>
    <t>87.7</t>
  </si>
  <si>
    <t>362.65</t>
  </si>
  <si>
    <t>11531.15</t>
  </si>
  <si>
    <t>807.25</t>
  </si>
  <si>
    <t>841.21</t>
  </si>
  <si>
    <t>23777.5</t>
  </si>
  <si>
    <t>797.78</t>
  </si>
  <si>
    <t>761.5</t>
  </si>
  <si>
    <t>17249.76</t>
  </si>
  <si>
    <t>787.58</t>
  </si>
  <si>
    <t>164.49</t>
  </si>
  <si>
    <t>13055.46</t>
  </si>
  <si>
    <t>665.21</t>
  </si>
  <si>
    <t>43.12</t>
  </si>
  <si>
    <t>2338.86</t>
  </si>
  <si>
    <t>132.03</t>
  </si>
  <si>
    <t>730.43</t>
  </si>
  <si>
    <t>222.77</t>
  </si>
  <si>
    <t>3491.95</t>
  </si>
  <si>
    <t>193.12</t>
  </si>
  <si>
    <t>442.7</t>
  </si>
  <si>
    <t>43.63</t>
  </si>
  <si>
    <t>15638.26</t>
  </si>
  <si>
    <t>102.19</t>
  </si>
  <si>
    <t>33.0</t>
  </si>
  <si>
    <t>697.59</t>
  </si>
  <si>
    <t>42.33</t>
  </si>
  <si>
    <t>2941.25</t>
  </si>
  <si>
    <t>455.87</t>
  </si>
  <si>
    <t>39.21</t>
  </si>
  <si>
    <t>11096.43</t>
  </si>
  <si>
    <t>149.58</t>
  </si>
  <si>
    <t>700.37</t>
  </si>
  <si>
    <t>38.61</t>
  </si>
  <si>
    <t>476.07</t>
  </si>
  <si>
    <t>3241.35</t>
  </si>
  <si>
    <t>93.17</t>
  </si>
  <si>
    <t>716.24</t>
  </si>
  <si>
    <t>15.93</t>
  </si>
  <si>
    <t>4332.96</t>
  </si>
  <si>
    <t>75.43</t>
  </si>
  <si>
    <t>109.4</t>
  </si>
  <si>
    <t>714.72</t>
  </si>
  <si>
    <t>30.68</t>
  </si>
  <si>
    <t>35.23</t>
  </si>
  <si>
    <t>1373.97</t>
  </si>
  <si>
    <t>156.41</t>
  </si>
  <si>
    <t>324.12</t>
  </si>
  <si>
    <t>91.06</t>
  </si>
  <si>
    <t>2042.25</t>
  </si>
  <si>
    <t>137.44</t>
  </si>
  <si>
    <t>630.29</t>
  </si>
  <si>
    <t>8.67</t>
  </si>
  <si>
    <t>2453.61</t>
  </si>
  <si>
    <t>71.85</t>
  </si>
  <si>
    <t>114.04</t>
  </si>
  <si>
    <t>115.4</t>
  </si>
  <si>
    <t>587.19</t>
  </si>
  <si>
    <t>615.14</t>
  </si>
  <si>
    <t>74.52</t>
  </si>
  <si>
    <t>76.46</t>
  </si>
  <si>
    <t>4816.98</t>
  </si>
  <si>
    <t>79.17</t>
  </si>
  <si>
    <t>183.04</t>
  </si>
  <si>
    <t>721.11</t>
  </si>
  <si>
    <t>585.95</t>
  </si>
  <si>
    <t>32844.2</t>
  </si>
  <si>
    <t>46.21</t>
  </si>
  <si>
    <t>202.75</t>
  </si>
  <si>
    <t>961.41</t>
  </si>
  <si>
    <t>55.85</t>
  </si>
  <si>
    <t>44748.8</t>
  </si>
  <si>
    <t>886.63</t>
  </si>
  <si>
    <t>75.59</t>
  </si>
  <si>
    <t>80.01</t>
  </si>
  <si>
    <t>25683.21</t>
  </si>
  <si>
    <t>113.87</t>
  </si>
  <si>
    <t>235.17</t>
  </si>
  <si>
    <t>5.56</t>
  </si>
  <si>
    <t>78.97</t>
  </si>
  <si>
    <t>251.88</t>
  </si>
  <si>
    <t>138.02</t>
  </si>
  <si>
    <t>388.53</t>
  </si>
  <si>
    <t>14280.76</t>
  </si>
  <si>
    <t>553.4</t>
  </si>
  <si>
    <t>111.75</t>
  </si>
  <si>
    <t>1603.7</t>
  </si>
  <si>
    <t>555.24</t>
  </si>
  <si>
    <t>632.23</t>
  </si>
  <si>
    <t>9608.25</t>
  </si>
  <si>
    <t>118.43</t>
  </si>
  <si>
    <t>487.03</t>
  </si>
  <si>
    <t>16712.88</t>
  </si>
  <si>
    <t>172.96</t>
  </si>
  <si>
    <t>921.86</t>
  </si>
  <si>
    <t>22074.0</t>
  </si>
  <si>
    <t>48.11</t>
  </si>
  <si>
    <t>161.86</t>
  </si>
  <si>
    <t>850.46</t>
  </si>
  <si>
    <t>373.81</t>
  </si>
  <si>
    <t>736.3</t>
  </si>
  <si>
    <t>183.46</t>
  </si>
  <si>
    <t>323.7</t>
  </si>
  <si>
    <t>374.45</t>
  </si>
  <si>
    <t>18.46</t>
  </si>
  <si>
    <t>160.14</t>
  </si>
  <si>
    <t>247.61</t>
  </si>
  <si>
    <t>596.3</t>
  </si>
  <si>
    <t>493.34</t>
  </si>
  <si>
    <t>236.78</t>
  </si>
  <si>
    <t>46.32</t>
  </si>
  <si>
    <t>47.72</t>
  </si>
  <si>
    <t>157.15</t>
  </si>
  <si>
    <t>469.43</t>
  </si>
  <si>
    <t>44.78</t>
  </si>
  <si>
    <t>48.33</t>
  </si>
  <si>
    <t>8892.72</t>
  </si>
  <si>
    <t>151.19</t>
  </si>
  <si>
    <t>160.1</t>
  </si>
  <si>
    <t>651.16</t>
  </si>
  <si>
    <t>20.65</t>
  </si>
  <si>
    <t>81.09</t>
  </si>
  <si>
    <t>499.47</t>
  </si>
  <si>
    <t>45.21</t>
  </si>
  <si>
    <t>2369.39</t>
  </si>
  <si>
    <t>147.11</t>
  </si>
  <si>
    <t>549.93</t>
  </si>
  <si>
    <t>82.95</t>
  </si>
  <si>
    <t>83.11</t>
  </si>
  <si>
    <t>148.46</t>
  </si>
  <si>
    <t>286.47</t>
  </si>
  <si>
    <t>636.87</t>
  </si>
  <si>
    <t>49.89</t>
  </si>
  <si>
    <t>9416.88</t>
  </si>
  <si>
    <t>103.02</t>
  </si>
  <si>
    <t>785.23</t>
  </si>
  <si>
    <t>961.76</t>
  </si>
  <si>
    <t>27670.5</t>
  </si>
  <si>
    <t>968.06</t>
  </si>
  <si>
    <t>72.48</t>
  </si>
  <si>
    <t>97.32</t>
  </si>
  <si>
    <t>524.89</t>
  </si>
  <si>
    <t>306.73</t>
  </si>
  <si>
    <t>16775.0</t>
  </si>
  <si>
    <t>87.11</t>
  </si>
  <si>
    <t>817.32</t>
  </si>
  <si>
    <t>757.04</t>
  </si>
  <si>
    <t>13.21</t>
  </si>
  <si>
    <t>6099.81</t>
  </si>
  <si>
    <t>520.26</t>
  </si>
  <si>
    <t>518.66</t>
  </si>
  <si>
    <t>21844.94</t>
  </si>
  <si>
    <t>818.49</t>
  </si>
  <si>
    <t>798.88</t>
  </si>
  <si>
    <t>7980.48</t>
  </si>
  <si>
    <t>68.46</t>
  </si>
  <si>
    <t>462.23</t>
  </si>
  <si>
    <t>755.79</t>
  </si>
  <si>
    <t>80.78</t>
  </si>
  <si>
    <t>52991.68</t>
  </si>
  <si>
    <t>986.3</t>
  </si>
  <si>
    <t>941.2</t>
  </si>
  <si>
    <t>42.4</t>
  </si>
  <si>
    <t>14752.01</t>
  </si>
  <si>
    <t>814.41</t>
  </si>
  <si>
    <t>958.86</t>
  </si>
  <si>
    <t>7803.78</t>
  </si>
  <si>
    <t>651.81</t>
  </si>
  <si>
    <t>176.44</t>
  </si>
  <si>
    <t>45.79</t>
  </si>
  <si>
    <t>45.6</t>
  </si>
  <si>
    <t>174.99</t>
  </si>
  <si>
    <t>941.06</t>
  </si>
  <si>
    <t>4572.52</t>
  </si>
  <si>
    <t>871.51</t>
  </si>
  <si>
    <t>477.52</t>
  </si>
  <si>
    <t>28561.64</t>
  </si>
  <si>
    <t>121.85</t>
  </si>
  <si>
    <t>836.67</t>
  </si>
  <si>
    <t>551.56</t>
  </si>
  <si>
    <t>56.19</t>
  </si>
  <si>
    <t>10226.58</t>
  </si>
  <si>
    <t>820.79</t>
  </si>
  <si>
    <t>814.53</t>
  </si>
  <si>
    <t>20615.56</t>
  </si>
  <si>
    <t>96.83</t>
  </si>
  <si>
    <t>45.12</t>
  </si>
  <si>
    <t>2165.76</t>
  </si>
  <si>
    <t>970.57</t>
  </si>
  <si>
    <t>701.82</t>
  </si>
  <si>
    <t>34.67</t>
  </si>
  <si>
    <t>13451.96</t>
  </si>
  <si>
    <t>380.87</t>
  </si>
  <si>
    <t>929.64</t>
  </si>
  <si>
    <t>24.62</t>
  </si>
  <si>
    <t>2240.42</t>
  </si>
  <si>
    <t>69.26</t>
  </si>
  <si>
    <t>874.84</t>
  </si>
  <si>
    <t>18.27</t>
  </si>
  <si>
    <t>22.63</t>
  </si>
  <si>
    <t>294.19</t>
  </si>
  <si>
    <t>74.8</t>
  </si>
  <si>
    <t>817.69</t>
  </si>
  <si>
    <t>39295.26</t>
  </si>
  <si>
    <t>215.59</t>
  </si>
  <si>
    <t>707.17</t>
  </si>
  <si>
    <t>67.34</t>
  </si>
  <si>
    <t>20653.16</t>
  </si>
  <si>
    <t>36.05</t>
  </si>
  <si>
    <t>967.65</t>
  </si>
  <si>
    <t>717.08</t>
  </si>
  <si>
    <t>63.19</t>
  </si>
  <si>
    <t>17819.58</t>
  </si>
  <si>
    <t>626.15</t>
  </si>
  <si>
    <t>726.01</t>
  </si>
  <si>
    <t>23931.82</t>
  </si>
  <si>
    <t>560.27</t>
  </si>
  <si>
    <t>928.86</t>
  </si>
  <si>
    <t>2890.68</t>
  </si>
  <si>
    <t>188.47</t>
  </si>
  <si>
    <t>168.34</t>
  </si>
  <si>
    <t>718.73</t>
  </si>
  <si>
    <t>775.28</t>
  </si>
  <si>
    <t>71.72</t>
  </si>
  <si>
    <t>68.5</t>
  </si>
  <si>
    <t>37880.5</t>
  </si>
  <si>
    <t>140.75</t>
  </si>
  <si>
    <t>698.38</t>
  </si>
  <si>
    <t>166.67</t>
  </si>
  <si>
    <t>65.44</t>
  </si>
  <si>
    <t>46.69</t>
  </si>
  <si>
    <t>127.72</t>
  </si>
  <si>
    <t>268.47</t>
  </si>
  <si>
    <t>997.98</t>
  </si>
  <si>
    <t>91.68</t>
  </si>
  <si>
    <t>37252.71</t>
  </si>
  <si>
    <t>39.11</t>
  </si>
  <si>
    <t>195.35</t>
  </si>
  <si>
    <t>795.06</t>
  </si>
  <si>
    <t>726.29</t>
  </si>
  <si>
    <t>33.41</t>
  </si>
  <si>
    <t>9388.21</t>
  </si>
  <si>
    <t>181.57</t>
  </si>
  <si>
    <t>669.53</t>
  </si>
  <si>
    <t>921.73</t>
  </si>
  <si>
    <t>33049.92</t>
  </si>
  <si>
    <t>438.33</t>
  </si>
  <si>
    <t>10506.25</t>
  </si>
  <si>
    <t>36.22</t>
  </si>
  <si>
    <t>426.26</t>
  </si>
  <si>
    <t>12271.35</t>
  </si>
  <si>
    <t>808.56</t>
  </si>
  <si>
    <t>845.75</t>
  </si>
  <si>
    <t>9959.31</t>
  </si>
  <si>
    <t>189.82</t>
  </si>
  <si>
    <t>309.3</t>
  </si>
  <si>
    <t>500.66</t>
  </si>
  <si>
    <t>90.4</t>
  </si>
  <si>
    <t>94.76</t>
  </si>
  <si>
    <t>32597.44</t>
  </si>
  <si>
    <t>43.58</t>
  </si>
  <si>
    <t>808.1</t>
  </si>
  <si>
    <t>605.26</t>
  </si>
  <si>
    <t>93.74</t>
  </si>
  <si>
    <t>20904.02</t>
  </si>
  <si>
    <t>282.57</t>
  </si>
  <si>
    <t>57.08</t>
  </si>
  <si>
    <t>3481.88</t>
  </si>
  <si>
    <t>116.98</t>
  </si>
  <si>
    <t>387.36</t>
  </si>
  <si>
    <t>854.7</t>
  </si>
  <si>
    <t>93.04</t>
  </si>
  <si>
    <t>162.97</t>
  </si>
  <si>
    <t>827.34</t>
  </si>
  <si>
    <t>277.45</t>
  </si>
  <si>
    <t>14529.7</t>
  </si>
  <si>
    <t>112.05</t>
  </si>
  <si>
    <t>708.49</t>
  </si>
  <si>
    <t>993.12</t>
  </si>
  <si>
    <t>18.52</t>
  </si>
  <si>
    <t>6241.24</t>
  </si>
  <si>
    <t>112.09</t>
  </si>
  <si>
    <t>666.44</t>
  </si>
  <si>
    <t>458.08</t>
  </si>
  <si>
    <t>58.86</t>
  </si>
  <si>
    <t>18246.6</t>
  </si>
  <si>
    <t>215.03</t>
  </si>
  <si>
    <t>833.11</t>
  </si>
  <si>
    <t>47.41</t>
  </si>
  <si>
    <t>28891.9</t>
  </si>
  <si>
    <t>181.47</t>
  </si>
  <si>
    <t>583.71</t>
  </si>
  <si>
    <t>78.17</t>
  </si>
  <si>
    <t>75.99</t>
  </si>
  <si>
    <t>24924.72</t>
  </si>
  <si>
    <t>116.51</t>
  </si>
  <si>
    <t>751.25</t>
  </si>
  <si>
    <t>443.04</t>
  </si>
  <si>
    <t>95.36</t>
  </si>
  <si>
    <t>612.55</t>
  </si>
  <si>
    <t>11229.12</t>
  </si>
  <si>
    <t>932.18</t>
  </si>
  <si>
    <t>93.46</t>
  </si>
  <si>
    <t>29626.82</t>
  </si>
  <si>
    <t>185.4</t>
  </si>
  <si>
    <t>429.85</t>
  </si>
  <si>
    <t>770.24</t>
  </si>
  <si>
    <t>19950.4</t>
  </si>
  <si>
    <t>192.58</t>
  </si>
  <si>
    <t>135.62</t>
  </si>
  <si>
    <t>636.49</t>
  </si>
  <si>
    <t>95.08</t>
  </si>
  <si>
    <t>92.61</t>
  </si>
  <si>
    <t>40100.13</t>
  </si>
  <si>
    <t>195.88</t>
  </si>
  <si>
    <t>131.65</t>
  </si>
  <si>
    <t>650.98</t>
  </si>
  <si>
    <t>573.58</t>
  </si>
  <si>
    <t>755.96</t>
  </si>
  <si>
    <t>77.6</t>
  </si>
  <si>
    <t>17531.0</t>
  </si>
  <si>
    <t>64.43</t>
  </si>
  <si>
    <t>543.91</t>
  </si>
  <si>
    <t>446.15</t>
  </si>
  <si>
    <t>37.65</t>
  </si>
  <si>
    <t>4187.46</t>
  </si>
  <si>
    <t>108.44</t>
  </si>
  <si>
    <t>765.1</t>
  </si>
  <si>
    <t>4.38</t>
  </si>
  <si>
    <t>98.93</t>
  </si>
  <si>
    <t>103.61</t>
  </si>
  <si>
    <t>207.22</t>
  </si>
  <si>
    <t>34.9</t>
  </si>
  <si>
    <t>189.66</t>
  </si>
  <si>
    <t>856.25</t>
  </si>
  <si>
    <t>18.77</t>
  </si>
  <si>
    <t>1482.83</t>
  </si>
  <si>
    <t>147.27</t>
  </si>
  <si>
    <t>219.25</t>
  </si>
  <si>
    <t>186.73</t>
  </si>
  <si>
    <t>73.0</t>
  </si>
  <si>
    <t>3650.0</t>
  </si>
  <si>
    <t>197.11</t>
  </si>
  <si>
    <t>656.89</t>
  </si>
  <si>
    <t>464.89</t>
  </si>
  <si>
    <t>39.26</t>
  </si>
  <si>
    <t>425.77</t>
  </si>
  <si>
    <t>78.4</t>
  </si>
  <si>
    <t>115.84</t>
  </si>
  <si>
    <t>674.81</t>
  </si>
  <si>
    <t>495.07</t>
  </si>
  <si>
    <t>55.74</t>
  </si>
  <si>
    <t>10144.08</t>
  </si>
  <si>
    <t>112.37</t>
  </si>
  <si>
    <t>380.71</t>
  </si>
  <si>
    <t>27.18</t>
  </si>
  <si>
    <t>178.52</t>
  </si>
  <si>
    <t>996.04</t>
  </si>
  <si>
    <t>76.04</t>
  </si>
  <si>
    <t>251.05</t>
  </si>
  <si>
    <t>3.97</t>
  </si>
  <si>
    <t>62.87</t>
  </si>
  <si>
    <t>125.74</t>
  </si>
  <si>
    <t>123.83</t>
  </si>
  <si>
    <t>459.88</t>
  </si>
  <si>
    <t>1227.6</t>
  </si>
  <si>
    <t>156.96</t>
  </si>
  <si>
    <t>550.6</t>
  </si>
  <si>
    <t>5.22</t>
  </si>
  <si>
    <t>53.8</t>
  </si>
  <si>
    <t>467.49</t>
  </si>
  <si>
    <t>81.75</t>
  </si>
  <si>
    <t>34335.0</t>
  </si>
  <si>
    <t>359.64</t>
  </si>
  <si>
    <t>80.61</t>
  </si>
  <si>
    <t>794.92</t>
  </si>
  <si>
    <t>443.44</t>
  </si>
  <si>
    <t>600.82</t>
  </si>
  <si>
    <t>72.3</t>
  </si>
  <si>
    <t>203.97</t>
  </si>
  <si>
    <t>860.14</t>
  </si>
  <si>
    <t>64.16</t>
  </si>
  <si>
    <t>32534.62</t>
  </si>
  <si>
    <t>163.64</t>
  </si>
  <si>
    <t>816.98</t>
  </si>
  <si>
    <t>135.2</t>
  </si>
  <si>
    <t>2057.76</t>
  </si>
  <si>
    <t>399.24</t>
  </si>
  <si>
    <t>85.21</t>
  </si>
  <si>
    <t>186.71</t>
  </si>
  <si>
    <t>649.87</t>
  </si>
  <si>
    <t>95.58</t>
  </si>
  <si>
    <t>45591.66</t>
  </si>
  <si>
    <t>119.57</t>
  </si>
  <si>
    <t>980.23</t>
  </si>
  <si>
    <t>98.76</t>
  </si>
  <si>
    <t>102.98</t>
  </si>
  <si>
    <t>1853.64</t>
  </si>
  <si>
    <t>134.36</t>
  </si>
  <si>
    <t>567.85</t>
  </si>
  <si>
    <t>648.25</t>
  </si>
  <si>
    <t>736.46</t>
  </si>
  <si>
    <t>319.42</t>
  </si>
  <si>
    <t>3991.68</t>
  </si>
  <si>
    <t>36.55</t>
  </si>
  <si>
    <t>526.28</t>
  </si>
  <si>
    <t>520.42</t>
  </si>
  <si>
    <t>72.26</t>
  </si>
  <si>
    <t>10333.18</t>
  </si>
  <si>
    <t>58.75</t>
  </si>
  <si>
    <t>674.16</t>
  </si>
  <si>
    <t>585.58</t>
  </si>
  <si>
    <t>54.46</t>
  </si>
  <si>
    <t>226.76</t>
  </si>
  <si>
    <t>37.38</t>
  </si>
  <si>
    <t>4373.46</t>
  </si>
  <si>
    <t>615.75</t>
  </si>
  <si>
    <t>242.31</t>
  </si>
  <si>
    <t>14.87</t>
  </si>
  <si>
    <t>11.35</t>
  </si>
  <si>
    <t>1816.0</t>
  </si>
  <si>
    <t>116.75</t>
  </si>
  <si>
    <t>759.81</t>
  </si>
  <si>
    <t>255.44</t>
  </si>
  <si>
    <t>693.01</t>
  </si>
  <si>
    <t>989.04</t>
  </si>
  <si>
    <t>60.84</t>
  </si>
  <si>
    <t>52261.56</t>
  </si>
  <si>
    <t>44.09</t>
  </si>
  <si>
    <t>805.27</t>
  </si>
  <si>
    <t>383.54</t>
  </si>
  <si>
    <t>10.84</t>
  </si>
  <si>
    <t>981.24</t>
  </si>
  <si>
    <t>157.92</t>
  </si>
  <si>
    <t>658.0</t>
  </si>
  <si>
    <t>181.34</t>
  </si>
  <si>
    <t>3981.64</t>
  </si>
  <si>
    <t>115.62</t>
  </si>
  <si>
    <t>976.24</t>
  </si>
  <si>
    <t>770.34</t>
  </si>
  <si>
    <t>129.81</t>
  </si>
  <si>
    <t>130.73</t>
  </si>
  <si>
    <t>464.3</t>
  </si>
  <si>
    <t>6718.72</t>
  </si>
  <si>
    <t>122.14</t>
  </si>
  <si>
    <t>455.17</t>
  </si>
  <si>
    <t>220.68</t>
  </si>
  <si>
    <t>142.31</t>
  </si>
  <si>
    <t>300.59</t>
  </si>
  <si>
    <t>938.5</t>
  </si>
  <si>
    <t>9323.16</t>
  </si>
  <si>
    <t>572.65</t>
  </si>
  <si>
    <t>202.56</t>
  </si>
  <si>
    <t>67.68</t>
  </si>
  <si>
    <t>114.93</t>
  </si>
  <si>
    <t>762.51</t>
  </si>
  <si>
    <t>894.96</t>
  </si>
  <si>
    <t>52055.3</t>
  </si>
  <si>
    <t>197.56</t>
  </si>
  <si>
    <t>832.77</t>
  </si>
  <si>
    <t>69.21</t>
  </si>
  <si>
    <t>1661.04</t>
  </si>
  <si>
    <t>460.84</t>
  </si>
  <si>
    <t>649.83</t>
  </si>
  <si>
    <t>63.58</t>
  </si>
  <si>
    <t>37321.46</t>
  </si>
  <si>
    <t>189.31</t>
  </si>
  <si>
    <t>864.84</t>
  </si>
  <si>
    <t>38.26</t>
  </si>
  <si>
    <t>368.12</t>
  </si>
  <si>
    <t>817.8</t>
  </si>
  <si>
    <t>89.89</t>
  </si>
  <si>
    <t>85.56</t>
  </si>
  <si>
    <t>25069.08</t>
  </si>
  <si>
    <t>103.47</t>
  </si>
  <si>
    <t>615.32</t>
  </si>
  <si>
    <t>244.96</t>
  </si>
  <si>
    <t>16803.54</t>
  </si>
  <si>
    <t>179.71</t>
  </si>
  <si>
    <t>877.77</t>
  </si>
  <si>
    <t>364.83</t>
  </si>
  <si>
    <t>7678.52</t>
  </si>
  <si>
    <t>674.32</t>
  </si>
  <si>
    <t>708.92</t>
  </si>
  <si>
    <t>23300.62</t>
  </si>
  <si>
    <t>71.93</t>
  </si>
  <si>
    <t>368.44</t>
  </si>
  <si>
    <t>38.56</t>
  </si>
  <si>
    <t>774.0</t>
  </si>
  <si>
    <t>171.95</t>
  </si>
  <si>
    <t>322.63</t>
  </si>
  <si>
    <t>105.8</t>
  </si>
  <si>
    <t>56.97</t>
  </si>
  <si>
    <t>1082.43</t>
  </si>
  <si>
    <t>130.94</t>
  </si>
  <si>
    <t>232.72</t>
  </si>
  <si>
    <t>870.99</t>
  </si>
  <si>
    <t>12.27</t>
  </si>
  <si>
    <t>11.99</t>
  </si>
  <si>
    <t>6402.66</t>
  </si>
  <si>
    <t>122.93</t>
  </si>
  <si>
    <t>841.02</t>
  </si>
  <si>
    <t>985.08</t>
  </si>
  <si>
    <t>36.82</t>
  </si>
  <si>
    <t>10162.32</t>
  </si>
  <si>
    <t>945.49</t>
  </si>
  <si>
    <t>399.55</t>
  </si>
  <si>
    <t>53.13</t>
  </si>
  <si>
    <t>12166.77</t>
  </si>
  <si>
    <t>112.12</t>
  </si>
  <si>
    <t>252.77</t>
  </si>
  <si>
    <t>93.53</t>
  </si>
  <si>
    <t>94.84</t>
  </si>
  <si>
    <t>17071.2</t>
  </si>
  <si>
    <t>112.43</t>
  </si>
  <si>
    <t>161.73</t>
  </si>
  <si>
    <t>45.44</t>
  </si>
  <si>
    <t>18673.64</t>
  </si>
  <si>
    <t>121.6</t>
  </si>
  <si>
    <t>373.17</t>
  </si>
  <si>
    <t>694.01</t>
  </si>
  <si>
    <t>50170.12</t>
  </si>
  <si>
    <t>187.63</t>
  </si>
  <si>
    <t>91.12</t>
  </si>
  <si>
    <t>4396.22</t>
  </si>
  <si>
    <t>131.8</t>
  </si>
  <si>
    <t>28.78</t>
  </si>
  <si>
    <t>97.38</t>
  </si>
  <si>
    <t>2104.83</t>
  </si>
  <si>
    <t>166.02</t>
  </si>
  <si>
    <t>636.07</t>
  </si>
  <si>
    <t>989.71</t>
  </si>
  <si>
    <t>74.31</t>
  </si>
  <si>
    <t>736.5</t>
  </si>
  <si>
    <t>844.21</t>
  </si>
  <si>
    <t>43264.16</t>
  </si>
  <si>
    <t>168.19</t>
  </si>
  <si>
    <t>642.67</t>
  </si>
  <si>
    <t>150.05</t>
  </si>
  <si>
    <t>66.29</t>
  </si>
  <si>
    <t>64.78</t>
  </si>
  <si>
    <t>8032.72</t>
  </si>
  <si>
    <t>53.24</t>
  </si>
  <si>
    <t>745.27</t>
  </si>
  <si>
    <t>741.58</t>
  </si>
  <si>
    <t>39152.89</t>
  </si>
  <si>
    <t>144.89</t>
  </si>
  <si>
    <t>484.92</t>
  </si>
  <si>
    <t>205.08</t>
  </si>
  <si>
    <t>74.02</t>
  </si>
  <si>
    <t>5052.18</t>
  </si>
  <si>
    <t>27.43</t>
  </si>
  <si>
    <t>105.44</t>
  </si>
  <si>
    <t>61.68</t>
  </si>
  <si>
    <t>805.83</t>
  </si>
  <si>
    <t>17827.57</t>
  </si>
  <si>
    <t>175.49</t>
  </si>
  <si>
    <t>894.37</t>
  </si>
  <si>
    <t>52.95</t>
  </si>
  <si>
    <t>30271.94</t>
  </si>
  <si>
    <t>107.9</t>
  </si>
  <si>
    <t>871.71</t>
  </si>
  <si>
    <t>63.0</t>
  </si>
  <si>
    <t>228.91</t>
  </si>
  <si>
    <t>573.82</t>
  </si>
  <si>
    <t>33564.08</t>
  </si>
  <si>
    <t>26.76</t>
  </si>
  <si>
    <t>479.41</t>
  </si>
  <si>
    <t>4794.16</t>
  </si>
  <si>
    <t>858.71</t>
  </si>
  <si>
    <t>637.18</t>
  </si>
  <si>
    <t>34626.24</t>
  </si>
  <si>
    <t>148.62</t>
  </si>
  <si>
    <t>613.95</t>
  </si>
  <si>
    <t>354.54</t>
  </si>
  <si>
    <t>3728.95</t>
  </si>
  <si>
    <t>19.24</t>
  </si>
  <si>
    <t>132.83</t>
  </si>
  <si>
    <t>950.99</t>
  </si>
  <si>
    <t>310.89</t>
  </si>
  <si>
    <t>40.5</t>
  </si>
  <si>
    <t>7695.0</t>
  </si>
  <si>
    <t>20.64</t>
  </si>
  <si>
    <t>888.31</t>
  </si>
  <si>
    <t>26.24</t>
  </si>
  <si>
    <t>18122.16</t>
  </si>
  <si>
    <t>153.92</t>
  </si>
  <si>
    <t>414.35</t>
  </si>
  <si>
    <t>10285.36</t>
  </si>
  <si>
    <t>139.61</t>
  </si>
  <si>
    <t>874.87</t>
  </si>
  <si>
    <t>84.31</t>
  </si>
  <si>
    <t>24153.22</t>
  </si>
  <si>
    <t>132.97</t>
  </si>
  <si>
    <t>812.47</t>
  </si>
  <si>
    <t>155.81</t>
  </si>
  <si>
    <t>2900.16</t>
  </si>
  <si>
    <t>155.13</t>
  </si>
  <si>
    <t>586.66</t>
  </si>
  <si>
    <t>12180.3</t>
  </si>
  <si>
    <t>152.41</t>
  </si>
  <si>
    <t>424.52</t>
  </si>
  <si>
    <t>767.24</t>
  </si>
  <si>
    <t>47.85</t>
  </si>
  <si>
    <t>16843.2</t>
  </si>
  <si>
    <t>767.62</t>
  </si>
  <si>
    <t>592.59</t>
  </si>
  <si>
    <t>17.58</t>
  </si>
  <si>
    <t>2830.38</t>
  </si>
  <si>
    <t>51.7</t>
  </si>
  <si>
    <t>839.87</t>
  </si>
  <si>
    <t>842.78</t>
  </si>
  <si>
    <t>185.66</t>
  </si>
  <si>
    <t>301.41</t>
  </si>
  <si>
    <t>276.05</t>
  </si>
  <si>
    <t>27.98</t>
  </si>
  <si>
    <t>25.57</t>
  </si>
  <si>
    <t>3042.83</t>
  </si>
  <si>
    <t>152.03</t>
  </si>
  <si>
    <t>111.61</t>
  </si>
  <si>
    <t>881.37</t>
  </si>
  <si>
    <t>20440.65</t>
  </si>
  <si>
    <t>129.82</t>
  </si>
  <si>
    <t>165.21</t>
  </si>
  <si>
    <t>72.21</t>
  </si>
  <si>
    <t>76.23</t>
  </si>
  <si>
    <t>8918.91</t>
  </si>
  <si>
    <t>724.98</t>
  </si>
  <si>
    <t>60.47</t>
  </si>
  <si>
    <t>1119.56</t>
  </si>
  <si>
    <t>126.85</t>
  </si>
  <si>
    <t>291.62</t>
  </si>
  <si>
    <t>684.65</t>
  </si>
  <si>
    <t>4966.26</t>
  </si>
  <si>
    <t>620.25</t>
  </si>
  <si>
    <t>567.88</t>
  </si>
  <si>
    <t>2067.52</t>
  </si>
  <si>
    <t>36.72</t>
  </si>
  <si>
    <t>28.25</t>
  </si>
  <si>
    <t>839.37</t>
  </si>
  <si>
    <t>125.36</t>
  </si>
  <si>
    <t>3221.35</t>
  </si>
  <si>
    <t>26.13</t>
  </si>
  <si>
    <t>192.17</t>
  </si>
  <si>
    <t>616.91</t>
  </si>
  <si>
    <t>197.19</t>
  </si>
  <si>
    <t>4536.0</t>
  </si>
  <si>
    <t>112.31</t>
  </si>
  <si>
    <t>841.29</t>
  </si>
  <si>
    <t>840.0</t>
  </si>
  <si>
    <t>72.11</t>
  </si>
  <si>
    <t>17286.6</t>
  </si>
  <si>
    <t>150.38</t>
  </si>
  <si>
    <t>4.82</t>
  </si>
  <si>
    <t>152.84</t>
  </si>
  <si>
    <t>838.81</t>
  </si>
  <si>
    <t>591.28</t>
  </si>
  <si>
    <t>48.45</t>
  </si>
  <si>
    <t>16039.12</t>
  </si>
  <si>
    <t>527.11</t>
  </si>
  <si>
    <t>706.99</t>
  </si>
  <si>
    <t>86.21</t>
  </si>
  <si>
    <t>60.67</t>
  </si>
  <si>
    <t>91.94</t>
  </si>
  <si>
    <t>479.16</t>
  </si>
  <si>
    <t>431.5</t>
  </si>
  <si>
    <t>31.91</t>
  </si>
  <si>
    <t>9349.63</t>
  </si>
  <si>
    <t>890.67</t>
  </si>
  <si>
    <t>107.72</t>
  </si>
  <si>
    <t>73.24</t>
  </si>
  <si>
    <t>3149.32</t>
  </si>
  <si>
    <t>457.9</t>
  </si>
  <si>
    <t>465.41</t>
  </si>
  <si>
    <t>26009.55</t>
  </si>
  <si>
    <t>166.83</t>
  </si>
  <si>
    <t>158.57</t>
  </si>
  <si>
    <t>329.32</t>
  </si>
  <si>
    <t>7249.14</t>
  </si>
  <si>
    <t>334.39</t>
  </si>
  <si>
    <t>328.79</t>
  </si>
  <si>
    <t>10833.99</t>
  </si>
  <si>
    <t>128.74</t>
  </si>
  <si>
    <t>303.97</t>
  </si>
  <si>
    <t>34.59</t>
  </si>
  <si>
    <t>9138.26</t>
  </si>
  <si>
    <t>103.32</t>
  </si>
  <si>
    <t>555.39</t>
  </si>
  <si>
    <t>792.29</t>
  </si>
  <si>
    <t>21.78</t>
  </si>
  <si>
    <t>13728.33</t>
  </si>
  <si>
    <t>572.02</t>
  </si>
  <si>
    <t>86.45</t>
  </si>
  <si>
    <t>31181.68</t>
  </si>
  <si>
    <t>328.52</t>
  </si>
  <si>
    <t>13091.36</t>
  </si>
  <si>
    <t>474.84</t>
  </si>
  <si>
    <t>443.9</t>
  </si>
  <si>
    <t>15202.52</t>
  </si>
  <si>
    <t>13.78</t>
  </si>
  <si>
    <t>407.76</t>
  </si>
  <si>
    <t>49.21</t>
  </si>
  <si>
    <t>11908.82</t>
  </si>
  <si>
    <t>142.23</t>
  </si>
  <si>
    <t>181.01</t>
  </si>
  <si>
    <t>93.24</t>
  </si>
  <si>
    <t>82.05</t>
  </si>
  <si>
    <t>85.94</t>
  </si>
  <si>
    <t>7820.54</t>
  </si>
  <si>
    <t>684.67</t>
  </si>
  <si>
    <t>808.81</t>
  </si>
  <si>
    <t>8085.0</t>
  </si>
  <si>
    <t>177.89</t>
  </si>
  <si>
    <t>245.63</t>
  </si>
  <si>
    <t>51.71</t>
  </si>
  <si>
    <t>13261.05</t>
  </si>
  <si>
    <t>146.59</t>
  </si>
  <si>
    <t>358.74</t>
  </si>
  <si>
    <t>271.81</t>
  </si>
  <si>
    <t>47.91</t>
  </si>
  <si>
    <t>50.31</t>
  </si>
  <si>
    <t>5081.31</t>
  </si>
  <si>
    <t>708.65</t>
  </si>
  <si>
    <t>905.87</t>
  </si>
  <si>
    <t>59.89</t>
  </si>
  <si>
    <t>41084.54</t>
  </si>
  <si>
    <t>128.03</t>
  </si>
  <si>
    <t>677.87</t>
  </si>
  <si>
    <t>447.6</t>
  </si>
  <si>
    <t>61.0</t>
  </si>
  <si>
    <t>25084.08</t>
  </si>
  <si>
    <t>61.9</t>
  </si>
  <si>
    <t>571.36</t>
  </si>
  <si>
    <t>846.38</t>
  </si>
  <si>
    <t>2219.14</t>
  </si>
  <si>
    <t>156.42</t>
  </si>
  <si>
    <t>262.79</t>
  </si>
  <si>
    <t>333.06</t>
  </si>
  <si>
    <t>42.94</t>
  </si>
  <si>
    <t>9027.38</t>
  </si>
  <si>
    <t>942.54</t>
  </si>
  <si>
    <t>534.85</t>
  </si>
  <si>
    <t>18.42</t>
  </si>
  <si>
    <t>179.24</t>
  </si>
  <si>
    <t>194.53</t>
  </si>
  <si>
    <t>529.4</t>
  </si>
  <si>
    <t>73.44</t>
  </si>
  <si>
    <t>16817.76</t>
  </si>
  <si>
    <t>490.5</t>
  </si>
  <si>
    <t>831.69</t>
  </si>
  <si>
    <t>94.5</t>
  </si>
  <si>
    <t>16869.24</t>
  </si>
  <si>
    <t>84.94</t>
  </si>
  <si>
    <t>717.18</t>
  </si>
  <si>
    <t>334.34</t>
  </si>
  <si>
    <t>25.74</t>
  </si>
  <si>
    <t>1364.22</t>
  </si>
  <si>
    <t>754.66</t>
  </si>
  <si>
    <t>1282.97</t>
  </si>
  <si>
    <t>152.11</t>
  </si>
  <si>
    <t>221.52</t>
  </si>
  <si>
    <t>687.87</t>
  </si>
  <si>
    <t>21.48</t>
  </si>
  <si>
    <t>21.41</t>
  </si>
  <si>
    <t>547.54</t>
  </si>
  <si>
    <t>300.78</t>
  </si>
  <si>
    <t>4840.96</t>
  </si>
  <si>
    <t>148.65</t>
  </si>
  <si>
    <t>703.4</t>
  </si>
  <si>
    <t>802.13</t>
  </si>
  <si>
    <t>11732.16</t>
  </si>
  <si>
    <t>169.54</t>
  </si>
  <si>
    <t>820.61</t>
  </si>
  <si>
    <t>370.57</t>
  </si>
  <si>
    <t>22263.06</t>
  </si>
  <si>
    <t>368.85</t>
  </si>
  <si>
    <t>50.88</t>
  </si>
  <si>
    <t>18469.44</t>
  </si>
  <si>
    <t>726.99</t>
  </si>
  <si>
    <t>780.48</t>
  </si>
  <si>
    <t>4826.68</t>
  </si>
  <si>
    <t>177.44</t>
  </si>
  <si>
    <t>326.96</t>
  </si>
  <si>
    <t>71.57</t>
  </si>
  <si>
    <t>1001.98</t>
  </si>
  <si>
    <t>860.63</t>
  </si>
  <si>
    <t>57.32</t>
  </si>
  <si>
    <t>26080.6</t>
  </si>
  <si>
    <t>84.8</t>
  </si>
  <si>
    <t>909.99</t>
  </si>
  <si>
    <t>31.77</t>
  </si>
  <si>
    <t>82.07</t>
  </si>
  <si>
    <t>1066.91</t>
  </si>
  <si>
    <t>59.14</t>
  </si>
  <si>
    <t>166.98</t>
  </si>
  <si>
    <t>714.99</t>
  </si>
  <si>
    <t>619.9</t>
  </si>
  <si>
    <t>319.19</t>
  </si>
  <si>
    <t>323.24</t>
  </si>
  <si>
    <t>6985.16</t>
  </si>
  <si>
    <t>90.55</t>
  </si>
  <si>
    <t>321.19</t>
  </si>
  <si>
    <t>907.69</t>
  </si>
  <si>
    <t>10005.36</t>
  </si>
  <si>
    <t>108.61</t>
  </si>
  <si>
    <t>874.98</t>
  </si>
  <si>
    <t>146.84</t>
  </si>
  <si>
    <t>74.87</t>
  </si>
  <si>
    <t>667.77</t>
  </si>
  <si>
    <t>18432.14</t>
  </si>
  <si>
    <t>180.67</t>
  </si>
  <si>
    <t>584.2</t>
  </si>
  <si>
    <t>110.23</t>
  </si>
  <si>
    <t>42.05</t>
  </si>
  <si>
    <t>65.33</t>
  </si>
  <si>
    <t>163.25</t>
  </si>
  <si>
    <t>894.6</t>
  </si>
  <si>
    <t>63.56</t>
  </si>
  <si>
    <t>42712.32</t>
  </si>
  <si>
    <t>609.08</t>
  </si>
  <si>
    <t>22072.94</t>
  </si>
  <si>
    <t>194.27</t>
  </si>
  <si>
    <t>431.65</t>
  </si>
  <si>
    <t>9537.0</t>
  </si>
  <si>
    <t>142.72</t>
  </si>
  <si>
    <t>477.16</t>
  </si>
  <si>
    <t>689.05</t>
  </si>
  <si>
    <t>2701.0</t>
  </si>
  <si>
    <t>170.13</t>
  </si>
  <si>
    <t>730.8</t>
  </si>
  <si>
    <t>49.5</t>
  </si>
  <si>
    <t>72.94</t>
  </si>
  <si>
    <t>170.17</t>
  </si>
  <si>
    <t>507.68</t>
  </si>
  <si>
    <t>258.61</t>
  </si>
  <si>
    <t>14379.2</t>
  </si>
  <si>
    <t>91.44</t>
  </si>
  <si>
    <t>49.83</t>
  </si>
  <si>
    <t>57.34</t>
  </si>
  <si>
    <t>24656.2</t>
  </si>
  <si>
    <t>847.7</t>
  </si>
  <si>
    <t>37.0</t>
  </si>
  <si>
    <t>12534.7</t>
  </si>
  <si>
    <t>80.42</t>
  </si>
  <si>
    <t>651.15</t>
  </si>
  <si>
    <t>979.11</t>
  </si>
  <si>
    <t>62618.79</t>
  </si>
  <si>
    <t>29.82</t>
  </si>
  <si>
    <t>525.17</t>
  </si>
  <si>
    <t>891.91</t>
  </si>
  <si>
    <t>44.08</t>
  </si>
  <si>
    <t>101.57</t>
  </si>
  <si>
    <t>986.74</t>
  </si>
  <si>
    <t>31061.94</t>
  </si>
  <si>
    <t>207.11</t>
  </si>
  <si>
    <t>469.01</t>
  </si>
  <si>
    <t>16.58</t>
  </si>
  <si>
    <t>4692.14</t>
  </si>
  <si>
    <t>190.75</t>
  </si>
  <si>
    <t>458.17</t>
  </si>
  <si>
    <t>65.6</t>
  </si>
  <si>
    <t>80.65</t>
  </si>
  <si>
    <t>168.44</t>
  </si>
  <si>
    <t>698.01</t>
  </si>
  <si>
    <t>46.06</t>
  </si>
  <si>
    <t>24708.64</t>
  </si>
  <si>
    <t>520.12</t>
  </si>
  <si>
    <t>948.2</t>
  </si>
  <si>
    <t>19.85</t>
  </si>
  <si>
    <t>1320.2</t>
  </si>
  <si>
    <t>294.16</t>
  </si>
  <si>
    <t>186.32</t>
  </si>
  <si>
    <t>8571.98</t>
  </si>
  <si>
    <t>148.39</t>
  </si>
  <si>
    <t>156.04</t>
  </si>
  <si>
    <t>883.32</t>
  </si>
  <si>
    <t>10655.06</t>
  </si>
  <si>
    <t>231.58</t>
  </si>
  <si>
    <t>457.37</t>
  </si>
  <si>
    <t>12258.18</t>
  </si>
  <si>
    <t>134.44</t>
  </si>
  <si>
    <t>317.94</t>
  </si>
  <si>
    <t>131.96</t>
  </si>
  <si>
    <t>6339.64</t>
  </si>
  <si>
    <t>655.59</t>
  </si>
  <si>
    <t>93.6</t>
  </si>
  <si>
    <t>53144.07</t>
  </si>
  <si>
    <t>547.47</t>
  </si>
  <si>
    <t>152.5</t>
  </si>
  <si>
    <t>2426.19</t>
  </si>
  <si>
    <t>409.86</t>
  </si>
  <si>
    <t>517.29</t>
  </si>
  <si>
    <t>60.34</t>
  </si>
  <si>
    <t>61.43</t>
  </si>
  <si>
    <t>3747.23</t>
  </si>
  <si>
    <t>94.34</t>
  </si>
  <si>
    <t>160.92</t>
  </si>
  <si>
    <t>416.94</t>
  </si>
  <si>
    <t>26.21</t>
  </si>
  <si>
    <t>7316.96</t>
  </si>
  <si>
    <t>24.13</t>
  </si>
  <si>
    <t>79.71</t>
  </si>
  <si>
    <t>417.43</t>
  </si>
  <si>
    <t>473.1</t>
  </si>
  <si>
    <t>18515.43</t>
  </si>
  <si>
    <t>139.37</t>
  </si>
  <si>
    <t>114.94</t>
  </si>
  <si>
    <t>334.35</t>
  </si>
  <si>
    <t>30957.08</t>
  </si>
  <si>
    <t>146.48</t>
  </si>
  <si>
    <t>257.96</t>
  </si>
  <si>
    <t>780.57</t>
  </si>
  <si>
    <t>12230.34</t>
  </si>
  <si>
    <t>96.12</t>
  </si>
  <si>
    <t>154.03</t>
  </si>
  <si>
    <t>943.74</t>
  </si>
  <si>
    <t>936.5</t>
  </si>
  <si>
    <t>1244.86</t>
  </si>
  <si>
    <t>129.32</t>
  </si>
  <si>
    <t>241.37</t>
  </si>
  <si>
    <t>88.74</t>
  </si>
  <si>
    <t>92.85</t>
  </si>
  <si>
    <t>16434.45</t>
  </si>
  <si>
    <t>181.0</t>
  </si>
  <si>
    <t>519.79</t>
  </si>
  <si>
    <t>419.86</t>
  </si>
  <si>
    <t>8399.16</t>
  </si>
  <si>
    <t>142.95</t>
  </si>
  <si>
    <t>954.47</t>
  </si>
  <si>
    <t>153.21</t>
  </si>
  <si>
    <t>788.51</t>
  </si>
  <si>
    <t>669.01</t>
  </si>
  <si>
    <t>27279.45</t>
  </si>
  <si>
    <t>118.26</t>
  </si>
  <si>
    <t>23254.66</t>
  </si>
  <si>
    <t>95.19</t>
  </si>
  <si>
    <t>853.57</t>
  </si>
  <si>
    <t>378.69</t>
  </si>
  <si>
    <t>35.51</t>
  </si>
  <si>
    <t>110.14</t>
  </si>
  <si>
    <t>285.01</t>
  </si>
  <si>
    <t>169.66</t>
  </si>
  <si>
    <t>381.66</t>
  </si>
  <si>
    <t>196.54</t>
  </si>
  <si>
    <t>15.68</t>
  </si>
  <si>
    <t>5482.33</t>
  </si>
  <si>
    <t>24.38</t>
  </si>
  <si>
    <t>358.94</t>
  </si>
  <si>
    <t>802.14</t>
  </si>
  <si>
    <t>81.23</t>
  </si>
  <si>
    <t>45326.34</t>
  </si>
  <si>
    <t>198.68</t>
  </si>
  <si>
    <t>324.43</t>
  </si>
  <si>
    <t>962.89</t>
  </si>
  <si>
    <t>93.65</t>
  </si>
  <si>
    <t>97.26</t>
  </si>
  <si>
    <t>69249.12</t>
  </si>
  <si>
    <t>225.21</t>
  </si>
  <si>
    <t>980.43</t>
  </si>
  <si>
    <t>30903.9</t>
  </si>
  <si>
    <t>170.15</t>
  </si>
  <si>
    <t>484.69</t>
  </si>
  <si>
    <t>93.35</t>
  </si>
  <si>
    <t>92.93</t>
  </si>
  <si>
    <t>14218.29</t>
  </si>
  <si>
    <t>120.18</t>
  </si>
  <si>
    <t>637.96</t>
  </si>
  <si>
    <t>454.9</t>
  </si>
  <si>
    <t>3585.84</t>
  </si>
  <si>
    <t>47.49</t>
  </si>
  <si>
    <t>359.3</t>
  </si>
  <si>
    <t>25769.73</t>
  </si>
  <si>
    <t>49.15</t>
  </si>
  <si>
    <t>576.84</t>
  </si>
  <si>
    <t>54.2</t>
  </si>
  <si>
    <t>23414.4</t>
  </si>
  <si>
    <t>149.87</t>
  </si>
  <si>
    <t>876.3</t>
  </si>
  <si>
    <t>248.82</t>
  </si>
  <si>
    <t>46.51</t>
  </si>
  <si>
    <t>4387.41</t>
  </si>
  <si>
    <t>826.91</t>
  </si>
  <si>
    <t>378.63</t>
  </si>
  <si>
    <t>26.45</t>
  </si>
  <si>
    <t>3238.65</t>
  </si>
  <si>
    <t>68.08</t>
  </si>
  <si>
    <t>132.77</t>
  </si>
  <si>
    <t>512.48</t>
  </si>
  <si>
    <t>1978.0</t>
  </si>
  <si>
    <t>172.39</t>
  </si>
  <si>
    <t>150.09</t>
  </si>
  <si>
    <t>659.16</t>
  </si>
  <si>
    <t>73.03</t>
  </si>
  <si>
    <t>131.03</t>
  </si>
  <si>
    <t>866.83</t>
  </si>
  <si>
    <t>114.14</t>
  </si>
  <si>
    <t>982.43</t>
  </si>
  <si>
    <t>18503.68</t>
  </si>
  <si>
    <t>906.39</t>
  </si>
  <si>
    <t>680.37</t>
  </si>
  <si>
    <t>9.35</t>
  </si>
  <si>
    <t>3468.85</t>
  </si>
  <si>
    <t>133.95</t>
  </si>
  <si>
    <t>701.13</t>
  </si>
  <si>
    <t>628.24</t>
  </si>
  <si>
    <t>4118.61</t>
  </si>
  <si>
    <t>51.02</t>
  </si>
  <si>
    <t>233.65</t>
  </si>
  <si>
    <t>619.59</t>
  </si>
  <si>
    <t>43707.51</t>
  </si>
  <si>
    <t>596.45</t>
  </si>
  <si>
    <t>557.61</t>
  </si>
  <si>
    <t>18141.92</t>
  </si>
  <si>
    <t>154.63</t>
  </si>
  <si>
    <t>488.71</t>
  </si>
  <si>
    <t>218.69</t>
  </si>
  <si>
    <t>5066.66</t>
  </si>
  <si>
    <t>342.77</t>
  </si>
  <si>
    <t>911.4</t>
  </si>
  <si>
    <t>12964.55</t>
  </si>
  <si>
    <t>168.8</t>
  </si>
  <si>
    <t>170.95</t>
  </si>
  <si>
    <t>9.56</t>
  </si>
  <si>
    <t>286.8</t>
  </si>
  <si>
    <t>153.26</t>
  </si>
  <si>
    <t>330.2</t>
  </si>
  <si>
    <t>902.19</t>
  </si>
  <si>
    <t>29.22</t>
  </si>
  <si>
    <t>31.98</t>
  </si>
  <si>
    <t>25040.34</t>
  </si>
  <si>
    <t>192.87</t>
  </si>
  <si>
    <t>654.74</t>
  </si>
  <si>
    <t>937.7</t>
  </si>
  <si>
    <t>85352.94</t>
  </si>
  <si>
    <t>860.33</t>
  </si>
  <si>
    <t>288.14</t>
  </si>
  <si>
    <t>67.33</t>
  </si>
  <si>
    <t>9436.35</t>
  </si>
  <si>
    <t>359.99</t>
  </si>
  <si>
    <t>88.09</t>
  </si>
  <si>
    <t>146.53</t>
  </si>
  <si>
    <t>669.8</t>
  </si>
  <si>
    <t>835.13</t>
  </si>
  <si>
    <t>798.75</t>
  </si>
  <si>
    <t>774.28</t>
  </si>
  <si>
    <t>1319.5</t>
  </si>
  <si>
    <t>100.93</t>
  </si>
  <si>
    <t>372.84</t>
  </si>
  <si>
    <t>437.42</t>
  </si>
  <si>
    <t>1191.3</t>
  </si>
  <si>
    <t>501.18</t>
  </si>
  <si>
    <t>179.27</t>
  </si>
  <si>
    <t>2719.99</t>
  </si>
  <si>
    <t>968.9</t>
  </si>
  <si>
    <t>741.16</t>
  </si>
  <si>
    <t>79.75</t>
  </si>
  <si>
    <t>44420.75</t>
  </si>
  <si>
    <t>468.49</t>
  </si>
  <si>
    <t>17.23</t>
  </si>
  <si>
    <t>6357.87</t>
  </si>
  <si>
    <t>126.42</t>
  </si>
  <si>
    <t>999.39</t>
  </si>
  <si>
    <t>373.36</t>
  </si>
  <si>
    <t>18.39</t>
  </si>
  <si>
    <t>5676.45</t>
  </si>
  <si>
    <t>897.73</t>
  </si>
  <si>
    <t>558.24</t>
  </si>
  <si>
    <t>25580.64</t>
  </si>
  <si>
    <t>515.84</t>
  </si>
  <si>
    <t>545.42</t>
  </si>
  <si>
    <t>9440.22</t>
  </si>
  <si>
    <t>129.08</t>
  </si>
  <si>
    <t>419.08</t>
  </si>
  <si>
    <t>555.95</t>
  </si>
  <si>
    <t>9.93</t>
  </si>
  <si>
    <t>1161.81</t>
  </si>
  <si>
    <t>51.86</t>
  </si>
  <si>
    <t>102.63</t>
  </si>
  <si>
    <t>901.59</t>
  </si>
  <si>
    <t>321.81</t>
  </si>
  <si>
    <t>67.75</t>
  </si>
  <si>
    <t>21070.25</t>
  </si>
  <si>
    <t>249.78</t>
  </si>
  <si>
    <t>78.35</t>
  </si>
  <si>
    <t>82.02</t>
  </si>
  <si>
    <t>175.74</t>
  </si>
  <si>
    <t>526.41</t>
  </si>
  <si>
    <t>105.35</t>
  </si>
  <si>
    <t>108.53</t>
  </si>
  <si>
    <t>908.17</t>
  </si>
  <si>
    <t>945.13</t>
  </si>
  <si>
    <t>7696.14</t>
  </si>
  <si>
    <t>31.31</t>
  </si>
  <si>
    <t>573.5</t>
  </si>
  <si>
    <t>52.83</t>
  </si>
  <si>
    <t>16218.81</t>
  </si>
  <si>
    <t>169.01</t>
  </si>
  <si>
    <t>652.86</t>
  </si>
  <si>
    <t>361.03</t>
  </si>
  <si>
    <t>27347.22</t>
  </si>
  <si>
    <t>527.83</t>
  </si>
  <si>
    <t>577.71</t>
  </si>
  <si>
    <t>54.13</t>
  </si>
  <si>
    <t>22951.12</t>
  </si>
  <si>
    <t>167.5</t>
  </si>
  <si>
    <t>464.25</t>
  </si>
  <si>
    <t>45.15</t>
  </si>
  <si>
    <t>2499.22</t>
  </si>
  <si>
    <t>89.25</t>
  </si>
  <si>
    <t>978.85</t>
  </si>
  <si>
    <t>399.81</t>
  </si>
  <si>
    <t>79.6</t>
  </si>
  <si>
    <t>21094.0</t>
  </si>
  <si>
    <t>974.54</t>
  </si>
  <si>
    <t>866.31</t>
  </si>
  <si>
    <t>18.44</t>
  </si>
  <si>
    <t>5790.16</t>
  </si>
  <si>
    <t>819.26</t>
  </si>
  <si>
    <t>732.93</t>
  </si>
  <si>
    <t>88.53</t>
  </si>
  <si>
    <t>29625.53</t>
  </si>
  <si>
    <t>2186.58</t>
  </si>
  <si>
    <t>137.96</t>
  </si>
  <si>
    <t>283.72</t>
  </si>
  <si>
    <t>625.85</t>
  </si>
  <si>
    <t>74.46</t>
  </si>
  <si>
    <t>42381.4</t>
  </si>
  <si>
    <t>789.7</t>
  </si>
  <si>
    <t>276.68</t>
  </si>
  <si>
    <t>67.62</t>
  </si>
  <si>
    <t>14200.2</t>
  </si>
  <si>
    <t>107.98</t>
  </si>
  <si>
    <t>458.8</t>
  </si>
  <si>
    <t>868.47</t>
  </si>
  <si>
    <t>85.48</t>
  </si>
  <si>
    <t>40688.48</t>
  </si>
  <si>
    <t>105.07</t>
  </si>
  <si>
    <t>318.07</t>
  </si>
  <si>
    <t>622.23</t>
  </si>
  <si>
    <t>15866.73</t>
  </si>
  <si>
    <t>142.88</t>
  </si>
  <si>
    <t>222.34</t>
  </si>
  <si>
    <t>814.21</t>
  </si>
  <si>
    <t>54226.6</t>
  </si>
  <si>
    <t>149.15</t>
  </si>
  <si>
    <t>982.27</t>
  </si>
  <si>
    <t>45.57</t>
  </si>
  <si>
    <t>953.78</t>
  </si>
  <si>
    <t>20529.6</t>
  </si>
  <si>
    <t>128.97</t>
  </si>
  <si>
    <t>497.02</t>
  </si>
  <si>
    <t>322.24</t>
  </si>
  <si>
    <t>70.34</t>
  </si>
  <si>
    <t>20890.98</t>
  </si>
  <si>
    <t>166.36</t>
  </si>
  <si>
    <t>446.62</t>
  </si>
  <si>
    <t>96.66</t>
  </si>
  <si>
    <t>37600.74</t>
  </si>
  <si>
    <t>672.15</t>
  </si>
  <si>
    <t>100.31</t>
  </si>
  <si>
    <t>501.55</t>
  </si>
  <si>
    <t>146.9</t>
  </si>
  <si>
    <t>880.78</t>
  </si>
  <si>
    <t>963.28</t>
  </si>
  <si>
    <t>26.37</t>
  </si>
  <si>
    <t>932.58</t>
  </si>
  <si>
    <t>913.85</t>
  </si>
  <si>
    <t>24660.24</t>
  </si>
  <si>
    <t>638.76</t>
  </si>
  <si>
    <t>384.21</t>
  </si>
  <si>
    <t>5292.0</t>
  </si>
  <si>
    <t>187.69</t>
  </si>
  <si>
    <t>243.67</t>
  </si>
  <si>
    <t>646.9</t>
  </si>
  <si>
    <t>29025.92</t>
  </si>
  <si>
    <t>166.72</t>
  </si>
  <si>
    <t>939.24</t>
  </si>
  <si>
    <t>63.85</t>
  </si>
  <si>
    <t>3000.95</t>
  </si>
  <si>
    <t>33.8</t>
  </si>
  <si>
    <t>813.28</t>
  </si>
  <si>
    <t>698.51</t>
  </si>
  <si>
    <t>45646.53</t>
  </si>
  <si>
    <t>196.8</t>
  </si>
  <si>
    <t>695.57</t>
  </si>
  <si>
    <t>13.19</t>
  </si>
  <si>
    <t>2426.96</t>
  </si>
  <si>
    <t>419.21</t>
  </si>
  <si>
    <t>153.04</t>
  </si>
  <si>
    <t>1004.0</t>
  </si>
  <si>
    <t>828.13</t>
  </si>
  <si>
    <t>303.85</t>
  </si>
  <si>
    <t>69.25</t>
  </si>
  <si>
    <t>185.15</t>
  </si>
  <si>
    <t>955.26</t>
  </si>
  <si>
    <t>584.01</t>
  </si>
  <si>
    <t>7391.18</t>
  </si>
  <si>
    <t>201.05</t>
  </si>
  <si>
    <t>351.69</t>
  </si>
  <si>
    <t>79.31</t>
  </si>
  <si>
    <t>12451.67</t>
  </si>
  <si>
    <t>150.72</t>
  </si>
  <si>
    <t>904.66</t>
  </si>
  <si>
    <t>815.29</t>
  </si>
  <si>
    <t>55203.92</t>
  </si>
  <si>
    <t>74.68</t>
  </si>
  <si>
    <t>658.28</t>
  </si>
  <si>
    <t>380.9</t>
  </si>
  <si>
    <t>11098.88</t>
  </si>
  <si>
    <t>41.21</t>
  </si>
  <si>
    <t>85.31</t>
  </si>
  <si>
    <t>379.73</t>
  </si>
  <si>
    <t>525.26</t>
  </si>
  <si>
    <t>300.02</t>
  </si>
  <si>
    <t>194.4</t>
  </si>
  <si>
    <t>229.69</t>
  </si>
  <si>
    <t>700.79</t>
  </si>
  <si>
    <t>19212.48</t>
  </si>
  <si>
    <t>142.78</t>
  </si>
  <si>
    <t>695.21</t>
  </si>
  <si>
    <t>978.2</t>
  </si>
  <si>
    <t>52.28</t>
  </si>
  <si>
    <t>51.18</t>
  </si>
  <si>
    <t>30554.46</t>
  </si>
  <si>
    <t>877.39</t>
  </si>
  <si>
    <t>187.64</t>
  </si>
  <si>
    <t>13621.92</t>
  </si>
  <si>
    <t>87.77</t>
  </si>
  <si>
    <t>976.99</t>
  </si>
  <si>
    <t>98.68</t>
  </si>
  <si>
    <t>5630.94</t>
  </si>
  <si>
    <t>184.09</t>
  </si>
  <si>
    <t>253.86</t>
  </si>
  <si>
    <t>550.85</t>
  </si>
  <si>
    <t>46553.36</t>
  </si>
  <si>
    <t>143.86</t>
  </si>
  <si>
    <t>785.93</t>
  </si>
  <si>
    <t>33368.04</t>
  </si>
  <si>
    <t>60.65</t>
  </si>
  <si>
    <t>84.33</t>
  </si>
  <si>
    <t>577.44</t>
  </si>
  <si>
    <t>926.47</t>
  </si>
  <si>
    <t>9127.36</t>
  </si>
  <si>
    <t>689.52</t>
  </si>
  <si>
    <t>339.52</t>
  </si>
  <si>
    <t>96.48</t>
  </si>
  <si>
    <t>29138.68</t>
  </si>
  <si>
    <t>771.31</t>
  </si>
  <si>
    <t>652.02</t>
  </si>
  <si>
    <t>87.08</t>
  </si>
  <si>
    <t>24227.2</t>
  </si>
  <si>
    <t>198.75</t>
  </si>
  <si>
    <t>571.45</t>
  </si>
  <si>
    <t>389.59</t>
  </si>
  <si>
    <t>5227.32</t>
  </si>
  <si>
    <t>35.77</t>
  </si>
  <si>
    <t>592.76</t>
  </si>
  <si>
    <t>14598.1</t>
  </si>
  <si>
    <t>371.65</t>
  </si>
  <si>
    <t>153.36</t>
  </si>
  <si>
    <t>4218.29</t>
  </si>
  <si>
    <t>455.79</t>
  </si>
  <si>
    <t>999.93</t>
  </si>
  <si>
    <t>16784.17</t>
  </si>
  <si>
    <t>552.71</t>
  </si>
  <si>
    <t>152.54</t>
  </si>
  <si>
    <t>4256.84</t>
  </si>
  <si>
    <t>17.77</t>
  </si>
  <si>
    <t>987.93</t>
  </si>
  <si>
    <t>3820.93</t>
  </si>
  <si>
    <t>141.03</t>
  </si>
  <si>
    <t>191.72</t>
  </si>
  <si>
    <t>97.84</t>
  </si>
  <si>
    <t>5092.36</t>
  </si>
  <si>
    <t>128.24</t>
  </si>
  <si>
    <t>479.44</t>
  </si>
  <si>
    <t>20395.47</t>
  </si>
  <si>
    <t>92.44</t>
  </si>
  <si>
    <t>425.34</t>
  </si>
  <si>
    <t>754.2</t>
  </si>
  <si>
    <t>619.1</t>
  </si>
  <si>
    <t>260.68</t>
  </si>
  <si>
    <t>106.05</t>
  </si>
  <si>
    <t>1322.73</t>
  </si>
  <si>
    <t>155.68</t>
  </si>
  <si>
    <t>205.71</t>
  </si>
  <si>
    <t>531.42</t>
  </si>
  <si>
    <t>18.47</t>
  </si>
  <si>
    <t>4506.68</t>
  </si>
  <si>
    <t>73.8</t>
  </si>
  <si>
    <t>329.69</t>
  </si>
  <si>
    <t>852.22</t>
  </si>
  <si>
    <t>8197.98</t>
  </si>
  <si>
    <t>566.53</t>
  </si>
  <si>
    <t>539.25</t>
  </si>
  <si>
    <t>10876.43</t>
  </si>
  <si>
    <t>158.71</t>
  </si>
  <si>
    <t>626.21</t>
  </si>
  <si>
    <t>1018.93</t>
  </si>
  <si>
    <t>80.6</t>
  </si>
  <si>
    <t>935.89</t>
  </si>
  <si>
    <t>271.73</t>
  </si>
  <si>
    <t>72.98</t>
  </si>
  <si>
    <t>73.62</t>
  </si>
  <si>
    <t>6331.32</t>
  </si>
  <si>
    <t>111.91</t>
  </si>
  <si>
    <t>952.95</t>
  </si>
  <si>
    <t>51357.68</t>
  </si>
  <si>
    <t>75.9</t>
  </si>
  <si>
    <t>458.04</t>
  </si>
  <si>
    <t>4490.64</t>
  </si>
  <si>
    <t>199.95</t>
  </si>
  <si>
    <t>430.79</t>
  </si>
  <si>
    <t>185.46</t>
  </si>
  <si>
    <t>793.32</t>
  </si>
  <si>
    <t>469.58</t>
  </si>
  <si>
    <t>77.93</t>
  </si>
  <si>
    <t>31717.51</t>
  </si>
  <si>
    <t>23.72</t>
  </si>
  <si>
    <t>348.36</t>
  </si>
  <si>
    <t>10421.28</t>
  </si>
  <si>
    <t>171.85</t>
  </si>
  <si>
    <t>189.58</t>
  </si>
  <si>
    <t>67.04</t>
  </si>
  <si>
    <t>1039.36</t>
  </si>
  <si>
    <t>166.5</t>
  </si>
  <si>
    <t>366.26</t>
  </si>
  <si>
    <t>14.33</t>
  </si>
  <si>
    <t>86.91</t>
  </si>
  <si>
    <t>869.1</t>
  </si>
  <si>
    <t>197.85</t>
  </si>
  <si>
    <t>695.46</t>
  </si>
  <si>
    <t>773.3</t>
  </si>
  <si>
    <t>33.95</t>
  </si>
  <si>
    <t>581.25</t>
  </si>
  <si>
    <t>34.36</t>
  </si>
  <si>
    <t>170.1</t>
  </si>
  <si>
    <t>769.52</t>
  </si>
  <si>
    <t>48.69</t>
  </si>
  <si>
    <t>6475.77</t>
  </si>
  <si>
    <t>633.57</t>
  </si>
  <si>
    <t>760.67</t>
  </si>
  <si>
    <t>81.15</t>
  </si>
  <si>
    <t>14688.15</t>
  </si>
  <si>
    <t>80.83</t>
  </si>
  <si>
    <t>36.84</t>
  </si>
  <si>
    <t>952.66</t>
  </si>
  <si>
    <t>196.23</t>
  </si>
  <si>
    <t>1925.37</t>
  </si>
  <si>
    <t>270.66</t>
  </si>
  <si>
    <t>943.82</t>
  </si>
  <si>
    <t>33465.6</t>
  </si>
  <si>
    <t>252.66</t>
  </si>
  <si>
    <t>404.48</t>
  </si>
  <si>
    <t>12501.12</t>
  </si>
  <si>
    <t>98.15</t>
  </si>
  <si>
    <t>104.98</t>
  </si>
  <si>
    <t>864.96</t>
  </si>
  <si>
    <t>195.21</t>
  </si>
  <si>
    <t>5.94</t>
  </si>
  <si>
    <t>368.28</t>
  </si>
  <si>
    <t>46.79</t>
  </si>
  <si>
    <t>526.13</t>
  </si>
  <si>
    <t>2486.76</t>
  </si>
  <si>
    <t>105.15</t>
  </si>
  <si>
    <t>939.42</t>
  </si>
  <si>
    <t>3943.66</t>
  </si>
  <si>
    <t>118.65</t>
  </si>
  <si>
    <t>230.47</t>
  </si>
  <si>
    <t>133.91</t>
  </si>
  <si>
    <t>4978.75</t>
  </si>
  <si>
    <t>110.5</t>
  </si>
  <si>
    <t>350.17</t>
  </si>
  <si>
    <t>60.83</t>
  </si>
  <si>
    <t>14599.2</t>
  </si>
  <si>
    <t>93.4</t>
  </si>
  <si>
    <t>41.69</t>
  </si>
  <si>
    <t>811.42</t>
  </si>
  <si>
    <t>346.73</t>
  </si>
  <si>
    <t>11654.72</t>
  </si>
  <si>
    <t>489.04</t>
  </si>
  <si>
    <t>749.63</t>
  </si>
  <si>
    <t>93.94</t>
  </si>
  <si>
    <t>36730.54</t>
  </si>
  <si>
    <t>138.47</t>
  </si>
  <si>
    <t>33.06</t>
  </si>
  <si>
    <t>231.42</t>
  </si>
  <si>
    <t>194.3</t>
  </si>
  <si>
    <t>614.42</t>
  </si>
  <si>
    <t>63.31</t>
  </si>
  <si>
    <t>6106.24</t>
  </si>
  <si>
    <t>146.39</t>
  </si>
  <si>
    <t>664.89</t>
  </si>
  <si>
    <t>40217.04</t>
  </si>
  <si>
    <t>134.9</t>
  </si>
  <si>
    <t>437.86</t>
  </si>
  <si>
    <t>245.11</t>
  </si>
  <si>
    <t>7939.24</t>
  </si>
  <si>
    <t>149.6</t>
  </si>
  <si>
    <t>877.0</t>
  </si>
  <si>
    <t>9.22</t>
  </si>
  <si>
    <t>15.35</t>
  </si>
  <si>
    <t>54.03</t>
  </si>
  <si>
    <t>419.58</t>
  </si>
  <si>
    <t>167.06</t>
  </si>
  <si>
    <t>1823.42</t>
  </si>
  <si>
    <t>89.84</t>
  </si>
  <si>
    <t>677.07</t>
  </si>
  <si>
    <t>945.46</t>
  </si>
  <si>
    <t>73718.57</t>
  </si>
  <si>
    <t>770.41</t>
  </si>
  <si>
    <t>632.82</t>
  </si>
  <si>
    <t>61.7</t>
  </si>
  <si>
    <t>431.79</t>
  </si>
  <si>
    <t>519.7</t>
  </si>
  <si>
    <t>14638.5</t>
  </si>
  <si>
    <t>171.67</t>
  </si>
  <si>
    <t>501.1</t>
  </si>
  <si>
    <t>586.14</t>
  </si>
  <si>
    <t>18.36</t>
  </si>
  <si>
    <t>10079.64</t>
  </si>
  <si>
    <t>95.9</t>
  </si>
  <si>
    <t>204.3</t>
  </si>
  <si>
    <t>586.32</t>
  </si>
  <si>
    <t>10.64</t>
  </si>
  <si>
    <t>880.08</t>
  </si>
  <si>
    <t>137.79</t>
  </si>
  <si>
    <t>16.31</t>
  </si>
  <si>
    <t>608.52</t>
  </si>
  <si>
    <t>167.94</t>
  </si>
  <si>
    <t>208.39</t>
  </si>
  <si>
    <t>66.79</t>
  </si>
  <si>
    <t>1240.0</t>
  </si>
  <si>
    <t>168.75</t>
  </si>
  <si>
    <t>715.53</t>
  </si>
  <si>
    <t>345.55</t>
  </si>
  <si>
    <t>6.87</t>
  </si>
  <si>
    <t>577.08</t>
  </si>
  <si>
    <t>98.35</t>
  </si>
  <si>
    <t>155.33</t>
  </si>
  <si>
    <t>496.91</t>
  </si>
  <si>
    <t>42542.24</t>
  </si>
  <si>
    <t>66.01</t>
  </si>
  <si>
    <t>114.03</t>
  </si>
  <si>
    <t>469.7</t>
  </si>
  <si>
    <t>792.65</t>
  </si>
  <si>
    <t>40988.04</t>
  </si>
  <si>
    <t>70.56</t>
  </si>
  <si>
    <t>464.82</t>
  </si>
  <si>
    <t>253.49</t>
  </si>
  <si>
    <t>46.43</t>
  </si>
  <si>
    <t>163.7</t>
  </si>
  <si>
    <t>271.83</t>
  </si>
  <si>
    <t>51.9</t>
  </si>
  <si>
    <t>586.5</t>
  </si>
  <si>
    <t>835.07</t>
  </si>
  <si>
    <t>502.37</t>
  </si>
  <si>
    <t>933.88</t>
  </si>
  <si>
    <t>54317.0</t>
  </si>
  <si>
    <t>41.24</t>
  </si>
  <si>
    <t>49.66</t>
  </si>
  <si>
    <t>274.46</t>
  </si>
  <si>
    <t>7740.0</t>
  </si>
  <si>
    <t>284.04</t>
  </si>
  <si>
    <t>702.01</t>
  </si>
  <si>
    <t>27519.2</t>
  </si>
  <si>
    <t>437.23</t>
  </si>
  <si>
    <t>916.21</t>
  </si>
  <si>
    <t>17125.38</t>
  </si>
  <si>
    <t>118.81</t>
  </si>
  <si>
    <t>876.35</t>
  </si>
  <si>
    <t>727.52</t>
  </si>
  <si>
    <t>39.76</t>
  </si>
  <si>
    <t>11295.0</t>
  </si>
  <si>
    <t>253.65</t>
  </si>
  <si>
    <t>147.38</t>
  </si>
  <si>
    <t>365.61</t>
  </si>
  <si>
    <t>712.46</t>
  </si>
  <si>
    <t>58053.05</t>
  </si>
  <si>
    <t>37.95</t>
  </si>
  <si>
    <t>971.54</t>
  </si>
  <si>
    <t>732.04</t>
  </si>
  <si>
    <t>37542.51</t>
  </si>
  <si>
    <t>153.46</t>
  </si>
  <si>
    <t>497.42</t>
  </si>
  <si>
    <t>973.39</t>
  </si>
  <si>
    <t>17662.68</t>
  </si>
  <si>
    <t>159.12</t>
  </si>
  <si>
    <t>759.44</t>
  </si>
  <si>
    <t>103.56</t>
  </si>
  <si>
    <t>99.8</t>
  </si>
  <si>
    <t>65.97</t>
  </si>
  <si>
    <t>923.86</t>
  </si>
  <si>
    <t>95.26</t>
  </si>
  <si>
    <t>81350.52</t>
  </si>
  <si>
    <t>133.03</t>
  </si>
  <si>
    <t>774.13</t>
  </si>
  <si>
    <t>896.79</t>
  </si>
  <si>
    <t>189.57</t>
  </si>
  <si>
    <t>694.42</t>
  </si>
  <si>
    <t>236.79</t>
  </si>
  <si>
    <t>10397.06</t>
  </si>
  <si>
    <t>172.93</t>
  </si>
  <si>
    <t>372.78</t>
  </si>
  <si>
    <t>656.31</t>
  </si>
  <si>
    <t>26522.36</t>
  </si>
  <si>
    <t>185.34</t>
  </si>
  <si>
    <t>884.22</t>
  </si>
  <si>
    <t>642.56</t>
  </si>
  <si>
    <t>77.25</t>
  </si>
  <si>
    <t>16257.92</t>
  </si>
  <si>
    <t>20.76</t>
  </si>
  <si>
    <t>696.58</t>
  </si>
  <si>
    <t>812.02</t>
  </si>
  <si>
    <t>37.36</t>
  </si>
  <si>
    <t>1344.96</t>
  </si>
  <si>
    <t>905.1</t>
  </si>
  <si>
    <t>35.35</t>
  </si>
  <si>
    <t>735.34</t>
  </si>
  <si>
    <t>261.52</t>
  </si>
  <si>
    <t>115.9</t>
  </si>
  <si>
    <t>682.76</t>
  </si>
  <si>
    <t>623.03</t>
  </si>
  <si>
    <t>35435.0</t>
  </si>
  <si>
    <t>276.41</t>
  </si>
  <si>
    <t>978.15</t>
  </si>
  <si>
    <t>183.82</t>
  </si>
  <si>
    <t>87.27</t>
  </si>
  <si>
    <t>529.27</t>
  </si>
  <si>
    <t>570.0</t>
  </si>
  <si>
    <t>56.73</t>
  </si>
  <si>
    <t>25131.39</t>
  </si>
  <si>
    <t>132.31</t>
  </si>
  <si>
    <t>754.49</t>
  </si>
  <si>
    <t>209.5</t>
  </si>
  <si>
    <t>93.19</t>
  </si>
  <si>
    <t>196.2</t>
  </si>
  <si>
    <t>285.03</t>
  </si>
  <si>
    <t>864.01</t>
  </si>
  <si>
    <t>499.2</t>
  </si>
  <si>
    <t>712.06</t>
  </si>
  <si>
    <t>246.47</t>
  </si>
  <si>
    <t>16.21</t>
  </si>
  <si>
    <t>624.36</t>
  </si>
  <si>
    <t>180.64</t>
  </si>
  <si>
    <t>165.3</t>
  </si>
  <si>
    <t>8333.72</t>
  </si>
  <si>
    <t>783.52</t>
  </si>
  <si>
    <t>824.57</t>
  </si>
  <si>
    <t>51.5</t>
  </si>
  <si>
    <t>27165.6</t>
  </si>
  <si>
    <t>604.46</t>
  </si>
  <si>
    <t>588.83</t>
  </si>
  <si>
    <t>40.65</t>
  </si>
  <si>
    <t>10609.65</t>
  </si>
  <si>
    <t>145.15</t>
  </si>
  <si>
    <t>1480.75</t>
  </si>
  <si>
    <t>162.44</t>
  </si>
  <si>
    <t>666.54</t>
  </si>
  <si>
    <t>966.89</t>
  </si>
  <si>
    <t>97.2</t>
  </si>
  <si>
    <t>34992.0</t>
  </si>
  <si>
    <t>153.83</t>
  </si>
  <si>
    <t>589.56</t>
  </si>
  <si>
    <t>4269.48</t>
  </si>
  <si>
    <t>99.76</t>
  </si>
  <si>
    <t>432.06</t>
  </si>
  <si>
    <t>322.37</t>
  </si>
  <si>
    <t>49.9</t>
  </si>
  <si>
    <t>13722.5</t>
  </si>
  <si>
    <t>145.94</t>
  </si>
  <si>
    <t>250.07</t>
  </si>
  <si>
    <t>500.21</t>
  </si>
  <si>
    <t>97.97</t>
  </si>
  <si>
    <t>37620.48</t>
  </si>
  <si>
    <t>987.38</t>
  </si>
  <si>
    <t>355.4</t>
  </si>
  <si>
    <t>72.41</t>
  </si>
  <si>
    <t>8399.56</t>
  </si>
  <si>
    <t>920.73</t>
  </si>
  <si>
    <t>410.88</t>
  </si>
  <si>
    <t>949.9</t>
  </si>
  <si>
    <t>695.34</t>
  </si>
  <si>
    <t>100.19</t>
  </si>
  <si>
    <t>285.65</t>
  </si>
  <si>
    <t>807.1</t>
  </si>
  <si>
    <t>75.24</t>
  </si>
  <si>
    <t>6094.44</t>
  </si>
  <si>
    <t>129.1</t>
  </si>
  <si>
    <t>570.16</t>
  </si>
  <si>
    <t>959.03</t>
  </si>
  <si>
    <t>3490.48</t>
  </si>
  <si>
    <t>148.86</t>
  </si>
  <si>
    <t>137.95</t>
  </si>
  <si>
    <t>64.84</t>
  </si>
  <si>
    <t>6139.98</t>
  </si>
  <si>
    <t>170.39</t>
  </si>
  <si>
    <t>756.06</t>
  </si>
  <si>
    <t>848.45</t>
  </si>
  <si>
    <t>14398.8</t>
  </si>
  <si>
    <t>436.75</t>
  </si>
  <si>
    <t>83.82</t>
  </si>
  <si>
    <t>12070.08</t>
  </si>
  <si>
    <t>131.48</t>
  </si>
  <si>
    <t>557.97</t>
  </si>
  <si>
    <t>935.58</t>
  </si>
  <si>
    <t>60.23</t>
  </si>
  <si>
    <t>58.79</t>
  </si>
  <si>
    <t>30923.54</t>
  </si>
  <si>
    <t>656.35</t>
  </si>
  <si>
    <t>205.27</t>
  </si>
  <si>
    <t>11586.55</t>
  </si>
  <si>
    <t>657.43</t>
  </si>
  <si>
    <t>37.52</t>
  </si>
  <si>
    <t>11.43</t>
  </si>
  <si>
    <t>114.3</t>
  </si>
  <si>
    <t>238.63</t>
  </si>
  <si>
    <t>831.73</t>
  </si>
  <si>
    <t>59602.72</t>
  </si>
  <si>
    <t>175.36</t>
  </si>
  <si>
    <t>235.11</t>
  </si>
  <si>
    <t>85.49</t>
  </si>
  <si>
    <t>84.96</t>
  </si>
  <si>
    <t>133.1</t>
  </si>
  <si>
    <t>367.29</t>
  </si>
  <si>
    <t>58.42</t>
  </si>
  <si>
    <t>13823.38</t>
  </si>
  <si>
    <t>67.45</t>
  </si>
  <si>
    <t>669.13</t>
  </si>
  <si>
    <t>268.12</t>
  </si>
  <si>
    <t>23142.0</t>
  </si>
  <si>
    <t>191.93</t>
  </si>
  <si>
    <t>546.37</t>
  </si>
  <si>
    <t>111.62</t>
  </si>
  <si>
    <t>2090.0</t>
  </si>
  <si>
    <t>296.48</t>
  </si>
  <si>
    <t>173.03</t>
  </si>
  <si>
    <t>4275.84</t>
  </si>
  <si>
    <t>46.14</t>
  </si>
  <si>
    <t>922.73</t>
  </si>
  <si>
    <t>705.8</t>
  </si>
  <si>
    <t>80.33</t>
  </si>
  <si>
    <t>33727.8</t>
  </si>
  <si>
    <t>913.52</t>
  </si>
  <si>
    <t>88.71</t>
  </si>
  <si>
    <t>177.42</t>
  </si>
  <si>
    <t>132.91</t>
  </si>
  <si>
    <t>23.19</t>
  </si>
  <si>
    <t>129.7</t>
  </si>
  <si>
    <t>20.36</t>
  </si>
  <si>
    <t>57.13</t>
  </si>
  <si>
    <t>533.72</t>
  </si>
  <si>
    <t>317.62</t>
  </si>
  <si>
    <t>20782.9</t>
  </si>
  <si>
    <t>108.06</t>
  </si>
  <si>
    <t>359.41</t>
  </si>
  <si>
    <t>459.81</t>
  </si>
  <si>
    <t>17500.0</t>
  </si>
  <si>
    <t>54.93</t>
  </si>
  <si>
    <t>244.2</t>
  </si>
  <si>
    <t>722.56</t>
  </si>
  <si>
    <t>31.51</t>
  </si>
  <si>
    <t>29.14</t>
  </si>
  <si>
    <t>267.25</t>
  </si>
  <si>
    <t>60.07</t>
  </si>
  <si>
    <t>4168.29</t>
  </si>
  <si>
    <t>162.68</t>
  </si>
  <si>
    <t>16.64</t>
  </si>
  <si>
    <t>1564.16</t>
  </si>
  <si>
    <t>158.09</t>
  </si>
  <si>
    <t>63.53</t>
  </si>
  <si>
    <t>732.05</t>
  </si>
  <si>
    <t>65.55</t>
  </si>
  <si>
    <t>19874.4</t>
  </si>
  <si>
    <t>145.45</t>
  </si>
  <si>
    <t>34.75</t>
  </si>
  <si>
    <t>1335.6</t>
  </si>
  <si>
    <t>385.52</t>
  </si>
  <si>
    <t>652.94</t>
  </si>
  <si>
    <t>10340.59</t>
  </si>
  <si>
    <t>108.54</t>
  </si>
  <si>
    <t>706.48</t>
  </si>
  <si>
    <t>848.92</t>
  </si>
  <si>
    <t>286.75</t>
  </si>
  <si>
    <t>22.72</t>
  </si>
  <si>
    <t>619.81</t>
  </si>
  <si>
    <t>227.38</t>
  </si>
  <si>
    <t>2817.64</t>
  </si>
  <si>
    <t>106.35</t>
  </si>
  <si>
    <t>488.37</t>
  </si>
  <si>
    <t>689.35</t>
  </si>
  <si>
    <t>21.56</t>
  </si>
  <si>
    <t>2259.37</t>
  </si>
  <si>
    <t>134.97</t>
  </si>
  <si>
    <t>378.5</t>
  </si>
  <si>
    <t>39.5</t>
  </si>
  <si>
    <t>77.27</t>
  </si>
  <si>
    <t>1963.92</t>
  </si>
  <si>
    <t>164.46</t>
  </si>
  <si>
    <t>692.65</t>
  </si>
  <si>
    <t>37113.3</t>
  </si>
  <si>
    <t>120.75</t>
  </si>
  <si>
    <t>655.0</t>
  </si>
  <si>
    <t>389.06</t>
  </si>
  <si>
    <t>338.58</t>
  </si>
  <si>
    <t>169.03</t>
  </si>
  <si>
    <t>748.97</t>
  </si>
  <si>
    <t>1256.25</t>
  </si>
  <si>
    <t>181.64</t>
  </si>
  <si>
    <t>373.3</t>
  </si>
  <si>
    <t>15523.2</t>
  </si>
  <si>
    <t>48.92</t>
  </si>
  <si>
    <t>162.99</t>
  </si>
  <si>
    <t>817.52</t>
  </si>
  <si>
    <t>899.27</t>
  </si>
  <si>
    <t>6905.36</t>
  </si>
  <si>
    <t>110.07</t>
  </si>
  <si>
    <t>368.0</t>
  </si>
  <si>
    <t>98.84</t>
  </si>
  <si>
    <t>32123.0</t>
  </si>
  <si>
    <t>149.92</t>
  </si>
  <si>
    <t>33840.63</t>
  </si>
  <si>
    <t>82.27</t>
  </si>
  <si>
    <t>885.94</t>
  </si>
  <si>
    <t>1289.16</t>
  </si>
  <si>
    <t>70.84</t>
  </si>
  <si>
    <t>137.38</t>
  </si>
  <si>
    <t>302.02</t>
  </si>
  <si>
    <t>88.12</t>
  </si>
  <si>
    <t>14955.36</t>
  </si>
  <si>
    <t>20.87</t>
  </si>
  <si>
    <t>358.6</t>
  </si>
  <si>
    <t>680.33</t>
  </si>
  <si>
    <t>584.89</t>
  </si>
  <si>
    <t>99.73</t>
  </si>
  <si>
    <t>44621.48</t>
  </si>
  <si>
    <t>75.87</t>
  </si>
  <si>
    <t>216.75</t>
  </si>
  <si>
    <t>70.98</t>
  </si>
  <si>
    <t>70.19</t>
  </si>
  <si>
    <t>13265.91</t>
  </si>
  <si>
    <t>159.31</t>
  </si>
  <si>
    <t>242.35</t>
  </si>
  <si>
    <t>351.37</t>
  </si>
  <si>
    <t>63.06</t>
  </si>
  <si>
    <t>6116.82</t>
  </si>
  <si>
    <t>774.07</t>
  </si>
  <si>
    <t>988.47</t>
  </si>
  <si>
    <t>20961.81</t>
  </si>
  <si>
    <t>27.49</t>
  </si>
  <si>
    <t>714.97</t>
  </si>
  <si>
    <t>76.42</t>
  </si>
  <si>
    <t>21932.54</t>
  </si>
  <si>
    <t>455.54</t>
  </si>
  <si>
    <t>405.67</t>
  </si>
  <si>
    <t>8179.38</t>
  </si>
  <si>
    <t>155.97</t>
  </si>
  <si>
    <t>416.84</t>
  </si>
  <si>
    <t>638.16</t>
  </si>
  <si>
    <t>27732.6</t>
  </si>
  <si>
    <t>97.02</t>
  </si>
  <si>
    <t>58.76</t>
  </si>
  <si>
    <t>244.08</t>
  </si>
  <si>
    <t>144.1</t>
  </si>
  <si>
    <t>48.64</t>
  </si>
  <si>
    <t>937.71</t>
  </si>
  <si>
    <t>957.37</t>
  </si>
  <si>
    <t>58.07</t>
  </si>
  <si>
    <t>23498.6</t>
  </si>
  <si>
    <t>24.47</t>
  </si>
  <si>
    <t>391.29</t>
  </si>
  <si>
    <t>19139.36</t>
  </si>
  <si>
    <t>296.69</t>
  </si>
  <si>
    <t>1301.5</t>
  </si>
  <si>
    <t>164.18</t>
  </si>
  <si>
    <t>111.7</t>
  </si>
  <si>
    <t>347.25</t>
  </si>
  <si>
    <t>174.36</t>
  </si>
  <si>
    <t>180.47</t>
  </si>
  <si>
    <t>160.94</t>
  </si>
  <si>
    <t>14698.65</t>
  </si>
  <si>
    <t>150.91</t>
  </si>
  <si>
    <t>367.61</t>
  </si>
  <si>
    <t>92.25</t>
  </si>
  <si>
    <t>766.4</t>
  </si>
  <si>
    <t>204.96</t>
  </si>
  <si>
    <t>228.94</t>
  </si>
  <si>
    <t>8655.13</t>
  </si>
  <si>
    <t>141.26</t>
  </si>
  <si>
    <t>942.65</t>
  </si>
  <si>
    <t>48.85</t>
  </si>
  <si>
    <t>39.19</t>
  </si>
  <si>
    <t>155.04</t>
  </si>
  <si>
    <t>392.61</t>
  </si>
  <si>
    <t>62.3</t>
  </si>
  <si>
    <t>20414.45</t>
  </si>
  <si>
    <t>33.65</t>
  </si>
  <si>
    <t>255.34</t>
  </si>
  <si>
    <t>302.17</t>
  </si>
  <si>
    <t>15077.97</t>
  </si>
  <si>
    <t>672.18</t>
  </si>
  <si>
    <t>18714.15</t>
  </si>
  <si>
    <t>61.07</t>
  </si>
  <si>
    <t>364.62</t>
  </si>
  <si>
    <t>552.74</t>
  </si>
  <si>
    <t>9334.26</t>
  </si>
  <si>
    <t>90.09</t>
  </si>
  <si>
    <t>186.53</t>
  </si>
  <si>
    <t>189.35</t>
  </si>
  <si>
    <t>663.14</t>
  </si>
  <si>
    <t>4654.48</t>
  </si>
  <si>
    <t>25.87</t>
  </si>
  <si>
    <t>544.05</t>
  </si>
  <si>
    <t>916.81</t>
  </si>
  <si>
    <t>18.62</t>
  </si>
  <si>
    <t>11767.84</t>
  </si>
  <si>
    <t>26.61</t>
  </si>
  <si>
    <t>196.08</t>
  </si>
  <si>
    <t>71.65</t>
  </si>
  <si>
    <t>922.11</t>
  </si>
  <si>
    <t>62.95</t>
  </si>
  <si>
    <t>15280.14</t>
  </si>
  <si>
    <t>86.81</t>
  </si>
  <si>
    <t>217.22</t>
  </si>
  <si>
    <t>15.29</t>
  </si>
  <si>
    <t>90.82</t>
  </si>
  <si>
    <t>544.92</t>
  </si>
  <si>
    <t>77.0</t>
  </si>
  <si>
    <t>800.47</t>
  </si>
  <si>
    <t>26945.22</t>
  </si>
  <si>
    <t>139.46</t>
  </si>
  <si>
    <t>506.33</t>
  </si>
  <si>
    <t>584.77</t>
  </si>
  <si>
    <t>1080.31</t>
  </si>
  <si>
    <t>193.33</t>
  </si>
  <si>
    <t>855.9</t>
  </si>
  <si>
    <t>334.19</t>
  </si>
  <si>
    <t>105.92</t>
  </si>
  <si>
    <t>496.69</t>
  </si>
  <si>
    <t>992.4</t>
  </si>
  <si>
    <t>51160.62</t>
  </si>
  <si>
    <t>168.04</t>
  </si>
  <si>
    <t>221.7</t>
  </si>
  <si>
    <t>918.3</t>
  </si>
  <si>
    <t>32.79</t>
  </si>
  <si>
    <t>12458.89</t>
  </si>
  <si>
    <t>185.84</t>
  </si>
  <si>
    <t>325.69</t>
  </si>
  <si>
    <t>997.53</t>
  </si>
  <si>
    <t>23561.55</t>
  </si>
  <si>
    <t>165.15</t>
  </si>
  <si>
    <t>394.83</t>
  </si>
  <si>
    <t>217.77</t>
  </si>
  <si>
    <t>1797.12</t>
  </si>
  <si>
    <t>170.76</t>
  </si>
  <si>
    <t>564.43</t>
  </si>
  <si>
    <t>774.58</t>
  </si>
  <si>
    <t>49944.42</t>
  </si>
  <si>
    <t>238.01</t>
  </si>
  <si>
    <t>960.66</t>
  </si>
  <si>
    <t>121.32</t>
  </si>
  <si>
    <t>111.14</t>
  </si>
  <si>
    <t>590.08</t>
  </si>
  <si>
    <t>19.68</t>
  </si>
  <si>
    <t>11646.4</t>
  </si>
  <si>
    <t>125.48</t>
  </si>
  <si>
    <t>420.13</t>
  </si>
  <si>
    <t>986.15</t>
  </si>
  <si>
    <t>43428.75</t>
  </si>
  <si>
    <t>307.21</t>
  </si>
  <si>
    <t>911.62</t>
  </si>
  <si>
    <t>430.56</t>
  </si>
  <si>
    <t>966.19</t>
  </si>
  <si>
    <t>72.95</t>
  </si>
  <si>
    <t>47344.55</t>
  </si>
  <si>
    <t>605.48</t>
  </si>
  <si>
    <t>114.61</t>
  </si>
  <si>
    <t>68.39</t>
  </si>
  <si>
    <t>5744.76</t>
  </si>
  <si>
    <t>62.59</t>
  </si>
  <si>
    <t>535.6</t>
  </si>
  <si>
    <t>726.83</t>
  </si>
  <si>
    <t>34407.1</t>
  </si>
  <si>
    <t>110.8</t>
  </si>
  <si>
    <t>214.16</t>
  </si>
  <si>
    <t>373.85</t>
  </si>
  <si>
    <t>1820.84</t>
  </si>
  <si>
    <t>189.02</t>
  </si>
  <si>
    <t>26.93</t>
  </si>
  <si>
    <t>410.21</t>
  </si>
  <si>
    <t>108.03</t>
  </si>
  <si>
    <t>901.97</t>
  </si>
  <si>
    <t>25006.72</t>
  </si>
  <si>
    <t>179.1</t>
  </si>
  <si>
    <t>800.03</t>
  </si>
  <si>
    <t>352.65</t>
  </si>
  <si>
    <t>618.26</t>
  </si>
  <si>
    <t>630.45</t>
  </si>
  <si>
    <t>51.73</t>
  </si>
  <si>
    <t>67.79</t>
  </si>
  <si>
    <t>185.04</t>
  </si>
  <si>
    <t>543.66</t>
  </si>
  <si>
    <t>98.56</t>
  </si>
  <si>
    <t>714.74</t>
  </si>
  <si>
    <t>892.27</t>
  </si>
  <si>
    <t>75.05</t>
  </si>
  <si>
    <t>967.87</t>
  </si>
  <si>
    <t>882.33</t>
  </si>
  <si>
    <t>54.83</t>
  </si>
  <si>
    <t>29553.37</t>
  </si>
  <si>
    <t>424.34</t>
  </si>
  <si>
    <t>37.35</t>
  </si>
  <si>
    <t>23.57</t>
  </si>
  <si>
    <t>683.53</t>
  </si>
  <si>
    <t>827.93</t>
  </si>
  <si>
    <t>997.79</t>
  </si>
  <si>
    <t>6556.23</t>
  </si>
  <si>
    <t>172.02</t>
  </si>
  <si>
    <t>494.73</t>
  </si>
  <si>
    <t>125.6</t>
  </si>
  <si>
    <t>235.59</t>
  </si>
  <si>
    <t>3475.36</t>
  </si>
  <si>
    <t>214.64</t>
  </si>
  <si>
    <t>619.12</t>
  </si>
  <si>
    <t>22.14</t>
  </si>
  <si>
    <t>8751.24</t>
  </si>
  <si>
    <t>948.7</t>
  </si>
  <si>
    <t>689.83</t>
  </si>
  <si>
    <t>24204.99</t>
  </si>
  <si>
    <t>228.54</t>
  </si>
  <si>
    <t>618.75</t>
  </si>
  <si>
    <t>26.16</t>
  </si>
  <si>
    <t>21.98</t>
  </si>
  <si>
    <t>122.13</t>
  </si>
  <si>
    <t>736.8</t>
  </si>
  <si>
    <t>64.41</t>
  </si>
  <si>
    <t>27760.71</t>
  </si>
  <si>
    <t>192.23</t>
  </si>
  <si>
    <t>351.99</t>
  </si>
  <si>
    <t>873.12</t>
  </si>
  <si>
    <t>2381.64</t>
  </si>
  <si>
    <t>119.15</t>
  </si>
  <si>
    <t>703.33</t>
  </si>
  <si>
    <t>554.64</t>
  </si>
  <si>
    <t>38.08</t>
  </si>
  <si>
    <t>8605.44</t>
  </si>
  <si>
    <t>75.98</t>
  </si>
  <si>
    <t>375.72</t>
  </si>
  <si>
    <t>542.68</t>
  </si>
  <si>
    <t>23469.96</t>
  </si>
  <si>
    <t>86.49</t>
  </si>
  <si>
    <t>987.89</t>
  </si>
  <si>
    <t>33.26</t>
  </si>
  <si>
    <t>976.38</t>
  </si>
  <si>
    <t>540.66</t>
  </si>
  <si>
    <t>11315.7</t>
  </si>
  <si>
    <t>30.17</t>
  </si>
  <si>
    <t>4331.43</t>
  </si>
  <si>
    <t>143.68</t>
  </si>
  <si>
    <t>167.8</t>
  </si>
  <si>
    <t>13321.0</t>
  </si>
  <si>
    <t>137.73</t>
  </si>
  <si>
    <t>619.73</t>
  </si>
  <si>
    <t>128.71</t>
  </si>
  <si>
    <t>92.66</t>
  </si>
  <si>
    <t>9279.0</t>
  </si>
  <si>
    <t>238.74</t>
  </si>
  <si>
    <t>846.53</t>
  </si>
  <si>
    <t>69.77</t>
  </si>
  <si>
    <t>35861.78</t>
  </si>
  <si>
    <t>84.26</t>
  </si>
  <si>
    <t>931.76</t>
  </si>
  <si>
    <t>36497.37</t>
  </si>
  <si>
    <t>928.6</t>
  </si>
  <si>
    <t>398.72</t>
  </si>
  <si>
    <t>42.5</t>
  </si>
  <si>
    <t>12504.0</t>
  </si>
  <si>
    <t>89.0</t>
  </si>
  <si>
    <t>174.94</t>
  </si>
  <si>
    <t>571.37</t>
  </si>
  <si>
    <t>2798.68</t>
  </si>
  <si>
    <t>46.28</t>
  </si>
  <si>
    <t>152.64</t>
  </si>
  <si>
    <t>784.29</t>
  </si>
  <si>
    <t>528.11</t>
  </si>
  <si>
    <t>4508.19</t>
  </si>
  <si>
    <t>818.69</t>
  </si>
  <si>
    <t>918.29</t>
  </si>
  <si>
    <t>43.98</t>
  </si>
  <si>
    <t>13457.88</t>
  </si>
  <si>
    <t>837.36</t>
  </si>
  <si>
    <t>858.6</t>
  </si>
  <si>
    <t>97.9</t>
  </si>
  <si>
    <t>139.88</t>
  </si>
  <si>
    <t>598.61</t>
  </si>
  <si>
    <t>2011.75</t>
  </si>
  <si>
    <t>707.46</t>
  </si>
  <si>
    <t>470.57</t>
  </si>
  <si>
    <t>6161.46</t>
  </si>
  <si>
    <t>79.53</t>
  </si>
  <si>
    <t>248.12</t>
  </si>
  <si>
    <t>884.43</t>
  </si>
  <si>
    <t>1502.8</t>
  </si>
  <si>
    <t>146.91</t>
  </si>
  <si>
    <t>481.04</t>
  </si>
  <si>
    <t>673.03</t>
  </si>
  <si>
    <t>20.27</t>
  </si>
  <si>
    <t>13033.61</t>
  </si>
  <si>
    <t>537.49</t>
  </si>
  <si>
    <t>431.76</t>
  </si>
  <si>
    <t>15685.11</t>
  </si>
  <si>
    <t>640.32</t>
  </si>
  <si>
    <t>89.14</t>
  </si>
  <si>
    <t>3743.88</t>
  </si>
  <si>
    <t>245.16</t>
  </si>
  <si>
    <t>372.36</t>
  </si>
  <si>
    <t>3481.29</t>
  </si>
  <si>
    <t>32.37</t>
  </si>
  <si>
    <t>247.28</t>
  </si>
  <si>
    <t>808.62</t>
  </si>
  <si>
    <t>761.3</t>
  </si>
  <si>
    <t>345.82</t>
  </si>
  <si>
    <t>88.6</t>
  </si>
  <si>
    <t>8577.0</t>
  </si>
  <si>
    <t>19.63</t>
  </si>
  <si>
    <t>812.67</t>
  </si>
  <si>
    <t>219.46</t>
  </si>
  <si>
    <t>21.36</t>
  </si>
  <si>
    <t>3054.48</t>
  </si>
  <si>
    <t>276.52</t>
  </si>
  <si>
    <t>294.23</t>
  </si>
  <si>
    <t>39.37</t>
  </si>
  <si>
    <t>1377.95</t>
  </si>
  <si>
    <t>117.13</t>
  </si>
  <si>
    <t>524.76</t>
  </si>
  <si>
    <t>47.71</t>
  </si>
  <si>
    <t>49.78</t>
  </si>
  <si>
    <t>72.23</t>
  </si>
  <si>
    <t>107.43</t>
  </si>
  <si>
    <t>133.58</t>
  </si>
  <si>
    <t>957.7</t>
  </si>
  <si>
    <t>25991.28</t>
  </si>
  <si>
    <t>192.68</t>
  </si>
  <si>
    <t>746.97</t>
  </si>
  <si>
    <t>23690.72</t>
  </si>
  <si>
    <t>139.22</t>
  </si>
  <si>
    <t>983.66</t>
  </si>
  <si>
    <t>205.57</t>
  </si>
  <si>
    <t>15.32</t>
  </si>
  <si>
    <t>844.61</t>
  </si>
  <si>
    <t>114.37</t>
  </si>
  <si>
    <t>859.25</t>
  </si>
  <si>
    <t>21.82</t>
  </si>
  <si>
    <t>7069.68</t>
  </si>
  <si>
    <t>793.89</t>
  </si>
  <si>
    <t>59.08</t>
  </si>
  <si>
    <t>13948.72</t>
  </si>
  <si>
    <t>370.01</t>
  </si>
  <si>
    <t>201.09</t>
  </si>
  <si>
    <t>36.7</t>
  </si>
  <si>
    <t>3762.82</t>
  </si>
  <si>
    <t>419.65</t>
  </si>
  <si>
    <t>932.1</t>
  </si>
  <si>
    <t>12770.87</t>
  </si>
  <si>
    <t>861.77</t>
  </si>
  <si>
    <t>917.28</t>
  </si>
  <si>
    <t>367.02</t>
  </si>
  <si>
    <t>450.57</t>
  </si>
  <si>
    <t>963.06</t>
  </si>
  <si>
    <t>540.15</t>
  </si>
  <si>
    <t>70.13</t>
  </si>
  <si>
    <t>452.1</t>
  </si>
  <si>
    <t>37.92</t>
  </si>
  <si>
    <t>15288.42</t>
  </si>
  <si>
    <t>117.22</t>
  </si>
  <si>
    <t>215.95</t>
  </si>
  <si>
    <t>266.24</t>
  </si>
  <si>
    <t>10358.9</t>
  </si>
  <si>
    <t>114.85</t>
  </si>
  <si>
    <t>577.14</t>
  </si>
  <si>
    <t>571.67</t>
  </si>
  <si>
    <t>10161.34</t>
  </si>
  <si>
    <t>52.19</t>
  </si>
  <si>
    <t>643.35</t>
  </si>
  <si>
    <t>13.71</t>
  </si>
  <si>
    <t>182.51</t>
  </si>
  <si>
    <t>179.39</t>
  </si>
  <si>
    <t>924.2</t>
  </si>
  <si>
    <t>51.64</t>
  </si>
  <si>
    <t>47457.16</t>
  </si>
  <si>
    <t>162.49</t>
  </si>
  <si>
    <t>711.12</t>
  </si>
  <si>
    <t>431.2</t>
  </si>
  <si>
    <t>12510.25</t>
  </si>
  <si>
    <t>125.51</t>
  </si>
  <si>
    <t>525.47</t>
  </si>
  <si>
    <t>60.74</t>
  </si>
  <si>
    <t>14525.73</t>
  </si>
  <si>
    <t>704.53</t>
  </si>
  <si>
    <t>220.99</t>
  </si>
  <si>
    <t>42.8</t>
  </si>
  <si>
    <t>486.36</t>
  </si>
  <si>
    <t>53.45</t>
  </si>
  <si>
    <t>50.11</t>
  </si>
  <si>
    <t>16285.75</t>
  </si>
  <si>
    <t>751.01</t>
  </si>
  <si>
    <t>695.49</t>
  </si>
  <si>
    <t>48.26</t>
  </si>
  <si>
    <t>11534.14</t>
  </si>
  <si>
    <t>196.75</t>
  </si>
  <si>
    <t>774.49</t>
  </si>
  <si>
    <t>946.24</t>
  </si>
  <si>
    <t>98.9</t>
  </si>
  <si>
    <t>89108.9</t>
  </si>
  <si>
    <t>424.81</t>
  </si>
  <si>
    <t>845.0</t>
  </si>
  <si>
    <t>818.96</t>
  </si>
  <si>
    <t>595.94</t>
  </si>
  <si>
    <t>62.53</t>
  </si>
  <si>
    <t>13256.36</t>
  </si>
  <si>
    <t>102.06</t>
  </si>
  <si>
    <t>717.6</t>
  </si>
  <si>
    <t>710.02</t>
  </si>
  <si>
    <t>8643.33</t>
  </si>
  <si>
    <t>72.08</t>
  </si>
  <si>
    <t>296.09</t>
  </si>
  <si>
    <t>640.3</t>
  </si>
  <si>
    <t>13.48</t>
  </si>
  <si>
    <t>8789.22</t>
  </si>
  <si>
    <t>30.42</t>
  </si>
  <si>
    <t>777.23</t>
  </si>
  <si>
    <t>98.57</t>
  </si>
  <si>
    <t>37358.03</t>
  </si>
  <si>
    <t>903.5</t>
  </si>
  <si>
    <t>164.84</t>
  </si>
  <si>
    <t>119.93</t>
  </si>
  <si>
    <t>280.89</t>
  </si>
  <si>
    <t>37.61</t>
  </si>
  <si>
    <t>93.06</t>
  </si>
  <si>
    <t>453.66</t>
  </si>
  <si>
    <t>369.67</t>
  </si>
  <si>
    <t>9520.38</t>
  </si>
  <si>
    <t>162.76</t>
  </si>
  <si>
    <t>524.2</t>
  </si>
  <si>
    <t>269.49</t>
  </si>
  <si>
    <t>99.52</t>
  </si>
  <si>
    <t>104.15</t>
  </si>
  <si>
    <t>7602.95</t>
  </si>
  <si>
    <t>12.53</t>
  </si>
  <si>
    <t>76.77</t>
  </si>
  <si>
    <t>391.71</t>
  </si>
  <si>
    <t>295.64</t>
  </si>
  <si>
    <t>50.84</t>
  </si>
  <si>
    <t>14133.52</t>
  </si>
  <si>
    <t>422.15</t>
  </si>
  <si>
    <t>31.95</t>
  </si>
  <si>
    <t>9529.0</t>
  </si>
  <si>
    <t>542.79</t>
  </si>
  <si>
    <t>160.4</t>
  </si>
  <si>
    <t>710.15</t>
  </si>
  <si>
    <t>726.14</t>
  </si>
  <si>
    <t>4520.67</t>
  </si>
  <si>
    <t>45.85</t>
  </si>
  <si>
    <t>448.84</t>
  </si>
  <si>
    <t>293.04</t>
  </si>
  <si>
    <t>4177.13</t>
  </si>
  <si>
    <t>843.08</t>
  </si>
  <si>
    <t>460.57</t>
  </si>
  <si>
    <t>18298.42</t>
  </si>
  <si>
    <t>115.22</t>
  </si>
  <si>
    <t>255.69</t>
  </si>
  <si>
    <t>408.5</t>
  </si>
  <si>
    <t>75.41</t>
  </si>
  <si>
    <t>222.28</t>
  </si>
  <si>
    <t>522.24</t>
  </si>
  <si>
    <t>17166.72</t>
  </si>
  <si>
    <t>171.46</t>
  </si>
  <si>
    <t>140.28</t>
  </si>
  <si>
    <t>227.25</t>
  </si>
  <si>
    <t>4920.52</t>
  </si>
  <si>
    <t>111.72</t>
  </si>
  <si>
    <t>188.13</t>
  </si>
  <si>
    <t>423.01</t>
  </si>
  <si>
    <t>97.68</t>
  </si>
  <si>
    <t>14163.6</t>
  </si>
  <si>
    <t>154.67</t>
  </si>
  <si>
    <t>169.68</t>
  </si>
  <si>
    <t>308.04</t>
  </si>
  <si>
    <t>1242.6</t>
  </si>
  <si>
    <t>155.94</t>
  </si>
  <si>
    <t>817.13</t>
  </si>
  <si>
    <t>76.32</t>
  </si>
  <si>
    <t>39.45</t>
  </si>
  <si>
    <t>195.66</t>
  </si>
  <si>
    <t>695.63</t>
  </si>
  <si>
    <t>43.99</t>
  </si>
  <si>
    <t>3431.22</t>
  </si>
  <si>
    <t>269.04</t>
  </si>
  <si>
    <t>139.2</t>
  </si>
  <si>
    <t>51.45</t>
  </si>
  <si>
    <t>5505.15</t>
  </si>
  <si>
    <t>449.24</t>
  </si>
  <si>
    <t>438.18</t>
  </si>
  <si>
    <t>73.76</t>
  </si>
  <si>
    <t>27420.65</t>
  </si>
  <si>
    <t>79.52</t>
  </si>
  <si>
    <t>722.44</t>
  </si>
  <si>
    <t>450.06</t>
  </si>
  <si>
    <t>1699.38</t>
  </si>
  <si>
    <t>123.32</t>
  </si>
  <si>
    <t>457.79</t>
  </si>
  <si>
    <t>328.86</t>
  </si>
  <si>
    <t>7186.62</t>
  </si>
  <si>
    <t>219.0</t>
  </si>
  <si>
    <t>58.55</t>
  </si>
  <si>
    <t>9192.35</t>
  </si>
  <si>
    <t>158.96</t>
  </si>
  <si>
    <t>131.75</t>
  </si>
  <si>
    <t>913.1</t>
  </si>
  <si>
    <t>55309.76</t>
  </si>
  <si>
    <t>785.39</t>
  </si>
  <si>
    <t>118.89</t>
  </si>
  <si>
    <t>2900.43</t>
  </si>
  <si>
    <t>164.89</t>
  </si>
  <si>
    <t>156.1</t>
  </si>
  <si>
    <t>328.31</t>
  </si>
  <si>
    <t>87.93</t>
  </si>
  <si>
    <t>9408.51</t>
  </si>
  <si>
    <t>129.31</t>
  </si>
  <si>
    <t>286.26</t>
  </si>
  <si>
    <t>426.08</t>
  </si>
  <si>
    <t>583.88</t>
  </si>
  <si>
    <t>285.91</t>
  </si>
  <si>
    <t>22385.3</t>
  </si>
  <si>
    <t>168.59</t>
  </si>
  <si>
    <t>547.71</t>
  </si>
  <si>
    <t>8.26</t>
  </si>
  <si>
    <t>415.1</t>
  </si>
  <si>
    <t>121.99</t>
  </si>
  <si>
    <t>298.27</t>
  </si>
  <si>
    <t>861.72</t>
  </si>
  <si>
    <t>50696.1</t>
  </si>
  <si>
    <t>132.17</t>
  </si>
  <si>
    <t>113.72</t>
  </si>
  <si>
    <t>37.1</t>
  </si>
  <si>
    <t>12651.1</t>
  </si>
  <si>
    <t>151.38</t>
  </si>
  <si>
    <t>636.06</t>
  </si>
  <si>
    <t>53.53</t>
  </si>
  <si>
    <t>51.76</t>
  </si>
  <si>
    <t>3985.52</t>
  </si>
  <si>
    <t>107.75</t>
  </si>
  <si>
    <t>755.21</t>
  </si>
  <si>
    <t>580.5</t>
  </si>
  <si>
    <t>4445.22</t>
  </si>
  <si>
    <t>99.44</t>
  </si>
  <si>
    <t>790.14</t>
  </si>
  <si>
    <t>625.8</t>
  </si>
  <si>
    <t>23532.18</t>
  </si>
  <si>
    <t>143.79</t>
  </si>
  <si>
    <t>810.95</t>
  </si>
  <si>
    <t>148.87</t>
  </si>
  <si>
    <t>47.5</t>
  </si>
  <si>
    <t>721.51</t>
  </si>
  <si>
    <t>901.13</t>
  </si>
  <si>
    <t>52.33</t>
  </si>
  <si>
    <t>109.28</t>
  </si>
  <si>
    <t>615.2</t>
  </si>
  <si>
    <t>335.67</t>
  </si>
  <si>
    <t>71.67</t>
  </si>
  <si>
    <t>13187.28</t>
  </si>
  <si>
    <t>178.33</t>
  </si>
  <si>
    <t>987.82</t>
  </si>
  <si>
    <t>378.37</t>
  </si>
  <si>
    <t>270.62</t>
  </si>
  <si>
    <t>14931.16</t>
  </si>
  <si>
    <t>84.91</t>
  </si>
  <si>
    <t>919.39</t>
  </si>
  <si>
    <t>562.0</t>
  </si>
  <si>
    <t>29613.8</t>
  </si>
  <si>
    <t>8.36</t>
  </si>
  <si>
    <t>250.88</t>
  </si>
  <si>
    <t>197.51</t>
  </si>
  <si>
    <t>623.07</t>
  </si>
  <si>
    <t>74.96</t>
  </si>
  <si>
    <t>2843.54</t>
  </si>
  <si>
    <t>189.48</t>
  </si>
  <si>
    <t>66.84</t>
  </si>
  <si>
    <t>333.95</t>
  </si>
  <si>
    <t>5650.26</t>
  </si>
  <si>
    <t>133.8</t>
  </si>
  <si>
    <t>332.5</t>
  </si>
  <si>
    <t>147.78</t>
  </si>
  <si>
    <t>103.0</t>
  </si>
  <si>
    <t>986.37</t>
  </si>
  <si>
    <t>92.64</t>
  </si>
  <si>
    <t>6959.82</t>
  </si>
  <si>
    <t>191.76</t>
  </si>
  <si>
    <t>391.59</t>
  </si>
  <si>
    <t>911.55</t>
  </si>
  <si>
    <t>50585.42</t>
  </si>
  <si>
    <t>156.54</t>
  </si>
  <si>
    <t>656.9</t>
  </si>
  <si>
    <t>983.13</t>
  </si>
  <si>
    <t>4766.82</t>
  </si>
  <si>
    <t>125.72</t>
  </si>
  <si>
    <t>127.67</t>
  </si>
  <si>
    <t>22.59</t>
  </si>
  <si>
    <t>587.34</t>
  </si>
  <si>
    <t>109.14</t>
  </si>
  <si>
    <t>69.68</t>
  </si>
  <si>
    <t>669.9</t>
  </si>
  <si>
    <t>650.16</t>
  </si>
  <si>
    <t>934.46</t>
  </si>
  <si>
    <t>13310.83</t>
  </si>
  <si>
    <t>182.97</t>
  </si>
  <si>
    <t>779.75</t>
  </si>
  <si>
    <t>87.66</t>
  </si>
  <si>
    <t>16750.0</t>
  </si>
  <si>
    <t>962.23</t>
  </si>
  <si>
    <t>9.28</t>
  </si>
  <si>
    <t>94.25</t>
  </si>
  <si>
    <t>143.28</t>
  </si>
  <si>
    <t>694.1</t>
  </si>
  <si>
    <t>204.46</t>
  </si>
  <si>
    <t>446.53</t>
  </si>
  <si>
    <t>160.93</t>
  </si>
  <si>
    <t>714.49</t>
  </si>
  <si>
    <t>258.37</t>
  </si>
  <si>
    <t>85.15</t>
  </si>
  <si>
    <t>2639.65</t>
  </si>
  <si>
    <t>182.29</t>
  </si>
  <si>
    <t>792.03</t>
  </si>
  <si>
    <t>931.26</t>
  </si>
  <si>
    <t>31328.96</t>
  </si>
  <si>
    <t>145.06</t>
  </si>
  <si>
    <t>880.79</t>
  </si>
  <si>
    <t>35.11</t>
  </si>
  <si>
    <t>19958.0</t>
  </si>
  <si>
    <t>183.06</t>
  </si>
  <si>
    <t>375.75</t>
  </si>
  <si>
    <t>679.71</t>
  </si>
  <si>
    <t>16783.66</t>
  </si>
  <si>
    <t>120.99</t>
  </si>
  <si>
    <t>600.68</t>
  </si>
  <si>
    <t>278.59</t>
  </si>
  <si>
    <t>2631.98</t>
  </si>
  <si>
    <t>686.78</t>
  </si>
  <si>
    <t>740.51</t>
  </si>
  <si>
    <t>34016.04</t>
  </si>
  <si>
    <t>41.29</t>
  </si>
  <si>
    <t>211.75</t>
  </si>
  <si>
    <t>297.12</t>
  </si>
  <si>
    <t>77.05</t>
  </si>
  <si>
    <t>10324.7</t>
  </si>
  <si>
    <t>298.54</t>
  </si>
  <si>
    <t>878.52</t>
  </si>
  <si>
    <t>8760.69</t>
  </si>
  <si>
    <t>83.0</t>
  </si>
  <si>
    <t>170.31</t>
  </si>
  <si>
    <t>188.48</t>
  </si>
  <si>
    <t>579.01</t>
  </si>
  <si>
    <t>74.59</t>
  </si>
  <si>
    <t>77.03</t>
  </si>
  <si>
    <t>4775.86</t>
  </si>
  <si>
    <t>72.97</t>
  </si>
  <si>
    <t>644.45</t>
  </si>
  <si>
    <t>22880.48</t>
  </si>
  <si>
    <t>100.59</t>
  </si>
  <si>
    <t>326.98</t>
  </si>
  <si>
    <t>282.3</t>
  </si>
  <si>
    <t>11045.75</t>
  </si>
  <si>
    <t>193.37</t>
  </si>
  <si>
    <t>542.61</t>
  </si>
  <si>
    <t>869.05</t>
  </si>
  <si>
    <t>131.92</t>
  </si>
  <si>
    <t>247.02</t>
  </si>
  <si>
    <t>269.62</t>
  </si>
  <si>
    <t>7424.24</t>
  </si>
  <si>
    <t>653.95</t>
  </si>
  <si>
    <t>950.95</t>
  </si>
  <si>
    <t>66.43</t>
  </si>
  <si>
    <t>25130.1</t>
  </si>
  <si>
    <t>163.4</t>
  </si>
  <si>
    <t>844.43</t>
  </si>
  <si>
    <t>461.02</t>
  </si>
  <si>
    <t>81.96</t>
  </si>
  <si>
    <t>80.75</t>
  </si>
  <si>
    <t>14454.25</t>
  </si>
  <si>
    <t>606.97</t>
  </si>
  <si>
    <t>766.18</t>
  </si>
  <si>
    <t>430.17</t>
  </si>
  <si>
    <t>144.22</t>
  </si>
  <si>
    <t>54.11</t>
  </si>
  <si>
    <t>1024.2</t>
  </si>
  <si>
    <t>520.08</t>
  </si>
  <si>
    <t>504.6</t>
  </si>
  <si>
    <t>31.34</t>
  </si>
  <si>
    <t>831.85</t>
  </si>
  <si>
    <t>792.84</t>
  </si>
  <si>
    <t>36076.38</t>
  </si>
  <si>
    <t>55.07</t>
  </si>
  <si>
    <t>421.67</t>
  </si>
  <si>
    <t>11652.38</t>
  </si>
  <si>
    <t>1233.32</t>
  </si>
  <si>
    <t>199.45</t>
  </si>
  <si>
    <t>628.45</t>
  </si>
  <si>
    <t>9651.75</t>
  </si>
  <si>
    <t>963.53</t>
  </si>
  <si>
    <t>259.1</t>
  </si>
  <si>
    <t>9020.55</t>
  </si>
  <si>
    <t>79.07</t>
  </si>
  <si>
    <t>169.99</t>
  </si>
  <si>
    <t>147.0</t>
  </si>
  <si>
    <t>279.9</t>
  </si>
  <si>
    <t>130.97</t>
  </si>
  <si>
    <t>523.3</t>
  </si>
  <si>
    <t>1886.58</t>
  </si>
  <si>
    <t>892.56</t>
  </si>
  <si>
    <t>813.23</t>
  </si>
  <si>
    <t>32419.8</t>
  </si>
  <si>
    <t>111.51</t>
  </si>
  <si>
    <t>977.05</t>
  </si>
  <si>
    <t>732.56</t>
  </si>
  <si>
    <t>71.69</t>
  </si>
  <si>
    <t>24589.67</t>
  </si>
  <si>
    <t>42.21</t>
  </si>
  <si>
    <t>159.86</t>
  </si>
  <si>
    <t>504.07</t>
  </si>
  <si>
    <t>40080.37</t>
  </si>
  <si>
    <t>308.16</t>
  </si>
  <si>
    <t>59.64</t>
  </si>
  <si>
    <t>248.01</t>
  </si>
  <si>
    <t>659.91</t>
  </si>
  <si>
    <t>24.15</t>
  </si>
  <si>
    <t>21.68</t>
  </si>
  <si>
    <t>9712.64</t>
  </si>
  <si>
    <t>495.68</t>
  </si>
  <si>
    <t>6690.84</t>
  </si>
  <si>
    <t>161.09</t>
  </si>
  <si>
    <t>495.98</t>
  </si>
  <si>
    <t>703.73</t>
  </si>
  <si>
    <t>31095.4</t>
  </si>
  <si>
    <t>42.01</t>
  </si>
  <si>
    <t>74.27</t>
  </si>
  <si>
    <t>919.96</t>
  </si>
  <si>
    <t>920.32</t>
  </si>
  <si>
    <t>57726.9</t>
  </si>
  <si>
    <t>335.09</t>
  </si>
  <si>
    <t>46.72</t>
  </si>
  <si>
    <t>900.03</t>
  </si>
  <si>
    <t>34180.39</t>
  </si>
  <si>
    <t>136.23</t>
  </si>
  <si>
    <t>881.26</t>
  </si>
  <si>
    <t>330.01</t>
  </si>
  <si>
    <t>2906.43</t>
  </si>
  <si>
    <t>317.44</t>
  </si>
  <si>
    <t>566.12</t>
  </si>
  <si>
    <t>98.91</t>
  </si>
  <si>
    <t>95.6</t>
  </si>
  <si>
    <t>46844.0</t>
  </si>
  <si>
    <t>94.09</t>
  </si>
  <si>
    <t>247.15</t>
  </si>
  <si>
    <t>934.49</t>
  </si>
  <si>
    <t>28007.86</t>
  </si>
  <si>
    <t>486.47</t>
  </si>
  <si>
    <t>915.23</t>
  </si>
  <si>
    <t>42.67</t>
  </si>
  <si>
    <t>26199.38</t>
  </si>
  <si>
    <t>101.77</t>
  </si>
  <si>
    <t>517.86</t>
  </si>
  <si>
    <t>292.22</t>
  </si>
  <si>
    <t>13754.64</t>
  </si>
  <si>
    <t>995.17</t>
  </si>
  <si>
    <t>38.01</t>
  </si>
  <si>
    <t>944.15</t>
  </si>
  <si>
    <t>123.34</t>
  </si>
  <si>
    <t>121.88</t>
  </si>
  <si>
    <t>730.46</t>
  </si>
  <si>
    <t>48.03</t>
  </si>
  <si>
    <t>51.28</t>
  </si>
  <si>
    <t>18204.4</t>
  </si>
  <si>
    <t>206.8</t>
  </si>
  <si>
    <t>414.0</t>
  </si>
  <si>
    <t>465.34</t>
  </si>
  <si>
    <t>471.26</t>
  </si>
  <si>
    <t>2036.65</t>
  </si>
  <si>
    <t>167.92</t>
  </si>
  <si>
    <t>904.81</t>
  </si>
  <si>
    <t>274.27</t>
  </si>
  <si>
    <t>4732.38</t>
  </si>
  <si>
    <t>975.37</t>
  </si>
  <si>
    <t>114.09</t>
  </si>
  <si>
    <t>20.82</t>
  </si>
  <si>
    <t>24.99</t>
  </si>
  <si>
    <t>851.84</t>
  </si>
  <si>
    <t>843.9</t>
  </si>
  <si>
    <t>36.35</t>
  </si>
  <si>
    <t>35.83</t>
  </si>
  <si>
    <t>4478.75</t>
  </si>
  <si>
    <t>139.73</t>
  </si>
  <si>
    <t>648.0</t>
  </si>
  <si>
    <t>895.53</t>
  </si>
  <si>
    <t>11951.68</t>
  </si>
  <si>
    <t>66.71</t>
  </si>
  <si>
    <t>251.99</t>
  </si>
  <si>
    <t>328.99</t>
  </si>
  <si>
    <t>610.2</t>
  </si>
  <si>
    <t>111.36</t>
  </si>
  <si>
    <t>469.27</t>
  </si>
  <si>
    <t>239.87</t>
  </si>
  <si>
    <t>435.58</t>
  </si>
  <si>
    <t>855.8</t>
  </si>
  <si>
    <t>34.83</t>
  </si>
  <si>
    <t>15638.67</t>
  </si>
  <si>
    <t>166.17</t>
  </si>
  <si>
    <t>771.96</t>
  </si>
  <si>
    <t>568.2</t>
  </si>
  <si>
    <t>98.49</t>
  </si>
  <si>
    <t>6176.0</t>
  </si>
  <si>
    <t>855.86</t>
  </si>
  <si>
    <t>530.11</t>
  </si>
  <si>
    <t>15.71</t>
  </si>
  <si>
    <t>7273.73</t>
  </si>
  <si>
    <t>46.64</t>
  </si>
  <si>
    <t>932.91</t>
  </si>
  <si>
    <t>88.58</t>
  </si>
  <si>
    <t>41.83</t>
  </si>
  <si>
    <t>194.21</t>
  </si>
  <si>
    <t>839.2</t>
  </si>
  <si>
    <t>542.92</t>
  </si>
  <si>
    <t>64.71</t>
  </si>
  <si>
    <t>31577.84</t>
  </si>
  <si>
    <t>353.35</t>
  </si>
  <si>
    <t>845.76</t>
  </si>
  <si>
    <t>8787.72</t>
  </si>
  <si>
    <t>137.98</t>
  </si>
  <si>
    <t>658.52</t>
  </si>
  <si>
    <t>634.95</t>
  </si>
  <si>
    <t>697.08</t>
  </si>
  <si>
    <t>6066.24</t>
  </si>
  <si>
    <t>113.27</t>
  </si>
  <si>
    <t>8342.72</t>
  </si>
  <si>
    <t>54.34</t>
  </si>
  <si>
    <t>356.73</t>
  </si>
  <si>
    <t>621.72</t>
  </si>
  <si>
    <t>6880.24</t>
  </si>
  <si>
    <t>896.48</t>
  </si>
  <si>
    <t>168.97</t>
  </si>
  <si>
    <t>32.44</t>
  </si>
  <si>
    <t>238.0</t>
  </si>
  <si>
    <t>10287.0</t>
  </si>
  <si>
    <t>407.73</t>
  </si>
  <si>
    <t>722.72</t>
  </si>
  <si>
    <t>64.57</t>
  </si>
  <si>
    <t>19952.13</t>
  </si>
  <si>
    <t>56.11</t>
  </si>
  <si>
    <t>317.15</t>
  </si>
  <si>
    <t>179.0</t>
  </si>
  <si>
    <t>2705.38</t>
  </si>
  <si>
    <t>171.59</t>
  </si>
  <si>
    <t>300.05</t>
  </si>
  <si>
    <t>99.3</t>
  </si>
  <si>
    <t>29761.16</t>
  </si>
  <si>
    <t>68.63</t>
  </si>
  <si>
    <t>919.62</t>
  </si>
  <si>
    <t>71883.0</t>
  </si>
  <si>
    <t>161.39</t>
  </si>
  <si>
    <t>165.32</t>
  </si>
  <si>
    <t>25.61</t>
  </si>
  <si>
    <t>4157.36</t>
  </si>
  <si>
    <t>173.07</t>
  </si>
  <si>
    <t>1944.74</t>
  </si>
  <si>
    <t>144.26</t>
  </si>
  <si>
    <t>437.92</t>
  </si>
  <si>
    <t>684.24</t>
  </si>
  <si>
    <t>20667.0</t>
  </si>
  <si>
    <t>539.46</t>
  </si>
  <si>
    <t>678.33</t>
  </si>
  <si>
    <t>426.58</t>
  </si>
  <si>
    <t>158.24</t>
  </si>
  <si>
    <t>959.93</t>
  </si>
  <si>
    <t>548.72</t>
  </si>
  <si>
    <t>17506.84</t>
  </si>
  <si>
    <t>143.3</t>
  </si>
  <si>
    <t>775.22</t>
  </si>
  <si>
    <t>346.67</t>
  </si>
  <si>
    <t>30130.32</t>
  </si>
  <si>
    <t>267.64</t>
  </si>
  <si>
    <t>827.06</t>
  </si>
  <si>
    <t>5247.0</t>
  </si>
  <si>
    <t>142.51</t>
  </si>
  <si>
    <t>348.99</t>
  </si>
  <si>
    <t>809.24</t>
  </si>
  <si>
    <t>89.52</t>
  </si>
  <si>
    <t>11548.08</t>
  </si>
  <si>
    <t>180.15</t>
  </si>
  <si>
    <t>116.78</t>
  </si>
  <si>
    <t>14.69</t>
  </si>
  <si>
    <t>574.98</t>
  </si>
  <si>
    <t>188.77</t>
  </si>
  <si>
    <t>127.86</t>
  </si>
  <si>
    <t>571.38</t>
  </si>
  <si>
    <t>11554.65</t>
  </si>
  <si>
    <t>112.1</t>
  </si>
  <si>
    <t>591.97</t>
  </si>
  <si>
    <t>846.35</t>
  </si>
  <si>
    <t>39884.85</t>
  </si>
  <si>
    <t>853.6</t>
  </si>
  <si>
    <t>316.81</t>
  </si>
  <si>
    <t>36.76</t>
  </si>
  <si>
    <t>10601.8</t>
  </si>
  <si>
    <t>929.08</t>
  </si>
  <si>
    <t>663.66</t>
  </si>
  <si>
    <t>27783.5</t>
  </si>
  <si>
    <t>125.15</t>
  </si>
  <si>
    <t>501.51</t>
  </si>
  <si>
    <t>62.92</t>
  </si>
  <si>
    <t>251.68</t>
  </si>
  <si>
    <t>53.38</t>
  </si>
  <si>
    <t>546.71</t>
  </si>
  <si>
    <t>460.39</t>
  </si>
  <si>
    <t>40.58</t>
  </si>
  <si>
    <t>9252.24</t>
  </si>
  <si>
    <t>114.59</t>
  </si>
  <si>
    <t>115.75</t>
  </si>
  <si>
    <t>677.34</t>
  </si>
  <si>
    <t>16524.98</t>
  </si>
  <si>
    <t>135.75</t>
  </si>
  <si>
    <t>517.28</t>
  </si>
  <si>
    <t>13.92</t>
  </si>
  <si>
    <t>9.33</t>
  </si>
  <si>
    <t>1772.7</t>
  </si>
  <si>
    <t>998.5</t>
  </si>
  <si>
    <t>446.83</t>
  </si>
  <si>
    <t>77.35</t>
  </si>
  <si>
    <t>12833.18</t>
  </si>
  <si>
    <t>195.96</t>
  </si>
  <si>
    <t>1005.8</t>
  </si>
  <si>
    <t>177.24</t>
  </si>
  <si>
    <t>213.39</t>
  </si>
  <si>
    <t>535.91</t>
  </si>
  <si>
    <t>36.39</t>
  </si>
  <si>
    <t>1455.6</t>
  </si>
  <si>
    <t>992.0</t>
  </si>
  <si>
    <t>909.45</t>
  </si>
  <si>
    <t>51222.12</t>
  </si>
  <si>
    <t>183.72</t>
  </si>
  <si>
    <t>529.91</t>
  </si>
  <si>
    <t>545.66</t>
  </si>
  <si>
    <t>26.29</t>
  </si>
  <si>
    <t>14222.89</t>
  </si>
  <si>
    <t>818.31</t>
  </si>
  <si>
    <t>578.21</t>
  </si>
  <si>
    <t>3256.92</t>
  </si>
  <si>
    <t>296.26</t>
  </si>
  <si>
    <t>641.54</t>
  </si>
  <si>
    <t>11083.8</t>
  </si>
  <si>
    <t>154.45</t>
  </si>
  <si>
    <t>374.9</t>
  </si>
  <si>
    <t>479.76</t>
  </si>
  <si>
    <t>90.7</t>
  </si>
  <si>
    <t>85.68</t>
  </si>
  <si>
    <t>37.77</t>
  </si>
  <si>
    <t>718.95</t>
  </si>
  <si>
    <t>340.33</t>
  </si>
  <si>
    <t>94.29</t>
  </si>
  <si>
    <t>95.29</t>
  </si>
  <si>
    <t>30873.96</t>
  </si>
  <si>
    <t>79.04</t>
  </si>
  <si>
    <t>197.01</t>
  </si>
  <si>
    <t>836.46</t>
  </si>
  <si>
    <t>386.55</t>
  </si>
  <si>
    <t>58.36</t>
  </si>
  <si>
    <t>18547.52</t>
  </si>
  <si>
    <t>81.28</t>
  </si>
  <si>
    <t>127.3</t>
  </si>
  <si>
    <t>775.13</t>
  </si>
  <si>
    <t>54502.0</t>
  </si>
  <si>
    <t>881.33</t>
  </si>
  <si>
    <t>59.21</t>
  </si>
  <si>
    <t>55.31</t>
  </si>
  <si>
    <t>17754.51</t>
  </si>
  <si>
    <t>800.32</t>
  </si>
  <si>
    <t>525.08</t>
  </si>
  <si>
    <t>69.04</t>
  </si>
  <si>
    <t>31413.2</t>
  </si>
  <si>
    <t>769.11</t>
  </si>
  <si>
    <t>845.97</t>
  </si>
  <si>
    <t>8480.0</t>
  </si>
  <si>
    <t>472.75</t>
  </si>
  <si>
    <t>91.56</t>
  </si>
  <si>
    <t>22432.2</t>
  </si>
  <si>
    <t>195.34</t>
  </si>
  <si>
    <t>417.58</t>
  </si>
  <si>
    <t>67.48</t>
  </si>
  <si>
    <t>26047.28</t>
  </si>
  <si>
    <t>10.71</t>
  </si>
  <si>
    <t>825.35</t>
  </si>
  <si>
    <t>673.26</t>
  </si>
  <si>
    <t>36.23</t>
  </si>
  <si>
    <t>11231.3</t>
  </si>
  <si>
    <t>500.73</t>
  </si>
  <si>
    <t>682.91</t>
  </si>
  <si>
    <t>87.29</t>
  </si>
  <si>
    <t>8376.0</t>
  </si>
  <si>
    <t>147.69</t>
  </si>
  <si>
    <t>637.4</t>
  </si>
  <si>
    <t>48.74</t>
  </si>
  <si>
    <t>28659.12</t>
  </si>
  <si>
    <t>196.85</t>
  </si>
  <si>
    <t>507.26</t>
  </si>
  <si>
    <t>91.24</t>
  </si>
  <si>
    <t>59.51</t>
  </si>
  <si>
    <t>155.85</t>
  </si>
  <si>
    <t>525.93</t>
  </si>
  <si>
    <t>550.42</t>
  </si>
  <si>
    <t>10.16</t>
  </si>
  <si>
    <t>76.85</t>
  </si>
  <si>
    <t>161.77</t>
  </si>
  <si>
    <t>47.53</t>
  </si>
  <si>
    <t>1641.6</t>
  </si>
  <si>
    <t>26.71</t>
  </si>
  <si>
    <t>164.56</t>
  </si>
  <si>
    <t>608.55</t>
  </si>
  <si>
    <t>324.34</t>
  </si>
  <si>
    <t>58.46</t>
  </si>
  <si>
    <t>455.73</t>
  </si>
  <si>
    <t>253.81</t>
  </si>
  <si>
    <t>1383.27</t>
  </si>
  <si>
    <t>61.76</t>
  </si>
  <si>
    <t>307.35</t>
  </si>
  <si>
    <t>879.28</t>
  </si>
  <si>
    <t>75.06</t>
  </si>
  <si>
    <t>71.12</t>
  </si>
  <si>
    <t>39756.08</t>
  </si>
  <si>
    <t>165.64</t>
  </si>
  <si>
    <t>911.09</t>
  </si>
  <si>
    <t>90.66</t>
  </si>
  <si>
    <t>63099.36</t>
  </si>
  <si>
    <t>145.39</t>
  </si>
  <si>
    <t>751.92</t>
  </si>
  <si>
    <t>71.68</t>
  </si>
  <si>
    <t>4318.68</t>
  </si>
  <si>
    <t>76.28</t>
  </si>
  <si>
    <t>89.56</t>
  </si>
  <si>
    <t>237.24</t>
  </si>
  <si>
    <t>38.14</t>
  </si>
  <si>
    <t>953.5</t>
  </si>
  <si>
    <t>432.35</t>
  </si>
  <si>
    <t>457.01</t>
  </si>
  <si>
    <t>119.2</t>
  </si>
  <si>
    <t>430.03</t>
  </si>
  <si>
    <t>2030.34</t>
  </si>
  <si>
    <t>140.48</t>
  </si>
  <si>
    <t>209.58</t>
  </si>
  <si>
    <t>96.0</t>
  </si>
  <si>
    <t>56.36</t>
  </si>
  <si>
    <t>223.22</t>
  </si>
  <si>
    <t>374.46</t>
  </si>
  <si>
    <t>12578.93</t>
  </si>
  <si>
    <t>121.91</t>
  </si>
  <si>
    <t>421.05</t>
  </si>
  <si>
    <t>15437.35</t>
  </si>
  <si>
    <t>681.79</t>
  </si>
  <si>
    <t>41690.88</t>
  </si>
  <si>
    <t>163.36</t>
  </si>
  <si>
    <t>871.46</t>
  </si>
  <si>
    <t>856.61</t>
  </si>
  <si>
    <t>88.01</t>
  </si>
  <si>
    <t>89.42</t>
  </si>
  <si>
    <t>49359.84</t>
  </si>
  <si>
    <t>194.54</t>
  </si>
  <si>
    <t>386.05</t>
  </si>
  <si>
    <t>115.64</t>
  </si>
  <si>
    <t>4176.63</t>
  </si>
  <si>
    <t>72.29</t>
  </si>
  <si>
    <t>803.26</t>
  </si>
  <si>
    <t>92.5</t>
  </si>
  <si>
    <t>170.04</t>
  </si>
  <si>
    <t>997.91</t>
  </si>
  <si>
    <t>29.38</t>
  </si>
  <si>
    <t>956.37</t>
  </si>
  <si>
    <t>406.19</t>
  </si>
  <si>
    <t>5269.64</t>
  </si>
  <si>
    <t>233.85</t>
  </si>
  <si>
    <t>926.31</t>
  </si>
  <si>
    <t>651.87</t>
  </si>
  <si>
    <t>101.85</t>
  </si>
  <si>
    <t>66.56</t>
  </si>
  <si>
    <t>515.4</t>
  </si>
  <si>
    <t>13565.88</t>
  </si>
  <si>
    <t>92.56</t>
  </si>
  <si>
    <t>970.87</t>
  </si>
  <si>
    <t>837.56</t>
  </si>
  <si>
    <t>6211.92</t>
  </si>
  <si>
    <t>125.55</t>
  </si>
  <si>
    <t>311.16</t>
  </si>
  <si>
    <t>947.95</t>
  </si>
  <si>
    <t>52.05</t>
  </si>
  <si>
    <t>234.65</t>
  </si>
  <si>
    <t>627.85</t>
  </si>
  <si>
    <t>6344.0</t>
  </si>
  <si>
    <t>104.42</t>
  </si>
  <si>
    <t>871.45</t>
  </si>
  <si>
    <t>46264.86</t>
  </si>
  <si>
    <t>104.32</t>
  </si>
  <si>
    <t>249.84</t>
  </si>
  <si>
    <t>65.2</t>
  </si>
  <si>
    <t>44075.2</t>
  </si>
  <si>
    <t>389.54</t>
  </si>
  <si>
    <t>648.05</t>
  </si>
  <si>
    <t>25.26</t>
  </si>
  <si>
    <t>15960.45</t>
  </si>
  <si>
    <t>901.96</t>
  </si>
  <si>
    <t>330.15</t>
  </si>
  <si>
    <t>62.06</t>
  </si>
  <si>
    <t>167.09</t>
  </si>
  <si>
    <t>377.59</t>
  </si>
  <si>
    <t>444.2</t>
  </si>
  <si>
    <t>59.16</t>
  </si>
  <si>
    <t>19719.87</t>
  </si>
  <si>
    <t>277.1</t>
  </si>
  <si>
    <t>907.58</t>
  </si>
  <si>
    <t>5972.95</t>
  </si>
  <si>
    <t>902.7</t>
  </si>
  <si>
    <t>135.72</t>
  </si>
  <si>
    <t>1935.45</t>
  </si>
  <si>
    <t>158.78</t>
  </si>
  <si>
    <t>317.16</t>
  </si>
  <si>
    <t>350.08</t>
  </si>
  <si>
    <t>5566.38</t>
  </si>
  <si>
    <t>549.59</t>
  </si>
  <si>
    <t>29.88</t>
  </si>
  <si>
    <t>2300.76</t>
  </si>
  <si>
    <t>580.48</t>
  </si>
  <si>
    <t>49489.44</t>
  </si>
  <si>
    <t>816.71</t>
  </si>
  <si>
    <t>735.02</t>
  </si>
  <si>
    <t>67.66</t>
  </si>
  <si>
    <t>695.39</t>
  </si>
  <si>
    <t>415.68</t>
  </si>
  <si>
    <t>92.72</t>
  </si>
  <si>
    <t>18238.35</t>
  </si>
  <si>
    <t>108.22</t>
  </si>
  <si>
    <t>567.21</t>
  </si>
  <si>
    <t>790.11</t>
  </si>
  <si>
    <t>21001.89</t>
  </si>
  <si>
    <t>488.7</t>
  </si>
  <si>
    <t>831.23</t>
  </si>
  <si>
    <t>30328.1</t>
  </si>
  <si>
    <t>610.36</t>
  </si>
  <si>
    <t>342.08</t>
  </si>
  <si>
    <t>8372.21</t>
  </si>
  <si>
    <t>185.02</t>
  </si>
  <si>
    <t>321.03</t>
  </si>
  <si>
    <t>628.3</t>
  </si>
  <si>
    <t>10210.38</t>
  </si>
  <si>
    <t>141.9</t>
  </si>
  <si>
    <t>281.75</t>
  </si>
  <si>
    <t>330.94</t>
  </si>
  <si>
    <t>19588.26</t>
  </si>
  <si>
    <t>150.8</t>
  </si>
  <si>
    <t>3524.64</t>
  </si>
  <si>
    <t>983.02</t>
  </si>
  <si>
    <t>247.53</t>
  </si>
  <si>
    <t>8.48</t>
  </si>
  <si>
    <t>771.68</t>
  </si>
  <si>
    <t>461.55</t>
  </si>
  <si>
    <t>96.45</t>
  </si>
  <si>
    <t>736.31</t>
  </si>
  <si>
    <t>29.61</t>
  </si>
  <si>
    <t>152.2</t>
  </si>
  <si>
    <t>166.48</t>
  </si>
  <si>
    <t>418.73</t>
  </si>
  <si>
    <t>15.91</t>
  </si>
  <si>
    <t>5982.16</t>
  </si>
  <si>
    <t>182.27</t>
  </si>
  <si>
    <t>955.51</t>
  </si>
  <si>
    <t>793.98</t>
  </si>
  <si>
    <t>6605.61</t>
  </si>
  <si>
    <t>260.59</t>
  </si>
  <si>
    <t>459.94</t>
  </si>
  <si>
    <t>42.29</t>
  </si>
  <si>
    <t>10810.8</t>
  </si>
  <si>
    <t>861.44</t>
  </si>
  <si>
    <t>162.3</t>
  </si>
  <si>
    <t>147.02</t>
  </si>
  <si>
    <t>763.16</t>
  </si>
  <si>
    <t>62.39</t>
  </si>
  <si>
    <t>60.68</t>
  </si>
  <si>
    <t>10133.56</t>
  </si>
  <si>
    <t>251.4</t>
  </si>
  <si>
    <t>9796.95</t>
  </si>
  <si>
    <t>77.11</t>
  </si>
  <si>
    <t>316.08</t>
  </si>
  <si>
    <t>848.89</t>
  </si>
  <si>
    <t>69.93</t>
  </si>
  <si>
    <t>26293.68</t>
  </si>
  <si>
    <t>183.87</t>
  </si>
  <si>
    <t>336.24</t>
  </si>
  <si>
    <t>579.52</t>
  </si>
  <si>
    <t>10467.3</t>
  </si>
  <si>
    <t>971.94</t>
  </si>
  <si>
    <t>339.72</t>
  </si>
  <si>
    <t>5292.56</t>
  </si>
  <si>
    <t>352.3</t>
  </si>
  <si>
    <t>369.96</t>
  </si>
  <si>
    <t>14.28</t>
  </si>
  <si>
    <t>118.51</t>
  </si>
  <si>
    <t>561.76</t>
  </si>
  <si>
    <t>51236.72</t>
  </si>
  <si>
    <t>421.96</t>
  </si>
  <si>
    <t>63.75</t>
  </si>
  <si>
    <t>31173.75</t>
  </si>
  <si>
    <t>664.55</t>
  </si>
  <si>
    <t>237.37</t>
  </si>
  <si>
    <t>98.82</t>
  </si>
  <si>
    <t>22728.6</t>
  </si>
  <si>
    <t>188.28</t>
  </si>
  <si>
    <t>351.5</t>
  </si>
  <si>
    <t>435.52</t>
  </si>
  <si>
    <t>50.51</t>
  </si>
  <si>
    <t>16668.3</t>
  </si>
  <si>
    <t>482.84</t>
  </si>
  <si>
    <t>694.33</t>
  </si>
  <si>
    <t>13296.59</t>
  </si>
  <si>
    <t>130.22</t>
  </si>
  <si>
    <t>693.13</t>
  </si>
  <si>
    <t>48.78</t>
  </si>
  <si>
    <t>23782.47</t>
  </si>
  <si>
    <t>146.98</t>
  </si>
  <si>
    <t>352.39</t>
  </si>
  <si>
    <t>150.36</t>
  </si>
  <si>
    <t>1411.54</t>
  </si>
  <si>
    <t>136.78</t>
  </si>
  <si>
    <t>288.03</t>
  </si>
  <si>
    <t>50.71</t>
  </si>
  <si>
    <t>862.07</t>
  </si>
  <si>
    <t>110.75</t>
  </si>
  <si>
    <t>526.34</t>
  </si>
  <si>
    <t>849.34</t>
  </si>
  <si>
    <t>64641.36</t>
  </si>
  <si>
    <t>83.88</t>
  </si>
  <si>
    <t>694.52</t>
  </si>
  <si>
    <t>222.35</t>
  </si>
  <si>
    <t>3778.62</t>
  </si>
  <si>
    <t>443.47</t>
  </si>
  <si>
    <t>662.04</t>
  </si>
  <si>
    <t>30205.44</t>
  </si>
  <si>
    <t>169.97</t>
  </si>
  <si>
    <t>4785.38</t>
  </si>
  <si>
    <t>21.44</t>
  </si>
  <si>
    <t>105.3</t>
  </si>
  <si>
    <t>693.77</t>
  </si>
  <si>
    <t>893.14</t>
  </si>
  <si>
    <t>1338.7</t>
  </si>
  <si>
    <t>119.94</t>
  </si>
  <si>
    <t>768.23</t>
  </si>
  <si>
    <t>310.5</t>
  </si>
  <si>
    <t>21666.67</t>
  </si>
  <si>
    <t>202.91</t>
  </si>
  <si>
    <t>66.74</t>
  </si>
  <si>
    <t>141.57</t>
  </si>
  <si>
    <t>956.3</t>
  </si>
  <si>
    <t>375.63</t>
  </si>
  <si>
    <t>30.93</t>
  </si>
  <si>
    <t>2580.75</t>
  </si>
  <si>
    <t>783.75</t>
  </si>
  <si>
    <t>937.77</t>
  </si>
  <si>
    <t>50590.1</t>
  </si>
  <si>
    <t>152.87</t>
  </si>
  <si>
    <t>835.38</t>
  </si>
  <si>
    <t>781.75</t>
  </si>
  <si>
    <t>38.54</t>
  </si>
  <si>
    <t>24419.2</t>
  </si>
  <si>
    <t>110.0</t>
  </si>
  <si>
    <t>204.17</t>
  </si>
  <si>
    <t>621.61</t>
  </si>
  <si>
    <t>7.75</t>
  </si>
  <si>
    <t>1813.5</t>
  </si>
  <si>
    <t>576.17</t>
  </si>
  <si>
    <t>595.09</t>
  </si>
  <si>
    <t>23.97</t>
  </si>
  <si>
    <t>62.36</t>
  </si>
  <si>
    <t>442.43</t>
  </si>
  <si>
    <t>249.92</t>
  </si>
  <si>
    <t>17.91</t>
  </si>
  <si>
    <t>214.92</t>
  </si>
  <si>
    <t>127.75</t>
  </si>
  <si>
    <t>631.72</t>
  </si>
  <si>
    <t>967.11</t>
  </si>
  <si>
    <t>76.56</t>
  </si>
  <si>
    <t>30994.4</t>
  </si>
  <si>
    <t>686.64</t>
  </si>
  <si>
    <t>44.49</t>
  </si>
  <si>
    <t>3826.14</t>
  </si>
  <si>
    <t>59.15</t>
  </si>
  <si>
    <t>32754.6</t>
  </si>
  <si>
    <t>140.78</t>
  </si>
  <si>
    <t>650.25</t>
  </si>
  <si>
    <t>393.33</t>
  </si>
  <si>
    <t>34.06</t>
  </si>
  <si>
    <t>12602.2</t>
  </si>
  <si>
    <t>157.73</t>
  </si>
  <si>
    <t>784.51</t>
  </si>
  <si>
    <t>483.23</t>
  </si>
  <si>
    <t>37368.1</t>
  </si>
  <si>
    <t>645.39</t>
  </si>
  <si>
    <t>367.54</t>
  </si>
  <si>
    <t>96.54</t>
  </si>
  <si>
    <t>14560.28</t>
  </si>
  <si>
    <t>154.72</t>
  </si>
  <si>
    <t>543.7</t>
  </si>
  <si>
    <t>33332.98</t>
  </si>
  <si>
    <t>183.17</t>
  </si>
  <si>
    <t>773.2</t>
  </si>
  <si>
    <t>611.91</t>
  </si>
  <si>
    <t>38.65</t>
  </si>
  <si>
    <t>9526.98</t>
  </si>
  <si>
    <t>482.11</t>
  </si>
  <si>
    <t>195.02</t>
  </si>
  <si>
    <t>54.84</t>
  </si>
  <si>
    <t>55.29</t>
  </si>
  <si>
    <t>608.19</t>
  </si>
  <si>
    <t>127.96</t>
  </si>
  <si>
    <t>602.0</t>
  </si>
  <si>
    <t>452.95</t>
  </si>
  <si>
    <t>29841.24</t>
  </si>
  <si>
    <t>132.27</t>
  </si>
  <si>
    <t>368.79</t>
  </si>
  <si>
    <t>571.18</t>
  </si>
  <si>
    <t>15450.4</t>
  </si>
  <si>
    <t>150.3</t>
  </si>
  <si>
    <t>613.5</t>
  </si>
  <si>
    <t>19.18</t>
  </si>
  <si>
    <t>7541.37</t>
  </si>
  <si>
    <t>134.91</t>
  </si>
  <si>
    <t>867.91</t>
  </si>
  <si>
    <t>644.57</t>
  </si>
  <si>
    <t>49.31</t>
  </si>
  <si>
    <t>7904.82</t>
  </si>
  <si>
    <t>98.31</t>
  </si>
  <si>
    <t>51.85</t>
  </si>
  <si>
    <t>80.39</t>
  </si>
  <si>
    <t>254.27</t>
  </si>
  <si>
    <t>79.05</t>
  </si>
  <si>
    <t>1589.35</t>
  </si>
  <si>
    <t>123.72</t>
  </si>
  <si>
    <t>838.87</t>
  </si>
  <si>
    <t>154.79</t>
  </si>
  <si>
    <t>7614.15</t>
  </si>
  <si>
    <t>158.18</t>
  </si>
  <si>
    <t>302.48</t>
  </si>
  <si>
    <t>102.89</t>
  </si>
  <si>
    <t>946.3</t>
  </si>
  <si>
    <t>231.0</t>
  </si>
  <si>
    <t>52.17</t>
  </si>
  <si>
    <t>8240.0</t>
  </si>
  <si>
    <t>12.23</t>
  </si>
  <si>
    <t>885.53</t>
  </si>
  <si>
    <t>563.78</t>
  </si>
  <si>
    <t>169.61</t>
  </si>
  <si>
    <t>947.11</t>
  </si>
  <si>
    <t>414.07</t>
  </si>
  <si>
    <t>6137.28</t>
  </si>
  <si>
    <t>145.85</t>
  </si>
  <si>
    <t>64.54</t>
  </si>
  <si>
    <t>762.1</t>
  </si>
  <si>
    <t>40.38</t>
  </si>
  <si>
    <t>22332.57</t>
  </si>
  <si>
    <t>112.63</t>
  </si>
  <si>
    <t>642.6</t>
  </si>
  <si>
    <t>591.77</t>
  </si>
  <si>
    <t>99.68</t>
  </si>
  <si>
    <t>35689.92</t>
  </si>
  <si>
    <t>107.19</t>
  </si>
  <si>
    <t>508.28</t>
  </si>
  <si>
    <t>834.0</t>
  </si>
  <si>
    <t>95.7</t>
  </si>
  <si>
    <t>34069.2</t>
  </si>
  <si>
    <t>147.48</t>
  </si>
  <si>
    <t>319.24</t>
  </si>
  <si>
    <t>269.34</t>
  </si>
  <si>
    <t>33.77</t>
  </si>
  <si>
    <t>419.11</t>
  </si>
  <si>
    <t>12.69</t>
  </si>
  <si>
    <t>3137.66</t>
  </si>
  <si>
    <t>192.98</t>
  </si>
  <si>
    <t>372.96</t>
  </si>
  <si>
    <t>818.16</t>
  </si>
  <si>
    <t>20811.84</t>
  </si>
  <si>
    <t>120.76</t>
  </si>
  <si>
    <t>97.01</t>
  </si>
  <si>
    <t>1104.96</t>
  </si>
  <si>
    <t>14.92</t>
  </si>
  <si>
    <t>144.29</t>
  </si>
  <si>
    <t>520.76</t>
  </si>
  <si>
    <t>56126.06</t>
  </si>
  <si>
    <t>147.57</t>
  </si>
  <si>
    <t>643.61</t>
  </si>
  <si>
    <t>982.93</t>
  </si>
  <si>
    <t>416.36</t>
  </si>
  <si>
    <t>81.88</t>
  </si>
  <si>
    <t>815.01</t>
  </si>
  <si>
    <t>84.42</t>
  </si>
  <si>
    <t>83.2</t>
  </si>
  <si>
    <t>44844.8</t>
  </si>
  <si>
    <t>156.5</t>
  </si>
  <si>
    <t>943.97</t>
  </si>
  <si>
    <t>941.77</t>
  </si>
  <si>
    <t>20267.5</t>
  </si>
  <si>
    <t>186.31</t>
  </si>
  <si>
    <t>318.93</t>
  </si>
  <si>
    <t>212.88</t>
  </si>
  <si>
    <t>11924.5</t>
  </si>
  <si>
    <t>178.61</t>
  </si>
  <si>
    <t>371.61</t>
  </si>
  <si>
    <t>265.17</t>
  </si>
  <si>
    <t>13476.54</t>
  </si>
  <si>
    <t>699.29</t>
  </si>
  <si>
    <t>49.2</t>
  </si>
  <si>
    <t>1217.04</t>
  </si>
  <si>
    <t>79.26</t>
  </si>
  <si>
    <t>198.95</t>
  </si>
  <si>
    <t>456.08</t>
  </si>
  <si>
    <t>52.8</t>
  </si>
  <si>
    <t>547.14</t>
  </si>
  <si>
    <t>339.58</t>
  </si>
  <si>
    <t>415.18</t>
  </si>
  <si>
    <t>4302.36</t>
  </si>
  <si>
    <t>451.13</t>
  </si>
  <si>
    <t>808.52</t>
  </si>
  <si>
    <t>31251.2</t>
  </si>
  <si>
    <t>601.58</t>
  </si>
  <si>
    <t>278.17</t>
  </si>
  <si>
    <t>15687.0</t>
  </si>
  <si>
    <t>199.69</t>
  </si>
  <si>
    <t>36.0</t>
  </si>
  <si>
    <t>10044.0</t>
  </si>
  <si>
    <t>447.96</t>
  </si>
  <si>
    <t>911.54</t>
  </si>
  <si>
    <t>33850.71</t>
  </si>
  <si>
    <t>104.4</t>
  </si>
  <si>
    <t>590.12</t>
  </si>
  <si>
    <t>19.73</t>
  </si>
  <si>
    <t>1171.02</t>
  </si>
  <si>
    <t>591.37</t>
  </si>
  <si>
    <t>36019.0</t>
  </si>
  <si>
    <t>779.42</t>
  </si>
  <si>
    <t>10465.6</t>
  </si>
  <si>
    <t>577.03</t>
  </si>
  <si>
    <t>122.22</t>
  </si>
  <si>
    <t>31.73</t>
  </si>
  <si>
    <t>568.21</t>
  </si>
  <si>
    <t>868.13</t>
  </si>
  <si>
    <t>86.01</t>
  </si>
  <si>
    <t>41132.98</t>
  </si>
  <si>
    <t>911.88</t>
  </si>
  <si>
    <t>15652.4</t>
  </si>
  <si>
    <t>197.98</t>
  </si>
  <si>
    <t>977.17</t>
  </si>
  <si>
    <t>87.17</t>
  </si>
  <si>
    <t>74359.5</t>
  </si>
  <si>
    <t>225.16</t>
  </si>
  <si>
    <t>674.65</t>
  </si>
  <si>
    <t>54.22</t>
  </si>
  <si>
    <t>10356.02</t>
  </si>
  <si>
    <t>136.27</t>
  </si>
  <si>
    <t>886.87</t>
  </si>
  <si>
    <t>86.14</t>
  </si>
  <si>
    <t>87.0</t>
  </si>
  <si>
    <t>64380.0</t>
  </si>
  <si>
    <t>920.7</t>
  </si>
  <si>
    <t>9238.53</t>
  </si>
  <si>
    <t>92.43</t>
  </si>
  <si>
    <t>12.89</t>
  </si>
  <si>
    <t>922.51</t>
  </si>
  <si>
    <t>170.44</t>
  </si>
  <si>
    <t>710.29</t>
  </si>
  <si>
    <t>396.9</t>
  </si>
  <si>
    <t>15.98</t>
  </si>
  <si>
    <t>406.59</t>
  </si>
  <si>
    <t>345.86</t>
  </si>
  <si>
    <t>80.03</t>
  </si>
  <si>
    <t>16200.25</t>
  </si>
  <si>
    <t>103.58</t>
  </si>
  <si>
    <t>395.15</t>
  </si>
  <si>
    <t>513.31</t>
  </si>
  <si>
    <t>33.78</t>
  </si>
  <si>
    <t>38.18</t>
  </si>
  <si>
    <t>12981.2</t>
  </si>
  <si>
    <t>35.22</t>
  </si>
  <si>
    <t>247.07</t>
  </si>
  <si>
    <t>746.47</t>
  </si>
  <si>
    <t>60659.28</t>
  </si>
  <si>
    <t>124.18</t>
  </si>
  <si>
    <t>651.52</t>
  </si>
  <si>
    <t>462.1</t>
  </si>
  <si>
    <t>21264.32</t>
  </si>
  <si>
    <t>117.69</t>
  </si>
  <si>
    <t>755.44</t>
  </si>
  <si>
    <t>41250.0</t>
  </si>
  <si>
    <t>137.7</t>
  </si>
  <si>
    <t>566.02</t>
  </si>
  <si>
    <t>568.46</t>
  </si>
  <si>
    <t>4619.64</t>
  </si>
  <si>
    <t>67.51</t>
  </si>
  <si>
    <t>338.76</t>
  </si>
  <si>
    <t>597.85</t>
  </si>
  <si>
    <t>20.94</t>
  </si>
  <si>
    <t>6135.42</t>
  </si>
  <si>
    <t>95.2</t>
  </si>
  <si>
    <t>695.68</t>
  </si>
  <si>
    <t>469.37</t>
  </si>
  <si>
    <t>10647.0</t>
  </si>
  <si>
    <t>128.56</t>
  </si>
  <si>
    <t>399.04</t>
  </si>
  <si>
    <t>7123.75</t>
  </si>
  <si>
    <t>578.48</t>
  </si>
  <si>
    <t>429.27</t>
  </si>
  <si>
    <t>147.97</t>
  </si>
  <si>
    <t>167.16</t>
  </si>
  <si>
    <t>10082.16</t>
  </si>
  <si>
    <t>705.08</t>
  </si>
  <si>
    <t>57.27</t>
  </si>
  <si>
    <t>28294.0</t>
  </si>
  <si>
    <t>48.6</t>
  </si>
  <si>
    <t>988.88</t>
  </si>
  <si>
    <t>56.23</t>
  </si>
  <si>
    <t>10177.63</t>
  </si>
  <si>
    <t>459.77</t>
  </si>
  <si>
    <t>236.45</t>
  </si>
  <si>
    <t>256.96</t>
  </si>
  <si>
    <t>112.51</t>
  </si>
  <si>
    <t>929.13</t>
  </si>
  <si>
    <t>31398.0</t>
  </si>
  <si>
    <t>689.6</t>
  </si>
  <si>
    <t>815.32</t>
  </si>
  <si>
    <t>26.27</t>
  </si>
  <si>
    <t>19256.97</t>
  </si>
  <si>
    <t>222.69</t>
  </si>
  <si>
    <t>132.19</t>
  </si>
  <si>
    <t>257.4</t>
  </si>
  <si>
    <t>225.59</t>
  </si>
  <si>
    <t>178.32</t>
  </si>
  <si>
    <t>491.53</t>
  </si>
  <si>
    <t>243.92</t>
  </si>
  <si>
    <t>18265.04</t>
  </si>
  <si>
    <t>188.23</t>
  </si>
  <si>
    <t>576.21</t>
  </si>
  <si>
    <t>8947.84</t>
  </si>
  <si>
    <t>192.46</t>
  </si>
  <si>
    <t>852.61</t>
  </si>
  <si>
    <t>93.48</t>
  </si>
  <si>
    <t>41972.52</t>
  </si>
  <si>
    <t>114.67</t>
  </si>
  <si>
    <t>362.12</t>
  </si>
  <si>
    <t>958.76</t>
  </si>
  <si>
    <t>56.49</t>
  </si>
  <si>
    <t>38187.24</t>
  </si>
  <si>
    <t>95.55</t>
  </si>
  <si>
    <t>652.18</t>
  </si>
  <si>
    <t>755.93</t>
  </si>
  <si>
    <t>32321.25</t>
  </si>
  <si>
    <t>151.69</t>
  </si>
  <si>
    <t>16.16</t>
  </si>
  <si>
    <t>790.5</t>
  </si>
  <si>
    <t>19412.0</t>
  </si>
  <si>
    <t>128.7</t>
  </si>
  <si>
    <t>964.22</t>
  </si>
  <si>
    <t>257.09</t>
  </si>
  <si>
    <t>42.02</t>
  </si>
  <si>
    <t>840.4</t>
  </si>
  <si>
    <t>944.65</t>
  </si>
  <si>
    <t>604.41</t>
  </si>
  <si>
    <t>3365.18</t>
  </si>
  <si>
    <t>147.79</t>
  </si>
  <si>
    <t>557.24</t>
  </si>
  <si>
    <t>46.53</t>
  </si>
  <si>
    <t>2000.79</t>
  </si>
  <si>
    <t>156.71</t>
  </si>
  <si>
    <t>376.43</t>
  </si>
  <si>
    <t>783.71</t>
  </si>
  <si>
    <t>264.52</t>
  </si>
  <si>
    <t>83.61</t>
  </si>
  <si>
    <t>19784.25</t>
  </si>
  <si>
    <t>60.54</t>
  </si>
  <si>
    <t>837.22</t>
  </si>
  <si>
    <t>486.41</t>
  </si>
  <si>
    <t>36.06</t>
  </si>
  <si>
    <t>11034.36</t>
  </si>
  <si>
    <t>105.08</t>
  </si>
  <si>
    <t>378.18</t>
  </si>
  <si>
    <t>787.84</t>
  </si>
  <si>
    <t>56.98</t>
  </si>
  <si>
    <t>17777.76</t>
  </si>
  <si>
    <t>114.81</t>
  </si>
  <si>
    <t>82.51</t>
  </si>
  <si>
    <t>791.35</t>
  </si>
  <si>
    <t>41845.53</t>
  </si>
  <si>
    <t>148.34</t>
  </si>
  <si>
    <t>929.05</t>
  </si>
  <si>
    <t>437.47</t>
  </si>
  <si>
    <t>33.97</t>
  </si>
  <si>
    <t>33.3</t>
  </si>
  <si>
    <t>965.7</t>
  </si>
  <si>
    <t>129.26</t>
  </si>
  <si>
    <t>183.5</t>
  </si>
  <si>
    <t>734.57</t>
  </si>
  <si>
    <t>11324.95</t>
  </si>
  <si>
    <t>168.31</t>
  </si>
  <si>
    <t>131.86</t>
  </si>
  <si>
    <t>112.28</t>
  </si>
  <si>
    <t>197.7</t>
  </si>
  <si>
    <t>185.98</t>
  </si>
  <si>
    <t>589.35</t>
  </si>
  <si>
    <t>264.5</t>
  </si>
  <si>
    <t>38.32</t>
  </si>
  <si>
    <t>67.21</t>
  </si>
  <si>
    <t>61.42</t>
  </si>
  <si>
    <t>81.73</t>
  </si>
  <si>
    <t>4740.34</t>
  </si>
  <si>
    <t>124.48</t>
  </si>
  <si>
    <t>632.44</t>
  </si>
  <si>
    <t>809.23</t>
  </si>
  <si>
    <t>26.84</t>
  </si>
  <si>
    <t>19412.34</t>
  </si>
  <si>
    <t>124.78</t>
  </si>
  <si>
    <t>737.58</t>
  </si>
  <si>
    <t>488.28</t>
  </si>
  <si>
    <t>37.07</t>
  </si>
  <si>
    <t>13957.62</t>
  </si>
  <si>
    <t>91.18</t>
  </si>
  <si>
    <t>360.98</t>
  </si>
  <si>
    <t>8094.16</t>
  </si>
  <si>
    <t>162.51</t>
  </si>
  <si>
    <t>212.54</t>
  </si>
  <si>
    <t>6368.18</t>
  </si>
  <si>
    <t>275.64</t>
  </si>
  <si>
    <t>473.17</t>
  </si>
  <si>
    <t>973.78</t>
  </si>
  <si>
    <t>814.54</t>
  </si>
  <si>
    <t>33030.08</t>
  </si>
  <si>
    <t>149.4</t>
  </si>
  <si>
    <t>617.92</t>
  </si>
  <si>
    <t>919.38</t>
  </si>
  <si>
    <t>26823.28</t>
  </si>
  <si>
    <t>522.07</t>
  </si>
  <si>
    <t>305.86</t>
  </si>
  <si>
    <t>76.97</t>
  </si>
  <si>
    <t>81.38</t>
  </si>
  <si>
    <t>20589.14</t>
  </si>
  <si>
    <t>962.98</t>
  </si>
  <si>
    <t>808.24</t>
  </si>
  <si>
    <t>77.68</t>
  </si>
  <si>
    <t>48640.57</t>
  </si>
  <si>
    <t>827.56</t>
  </si>
  <si>
    <t>438.76</t>
  </si>
  <si>
    <t>15720.13</t>
  </si>
  <si>
    <t>198.64</t>
  </si>
  <si>
    <t>901.85</t>
  </si>
  <si>
    <t>437.31</t>
  </si>
  <si>
    <t>14321.88</t>
  </si>
  <si>
    <t>363.66</t>
  </si>
  <si>
    <t>228.11</t>
  </si>
  <si>
    <t>8121.47</t>
  </si>
  <si>
    <t>99.18</t>
  </si>
  <si>
    <t>84.35</t>
  </si>
  <si>
    <t>867.48</t>
  </si>
  <si>
    <t>18296.08</t>
  </si>
  <si>
    <t>765.31</t>
  </si>
  <si>
    <t>94.71</t>
  </si>
  <si>
    <t>98.1</t>
  </si>
  <si>
    <t>43556.4</t>
  </si>
  <si>
    <t>916.26</t>
  </si>
  <si>
    <t>964.92</t>
  </si>
  <si>
    <t>36031.04</t>
  </si>
  <si>
    <t>486.19</t>
  </si>
  <si>
    <t>2981.44</t>
  </si>
  <si>
    <t>193.57</t>
  </si>
  <si>
    <t>537.38</t>
  </si>
  <si>
    <t>404.93</t>
  </si>
  <si>
    <t>24942.48</t>
  </si>
  <si>
    <t>738.06</t>
  </si>
  <si>
    <t>54.33</t>
  </si>
  <si>
    <t>2988.15</t>
  </si>
  <si>
    <t>164.51</t>
  </si>
  <si>
    <t>331.18</t>
  </si>
  <si>
    <t>336.66</t>
  </si>
  <si>
    <t>4942.35</t>
  </si>
  <si>
    <t>415.77</t>
  </si>
  <si>
    <t>1736.24</t>
  </si>
  <si>
    <t>167.21</t>
  </si>
  <si>
    <t>857.24</t>
  </si>
  <si>
    <t>304.07</t>
  </si>
  <si>
    <t>21.25</t>
  </si>
  <si>
    <t>2911.25</t>
  </si>
  <si>
    <t>540.82</t>
  </si>
  <si>
    <t>577.95</t>
  </si>
  <si>
    <t>8778.24</t>
  </si>
  <si>
    <t>161.02</t>
  </si>
  <si>
    <t>664.83</t>
  </si>
  <si>
    <t>1470.01</t>
  </si>
  <si>
    <t>196.17</t>
  </si>
  <si>
    <t>322.16</t>
  </si>
  <si>
    <t>267.72</t>
  </si>
  <si>
    <t>55.49</t>
  </si>
  <si>
    <t>53.29</t>
  </si>
  <si>
    <t>13109.34</t>
  </si>
  <si>
    <t>152.82</t>
  </si>
  <si>
    <t>532.02</t>
  </si>
  <si>
    <t>3032.22</t>
  </si>
  <si>
    <t>112.6</t>
  </si>
  <si>
    <t>937.95</t>
  </si>
  <si>
    <t>886.1</t>
  </si>
  <si>
    <t>34177.53</t>
  </si>
  <si>
    <t>104.2</t>
  </si>
  <si>
    <t>281.54</t>
  </si>
  <si>
    <t>10.86</t>
  </si>
  <si>
    <t>9.26</t>
  </si>
  <si>
    <t>1129.72</t>
  </si>
  <si>
    <t>856.34</t>
  </si>
  <si>
    <t>580.35</t>
  </si>
  <si>
    <t>6792.0</t>
  </si>
  <si>
    <t>188.64</t>
  </si>
  <si>
    <t>841.0</t>
  </si>
  <si>
    <t>1692.29</t>
  </si>
  <si>
    <t>288.84</t>
  </si>
  <si>
    <t>326.59</t>
  </si>
  <si>
    <t>1545.75</t>
  </si>
  <si>
    <t>633.92</t>
  </si>
  <si>
    <t>6.78</t>
  </si>
  <si>
    <t>359.34</t>
  </si>
  <si>
    <t>195.49</t>
  </si>
  <si>
    <t>312.97</t>
  </si>
  <si>
    <t>14119.88</t>
  </si>
  <si>
    <t>283.63</t>
  </si>
  <si>
    <t>85.5</t>
  </si>
  <si>
    <t>21153.88</t>
  </si>
  <si>
    <t>122.69</t>
  </si>
  <si>
    <t>830.88</t>
  </si>
  <si>
    <t>379.57</t>
  </si>
  <si>
    <t>14.56</t>
  </si>
  <si>
    <t>364.0</t>
  </si>
  <si>
    <t>151.68</t>
  </si>
  <si>
    <t>304.17</t>
  </si>
  <si>
    <t>78.08</t>
  </si>
  <si>
    <t>985.12</t>
  </si>
  <si>
    <t>1812.78</t>
  </si>
  <si>
    <t>45.03</t>
  </si>
  <si>
    <t>872.06</t>
  </si>
  <si>
    <t>216.12</t>
  </si>
  <si>
    <t>12391.68</t>
  </si>
  <si>
    <t>131.3</t>
  </si>
  <si>
    <t>566.13</t>
  </si>
  <si>
    <t>878.28</t>
  </si>
  <si>
    <t>25238.88</t>
  </si>
  <si>
    <t>155.39</t>
  </si>
  <si>
    <t>277.62</t>
  </si>
  <si>
    <t>979.51</t>
  </si>
  <si>
    <t>62.15</t>
  </si>
  <si>
    <t>39006.0</t>
  </si>
  <si>
    <t>441.14</t>
  </si>
  <si>
    <t>678.02</t>
  </si>
  <si>
    <t>50.0</t>
  </si>
  <si>
    <t>23962.68</t>
  </si>
  <si>
    <t>93.87</t>
  </si>
  <si>
    <t>863.7</t>
  </si>
  <si>
    <t>365.99</t>
  </si>
  <si>
    <t>5529.55</t>
  </si>
  <si>
    <t>117.33</t>
  </si>
  <si>
    <t>368.54</t>
  </si>
  <si>
    <t>599.73</t>
  </si>
  <si>
    <t>28192.08</t>
  </si>
  <si>
    <t>169.07</t>
  </si>
  <si>
    <t>228.79</t>
  </si>
  <si>
    <t>247.21</t>
  </si>
  <si>
    <t>93.44</t>
  </si>
  <si>
    <t>679.06</t>
  </si>
  <si>
    <t>746.77</t>
  </si>
  <si>
    <t>13670.89</t>
  </si>
  <si>
    <t>54.57</t>
  </si>
  <si>
    <t>368.22</t>
  </si>
  <si>
    <t>140.45</t>
  </si>
  <si>
    <t>491.62</t>
  </si>
  <si>
    <t>129.28</t>
  </si>
  <si>
    <t>97.07</t>
  </si>
  <si>
    <t>822.86</t>
  </si>
  <si>
    <t>33.76</t>
  </si>
  <si>
    <t>459.12</t>
  </si>
  <si>
    <t>21848.78</t>
  </si>
  <si>
    <t>322.03</t>
  </si>
  <si>
    <t>569.23</t>
  </si>
  <si>
    <t>57.95</t>
  </si>
  <si>
    <t>19906.8</t>
  </si>
  <si>
    <t>87.79</t>
  </si>
  <si>
    <t>187.27</t>
  </si>
  <si>
    <t>758.72</t>
  </si>
  <si>
    <t>787.46</t>
  </si>
  <si>
    <t>28006.4</t>
  </si>
  <si>
    <t>903.98</t>
  </si>
  <si>
    <t>460.26</t>
  </si>
  <si>
    <t>181.68</t>
  </si>
  <si>
    <t>647.61</t>
  </si>
  <si>
    <t>696.29</t>
  </si>
  <si>
    <t>894.4</t>
  </si>
  <si>
    <t>45160.14</t>
  </si>
  <si>
    <t>152.72</t>
  </si>
  <si>
    <t>865.37</t>
  </si>
  <si>
    <t>242.49</t>
  </si>
  <si>
    <t>14936.54</t>
  </si>
  <si>
    <t>424.09</t>
  </si>
  <si>
    <t>545.27</t>
  </si>
  <si>
    <t>98.79</t>
  </si>
  <si>
    <t>55409.95</t>
  </si>
  <si>
    <t>154.9</t>
  </si>
  <si>
    <t>213.49</t>
  </si>
  <si>
    <t>659.41</t>
  </si>
  <si>
    <t>577.36</t>
  </si>
  <si>
    <t>97.33</t>
  </si>
  <si>
    <t>413.04</t>
  </si>
  <si>
    <t>601.27</t>
  </si>
  <si>
    <t>8136.18</t>
  </si>
  <si>
    <t>750.33</t>
  </si>
  <si>
    <t>725.99</t>
  </si>
  <si>
    <t>4478.48</t>
  </si>
  <si>
    <t>342.54</t>
  </si>
  <si>
    <t>8830.35</t>
  </si>
  <si>
    <t>111.86</t>
  </si>
  <si>
    <t>886.01</t>
  </si>
  <si>
    <t>172.97</t>
  </si>
  <si>
    <t>7258.95</t>
  </si>
  <si>
    <t>165.62</t>
  </si>
  <si>
    <t>738.31</t>
  </si>
  <si>
    <t>201.39</t>
  </si>
  <si>
    <t>60.37</t>
  </si>
  <si>
    <t>1207.4</t>
  </si>
  <si>
    <t>160.96</t>
  </si>
  <si>
    <t>446.34</t>
  </si>
  <si>
    <t>341.02</t>
  </si>
  <si>
    <t>13247.52</t>
  </si>
  <si>
    <t>976.07</t>
  </si>
  <si>
    <t>313.13</t>
  </si>
  <si>
    <t>19097.4</t>
  </si>
  <si>
    <t>281.8</t>
  </si>
  <si>
    <t>876.16</t>
  </si>
  <si>
    <t>76.78</t>
  </si>
  <si>
    <t>36700.84</t>
  </si>
  <si>
    <t>156.65</t>
  </si>
  <si>
    <t>592.36</t>
  </si>
  <si>
    <t>960.56</t>
  </si>
  <si>
    <t>1519.2</t>
  </si>
  <si>
    <t>41.41</t>
  </si>
  <si>
    <t>176.53</t>
  </si>
  <si>
    <t>613.72</t>
  </si>
  <si>
    <t>993.38</t>
  </si>
  <si>
    <t>18778.24</t>
  </si>
  <si>
    <t>394.61</t>
  </si>
  <si>
    <t>355.32</t>
  </si>
  <si>
    <t>9032.41</t>
  </si>
  <si>
    <t>820.09</t>
  </si>
  <si>
    <t>908.16</t>
  </si>
  <si>
    <t>270.36</t>
  </si>
  <si>
    <t>486.51</t>
  </si>
  <si>
    <t>651.82</t>
  </si>
  <si>
    <t>285.23</t>
  </si>
  <si>
    <t>640.75</t>
  </si>
  <si>
    <t>30642.3</t>
  </si>
  <si>
    <t>153.05</t>
  </si>
  <si>
    <t>157.37</t>
  </si>
  <si>
    <t>75.45</t>
  </si>
  <si>
    <t>73.94</t>
  </si>
  <si>
    <t>295.76</t>
  </si>
  <si>
    <t>230.29</t>
  </si>
  <si>
    <t>980.84</t>
  </si>
  <si>
    <t>129.66</t>
  </si>
  <si>
    <t>730.84</t>
  </si>
  <si>
    <t>685.27</t>
  </si>
  <si>
    <t>21.67</t>
  </si>
  <si>
    <t>12395.24</t>
  </si>
  <si>
    <t>176.13</t>
  </si>
  <si>
    <t>915.01</t>
  </si>
  <si>
    <t>39179.5</t>
  </si>
  <si>
    <t>291.07</t>
  </si>
  <si>
    <t>870.87</t>
  </si>
  <si>
    <t>70.53</t>
  </si>
  <si>
    <t>38224.42</t>
  </si>
  <si>
    <t>738.15</t>
  </si>
  <si>
    <t>720.82</t>
  </si>
  <si>
    <t>14346.06</t>
  </si>
  <si>
    <t>107.2</t>
  </si>
  <si>
    <t>629.75</t>
  </si>
  <si>
    <t>809.3</t>
  </si>
  <si>
    <t>16752.72</t>
  </si>
  <si>
    <t>14.91</t>
  </si>
  <si>
    <t>934.25</t>
  </si>
  <si>
    <t>83.89</t>
  </si>
  <si>
    <t>53285.1</t>
  </si>
  <si>
    <t>920.39</t>
  </si>
  <si>
    <t>38217.03</t>
  </si>
  <si>
    <t>155.02</t>
  </si>
  <si>
    <t>1341.9</t>
  </si>
  <si>
    <t>690.98</t>
  </si>
  <si>
    <t>1070.24</t>
  </si>
  <si>
    <t>100.46</t>
  </si>
  <si>
    <t>538.37</t>
  </si>
  <si>
    <t>563.72</t>
  </si>
  <si>
    <t>2798.18</t>
  </si>
  <si>
    <t>769.93</t>
  </si>
  <si>
    <t>489.85</t>
  </si>
  <si>
    <t>8974.23</t>
  </si>
  <si>
    <t>425.32</t>
  </si>
  <si>
    <t>831.91</t>
  </si>
  <si>
    <t>69.23</t>
  </si>
  <si>
    <t>547.16</t>
  </si>
  <si>
    <t>229.39</t>
  </si>
  <si>
    <t>12148.5</t>
  </si>
  <si>
    <t>193.21</t>
  </si>
  <si>
    <t>535.42</t>
  </si>
  <si>
    <t>2437.24</t>
  </si>
  <si>
    <t>127.7</t>
  </si>
  <si>
    <t>726.02</t>
  </si>
  <si>
    <t>540.25</t>
  </si>
  <si>
    <t>21608.6</t>
  </si>
  <si>
    <t>434.1</t>
  </si>
  <si>
    <t>23946.18</t>
  </si>
  <si>
    <t>104.02</t>
  </si>
  <si>
    <t>536.76</t>
  </si>
  <si>
    <t>136.74</t>
  </si>
  <si>
    <t>77.85</t>
  </si>
  <si>
    <t>6772.95</t>
  </si>
  <si>
    <t>147.49</t>
  </si>
  <si>
    <t>293.82</t>
  </si>
  <si>
    <t>763.91</t>
  </si>
  <si>
    <t>143.55</t>
  </si>
  <si>
    <t>817.98</t>
  </si>
  <si>
    <t>27.51</t>
  </si>
  <si>
    <t>60.26</t>
  </si>
  <si>
    <t>163.51</t>
  </si>
  <si>
    <t>418.72</t>
  </si>
  <si>
    <t>397.19</t>
  </si>
  <si>
    <t>155.56</t>
  </si>
  <si>
    <t>1710.06</t>
  </si>
  <si>
    <t>152.43</t>
  </si>
  <si>
    <t>299.87</t>
  </si>
  <si>
    <t>16.86</t>
  </si>
  <si>
    <t>645.28</t>
  </si>
  <si>
    <t>171.75</t>
  </si>
  <si>
    <t>609.88</t>
  </si>
  <si>
    <t>25110.12</t>
  </si>
  <si>
    <t>154.8</t>
  </si>
  <si>
    <t>263.35</t>
  </si>
  <si>
    <t>41.74</t>
  </si>
  <si>
    <t>44.16</t>
  </si>
  <si>
    <t>8743.68</t>
  </si>
  <si>
    <t>169.77</t>
  </si>
  <si>
    <t>490.54</t>
  </si>
  <si>
    <t>325.28</t>
  </si>
  <si>
    <t>12142.76</t>
  </si>
  <si>
    <t>617.13</t>
  </si>
  <si>
    <t>35.41</t>
  </si>
  <si>
    <t>7683.97</t>
  </si>
  <si>
    <t>867.42</t>
  </si>
  <si>
    <t>68.58</t>
  </si>
  <si>
    <t>613.28</t>
  </si>
  <si>
    <t>444.64</t>
  </si>
  <si>
    <t>10529.12</t>
  </si>
  <si>
    <t>186.07</t>
  </si>
  <si>
    <t>992.69</t>
  </si>
  <si>
    <t>972.79</t>
  </si>
  <si>
    <t>23.58</t>
  </si>
  <si>
    <t>136.29</t>
  </si>
  <si>
    <t>537.13</t>
  </si>
  <si>
    <t>83.79</t>
  </si>
  <si>
    <t>7457.31</t>
  </si>
  <si>
    <t>152.57</t>
  </si>
  <si>
    <t>913.95</t>
  </si>
  <si>
    <t>624.35</t>
  </si>
  <si>
    <t>20483.96</t>
  </si>
  <si>
    <t>146.18</t>
  </si>
  <si>
    <t>394.11</t>
  </si>
  <si>
    <t>718.17</t>
  </si>
  <si>
    <t>82.73</t>
  </si>
  <si>
    <t>43897.62</t>
  </si>
  <si>
    <t>195.45</t>
  </si>
  <si>
    <t>970.88</t>
  </si>
  <si>
    <t>741.09</t>
  </si>
  <si>
    <t>10227.88</t>
  </si>
  <si>
    <t>175.79</t>
  </si>
  <si>
    <t>900.42</t>
  </si>
  <si>
    <t>50.12</t>
  </si>
  <si>
    <t>76.91</t>
  </si>
  <si>
    <t>621.44</t>
  </si>
  <si>
    <t>630.66</t>
  </si>
  <si>
    <t>10891.4</t>
  </si>
  <si>
    <t>23.53</t>
  </si>
  <si>
    <t>264.93</t>
  </si>
  <si>
    <t>672.12</t>
  </si>
  <si>
    <t>4030.62</t>
  </si>
  <si>
    <t>183.66</t>
  </si>
  <si>
    <t>645.25</t>
  </si>
  <si>
    <t>929.65</t>
  </si>
  <si>
    <t>22.28</t>
  </si>
  <si>
    <t>8622.36</t>
  </si>
  <si>
    <t>73.02</t>
  </si>
  <si>
    <t>618.85</t>
  </si>
  <si>
    <t>382.56</t>
  </si>
  <si>
    <t>27268.5</t>
  </si>
  <si>
    <t>10.67</t>
  </si>
  <si>
    <t>187.13</t>
  </si>
  <si>
    <t>354.03</t>
  </si>
  <si>
    <t>12.62</t>
  </si>
  <si>
    <t>252.9</t>
  </si>
  <si>
    <t>174.35</t>
  </si>
  <si>
    <t>805.31</t>
  </si>
  <si>
    <t>290.52</t>
  </si>
  <si>
    <t>61.1</t>
  </si>
  <si>
    <t>410.61</t>
  </si>
  <si>
    <t>16320.96</t>
  </si>
  <si>
    <t>224.44</t>
  </si>
  <si>
    <t>470.34</t>
  </si>
  <si>
    <t>5420.25</t>
  </si>
  <si>
    <t>193.41</t>
  </si>
  <si>
    <t>583.01</t>
  </si>
  <si>
    <t>411.68</t>
  </si>
  <si>
    <t>10146.99</t>
  </si>
  <si>
    <t>905.14</t>
  </si>
  <si>
    <t>177.78</t>
  </si>
  <si>
    <t>3787.56</t>
  </si>
  <si>
    <t>179.14</t>
  </si>
  <si>
    <t>993.01</t>
  </si>
  <si>
    <t>571.44</t>
  </si>
  <si>
    <t>730.07</t>
  </si>
  <si>
    <t>22.49</t>
  </si>
  <si>
    <t>960.72</t>
  </si>
  <si>
    <t>196.38</t>
  </si>
  <si>
    <t>199.87</t>
  </si>
  <si>
    <t>223.5</t>
  </si>
  <si>
    <t>182.48</t>
  </si>
  <si>
    <t>500.05</t>
  </si>
  <si>
    <t>694.07</t>
  </si>
  <si>
    <t>7694.47</t>
  </si>
  <si>
    <t>196.39</t>
  </si>
  <si>
    <t>780.7</t>
  </si>
  <si>
    <t>301.39</t>
  </si>
  <si>
    <t>1795.56</t>
  </si>
  <si>
    <t>579.9</t>
  </si>
  <si>
    <t>260.24</t>
  </si>
  <si>
    <t>6470.88</t>
  </si>
  <si>
    <t>68.53</t>
  </si>
  <si>
    <t>441.25</t>
  </si>
  <si>
    <t>165.5</t>
  </si>
  <si>
    <t>41.82</t>
  </si>
  <si>
    <t>423.48</t>
  </si>
  <si>
    <t>344.91</t>
  </si>
  <si>
    <t>77.3</t>
  </si>
  <si>
    <t>23576.5</t>
  </si>
  <si>
    <t>257.39</t>
  </si>
  <si>
    <t>181.98</t>
  </si>
  <si>
    <t>143.02</t>
  </si>
  <si>
    <t>939.81</t>
  </si>
  <si>
    <t>7606.53</t>
  </si>
  <si>
    <t>220.62</t>
  </si>
  <si>
    <t>125.91</t>
  </si>
  <si>
    <t>209.82</t>
  </si>
  <si>
    <t>132.4</t>
  </si>
  <si>
    <t>61.25</t>
  </si>
  <si>
    <t>180.37</t>
  </si>
  <si>
    <t>925.83</t>
  </si>
  <si>
    <t>790.38</t>
  </si>
  <si>
    <t>20.78</t>
  </si>
  <si>
    <t>3158.56</t>
  </si>
  <si>
    <t>28.36</t>
  </si>
  <si>
    <t>508.68</t>
  </si>
  <si>
    <t>575.67</t>
  </si>
  <si>
    <t>57.16</t>
  </si>
  <si>
    <t>23472.5</t>
  </si>
  <si>
    <t>354.63</t>
  </si>
  <si>
    <t>521.3</t>
  </si>
  <si>
    <t>73.36</t>
  </si>
  <si>
    <t>6455.68</t>
  </si>
  <si>
    <t>140.37</t>
  </si>
  <si>
    <t>409.57</t>
  </si>
  <si>
    <t>220.91</t>
  </si>
  <si>
    <t>7361.28</t>
  </si>
  <si>
    <t>163.16</t>
  </si>
  <si>
    <t>988.11</t>
  </si>
  <si>
    <t>13639.5</t>
  </si>
  <si>
    <t>331.07</t>
  </si>
  <si>
    <t>495.88</t>
  </si>
  <si>
    <t>248.3</t>
  </si>
  <si>
    <t>243.5</t>
  </si>
  <si>
    <t>180.54</t>
  </si>
  <si>
    <t>797.04</t>
  </si>
  <si>
    <t>60.29</t>
  </si>
  <si>
    <t>36656.32</t>
  </si>
  <si>
    <t>78.06</t>
  </si>
  <si>
    <t>105.36</t>
  </si>
  <si>
    <t>913.03</t>
  </si>
  <si>
    <t>384.22</t>
  </si>
  <si>
    <t>34385.3</t>
  </si>
  <si>
    <t>186.99</t>
  </si>
  <si>
    <t>438.61</t>
  </si>
  <si>
    <t>337.52</t>
  </si>
  <si>
    <t>114.57</t>
  </si>
  <si>
    <t>167.43</t>
  </si>
  <si>
    <t>600.06</t>
  </si>
  <si>
    <t>26.43</t>
  </si>
  <si>
    <t>24.28</t>
  </si>
  <si>
    <t>849.8</t>
  </si>
  <si>
    <t>551.96</t>
  </si>
  <si>
    <t>536.83</t>
  </si>
  <si>
    <t>12512.46</t>
  </si>
  <si>
    <t>705.37</t>
  </si>
  <si>
    <t>720.55</t>
  </si>
  <si>
    <t>39.32</t>
  </si>
  <si>
    <t>11638.72</t>
  </si>
  <si>
    <t>141.15</t>
  </si>
  <si>
    <t>653.82</t>
  </si>
  <si>
    <t>56.8</t>
  </si>
  <si>
    <t>26570.0</t>
  </si>
  <si>
    <t>179.98</t>
  </si>
  <si>
    <t>765.02</t>
  </si>
  <si>
    <t>96.24</t>
  </si>
  <si>
    <t>288.72</t>
  </si>
  <si>
    <t>158.48</t>
  </si>
  <si>
    <t>230.32</t>
  </si>
  <si>
    <t>12811.5</t>
  </si>
  <si>
    <t>60.03</t>
  </si>
  <si>
    <t>654.51</t>
  </si>
  <si>
    <t>90.27</t>
  </si>
  <si>
    <t>47949.72</t>
  </si>
  <si>
    <t>284.26</t>
  </si>
  <si>
    <t>121.89</t>
  </si>
  <si>
    <t>46.71</t>
  </si>
  <si>
    <t>43.73</t>
  </si>
  <si>
    <t>2973.64</t>
  </si>
  <si>
    <t>159.84</t>
  </si>
  <si>
    <t>78.81</t>
  </si>
  <si>
    <t>11900.31</t>
  </si>
  <si>
    <t>564.22</t>
  </si>
  <si>
    <t>194.13</t>
  </si>
  <si>
    <t>290.4</t>
  </si>
  <si>
    <t>782.98</t>
  </si>
  <si>
    <t>4262.72</t>
  </si>
  <si>
    <t>96.47</t>
  </si>
  <si>
    <t>740.18</t>
  </si>
  <si>
    <t>848.25</t>
  </si>
  <si>
    <t>12077.12</t>
  </si>
  <si>
    <t>346.91</t>
  </si>
  <si>
    <t>456.87</t>
  </si>
  <si>
    <t>47.82</t>
  </si>
  <si>
    <t>18649.8</t>
  </si>
  <si>
    <t>133.55</t>
  </si>
  <si>
    <t>167.83</t>
  </si>
  <si>
    <t>747.42</t>
  </si>
  <si>
    <t>13164.48</t>
  </si>
  <si>
    <t>198.87</t>
  </si>
  <si>
    <t>50.36</t>
  </si>
  <si>
    <t>862.27</t>
  </si>
  <si>
    <t>35305.12</t>
  </si>
  <si>
    <t>838.55</t>
  </si>
  <si>
    <t>153.72</t>
  </si>
  <si>
    <t>2812.95</t>
  </si>
  <si>
    <t>814.81</t>
  </si>
  <si>
    <t>477.87</t>
  </si>
  <si>
    <t>62.22</t>
  </si>
  <si>
    <t>120.69</t>
  </si>
  <si>
    <t>557.37</t>
  </si>
  <si>
    <t>711.57</t>
  </si>
  <si>
    <t>25928.5</t>
  </si>
  <si>
    <t>153.89</t>
  </si>
  <si>
    <t>321.15</t>
  </si>
  <si>
    <t>656.42</t>
  </si>
  <si>
    <t>6413.88</t>
  </si>
  <si>
    <t>142.64</t>
  </si>
  <si>
    <t>174.51</t>
  </si>
  <si>
    <t>670.96</t>
  </si>
  <si>
    <t>57.52</t>
  </si>
  <si>
    <t>36113.94</t>
  </si>
  <si>
    <t>286.51</t>
  </si>
  <si>
    <t>90.88</t>
  </si>
  <si>
    <t>467.2</t>
  </si>
  <si>
    <t>730.25</t>
  </si>
  <si>
    <t>470.27</t>
  </si>
  <si>
    <t>4549.86</t>
  </si>
  <si>
    <t>527.61</t>
  </si>
  <si>
    <t>62.56</t>
  </si>
  <si>
    <t>3002.88</t>
  </si>
  <si>
    <t>194.29</t>
  </si>
  <si>
    <t>405.39</t>
  </si>
  <si>
    <t>460.72</t>
  </si>
  <si>
    <t>10030.18</t>
  </si>
  <si>
    <t>156.0</t>
  </si>
  <si>
    <t>860.31</t>
  </si>
  <si>
    <t>601.43</t>
  </si>
  <si>
    <t>80.34</t>
  </si>
  <si>
    <t>38322.18</t>
  </si>
  <si>
    <t>171.03</t>
  </si>
  <si>
    <t>288.31</t>
  </si>
  <si>
    <t>12134.22</t>
  </si>
  <si>
    <t>129.18</t>
  </si>
  <si>
    <t>961.66</t>
  </si>
  <si>
    <t>736.28</t>
  </si>
  <si>
    <t>36.29</t>
  </si>
  <si>
    <t>8528.15</t>
  </si>
  <si>
    <t>83.13</t>
  </si>
  <si>
    <t>364.69</t>
  </si>
  <si>
    <t>711.66</t>
  </si>
  <si>
    <t>18238.32</t>
  </si>
  <si>
    <t>925.63</t>
  </si>
  <si>
    <t>472.1</t>
  </si>
  <si>
    <t>89.06</t>
  </si>
  <si>
    <t>37850.5</t>
  </si>
  <si>
    <t>192.91</t>
  </si>
  <si>
    <t>970.13</t>
  </si>
  <si>
    <t>34.12</t>
  </si>
  <si>
    <t>27315.75</t>
  </si>
  <si>
    <t>388.03</t>
  </si>
  <si>
    <t>357.97</t>
  </si>
  <si>
    <t>22253.98</t>
  </si>
  <si>
    <t>808.76</t>
  </si>
  <si>
    <t>908.36</t>
  </si>
  <si>
    <t>13548.5</t>
  </si>
  <si>
    <t>152.33</t>
  </si>
  <si>
    <t>240.09</t>
  </si>
  <si>
    <t>231.23</t>
  </si>
  <si>
    <t>426.92</t>
  </si>
  <si>
    <t>11044.62</t>
  </si>
  <si>
    <t>897.14</t>
  </si>
  <si>
    <t>364.05</t>
  </si>
  <si>
    <t>204.51</t>
  </si>
  <si>
    <t>940.49</t>
  </si>
  <si>
    <t>80.36</t>
  </si>
  <si>
    <t>42033.96</t>
  </si>
  <si>
    <t>49.43</t>
  </si>
  <si>
    <t>684.16</t>
  </si>
  <si>
    <t>797.16</t>
  </si>
  <si>
    <t>3475.0</t>
  </si>
  <si>
    <t>187.02</t>
  </si>
  <si>
    <t>781.99</t>
  </si>
  <si>
    <t>807.59</t>
  </si>
  <si>
    <t>699.14</t>
  </si>
  <si>
    <t>186.28</t>
  </si>
  <si>
    <t>867.18</t>
  </si>
  <si>
    <t>558.75</t>
  </si>
  <si>
    <t>171.62</t>
  </si>
  <si>
    <t>305.69</t>
  </si>
  <si>
    <t>947.55</t>
  </si>
  <si>
    <t>42.92</t>
  </si>
  <si>
    <t>25464.45</t>
  </si>
  <si>
    <t>163.88</t>
  </si>
  <si>
    <t>424.73</t>
  </si>
  <si>
    <t>6194.46</t>
  </si>
  <si>
    <t>726.28</t>
  </si>
  <si>
    <t>551.59</t>
  </si>
  <si>
    <t>98.06</t>
  </si>
  <si>
    <t>15932.7</t>
  </si>
  <si>
    <t>809.74</t>
  </si>
  <si>
    <t>317.66</t>
  </si>
  <si>
    <t>132.79</t>
  </si>
  <si>
    <t>910.06</t>
  </si>
  <si>
    <t>2.29</t>
  </si>
  <si>
    <t>97.29</t>
  </si>
  <si>
    <t>59.55</t>
  </si>
  <si>
    <t>139.33</t>
  </si>
  <si>
    <t>599.26</t>
  </si>
  <si>
    <t>669.98</t>
  </si>
  <si>
    <t>16593.5</t>
  </si>
  <si>
    <t>69.51</t>
  </si>
  <si>
    <t>151.86</t>
  </si>
  <si>
    <t>1063.48</t>
  </si>
  <si>
    <t>155.5</t>
  </si>
  <si>
    <t>257.16</t>
  </si>
  <si>
    <t>558.38</t>
  </si>
  <si>
    <t>1797.26</t>
  </si>
  <si>
    <t>428.93</t>
  </si>
  <si>
    <t>360.11</t>
  </si>
  <si>
    <t>14622.96</t>
  </si>
  <si>
    <t>136.81</t>
  </si>
  <si>
    <t>684.05</t>
  </si>
  <si>
    <t>531.27</t>
  </si>
  <si>
    <t>26631.36</t>
  </si>
  <si>
    <t>674.46</t>
  </si>
  <si>
    <t>129.37</t>
  </si>
  <si>
    <t>24.16</t>
  </si>
  <si>
    <t>1602.99</t>
  </si>
  <si>
    <t>691.1</t>
  </si>
  <si>
    <t>998.52</t>
  </si>
  <si>
    <t>115.57</t>
  </si>
  <si>
    <t>710.47</t>
  </si>
  <si>
    <t>527.03</t>
  </si>
  <si>
    <t>128.44</t>
  </si>
  <si>
    <t>743.23</t>
  </si>
  <si>
    <t>30.46</t>
  </si>
  <si>
    <t>25559.46</t>
  </si>
  <si>
    <t>65.08</t>
  </si>
  <si>
    <t>399.5</t>
  </si>
  <si>
    <t>476.2</t>
  </si>
  <si>
    <t>8187.66</t>
  </si>
  <si>
    <t>967.63</t>
  </si>
  <si>
    <t>558.68</t>
  </si>
  <si>
    <t>34968.5</t>
  </si>
  <si>
    <t>135.26</t>
  </si>
  <si>
    <t>291.8</t>
  </si>
  <si>
    <t>223.99</t>
  </si>
  <si>
    <t>3175.83</t>
  </si>
  <si>
    <t>149.75</t>
  </si>
  <si>
    <t>518.55</t>
  </si>
  <si>
    <t>993.85</t>
  </si>
  <si>
    <t>45910.72</t>
  </si>
  <si>
    <t>617.08</t>
  </si>
  <si>
    <t>819.5</t>
  </si>
  <si>
    <t>69.27</t>
  </si>
  <si>
    <t>956.91</t>
  </si>
  <si>
    <t>377.14</t>
  </si>
  <si>
    <t>99.13</t>
  </si>
  <si>
    <t>100.39</t>
  </si>
  <si>
    <t>17267.08</t>
  </si>
  <si>
    <t>121.86</t>
  </si>
  <si>
    <t>849.47</t>
  </si>
  <si>
    <t>253.05</t>
  </si>
  <si>
    <t>4486.0</t>
  </si>
  <si>
    <t>115.5</t>
  </si>
  <si>
    <t>190.45</t>
  </si>
  <si>
    <t>294.69</t>
  </si>
  <si>
    <t>88.9</t>
  </si>
  <si>
    <t>136.44</t>
  </si>
  <si>
    <t>780.71</t>
  </si>
  <si>
    <t>710.79</t>
  </si>
  <si>
    <t>24.21</t>
  </si>
  <si>
    <t>8860.86</t>
  </si>
  <si>
    <t>149.06</t>
  </si>
  <si>
    <t>871.22</t>
  </si>
  <si>
    <t>68.56</t>
  </si>
  <si>
    <t>38256.48</t>
  </si>
  <si>
    <t>450.38</t>
  </si>
  <si>
    <t>2103.97</t>
  </si>
  <si>
    <t>102.24</t>
  </si>
  <si>
    <t>387.54</t>
  </si>
  <si>
    <t>626.37</t>
  </si>
  <si>
    <t>107.44</t>
  </si>
  <si>
    <t>121.4</t>
  </si>
  <si>
    <t>867.69</t>
  </si>
  <si>
    <t>5453.0</t>
  </si>
  <si>
    <t>869.06</t>
  </si>
  <si>
    <t>915.0</t>
  </si>
  <si>
    <t>83.28</t>
  </si>
  <si>
    <t>401.64</t>
  </si>
  <si>
    <t>296.11</t>
  </si>
  <si>
    <t>870.62</t>
  </si>
  <si>
    <t>53333.95</t>
  </si>
  <si>
    <t>54.63</t>
  </si>
  <si>
    <t>166.42</t>
  </si>
  <si>
    <t>156.13</t>
  </si>
  <si>
    <t>174.93</t>
  </si>
  <si>
    <t>49.44</t>
  </si>
  <si>
    <t>182.09</t>
  </si>
  <si>
    <t>784.99</t>
  </si>
  <si>
    <t>915.33</t>
  </si>
  <si>
    <t>20130.0</t>
  </si>
  <si>
    <t>144.68</t>
  </si>
  <si>
    <t>356.11</t>
  </si>
  <si>
    <t>763.93</t>
  </si>
  <si>
    <t>83.93</t>
  </si>
  <si>
    <t>44315.04</t>
  </si>
  <si>
    <t>150.45</t>
  </si>
  <si>
    <t>230.72</t>
  </si>
  <si>
    <t>909.92</t>
  </si>
  <si>
    <t>8193.92</t>
  </si>
  <si>
    <t>548.36</t>
  </si>
  <si>
    <t>714.38</t>
  </si>
  <si>
    <t>99.21</t>
  </si>
  <si>
    <t>106.37</t>
  </si>
  <si>
    <t>554.45</t>
  </si>
  <si>
    <t>3481.27</t>
  </si>
  <si>
    <t>192.83</t>
  </si>
  <si>
    <t>297.09</t>
  </si>
  <si>
    <t>6766.99</t>
  </si>
  <si>
    <t>672.3</t>
  </si>
  <si>
    <t>214.84</t>
  </si>
  <si>
    <t>91.48</t>
  </si>
  <si>
    <t>10428.72</t>
  </si>
  <si>
    <t>189.78</t>
  </si>
  <si>
    <t>284.74</t>
  </si>
  <si>
    <t>958.42</t>
  </si>
  <si>
    <t>24723.93</t>
  </si>
  <si>
    <t>86.47</t>
  </si>
  <si>
    <t>466.39</t>
  </si>
  <si>
    <t>14.49</t>
  </si>
  <si>
    <t>1112.1</t>
  </si>
  <si>
    <t>76.4</t>
  </si>
  <si>
    <t>54.61</t>
  </si>
  <si>
    <t>925.38</t>
  </si>
  <si>
    <t>67963.95</t>
  </si>
  <si>
    <t>798.08</t>
  </si>
  <si>
    <t>645.5</t>
  </si>
  <si>
    <t>148.52</t>
  </si>
  <si>
    <t>992.68</t>
  </si>
  <si>
    <t>777.28</t>
  </si>
  <si>
    <t>4631.13</t>
  </si>
  <si>
    <t>47.11</t>
  </si>
  <si>
    <t>881.62</t>
  </si>
  <si>
    <t>3235.55</t>
  </si>
  <si>
    <t>740.01</t>
  </si>
  <si>
    <t>29063.76</t>
  </si>
  <si>
    <t>229.2</t>
  </si>
  <si>
    <t>712.68</t>
  </si>
  <si>
    <t>8.77</t>
  </si>
  <si>
    <t>1034.86</t>
  </si>
  <si>
    <t>165.95</t>
  </si>
  <si>
    <t>648.5</t>
  </si>
  <si>
    <t>5458.59</t>
  </si>
  <si>
    <t>532.85</t>
  </si>
  <si>
    <t>1692.16</t>
  </si>
  <si>
    <t>110.85</t>
  </si>
  <si>
    <t>989.58</t>
  </si>
  <si>
    <t>934.95</t>
  </si>
  <si>
    <t>40018.1</t>
  </si>
  <si>
    <t>241.63</t>
  </si>
  <si>
    <t>764.46</t>
  </si>
  <si>
    <t>6929.45</t>
  </si>
  <si>
    <t>130.14</t>
  </si>
  <si>
    <t>703.76</t>
  </si>
  <si>
    <t>52446.24</t>
  </si>
  <si>
    <t>115.0</t>
  </si>
  <si>
    <t>313.56</t>
  </si>
  <si>
    <t>30673.44</t>
  </si>
  <si>
    <t>198.78</t>
  </si>
  <si>
    <t>434.6</t>
  </si>
  <si>
    <t>68.9</t>
  </si>
  <si>
    <t>435.79</t>
  </si>
  <si>
    <t>674.52</t>
  </si>
  <si>
    <t>15.82</t>
  </si>
  <si>
    <t>198.66</t>
  </si>
  <si>
    <t>681.04</t>
  </si>
  <si>
    <t>145.12</t>
  </si>
  <si>
    <t>2201.71</t>
  </si>
  <si>
    <t>664.68</t>
  </si>
  <si>
    <t>758.09</t>
  </si>
  <si>
    <t>57.62</t>
  </si>
  <si>
    <t>52.92</t>
  </si>
  <si>
    <t>30799.44</t>
  </si>
  <si>
    <t>146.88</t>
  </si>
  <si>
    <t>635.96</t>
  </si>
  <si>
    <t>282.84</t>
  </si>
  <si>
    <t>538.23</t>
  </si>
  <si>
    <t>32836.44</t>
  </si>
  <si>
    <t>159.94</t>
  </si>
  <si>
    <t>995.38</t>
  </si>
  <si>
    <t>265.18</t>
  </si>
  <si>
    <t>2847.36</t>
  </si>
  <si>
    <t>191.9</t>
  </si>
  <si>
    <t>289.82</t>
  </si>
  <si>
    <t>127.95</t>
  </si>
  <si>
    <t>24.93</t>
  </si>
  <si>
    <t>197.1</t>
  </si>
  <si>
    <t>226.64</t>
  </si>
  <si>
    <t>8425.47</t>
  </si>
  <si>
    <t>204.91</t>
  </si>
  <si>
    <t>228.75</t>
  </si>
  <si>
    <t>4019.22</t>
  </si>
  <si>
    <t>128.81</t>
  </si>
  <si>
    <t>750.49</t>
  </si>
  <si>
    <t>55.78</t>
  </si>
  <si>
    <t>18825.6</t>
  </si>
  <si>
    <t>28.52</t>
  </si>
  <si>
    <t>80.58</t>
  </si>
  <si>
    <t>113.89</t>
  </si>
  <si>
    <t>449.13</t>
  </si>
  <si>
    <t>19463.52</t>
  </si>
  <si>
    <t>66.99</t>
  </si>
  <si>
    <t>843.75</t>
  </si>
  <si>
    <t>72.92</t>
  </si>
  <si>
    <t>64.49</t>
  </si>
  <si>
    <t>956.12</t>
  </si>
  <si>
    <t>87.14</t>
  </si>
  <si>
    <t>10979.64</t>
  </si>
  <si>
    <t>158.14</t>
  </si>
  <si>
    <t>977.73</t>
  </si>
  <si>
    <t>27.35</t>
  </si>
  <si>
    <t>292.82</t>
  </si>
  <si>
    <t>915.95</t>
  </si>
  <si>
    <t>43910.91</t>
  </si>
  <si>
    <t>26.47</t>
  </si>
  <si>
    <t>456.13</t>
  </si>
  <si>
    <t>58.56</t>
  </si>
  <si>
    <t>204.39</t>
  </si>
  <si>
    <t>41.51</t>
  </si>
  <si>
    <t>23.85</t>
  </si>
  <si>
    <t>985.53</t>
  </si>
  <si>
    <t>44.97</t>
  </si>
  <si>
    <t>601.85</t>
  </si>
  <si>
    <t>622.13</t>
  </si>
  <si>
    <t>53.28</t>
  </si>
  <si>
    <t>51.36</t>
  </si>
  <si>
    <t>18489.6</t>
  </si>
  <si>
    <t>118.58</t>
  </si>
  <si>
    <t>608.22</t>
  </si>
  <si>
    <t>15.89</t>
  </si>
  <si>
    <t>674.18</t>
  </si>
  <si>
    <t>153.58</t>
  </si>
  <si>
    <t>719.02</t>
  </si>
  <si>
    <t>881.3</t>
  </si>
  <si>
    <t>83.25</t>
  </si>
  <si>
    <t>10851.25</t>
  </si>
  <si>
    <t>855.94</t>
  </si>
  <si>
    <t>316.7</t>
  </si>
  <si>
    <t>784.53</t>
  </si>
  <si>
    <t>589.89</t>
  </si>
  <si>
    <t>157.24</t>
  </si>
  <si>
    <t>612.49</t>
  </si>
  <si>
    <t>66.57</t>
  </si>
  <si>
    <t>30688.77</t>
  </si>
  <si>
    <t>910.98</t>
  </si>
  <si>
    <t>816.23</t>
  </si>
  <si>
    <t>29.53</t>
  </si>
  <si>
    <t>149.84</t>
  </si>
  <si>
    <t>744.9</t>
  </si>
  <si>
    <t>39696.04</t>
  </si>
  <si>
    <t>107.28</t>
  </si>
  <si>
    <t>708.08</t>
  </si>
  <si>
    <t>930.2</t>
  </si>
  <si>
    <t>74.28</t>
  </si>
  <si>
    <t>45573.83</t>
  </si>
  <si>
    <t>778.94</t>
  </si>
  <si>
    <t>3556.35</t>
  </si>
  <si>
    <t>278.87</t>
  </si>
  <si>
    <t>913.18</t>
  </si>
  <si>
    <t>47346.64</t>
  </si>
  <si>
    <t>166.59</t>
  </si>
  <si>
    <t>204.6</t>
  </si>
  <si>
    <t>764.09</t>
  </si>
  <si>
    <t>209.32</t>
  </si>
  <si>
    <t>127.03</t>
  </si>
  <si>
    <t>1923.26</t>
  </si>
  <si>
    <t>375.27</t>
  </si>
  <si>
    <t>18681.92</t>
  </si>
  <si>
    <t>44.18</t>
  </si>
  <si>
    <t>273.2</t>
  </si>
  <si>
    <t>214.31</t>
  </si>
  <si>
    <t>4760.96</t>
  </si>
  <si>
    <t>967.55</t>
  </si>
  <si>
    <t>569.38</t>
  </si>
  <si>
    <t>176.25</t>
  </si>
  <si>
    <t>745.66</t>
  </si>
  <si>
    <t>563.11</t>
  </si>
  <si>
    <t>44911.53</t>
  </si>
  <si>
    <t>24.32</t>
  </si>
  <si>
    <t>317.98</t>
  </si>
  <si>
    <t>62.71</t>
  </si>
  <si>
    <t>627.1</t>
  </si>
  <si>
    <t>414.18</t>
  </si>
  <si>
    <t>667.1</t>
  </si>
  <si>
    <t>184.24</t>
  </si>
  <si>
    <t>194.22</t>
  </si>
  <si>
    <t>320.94</t>
  </si>
  <si>
    <t>176.64</t>
  </si>
  <si>
    <t>483.43</t>
  </si>
  <si>
    <t>493.17</t>
  </si>
  <si>
    <t>42.32</t>
  </si>
  <si>
    <t>41.01</t>
  </si>
  <si>
    <t>16321.98</t>
  </si>
  <si>
    <t>473.52</t>
  </si>
  <si>
    <t>21076.0</t>
  </si>
  <si>
    <t>157.17</t>
  </si>
  <si>
    <t>951.54</t>
  </si>
  <si>
    <t>34.28</t>
  </si>
  <si>
    <t>23584.64</t>
  </si>
  <si>
    <t>820.17</t>
  </si>
  <si>
    <t>577.91</t>
  </si>
  <si>
    <t>62.38</t>
  </si>
  <si>
    <t>14596.92</t>
  </si>
  <si>
    <t>161.57</t>
  </si>
  <si>
    <t>159.83</t>
  </si>
  <si>
    <t>35.79</t>
  </si>
  <si>
    <t>25.0</t>
  </si>
  <si>
    <t>23.75</t>
  </si>
  <si>
    <t>166.25</t>
  </si>
  <si>
    <t>313.6</t>
  </si>
  <si>
    <t>322.45</t>
  </si>
  <si>
    <t>5889.97</t>
  </si>
  <si>
    <t>175.86</t>
  </si>
  <si>
    <t>554.29</t>
  </si>
  <si>
    <t>312.71</t>
  </si>
  <si>
    <t>92.1</t>
  </si>
  <si>
    <t>124.59</t>
  </si>
  <si>
    <t>931.79</t>
  </si>
  <si>
    <t>391.94</t>
  </si>
  <si>
    <t>2815.23</t>
  </si>
  <si>
    <t>178.79</t>
  </si>
  <si>
    <t>128.87</t>
  </si>
  <si>
    <t>514.0</t>
  </si>
  <si>
    <t>103.1</t>
  </si>
  <si>
    <t>941.24</t>
  </si>
  <si>
    <t>838.49</t>
  </si>
  <si>
    <t>17.76</t>
  </si>
  <si>
    <t>12310.89</t>
  </si>
  <si>
    <t>87.49</t>
  </si>
  <si>
    <t>299.11</t>
  </si>
  <si>
    <t>276.71</t>
  </si>
  <si>
    <t>57.59</t>
  </si>
  <si>
    <t>466.78</t>
  </si>
  <si>
    <t>654.13</t>
  </si>
  <si>
    <t>6831.0</t>
  </si>
  <si>
    <t>147.36</t>
  </si>
  <si>
    <t>357.31</t>
  </si>
  <si>
    <t>879.44</t>
  </si>
  <si>
    <t>32902.32</t>
  </si>
  <si>
    <t>737.08</t>
  </si>
  <si>
    <t>691.73</t>
  </si>
  <si>
    <t>6470.64</t>
  </si>
  <si>
    <t>100.75</t>
  </si>
  <si>
    <t>535.26</t>
  </si>
  <si>
    <t>535.0</t>
  </si>
  <si>
    <t>72.99</t>
  </si>
  <si>
    <t>801.77</t>
  </si>
  <si>
    <t>2185.56</t>
  </si>
  <si>
    <t>132.06</t>
  </si>
  <si>
    <t>630.31</t>
  </si>
  <si>
    <t>9.63</t>
  </si>
  <si>
    <t>113.06</t>
  </si>
  <si>
    <t>46.99</t>
  </si>
  <si>
    <t>416.64</t>
  </si>
  <si>
    <t>629.66</t>
  </si>
  <si>
    <t>124.24</t>
  </si>
  <si>
    <t>567.79</t>
  </si>
  <si>
    <t>732.87</t>
  </si>
  <si>
    <t>96.97</t>
  </si>
  <si>
    <t>484.85</t>
  </si>
  <si>
    <t>180.6</t>
  </si>
  <si>
    <t>652.54</t>
  </si>
  <si>
    <t>498.06</t>
  </si>
  <si>
    <t>4549.56</t>
  </si>
  <si>
    <t>62.07</t>
  </si>
  <si>
    <t>358.07</t>
  </si>
  <si>
    <t>926.48</t>
  </si>
  <si>
    <t>61.77</t>
  </si>
  <si>
    <t>159.25</t>
  </si>
  <si>
    <t>143.45</t>
  </si>
  <si>
    <t>906.38</t>
  </si>
  <si>
    <t>12299.82</t>
  </si>
  <si>
    <t>55.71</t>
  </si>
  <si>
    <t>171.07</t>
  </si>
  <si>
    <t>231.24</t>
  </si>
  <si>
    <t>639.74</t>
  </si>
  <si>
    <t>198.81</t>
  </si>
  <si>
    <t>321.92</t>
  </si>
  <si>
    <t>921.72</t>
  </si>
  <si>
    <t>43.25</t>
  </si>
  <si>
    <t>10189.32</t>
  </si>
  <si>
    <t>184.65</t>
  </si>
  <si>
    <t>798.89</t>
  </si>
  <si>
    <t>477.26</t>
  </si>
  <si>
    <t>12210.63</t>
  </si>
  <si>
    <t>123.47</t>
  </si>
  <si>
    <t>814.68</t>
  </si>
  <si>
    <t>90.05</t>
  </si>
  <si>
    <t>16929.4</t>
  </si>
  <si>
    <t>41.12</t>
  </si>
  <si>
    <t>197.33</t>
  </si>
  <si>
    <t>922.15</t>
  </si>
  <si>
    <t>7160.94</t>
  </si>
  <si>
    <t>150.85</t>
  </si>
  <si>
    <t>168.25</t>
  </si>
  <si>
    <t>475.72</t>
  </si>
  <si>
    <t>34698.57</t>
  </si>
  <si>
    <t>176.55</t>
  </si>
  <si>
    <t>733.51</t>
  </si>
  <si>
    <t>700.15</t>
  </si>
  <si>
    <t>43.28</t>
  </si>
  <si>
    <t>11882.34</t>
  </si>
  <si>
    <t>199.32</t>
  </si>
  <si>
    <t>631.14</t>
  </si>
  <si>
    <t>717.69</t>
  </si>
  <si>
    <t>2018.52</t>
  </si>
  <si>
    <t>102.07</t>
  </si>
  <si>
    <t>726.5</t>
  </si>
  <si>
    <t>76.71</t>
  </si>
  <si>
    <t>77.95</t>
  </si>
  <si>
    <t>38117.55</t>
  </si>
  <si>
    <t>393.32</t>
  </si>
  <si>
    <t>3869.32</t>
  </si>
  <si>
    <t>50.42</t>
  </si>
  <si>
    <t>100.34</t>
  </si>
  <si>
    <t>55.8</t>
  </si>
  <si>
    <t>786.61</t>
  </si>
  <si>
    <t>42.65</t>
  </si>
  <si>
    <t>433.14</t>
  </si>
  <si>
    <t>345.34</t>
  </si>
  <si>
    <t>64.59</t>
  </si>
  <si>
    <t>10132.78</t>
  </si>
  <si>
    <t>942.59</t>
  </si>
  <si>
    <t>521.36</t>
  </si>
  <si>
    <t>81.81</t>
  </si>
  <si>
    <t>14398.56</t>
  </si>
  <si>
    <t>209.08</t>
  </si>
  <si>
    <t>581.3</t>
  </si>
  <si>
    <t>8812.83</t>
  </si>
  <si>
    <t>157.19</t>
  </si>
  <si>
    <t>161.26</t>
  </si>
  <si>
    <t>182.59</t>
  </si>
  <si>
    <t>17.56</t>
  </si>
  <si>
    <t>690.9</t>
  </si>
  <si>
    <t>84.14</t>
  </si>
  <si>
    <t>185.39</t>
  </si>
  <si>
    <t>954.64</t>
  </si>
  <si>
    <t>46636.04</t>
  </si>
  <si>
    <t>859.76</t>
  </si>
  <si>
    <t>747.34</t>
  </si>
  <si>
    <t>101.36</t>
  </si>
  <si>
    <t>71864.24</t>
  </si>
  <si>
    <t>257.23</t>
  </si>
  <si>
    <t>383.4</t>
  </si>
  <si>
    <t>21757.02</t>
  </si>
  <si>
    <t>27.81</t>
  </si>
  <si>
    <t>211.39</t>
  </si>
  <si>
    <t>398.21</t>
  </si>
  <si>
    <t>220.44</t>
  </si>
  <si>
    <t>713.46</t>
  </si>
  <si>
    <t>16437.07</t>
  </si>
  <si>
    <t>695.87</t>
  </si>
  <si>
    <t>538.34</t>
  </si>
  <si>
    <t>23837.6</t>
  </si>
  <si>
    <t>692.73</t>
  </si>
  <si>
    <t>811.35</t>
  </si>
  <si>
    <t>139.91</t>
  </si>
  <si>
    <t>481.6</t>
  </si>
  <si>
    <t>10348.11</t>
  </si>
  <si>
    <t>260.08</t>
  </si>
  <si>
    <t>1915.96</t>
  </si>
  <si>
    <t>199.47</t>
  </si>
  <si>
    <t>456.6</t>
  </si>
  <si>
    <t>331.21</t>
  </si>
  <si>
    <t>74.54</t>
  </si>
  <si>
    <t>16426.9</t>
  </si>
  <si>
    <t>487.64</t>
  </si>
  <si>
    <t>823.26</t>
  </si>
  <si>
    <t>54.82</t>
  </si>
  <si>
    <t>36400.48</t>
  </si>
  <si>
    <t>80.41</t>
  </si>
  <si>
    <t>716.14</t>
  </si>
  <si>
    <t>349.82</t>
  </si>
  <si>
    <t>14.55</t>
  </si>
  <si>
    <t>1899.8</t>
  </si>
  <si>
    <t>134.69</t>
  </si>
  <si>
    <t>822.75</t>
  </si>
  <si>
    <t>556.95</t>
  </si>
  <si>
    <t>43243.2</t>
  </si>
  <si>
    <t>94.41</t>
  </si>
  <si>
    <t>148.21</t>
  </si>
  <si>
    <t>219.32</t>
  </si>
  <si>
    <t>439.9</t>
  </si>
  <si>
    <t>37307.76</t>
  </si>
  <si>
    <t>109.44</t>
  </si>
  <si>
    <t>276.45</t>
  </si>
  <si>
    <t>876.94</t>
  </si>
  <si>
    <t>85.13</t>
  </si>
  <si>
    <t>69806.6</t>
  </si>
  <si>
    <t>883.63</t>
  </si>
  <si>
    <t>817.4</t>
  </si>
  <si>
    <t>33201.0</t>
  </si>
  <si>
    <t>151.45</t>
  </si>
  <si>
    <t>335.74</t>
  </si>
  <si>
    <t>985.05</t>
  </si>
  <si>
    <t>72.9</t>
  </si>
  <si>
    <t>62985.6</t>
  </si>
  <si>
    <t>990.04</t>
  </si>
  <si>
    <t>184.03</t>
  </si>
  <si>
    <t>805.46</t>
  </si>
  <si>
    <t>90.37</t>
  </si>
  <si>
    <t>4337.76</t>
  </si>
  <si>
    <t>135.7</t>
  </si>
  <si>
    <t>202.11</t>
  </si>
  <si>
    <t>63.68</t>
  </si>
  <si>
    <t>4584.96</t>
  </si>
  <si>
    <t>158.66</t>
  </si>
  <si>
    <t>302.87</t>
  </si>
  <si>
    <t>396.31</t>
  </si>
  <si>
    <t>22057.84</t>
  </si>
  <si>
    <t>832.11</t>
  </si>
  <si>
    <t>18109.93</t>
  </si>
  <si>
    <t>627.66</t>
  </si>
  <si>
    <t>381.18</t>
  </si>
  <si>
    <t>35.24</t>
  </si>
  <si>
    <t>39.62</t>
  </si>
  <si>
    <t>6022.24</t>
  </si>
  <si>
    <t>140.93</t>
  </si>
  <si>
    <t>333.83</t>
  </si>
  <si>
    <t>56784.24</t>
  </si>
  <si>
    <t>173.53</t>
  </si>
  <si>
    <t>781.68</t>
  </si>
  <si>
    <t>225.4</t>
  </si>
  <si>
    <t>288.59</t>
  </si>
  <si>
    <t>78.84</t>
  </si>
  <si>
    <t>19631.16</t>
  </si>
  <si>
    <t>105.73</t>
  </si>
  <si>
    <t>401.13</t>
  </si>
  <si>
    <t>990.76</t>
  </si>
  <si>
    <t>76247.22</t>
  </si>
  <si>
    <t>537.36</t>
  </si>
  <si>
    <t>895.38</t>
  </si>
  <si>
    <t>733.62</t>
  </si>
  <si>
    <t>5141.88</t>
  </si>
  <si>
    <t>26.23</t>
  </si>
  <si>
    <t>184.4</t>
  </si>
  <si>
    <t>489.24</t>
  </si>
  <si>
    <t>104.62</t>
  </si>
  <si>
    <t>637.74</t>
  </si>
  <si>
    <t>844.65</t>
  </si>
  <si>
    <t>40166.76</t>
  </si>
  <si>
    <t>16.26</t>
  </si>
  <si>
    <t>159.11</t>
  </si>
  <si>
    <t>733.71</t>
  </si>
  <si>
    <t>995.31</t>
  </si>
  <si>
    <t>69.9</t>
  </si>
  <si>
    <t>22245.18</t>
  </si>
  <si>
    <t>184.22</t>
  </si>
  <si>
    <t>69.32</t>
  </si>
  <si>
    <t>46.44</t>
  </si>
  <si>
    <t>1544.9</t>
  </si>
  <si>
    <t>511.35</t>
  </si>
  <si>
    <t>480.29</t>
  </si>
  <si>
    <t>20.95</t>
  </si>
  <si>
    <t>2304.72</t>
  </si>
  <si>
    <t>819.12</t>
  </si>
  <si>
    <t>275.47</t>
  </si>
  <si>
    <t>10988.08</t>
  </si>
  <si>
    <t>489.48</t>
  </si>
  <si>
    <t>74.71</t>
  </si>
  <si>
    <t>25774.95</t>
  </si>
  <si>
    <t>492.14</t>
  </si>
  <si>
    <t>201.93</t>
  </si>
  <si>
    <t>4226.64</t>
  </si>
  <si>
    <t>71.56</t>
  </si>
  <si>
    <t>111.79</t>
  </si>
  <si>
    <t>428.79</t>
  </si>
  <si>
    <t>902.4</t>
  </si>
  <si>
    <t>24.0</t>
  </si>
  <si>
    <t>5904.0</t>
  </si>
  <si>
    <t>784.35</t>
  </si>
  <si>
    <t>698.15</t>
  </si>
  <si>
    <t>3843.66</t>
  </si>
  <si>
    <t>155.43</t>
  </si>
  <si>
    <t>448.4</t>
  </si>
  <si>
    <t>838.95</t>
  </si>
  <si>
    <t>11556.72</t>
  </si>
  <si>
    <t>112.7</t>
  </si>
  <si>
    <t>802.0</t>
  </si>
  <si>
    <t>248.17</t>
  </si>
  <si>
    <t>64.14</t>
  </si>
  <si>
    <t>740.61</t>
  </si>
  <si>
    <t>34286.72</t>
  </si>
  <si>
    <t>183.32</t>
  </si>
  <si>
    <t>202.81</t>
  </si>
  <si>
    <t>856.04</t>
  </si>
  <si>
    <t>27211.77</t>
  </si>
  <si>
    <t>133.28</t>
  </si>
  <si>
    <t>864.47</t>
  </si>
  <si>
    <t>669.15</t>
  </si>
  <si>
    <t>36.71</t>
  </si>
  <si>
    <t>5543.21</t>
  </si>
  <si>
    <t>165.65</t>
  </si>
  <si>
    <t>670.09</t>
  </si>
  <si>
    <t>547.43</t>
  </si>
  <si>
    <t>95.31</t>
  </si>
  <si>
    <t>95.28</t>
  </si>
  <si>
    <t>35634.72</t>
  </si>
  <si>
    <t>108.49</t>
  </si>
  <si>
    <t>952.64</t>
  </si>
  <si>
    <t>35000.16</t>
  </si>
  <si>
    <t>162.86</t>
  </si>
  <si>
    <t>706.19</t>
  </si>
  <si>
    <t>695.0</t>
  </si>
  <si>
    <t>34.64</t>
  </si>
  <si>
    <t>37.21</t>
  </si>
  <si>
    <t>486.57</t>
  </si>
  <si>
    <t>84.07</t>
  </si>
  <si>
    <t>26229.84</t>
  </si>
  <si>
    <t>365.33</t>
  </si>
  <si>
    <t>905.11</t>
  </si>
  <si>
    <t>6202.17</t>
  </si>
  <si>
    <t>147.4</t>
  </si>
  <si>
    <t>905.58</t>
  </si>
  <si>
    <t>364.61</t>
  </si>
  <si>
    <t>10148.73</t>
  </si>
  <si>
    <t>560.64</t>
  </si>
  <si>
    <t>114.62</t>
  </si>
  <si>
    <t>3597.0</t>
  </si>
  <si>
    <t>171.0</t>
  </si>
  <si>
    <t>932.07</t>
  </si>
  <si>
    <t>49319.43</t>
  </si>
  <si>
    <t>103.23</t>
  </si>
  <si>
    <t>392.25</t>
  </si>
  <si>
    <t>686.82</t>
  </si>
  <si>
    <t>54.55</t>
  </si>
  <si>
    <t>23292.85</t>
  </si>
  <si>
    <t>810.98</t>
  </si>
  <si>
    <t>763.35</t>
  </si>
  <si>
    <t>32208.0</t>
  </si>
  <si>
    <t>859.59</t>
  </si>
  <si>
    <t>201.75</t>
  </si>
  <si>
    <t>5279.16</t>
  </si>
  <si>
    <t>264.44</t>
  </si>
  <si>
    <t>469.25</t>
  </si>
  <si>
    <t>33871.65</t>
  </si>
  <si>
    <t>165.14</t>
  </si>
  <si>
    <t>56.59</t>
  </si>
  <si>
    <t>61.35</t>
  </si>
  <si>
    <t>1656.45</t>
  </si>
  <si>
    <t>590.59</t>
  </si>
  <si>
    <t>32876.57</t>
  </si>
  <si>
    <t>513.83</t>
  </si>
  <si>
    <t>597.32</t>
  </si>
  <si>
    <t>401.73</t>
  </si>
  <si>
    <t>686.06</t>
  </si>
  <si>
    <t>94.54</t>
  </si>
  <si>
    <t>579.27</t>
  </si>
  <si>
    <t>730.88</t>
  </si>
  <si>
    <t>11131.08</t>
  </si>
  <si>
    <t>613.8</t>
  </si>
  <si>
    <t>915.04</t>
  </si>
  <si>
    <t>60882.32</t>
  </si>
  <si>
    <t>440.68</t>
  </si>
  <si>
    <t>109.49</t>
  </si>
  <si>
    <t>2595.32</t>
  </si>
  <si>
    <t>100.97</t>
  </si>
  <si>
    <t>946.86</t>
  </si>
  <si>
    <t>574.13</t>
  </si>
  <si>
    <t>75.58</t>
  </si>
  <si>
    <t>34446.28</t>
  </si>
  <si>
    <t>125.47</t>
  </si>
  <si>
    <t>137.41</t>
  </si>
  <si>
    <t>110.34</t>
  </si>
  <si>
    <t>18.66</t>
  </si>
  <si>
    <t>1473.64</t>
  </si>
  <si>
    <t>130.3</t>
  </si>
  <si>
    <t>773.24</t>
  </si>
  <si>
    <t>297.98</t>
  </si>
  <si>
    <t>26533.38</t>
  </si>
  <si>
    <t>145.65</t>
  </si>
  <si>
    <t>974.02</t>
  </si>
  <si>
    <t>87.47</t>
  </si>
  <si>
    <t>21255.21</t>
  </si>
  <si>
    <t>183.89</t>
  </si>
  <si>
    <t>367.03</t>
  </si>
  <si>
    <t>78.76</t>
  </si>
  <si>
    <t>51430.28</t>
  </si>
  <si>
    <t>924.1</t>
  </si>
  <si>
    <t>514.58</t>
  </si>
  <si>
    <t>25745.28</t>
  </si>
  <si>
    <t>109.8</t>
  </si>
  <si>
    <t>691.98</t>
  </si>
  <si>
    <t>799.93</t>
  </si>
  <si>
    <t>14319.54</t>
  </si>
  <si>
    <t>737.34</t>
  </si>
  <si>
    <t>748.34</t>
  </si>
  <si>
    <t>45.93</t>
  </si>
  <si>
    <t>27942.4</t>
  </si>
  <si>
    <t>702.87</t>
  </si>
  <si>
    <t>329.82</t>
  </si>
  <si>
    <t>13.39</t>
  </si>
  <si>
    <t>687.45</t>
  </si>
  <si>
    <t>648.1</t>
  </si>
  <si>
    <t>44594.9</t>
  </si>
  <si>
    <t>188.93</t>
  </si>
  <si>
    <t>503.47</t>
  </si>
  <si>
    <t>564.28</t>
  </si>
  <si>
    <t>13343.4</t>
  </si>
  <si>
    <t>60.8</t>
  </si>
  <si>
    <t>545.17</t>
  </si>
  <si>
    <t>68.97</t>
  </si>
  <si>
    <t>24027.36</t>
  </si>
  <si>
    <t>122.64</t>
  </si>
  <si>
    <t>871.65</t>
  </si>
  <si>
    <t>8235.62</t>
  </si>
  <si>
    <t>131.52</t>
  </si>
  <si>
    <t>581.68</t>
  </si>
  <si>
    <t>463.44</t>
  </si>
  <si>
    <t>31622.4</t>
  </si>
  <si>
    <t>765.12</t>
  </si>
  <si>
    <t>672.53</t>
  </si>
  <si>
    <t>417.34</t>
  </si>
  <si>
    <t>477.22</t>
  </si>
  <si>
    <t>633.8</t>
  </si>
  <si>
    <t>11.44</t>
  </si>
  <si>
    <t>7976.67</t>
  </si>
  <si>
    <t>140.68</t>
  </si>
  <si>
    <t>727.85</t>
  </si>
  <si>
    <t>513.67</t>
  </si>
  <si>
    <t>36969.7</t>
  </si>
  <si>
    <t>98.27</t>
  </si>
  <si>
    <t>199.77</t>
  </si>
  <si>
    <t>811.56</t>
  </si>
  <si>
    <t>470.46</t>
  </si>
  <si>
    <t>86.27</t>
  </si>
  <si>
    <t>85.19</t>
  </si>
  <si>
    <t>20190.03</t>
  </si>
  <si>
    <t>693.63</t>
  </si>
  <si>
    <t>568.61</t>
  </si>
  <si>
    <t>44.68</t>
  </si>
  <si>
    <t>1251.04</t>
  </si>
  <si>
    <t>596.11</t>
  </si>
  <si>
    <t>141.98</t>
  </si>
  <si>
    <t>87.83</t>
  </si>
  <si>
    <t>7465.55</t>
  </si>
  <si>
    <t>556.41</t>
  </si>
  <si>
    <t>311.19</t>
  </si>
  <si>
    <t>5884.99</t>
  </si>
  <si>
    <t>60.79</t>
  </si>
  <si>
    <t>149.98</t>
  </si>
  <si>
    <t>83.71</t>
  </si>
  <si>
    <t>2427.59</t>
  </si>
  <si>
    <t>950.98</t>
  </si>
  <si>
    <t>7.86</t>
  </si>
  <si>
    <t>711.31</t>
  </si>
  <si>
    <t>450.53</t>
  </si>
  <si>
    <t>1666.26</t>
  </si>
  <si>
    <t>120.9</t>
  </si>
  <si>
    <t>600.91</t>
  </si>
  <si>
    <t>41.93</t>
  </si>
  <si>
    <t>19580.0</t>
  </si>
  <si>
    <t>582.56</t>
  </si>
  <si>
    <t>310.03</t>
  </si>
  <si>
    <t>178.26</t>
  </si>
  <si>
    <t>335.69</t>
  </si>
  <si>
    <t>503.61</t>
  </si>
  <si>
    <t>5695.72</t>
  </si>
  <si>
    <t>111.05</t>
  </si>
  <si>
    <t>110.32</t>
  </si>
  <si>
    <t>317.51</t>
  </si>
  <si>
    <t>8944.32</t>
  </si>
  <si>
    <t>848.08</t>
  </si>
  <si>
    <t>823.99</t>
  </si>
  <si>
    <t>28564.42</t>
  </si>
  <si>
    <t>194.23</t>
  </si>
  <si>
    <t>823.98</t>
  </si>
  <si>
    <t>840.26</t>
  </si>
  <si>
    <t>9381.86</t>
  </si>
  <si>
    <t>168.58</t>
  </si>
  <si>
    <t>421.54</t>
  </si>
  <si>
    <t>590.3</t>
  </si>
  <si>
    <t>7360.32</t>
  </si>
  <si>
    <t>152.52</t>
  </si>
  <si>
    <t>889.1</t>
  </si>
  <si>
    <t>356.43</t>
  </si>
  <si>
    <t>22351.57</t>
  </si>
  <si>
    <t>195.92</t>
  </si>
  <si>
    <t>888.92</t>
  </si>
  <si>
    <t>876.31</t>
  </si>
  <si>
    <t>100.49</t>
  </si>
  <si>
    <t>1808.82</t>
  </si>
  <si>
    <t>452.38</t>
  </si>
  <si>
    <t>29984.5</t>
  </si>
  <si>
    <t>535.53</t>
  </si>
  <si>
    <t>369.64</t>
  </si>
  <si>
    <t>71.23</t>
  </si>
  <si>
    <t>12121.32</t>
  </si>
  <si>
    <t>353.63</t>
  </si>
  <si>
    <t>204.7</t>
  </si>
  <si>
    <t>27.94</t>
  </si>
  <si>
    <t>5679.52</t>
  </si>
  <si>
    <t>168.0</t>
  </si>
  <si>
    <t>117.08</t>
  </si>
  <si>
    <t>62.75</t>
  </si>
  <si>
    <t>210.24</t>
  </si>
  <si>
    <t>137.18</t>
  </si>
  <si>
    <t>512.55</t>
  </si>
  <si>
    <t>280.74</t>
  </si>
  <si>
    <t>9049.52</t>
  </si>
  <si>
    <t>173.29</t>
  </si>
  <si>
    <t>48.23</t>
  </si>
  <si>
    <t>7037.16</t>
  </si>
  <si>
    <t>154.39</t>
  </si>
  <si>
    <t>285.83</t>
  </si>
  <si>
    <t>587.8</t>
  </si>
  <si>
    <t>15441.86</t>
  </si>
  <si>
    <t>131.51</t>
  </si>
  <si>
    <t>489.96</t>
  </si>
  <si>
    <t>897.65</t>
  </si>
  <si>
    <t>915.38</t>
  </si>
  <si>
    <t>14861.88</t>
  </si>
  <si>
    <t>105.97</t>
  </si>
  <si>
    <t>731.65</t>
  </si>
  <si>
    <t>489.54</t>
  </si>
  <si>
    <t>11738.82</t>
  </si>
  <si>
    <t>736.23</t>
  </si>
  <si>
    <t>858.4</t>
  </si>
  <si>
    <t>50033.2</t>
  </si>
  <si>
    <t>103.73</t>
  </si>
  <si>
    <t>473.39</t>
  </si>
  <si>
    <t>77.67</t>
  </si>
  <si>
    <t>6834.96</t>
  </si>
  <si>
    <t>181.52</t>
  </si>
  <si>
    <t>359.74</t>
  </si>
  <si>
    <t>370.27</t>
  </si>
  <si>
    <t>40.16</t>
  </si>
  <si>
    <t>7501.17</t>
  </si>
  <si>
    <t>172.29</t>
  </si>
  <si>
    <t>105.66</t>
  </si>
  <si>
    <t>429.46</t>
  </si>
  <si>
    <t>18144.14</t>
  </si>
  <si>
    <t>624.05</t>
  </si>
  <si>
    <t>981.29</t>
  </si>
  <si>
    <t>50798.59</t>
  </si>
  <si>
    <t>27.79</t>
  </si>
  <si>
    <t>122.23</t>
  </si>
  <si>
    <t>720.86</t>
  </si>
  <si>
    <t>6092.24</t>
  </si>
  <si>
    <t>150.59</t>
  </si>
  <si>
    <t>770.83</t>
  </si>
  <si>
    <t>912.29</t>
  </si>
  <si>
    <t>7608.54</t>
  </si>
  <si>
    <t>580.37</t>
  </si>
  <si>
    <t>850.3</t>
  </si>
  <si>
    <t>3504.48</t>
  </si>
  <si>
    <t>954.24</t>
  </si>
  <si>
    <t>542.63</t>
  </si>
  <si>
    <t>93.54</t>
  </si>
  <si>
    <t>197.15</t>
  </si>
  <si>
    <t>898.96</t>
  </si>
  <si>
    <t>526.93</t>
  </si>
  <si>
    <t>204.77</t>
  </si>
  <si>
    <t>103.76</t>
  </si>
  <si>
    <t>946.01</t>
  </si>
  <si>
    <t>156.76</t>
  </si>
  <si>
    <t>712.77</t>
  </si>
  <si>
    <t>403.96</t>
  </si>
  <si>
    <t>190.07</t>
  </si>
  <si>
    <t>482.99</t>
  </si>
  <si>
    <t>284.75</t>
  </si>
  <si>
    <t>5103.43</t>
  </si>
  <si>
    <t>173.25</t>
  </si>
  <si>
    <t>731.52</t>
  </si>
  <si>
    <t>794.19</t>
  </si>
  <si>
    <t>29043.0</t>
  </si>
  <si>
    <t>129.16</t>
  </si>
  <si>
    <t>182.65</t>
  </si>
  <si>
    <t>960.0</t>
  </si>
  <si>
    <t>29547.83</t>
  </si>
  <si>
    <t>317.19</t>
  </si>
  <si>
    <t>738.05</t>
  </si>
  <si>
    <t>46.17</t>
  </si>
  <si>
    <t>15282.27</t>
  </si>
  <si>
    <t>940.94</t>
  </si>
  <si>
    <t>259.35</t>
  </si>
  <si>
    <t>3736.92</t>
  </si>
  <si>
    <t>452.53</t>
  </si>
  <si>
    <t>973.2</t>
  </si>
  <si>
    <t>2511.41</t>
  </si>
  <si>
    <t>156.89</t>
  </si>
  <si>
    <t>220.35</t>
  </si>
  <si>
    <t>868.44</t>
  </si>
  <si>
    <t>77.23</t>
  </si>
  <si>
    <t>7182.39</t>
  </si>
  <si>
    <t>291.32</t>
  </si>
  <si>
    <t>590.09</t>
  </si>
  <si>
    <t>86.15</t>
  </si>
  <si>
    <t>29178.63</t>
  </si>
  <si>
    <t>125.06</t>
  </si>
  <si>
    <t>748.85</t>
  </si>
  <si>
    <t>25377.54</t>
  </si>
  <si>
    <t>485.15</t>
  </si>
  <si>
    <t>496.82</t>
  </si>
  <si>
    <t>47.19</t>
  </si>
  <si>
    <t>12741.3</t>
  </si>
  <si>
    <t>101.38</t>
  </si>
  <si>
    <t>993.05</t>
  </si>
  <si>
    <t>10359.44</t>
  </si>
  <si>
    <t>100.62</t>
  </si>
  <si>
    <t>834.89</t>
  </si>
  <si>
    <t>34086.0</t>
  </si>
  <si>
    <t>208.57</t>
  </si>
  <si>
    <t>490.88</t>
  </si>
  <si>
    <t>544.03</t>
  </si>
  <si>
    <t>529.52</t>
  </si>
  <si>
    <t>13.73</t>
  </si>
  <si>
    <t>120.5</t>
  </si>
  <si>
    <t>982.66</t>
  </si>
  <si>
    <t>932.17</t>
  </si>
  <si>
    <t>65.51</t>
  </si>
  <si>
    <t>27055.63</t>
  </si>
  <si>
    <t>704.22</t>
  </si>
  <si>
    <t>797.5</t>
  </si>
  <si>
    <t>71049.21</t>
  </si>
  <si>
    <t>718.48</t>
  </si>
  <si>
    <t>9.25</t>
  </si>
  <si>
    <t>293.19</t>
  </si>
  <si>
    <t>447.91</t>
  </si>
  <si>
    <t>14852.86</t>
  </si>
  <si>
    <t>848.78</t>
  </si>
  <si>
    <t>233.78</t>
  </si>
  <si>
    <t>276.2</t>
  </si>
  <si>
    <t>320.55</t>
  </si>
  <si>
    <t>296.78</t>
  </si>
  <si>
    <t>15989.65</t>
  </si>
  <si>
    <t>375.44</t>
  </si>
  <si>
    <t>905.93</t>
  </si>
  <si>
    <t>82.55</t>
  </si>
  <si>
    <t>68115.6</t>
  </si>
  <si>
    <t>105.63</t>
  </si>
  <si>
    <t>936.84</t>
  </si>
  <si>
    <t>325.64</t>
  </si>
  <si>
    <t>880.07</t>
  </si>
  <si>
    <t>232.78</t>
  </si>
  <si>
    <t>156.58</t>
  </si>
  <si>
    <t>738.32</t>
  </si>
  <si>
    <t>18379.34</t>
  </si>
  <si>
    <t>55.45</t>
  </si>
  <si>
    <t>494.06</t>
  </si>
  <si>
    <t>885.25</t>
  </si>
  <si>
    <t>54.85</t>
  </si>
  <si>
    <t>37627.1</t>
  </si>
  <si>
    <t>134.1</t>
  </si>
  <si>
    <t>787.75</t>
  </si>
  <si>
    <t>50.37</t>
  </si>
  <si>
    <t>18183.57</t>
  </si>
  <si>
    <t>145.23</t>
  </si>
  <si>
    <t>629.71</t>
  </si>
  <si>
    <t>586.16</t>
  </si>
  <si>
    <t>21010.08</t>
  </si>
  <si>
    <t>120.79</t>
  </si>
  <si>
    <t>241.4</t>
  </si>
  <si>
    <t>19381.68</t>
  </si>
  <si>
    <t>129.3</t>
  </si>
  <si>
    <t>41.56</t>
  </si>
  <si>
    <t>963.66</t>
  </si>
  <si>
    <t>32.14</t>
  </si>
  <si>
    <t>279.04</t>
  </si>
  <si>
    <t>980.71</t>
  </si>
  <si>
    <t>803.05</t>
  </si>
  <si>
    <t>49709.44</t>
  </si>
  <si>
    <t>173.49</t>
  </si>
  <si>
    <t>865.76</t>
  </si>
  <si>
    <t>340.44</t>
  </si>
  <si>
    <t>5251.0</t>
  </si>
  <si>
    <t>113.34</t>
  </si>
  <si>
    <t>704.66</t>
  </si>
  <si>
    <t>26.42</t>
  </si>
  <si>
    <t>96.2</t>
  </si>
  <si>
    <t>1740.97</t>
  </si>
  <si>
    <t>843.65</t>
  </si>
  <si>
    <t>604.64</t>
  </si>
  <si>
    <t>19959.8</t>
  </si>
  <si>
    <t>100.36</t>
  </si>
  <si>
    <t>55.38</t>
  </si>
  <si>
    <t>878.13</t>
  </si>
  <si>
    <t>18049.24</t>
  </si>
  <si>
    <t>533.28</t>
  </si>
  <si>
    <t>186.68</t>
  </si>
  <si>
    <t>679.17</t>
  </si>
  <si>
    <t>688.41</t>
  </si>
  <si>
    <t>38.58</t>
  </si>
  <si>
    <t>195.48</t>
  </si>
  <si>
    <t>591.72</t>
  </si>
  <si>
    <t>920.29</t>
  </si>
  <si>
    <t>70.07</t>
  </si>
  <si>
    <t>18774.22</t>
  </si>
  <si>
    <t>133.23</t>
  </si>
  <si>
    <t>705.47</t>
  </si>
  <si>
    <t>824.62</t>
  </si>
  <si>
    <t>683.8</t>
  </si>
  <si>
    <t>14.32</t>
  </si>
  <si>
    <t>495.13</t>
  </si>
  <si>
    <t>383.3</t>
  </si>
  <si>
    <t>6469.71</t>
  </si>
  <si>
    <t>148.55</t>
  </si>
  <si>
    <t>991.6</t>
  </si>
  <si>
    <t>952.87</t>
  </si>
  <si>
    <t>13505.94</t>
  </si>
  <si>
    <t>393.5</t>
  </si>
  <si>
    <t>607.17</t>
  </si>
  <si>
    <t>53646.04</t>
  </si>
  <si>
    <t>731.74</t>
  </si>
  <si>
    <t>616.52</t>
  </si>
  <si>
    <t>46494.52</t>
  </si>
  <si>
    <t>318.29</t>
  </si>
  <si>
    <t>15081.8</t>
  </si>
  <si>
    <t>26.79</t>
  </si>
  <si>
    <t>968.44</t>
  </si>
  <si>
    <t>233.71</t>
  </si>
  <si>
    <t>7.26</t>
  </si>
  <si>
    <t>1401.18</t>
  </si>
  <si>
    <t>195.99</t>
  </si>
  <si>
    <t>161.98</t>
  </si>
  <si>
    <t>179.55</t>
  </si>
  <si>
    <t>156.11</t>
  </si>
  <si>
    <t>593.51</t>
  </si>
  <si>
    <t>7929.25</t>
  </si>
  <si>
    <t>639.49</t>
  </si>
  <si>
    <t>180.65</t>
  </si>
  <si>
    <t>32.02</t>
  </si>
  <si>
    <t>33.6</t>
  </si>
  <si>
    <t>122.63</t>
  </si>
  <si>
    <t>403.99</t>
  </si>
  <si>
    <t>82.52</t>
  </si>
  <si>
    <t>115.66</t>
  </si>
  <si>
    <t>511.19</t>
  </si>
  <si>
    <t>746.22</t>
  </si>
  <si>
    <t>138.51</t>
  </si>
  <si>
    <t>70.85</t>
  </si>
  <si>
    <t>8856.25</t>
  </si>
  <si>
    <t>152.22</t>
  </si>
  <si>
    <t>785.69</t>
  </si>
  <si>
    <t>4162.62</t>
  </si>
  <si>
    <t>922.69</t>
  </si>
  <si>
    <t>23013.92</t>
  </si>
  <si>
    <t>151.39</t>
  </si>
  <si>
    <t>190.7</t>
  </si>
  <si>
    <t>760.21</t>
  </si>
  <si>
    <t>883.05</t>
  </si>
  <si>
    <t>29279.22</t>
  </si>
  <si>
    <t>905.56</t>
  </si>
  <si>
    <t>216.88</t>
  </si>
  <si>
    <t>11356.86</t>
  </si>
  <si>
    <t>187.34</t>
  </si>
  <si>
    <t>450.35</t>
  </si>
  <si>
    <t>501.23</t>
  </si>
  <si>
    <t>617.69</t>
  </si>
  <si>
    <t>441.79</t>
  </si>
  <si>
    <t>544.35</t>
  </si>
  <si>
    <t>86.78</t>
  </si>
  <si>
    <t>2741.97</t>
  </si>
  <si>
    <t>188.75</t>
  </si>
  <si>
    <t>723.61</t>
  </si>
  <si>
    <t>1471.32</t>
  </si>
  <si>
    <t>184.38</t>
  </si>
  <si>
    <t>842.68</t>
  </si>
  <si>
    <t>22069.6</t>
  </si>
  <si>
    <t>186.57</t>
  </si>
  <si>
    <t>492.51</t>
  </si>
  <si>
    <t>471.65</t>
  </si>
  <si>
    <t>31.2</t>
  </si>
  <si>
    <t>506.76</t>
  </si>
  <si>
    <t>876.38</t>
  </si>
  <si>
    <t>90.19</t>
  </si>
  <si>
    <t>9278.94</t>
  </si>
  <si>
    <t>116.14</t>
  </si>
  <si>
    <t>727.64</t>
  </si>
  <si>
    <t>77.16</t>
  </si>
  <si>
    <t>614.74</t>
  </si>
  <si>
    <t>779.19</t>
  </si>
  <si>
    <t>14359.2</t>
  </si>
  <si>
    <t>19558.12</t>
  </si>
  <si>
    <t>611.66</t>
  </si>
  <si>
    <t>947.57</t>
  </si>
  <si>
    <t>871.58</t>
  </si>
  <si>
    <t>458.65</t>
  </si>
  <si>
    <t>51.95</t>
  </si>
  <si>
    <t>16557.18</t>
  </si>
  <si>
    <t>995.96</t>
  </si>
  <si>
    <t>274.92</t>
  </si>
  <si>
    <t>834.85</t>
  </si>
  <si>
    <t>838.39</t>
  </si>
  <si>
    <t>6225.25</t>
  </si>
  <si>
    <t>195.39</t>
  </si>
  <si>
    <t>136.21</t>
  </si>
  <si>
    <t>87.24</t>
  </si>
  <si>
    <t>8984.16</t>
  </si>
  <si>
    <t>931.09</t>
  </si>
  <si>
    <t>601.45</t>
  </si>
  <si>
    <t>73.9</t>
  </si>
  <si>
    <t>3695.0</t>
  </si>
  <si>
    <t>710.46</t>
  </si>
  <si>
    <t>420.2</t>
  </si>
  <si>
    <t>1761.34</t>
  </si>
  <si>
    <t>166.91</t>
  </si>
  <si>
    <t>819.02</t>
  </si>
  <si>
    <t>621.2</t>
  </si>
  <si>
    <t>65.89</t>
  </si>
  <si>
    <t>70.32</t>
  </si>
  <si>
    <t>20392.8</t>
  </si>
  <si>
    <t>182.57</t>
  </si>
  <si>
    <t>209.6</t>
  </si>
  <si>
    <t>4444.74</t>
  </si>
  <si>
    <t>777.4</t>
  </si>
  <si>
    <t>215.36</t>
  </si>
  <si>
    <t>74.44</t>
  </si>
  <si>
    <t>915.1</t>
  </si>
  <si>
    <t>505.01</t>
  </si>
  <si>
    <t>7660.0</t>
  </si>
  <si>
    <t>128.79</t>
  </si>
  <si>
    <t>865.34</t>
  </si>
  <si>
    <t>102.42</t>
  </si>
  <si>
    <t>67597.2</t>
  </si>
  <si>
    <t>362.59</t>
  </si>
  <si>
    <t>894.77</t>
  </si>
  <si>
    <t>68.01</t>
  </si>
  <si>
    <t>22647.33</t>
  </si>
  <si>
    <t>842.9</t>
  </si>
  <si>
    <t>516.11</t>
  </si>
  <si>
    <t>38452.02</t>
  </si>
  <si>
    <t>151.37</t>
  </si>
  <si>
    <t>536.15</t>
  </si>
  <si>
    <t>4757.34</t>
  </si>
  <si>
    <t>97.1</t>
  </si>
  <si>
    <t>927.08</t>
  </si>
  <si>
    <t>628.17</t>
  </si>
  <si>
    <t>54.77</t>
  </si>
  <si>
    <t>19761.1</t>
  </si>
  <si>
    <t>153.0</t>
  </si>
  <si>
    <t>302.86</t>
  </si>
  <si>
    <t>693.88</t>
  </si>
  <si>
    <t>76.0</t>
  </si>
  <si>
    <t>25840.0</t>
  </si>
  <si>
    <t>939.31</t>
  </si>
  <si>
    <t>546.57</t>
  </si>
  <si>
    <t>21761.49</t>
  </si>
  <si>
    <t>839.82</t>
  </si>
  <si>
    <t>446.57</t>
  </si>
  <si>
    <t>18039.07</t>
  </si>
  <si>
    <t>3327.48</t>
  </si>
  <si>
    <t>966.22</t>
  </si>
  <si>
    <t>608.85</t>
  </si>
  <si>
    <t>31533.54</t>
  </si>
  <si>
    <t>494.96</t>
  </si>
  <si>
    <t>927.77</t>
  </si>
  <si>
    <t>13050.66</t>
  </si>
  <si>
    <t>176.91</t>
  </si>
  <si>
    <t>605.05</t>
  </si>
  <si>
    <t>127.93</t>
  </si>
  <si>
    <t>78.64</t>
  </si>
  <si>
    <t>8414.48</t>
  </si>
  <si>
    <t>101.47</t>
  </si>
  <si>
    <t>216.32</t>
  </si>
  <si>
    <t>61.97</t>
  </si>
  <si>
    <t>2551.77</t>
  </si>
  <si>
    <t>578.36</t>
  </si>
  <si>
    <t>802.15</t>
  </si>
  <si>
    <t>40.25</t>
  </si>
  <si>
    <t>3179.75</t>
  </si>
  <si>
    <t>930.56</t>
  </si>
  <si>
    <t>673.11</t>
  </si>
  <si>
    <t>44.11</t>
  </si>
  <si>
    <t>6660.61</t>
  </si>
  <si>
    <t>167.6</t>
  </si>
  <si>
    <t>304.32</t>
  </si>
  <si>
    <t>206.57</t>
  </si>
  <si>
    <t>61.41</t>
  </si>
  <si>
    <t>3254.73</t>
  </si>
  <si>
    <t>18.15</t>
  </si>
  <si>
    <t>656.16</t>
  </si>
  <si>
    <t>566.91</t>
  </si>
  <si>
    <t>44.72</t>
  </si>
  <si>
    <t>13364.1</t>
  </si>
  <si>
    <t>35.12</t>
  </si>
  <si>
    <t>846.03</t>
  </si>
  <si>
    <t>430.85</t>
  </si>
  <si>
    <t>163.24</t>
  </si>
  <si>
    <t>606.68</t>
  </si>
  <si>
    <t>903.38</t>
  </si>
  <si>
    <t>62792.0</t>
  </si>
  <si>
    <t>665.03</t>
  </si>
  <si>
    <t>581.84</t>
  </si>
  <si>
    <t>15.31</t>
  </si>
  <si>
    <t>719.52</t>
  </si>
  <si>
    <t>681.39</t>
  </si>
  <si>
    <t>418.84</t>
  </si>
  <si>
    <t>52.97</t>
  </si>
  <si>
    <t>17712.3</t>
  </si>
  <si>
    <t>388.76</t>
  </si>
  <si>
    <t>396.79</t>
  </si>
  <si>
    <t>16248.56</t>
  </si>
  <si>
    <t>449.77</t>
  </si>
  <si>
    <t>611.6</t>
  </si>
  <si>
    <t>24015.48</t>
  </si>
  <si>
    <t>762.77</t>
  </si>
  <si>
    <t>342.96</t>
  </si>
  <si>
    <t>20413.26</t>
  </si>
  <si>
    <t>809.69</t>
  </si>
  <si>
    <t>940.91</t>
  </si>
  <si>
    <t>19056.8</t>
  </si>
  <si>
    <t>133.9</t>
  </si>
  <si>
    <t>602.22</t>
  </si>
  <si>
    <t>1603.2</t>
  </si>
  <si>
    <t>989.65</t>
  </si>
  <si>
    <t>223.88</t>
  </si>
  <si>
    <t>4982.94</t>
  </si>
  <si>
    <t>92.67</t>
  </si>
  <si>
    <t>629.58</t>
  </si>
  <si>
    <t>171.99</t>
  </si>
  <si>
    <t>15778.3</t>
  </si>
  <si>
    <t>698.24</t>
  </si>
  <si>
    <t>301.03</t>
  </si>
  <si>
    <t>100.21</t>
  </si>
  <si>
    <t>5210.92</t>
  </si>
  <si>
    <t>728.33</t>
  </si>
  <si>
    <t>509.99</t>
  </si>
  <si>
    <t>6096.84</t>
  </si>
  <si>
    <t>101.55</t>
  </si>
  <si>
    <t>16115.84</t>
  </si>
  <si>
    <t>141.72</t>
  </si>
  <si>
    <t>467.65</t>
  </si>
  <si>
    <t>782.5</t>
  </si>
  <si>
    <t>16966.34</t>
  </si>
  <si>
    <t>538.84</t>
  </si>
  <si>
    <t>76.26</t>
  </si>
  <si>
    <t>24174.42</t>
  </si>
  <si>
    <t>831.27</t>
  </si>
  <si>
    <t>991.76</t>
  </si>
  <si>
    <t>44804.55</t>
  </si>
  <si>
    <t>118.5</t>
  </si>
  <si>
    <t>871.04</t>
  </si>
  <si>
    <t>1123.4</t>
  </si>
  <si>
    <t>896.04</t>
  </si>
  <si>
    <t>375.57</t>
  </si>
  <si>
    <t>4183.98</t>
  </si>
  <si>
    <t>109.57</t>
  </si>
  <si>
    <t>881.84</t>
  </si>
  <si>
    <t>5.21</t>
  </si>
  <si>
    <t>81.92</t>
  </si>
  <si>
    <t>635.48</t>
  </si>
  <si>
    <t>693.4</t>
  </si>
  <si>
    <t>6068.32</t>
  </si>
  <si>
    <t>185.19</t>
  </si>
  <si>
    <t>284.31</t>
  </si>
  <si>
    <t>9019.0</t>
  </si>
  <si>
    <t>132.47</t>
  </si>
  <si>
    <t>612.96</t>
  </si>
  <si>
    <t>658.42</t>
  </si>
  <si>
    <t>23.17</t>
  </si>
  <si>
    <t>23.15</t>
  </si>
  <si>
    <t>116.33</t>
  </si>
  <si>
    <t>584.46</t>
  </si>
  <si>
    <t>731.6</t>
  </si>
  <si>
    <t>52.96</t>
  </si>
  <si>
    <t>9426.88</t>
  </si>
  <si>
    <t>43.55</t>
  </si>
  <si>
    <t>352.8</t>
  </si>
  <si>
    <t>86.64</t>
  </si>
  <si>
    <t>29554.99</t>
  </si>
  <si>
    <t>132.36</t>
  </si>
  <si>
    <t>587.76</t>
  </si>
  <si>
    <t>78.74</t>
  </si>
  <si>
    <t>20973.84</t>
  </si>
  <si>
    <t>190.83</t>
  </si>
  <si>
    <t>774.54</t>
  </si>
  <si>
    <t>582.41</t>
  </si>
  <si>
    <t>12.44</t>
  </si>
  <si>
    <t>416.76</t>
  </si>
  <si>
    <t>185.48</t>
  </si>
  <si>
    <t>889.12</t>
  </si>
  <si>
    <t>33409.77</t>
  </si>
  <si>
    <t>175.83</t>
  </si>
  <si>
    <t>774.96</t>
  </si>
  <si>
    <t>126.77</t>
  </si>
  <si>
    <t>519.9</t>
  </si>
  <si>
    <t>127.85</t>
  </si>
  <si>
    <t>224.07</t>
  </si>
  <si>
    <t>38.81</t>
  </si>
  <si>
    <t>124.77</t>
  </si>
  <si>
    <t>831.04</t>
  </si>
  <si>
    <t>325.72</t>
  </si>
  <si>
    <t>16490.53</t>
  </si>
  <si>
    <t>124.66</t>
  </si>
  <si>
    <t>911.98</t>
  </si>
  <si>
    <t>648.54</t>
  </si>
  <si>
    <t>8547.32</t>
  </si>
  <si>
    <t>35.62</t>
  </si>
  <si>
    <t>784.25</t>
  </si>
  <si>
    <t>28876.5</t>
  </si>
  <si>
    <t>466.6</t>
  </si>
  <si>
    <t>321.4</t>
  </si>
  <si>
    <t>102.3</t>
  </si>
  <si>
    <t>25472.7</t>
  </si>
  <si>
    <t>377.9</t>
  </si>
  <si>
    <t>9.86</t>
  </si>
  <si>
    <t>581.74</t>
  </si>
  <si>
    <t>356.67</t>
  </si>
  <si>
    <t>1825.6</t>
  </si>
  <si>
    <t>505.77</t>
  </si>
  <si>
    <t>56.05</t>
  </si>
  <si>
    <t>34642.14</t>
  </si>
  <si>
    <t>171.54</t>
  </si>
  <si>
    <t>916.14</t>
  </si>
  <si>
    <t>426.28</t>
  </si>
  <si>
    <t>30707.6</t>
  </si>
  <si>
    <t>197.77</t>
  </si>
  <si>
    <t>536.49</t>
  </si>
  <si>
    <t>983.84</t>
  </si>
  <si>
    <t>44046.1</t>
  </si>
  <si>
    <t>116.65</t>
  </si>
  <si>
    <t>636.11</t>
  </si>
  <si>
    <t>392.05</t>
  </si>
  <si>
    <t>1952.86</t>
  </si>
  <si>
    <t>197.46</t>
  </si>
  <si>
    <t>434.9</t>
  </si>
  <si>
    <t>245.91</t>
  </si>
  <si>
    <t>33.48</t>
  </si>
  <si>
    <t>38.3</t>
  </si>
  <si>
    <t>396.67</t>
  </si>
  <si>
    <t>305.26</t>
  </si>
  <si>
    <t>334.08</t>
  </si>
  <si>
    <t>18996.12</t>
  </si>
  <si>
    <t>7.71</t>
  </si>
  <si>
    <t>74.08</t>
  </si>
  <si>
    <t>222.24</t>
  </si>
  <si>
    <t>89.71</t>
  </si>
  <si>
    <t>367.25</t>
  </si>
  <si>
    <t>437.55</t>
  </si>
  <si>
    <t>30.52</t>
  </si>
  <si>
    <t>35.49</t>
  </si>
  <si>
    <t>8269.17</t>
  </si>
  <si>
    <t>192.89</t>
  </si>
  <si>
    <t>47.87</t>
  </si>
  <si>
    <t>708.21</t>
  </si>
  <si>
    <t>33.21</t>
  </si>
  <si>
    <t>37.45</t>
  </si>
  <si>
    <t>7677.25</t>
  </si>
  <si>
    <t>339.93</t>
  </si>
  <si>
    <t>306.69</t>
  </si>
  <si>
    <t>43.54</t>
  </si>
  <si>
    <t>46.66</t>
  </si>
  <si>
    <t>13904.68</t>
  </si>
  <si>
    <t>21.32</t>
  </si>
  <si>
    <t>707.74</t>
  </si>
  <si>
    <t>49378.56</t>
  </si>
  <si>
    <t>597.91</t>
  </si>
  <si>
    <t>847.32</t>
  </si>
  <si>
    <t>128.34</t>
  </si>
  <si>
    <t>947.94</t>
  </si>
  <si>
    <t>28.86</t>
  </si>
  <si>
    <t>19249.62</t>
  </si>
  <si>
    <t>162.94</t>
  </si>
  <si>
    <t>971.18</t>
  </si>
  <si>
    <t>180.3</t>
  </si>
  <si>
    <t>4487.68</t>
  </si>
  <si>
    <t>181.37</t>
  </si>
  <si>
    <t>900.8</t>
  </si>
  <si>
    <t>564.11</t>
  </si>
  <si>
    <t>158.98</t>
  </si>
  <si>
    <t>864.37</t>
  </si>
  <si>
    <t>534.26</t>
  </si>
  <si>
    <t>4054.14</t>
  </si>
  <si>
    <t>906.96</t>
  </si>
  <si>
    <t>433.35</t>
  </si>
  <si>
    <t>33.39</t>
  </si>
  <si>
    <t>6210.54</t>
  </si>
  <si>
    <t>63.84</t>
  </si>
  <si>
    <t>1747.2</t>
  </si>
  <si>
    <t>598.23</t>
  </si>
  <si>
    <t>549.57</t>
  </si>
  <si>
    <t>14511.0</t>
  </si>
  <si>
    <t>71.25</t>
  </si>
  <si>
    <t>172.92</t>
  </si>
  <si>
    <t>47.09</t>
  </si>
  <si>
    <t>1039.08</t>
  </si>
  <si>
    <t>191.61</t>
  </si>
  <si>
    <t>778.55</t>
  </si>
  <si>
    <t>57.67</t>
  </si>
  <si>
    <t>3229.52</t>
  </si>
  <si>
    <t>112.4</t>
  </si>
  <si>
    <t>335.66</t>
  </si>
  <si>
    <t>96.61</t>
  </si>
  <si>
    <t>327.55</t>
  </si>
  <si>
    <t>496.31</t>
  </si>
  <si>
    <t>11.56</t>
  </si>
  <si>
    <t>9.85</t>
  </si>
  <si>
    <t>1546.45</t>
  </si>
  <si>
    <t>163.14</t>
  </si>
  <si>
    <t>117.03</t>
  </si>
  <si>
    <t>2815.64</t>
  </si>
  <si>
    <t>608.31</t>
  </si>
  <si>
    <t>845.73</t>
  </si>
  <si>
    <t>3914.28</t>
  </si>
  <si>
    <t>189.13</t>
  </si>
  <si>
    <t>688.06</t>
  </si>
  <si>
    <t>12225.91</t>
  </si>
  <si>
    <t>188.33</t>
  </si>
  <si>
    <t>380.05</t>
  </si>
  <si>
    <t>905.85</t>
  </si>
  <si>
    <t>8394.54</t>
  </si>
  <si>
    <t>771.98</t>
  </si>
  <si>
    <t>485.25</t>
  </si>
  <si>
    <t>38.86</t>
  </si>
  <si>
    <t>1709.84</t>
  </si>
  <si>
    <t>151.54</t>
  </si>
  <si>
    <t>523.05</t>
  </si>
  <si>
    <t>3092.85</t>
  </si>
  <si>
    <t>916.66</t>
  </si>
  <si>
    <t>105.28</t>
  </si>
  <si>
    <t>434.85</t>
  </si>
  <si>
    <t>10329.8</t>
  </si>
  <si>
    <t>181.53</t>
  </si>
  <si>
    <t>764.15</t>
  </si>
  <si>
    <t>600.02</t>
  </si>
  <si>
    <t>90.2</t>
  </si>
  <si>
    <t>175.37</t>
  </si>
  <si>
    <t>269.81</t>
  </si>
  <si>
    <t>100.05</t>
  </si>
  <si>
    <t>25812.9</t>
  </si>
  <si>
    <t>958.7</t>
  </si>
  <si>
    <t>606.51</t>
  </si>
  <si>
    <t>43.74</t>
  </si>
  <si>
    <t>13249.08</t>
  </si>
  <si>
    <t>185.28</t>
  </si>
  <si>
    <t>858.67</t>
  </si>
  <si>
    <t>147.2</t>
  </si>
  <si>
    <t>1310.05</t>
  </si>
  <si>
    <t>115.26</t>
  </si>
  <si>
    <t>154.29</t>
  </si>
  <si>
    <t>1580.61</t>
  </si>
  <si>
    <t>918.87</t>
  </si>
  <si>
    <t>1069.08</t>
  </si>
  <si>
    <t>720.78</t>
  </si>
  <si>
    <t>862.03</t>
  </si>
  <si>
    <t>66323.46</t>
  </si>
  <si>
    <t>386.14</t>
  </si>
  <si>
    <t>168.93</t>
  </si>
  <si>
    <t>11422.46</t>
  </si>
  <si>
    <t>169.59</t>
  </si>
  <si>
    <t>629.11</t>
  </si>
  <si>
    <t>26994.0</t>
  </si>
  <si>
    <t>573.76</t>
  </si>
  <si>
    <t>689.97</t>
  </si>
  <si>
    <t>19844.8</t>
  </si>
  <si>
    <t>183.75</t>
  </si>
  <si>
    <t>607.62</t>
  </si>
  <si>
    <t>161.01</t>
  </si>
  <si>
    <t>141.68</t>
  </si>
  <si>
    <t>357.13</t>
  </si>
  <si>
    <t>228.24</t>
  </si>
  <si>
    <t>507.59</t>
  </si>
  <si>
    <t>2788.82</t>
  </si>
  <si>
    <t>241.3</t>
  </si>
  <si>
    <t>174.49</t>
  </si>
  <si>
    <t>334.81</t>
  </si>
  <si>
    <t>79.43</t>
  </si>
  <si>
    <t>18189.47</t>
  </si>
  <si>
    <t>91.31</t>
  </si>
  <si>
    <t>388.83</t>
  </si>
  <si>
    <t>635.13</t>
  </si>
  <si>
    <t>61.93</t>
  </si>
  <si>
    <t>3777.73</t>
  </si>
  <si>
    <t>162.46</t>
  </si>
  <si>
    <t>216.2</t>
  </si>
  <si>
    <t>105.26</t>
  </si>
  <si>
    <t>679.3</t>
  </si>
  <si>
    <t>315.74</t>
  </si>
  <si>
    <t>41.92</t>
  </si>
  <si>
    <t>2449.92</t>
  </si>
  <si>
    <t>945.63</t>
  </si>
  <si>
    <t>35945.0</t>
  </si>
  <si>
    <t>115.13</t>
  </si>
  <si>
    <t>286.74</t>
  </si>
  <si>
    <t>47.98</t>
  </si>
  <si>
    <t>4893.96</t>
  </si>
  <si>
    <t>708.83</t>
  </si>
  <si>
    <t>528.39</t>
  </si>
  <si>
    <t>45158.19</t>
  </si>
  <si>
    <t>161.21</t>
  </si>
  <si>
    <t>834.72</t>
  </si>
  <si>
    <t>130.69</t>
  </si>
  <si>
    <t>575.62</t>
  </si>
  <si>
    <t>796.77</t>
  </si>
  <si>
    <t>22276.68</t>
  </si>
  <si>
    <t>595.07</t>
  </si>
  <si>
    <t>269.09</t>
  </si>
  <si>
    <t>13149.21</t>
  </si>
  <si>
    <t>509.14</t>
  </si>
  <si>
    <t>38.91</t>
  </si>
  <si>
    <t>1128.39</t>
  </si>
  <si>
    <t>247.92</t>
  </si>
  <si>
    <t>44.98</t>
  </si>
  <si>
    <t>6342.18</t>
  </si>
  <si>
    <t>128.41</t>
  </si>
  <si>
    <t>307.02</t>
  </si>
  <si>
    <t>721.03</t>
  </si>
  <si>
    <t>74.51</t>
  </si>
  <si>
    <t>27717.72</t>
  </si>
  <si>
    <t>485.75</t>
  </si>
  <si>
    <t>139.19</t>
  </si>
  <si>
    <t>654.53</t>
  </si>
  <si>
    <t>338.56</t>
  </si>
  <si>
    <t>296.32</t>
  </si>
  <si>
    <t>191.12</t>
  </si>
  <si>
    <t>96.52</t>
  </si>
  <si>
    <t>435.81</t>
  </si>
  <si>
    <t>71.84</t>
  </si>
  <si>
    <t>13421.42</t>
  </si>
  <si>
    <t>747.24</t>
  </si>
  <si>
    <t>881.64</t>
  </si>
  <si>
    <t>107.38</t>
  </si>
  <si>
    <t>133.74</t>
  </si>
  <si>
    <t>101.53</t>
  </si>
  <si>
    <t>6497.92</t>
  </si>
  <si>
    <t>162.65</t>
  </si>
  <si>
    <t>458.14</t>
  </si>
  <si>
    <t>903.02</t>
  </si>
  <si>
    <t>29.96</t>
  </si>
  <si>
    <t>19526.64</t>
  </si>
  <si>
    <t>756.05</t>
  </si>
  <si>
    <t>306.18</t>
  </si>
  <si>
    <t>111.9</t>
  </si>
  <si>
    <t>314.63</t>
  </si>
  <si>
    <t>947.8</t>
  </si>
  <si>
    <t>5978.84</t>
  </si>
  <si>
    <t>817.5</t>
  </si>
  <si>
    <t>965.47</t>
  </si>
  <si>
    <t>56.75</t>
  </si>
  <si>
    <t>10044.87</t>
  </si>
  <si>
    <t>160.78</t>
  </si>
  <si>
    <t>747.33</t>
  </si>
  <si>
    <t>775.4</t>
  </si>
  <si>
    <t>16645.54</t>
  </si>
  <si>
    <t>179.62</t>
  </si>
  <si>
    <t>756.89</t>
  </si>
  <si>
    <t>548.38</t>
  </si>
  <si>
    <t>836.4</t>
  </si>
  <si>
    <t>146.17</t>
  </si>
  <si>
    <t>886.19</t>
  </si>
  <si>
    <t>2621.64</t>
  </si>
  <si>
    <t>141.39</t>
  </si>
  <si>
    <t>656.75</t>
  </si>
  <si>
    <t>7141.75</t>
  </si>
  <si>
    <t>186.52</t>
  </si>
  <si>
    <t>542.5</t>
  </si>
  <si>
    <t>818.87</t>
  </si>
  <si>
    <t>65914.68</t>
  </si>
  <si>
    <t>846.78</t>
  </si>
  <si>
    <t>834.97</t>
  </si>
  <si>
    <t>9.18</t>
  </si>
  <si>
    <t>5021.46</t>
  </si>
  <si>
    <t>150.03</t>
  </si>
  <si>
    <t>445.95</t>
  </si>
  <si>
    <t>763.11</t>
  </si>
  <si>
    <t>15882.77</t>
  </si>
  <si>
    <t>187.48</t>
  </si>
  <si>
    <t>195.3</t>
  </si>
  <si>
    <t>542.24</t>
  </si>
  <si>
    <t>55.53</t>
  </si>
  <si>
    <t>24821.91</t>
  </si>
  <si>
    <t>890.59</t>
  </si>
  <si>
    <t>571.04</t>
  </si>
  <si>
    <t>86.77</t>
  </si>
  <si>
    <t>28026.71</t>
  </si>
  <si>
    <t>737.31</t>
  </si>
  <si>
    <t>66.04</t>
  </si>
  <si>
    <t>264.16</t>
  </si>
  <si>
    <t>52.14</t>
  </si>
  <si>
    <t>575.95</t>
  </si>
  <si>
    <t>290.93</t>
  </si>
  <si>
    <t>31.79</t>
  </si>
  <si>
    <t>10418.98</t>
  </si>
  <si>
    <t>42.6</t>
  </si>
  <si>
    <t>102.93</t>
  </si>
  <si>
    <t>277.79</t>
  </si>
  <si>
    <t>11513.72</t>
  </si>
  <si>
    <t>101.25</t>
  </si>
  <si>
    <t>847.6</t>
  </si>
  <si>
    <t>641.28</t>
  </si>
  <si>
    <t>871.98</t>
  </si>
  <si>
    <t>17.93</t>
  </si>
  <si>
    <t>6197.52</t>
  </si>
  <si>
    <t>885.05</t>
  </si>
  <si>
    <t>222.15</t>
  </si>
  <si>
    <t>961.62</t>
  </si>
  <si>
    <t>731.07</t>
  </si>
  <si>
    <t>25235.1</t>
  </si>
  <si>
    <t>505.72</t>
  </si>
  <si>
    <t>501.7</t>
  </si>
  <si>
    <t>10677.44</t>
  </si>
  <si>
    <t>43.49</t>
  </si>
  <si>
    <t>264.88</t>
  </si>
  <si>
    <t>59.47</t>
  </si>
  <si>
    <t>59.69</t>
  </si>
  <si>
    <t>106.69</t>
  </si>
  <si>
    <t>793.78</t>
  </si>
  <si>
    <t>400.23</t>
  </si>
  <si>
    <t>577.32</t>
  </si>
  <si>
    <t>113.22</t>
  </si>
  <si>
    <t>484.22</t>
  </si>
  <si>
    <t>5032.86</t>
  </si>
  <si>
    <t>105.65</t>
  </si>
  <si>
    <t>289.99</t>
  </si>
  <si>
    <t>605.55</t>
  </si>
  <si>
    <t>20456.9</t>
  </si>
  <si>
    <t>104.04</t>
  </si>
  <si>
    <t>515.99</t>
  </si>
  <si>
    <t>699.69</t>
  </si>
  <si>
    <t>71.6</t>
  </si>
  <si>
    <t>33554.48</t>
  </si>
  <si>
    <t>137.34</t>
  </si>
  <si>
    <t>326.72</t>
  </si>
  <si>
    <t>283.78</t>
  </si>
  <si>
    <t>186.21</t>
  </si>
  <si>
    <t>878.98</t>
  </si>
  <si>
    <t>592.23</t>
  </si>
  <si>
    <t>19.89</t>
  </si>
  <si>
    <t>578.12</t>
  </si>
  <si>
    <t>455.41</t>
  </si>
  <si>
    <t>27905.71</t>
  </si>
  <si>
    <t>350.35</t>
  </si>
  <si>
    <t>962.24</t>
  </si>
  <si>
    <t>989.64</t>
  </si>
  <si>
    <t>148.68</t>
  </si>
  <si>
    <t>311.87</t>
  </si>
  <si>
    <t>15.33</t>
  </si>
  <si>
    <t>321.93</t>
  </si>
  <si>
    <t>501.62</t>
  </si>
  <si>
    <t>90.0</t>
  </si>
  <si>
    <t>19020.96</t>
  </si>
  <si>
    <t>189.53</t>
  </si>
  <si>
    <t>220.34</t>
  </si>
  <si>
    <t>570.15</t>
  </si>
  <si>
    <t>230.65</t>
  </si>
  <si>
    <t>830.66</t>
  </si>
  <si>
    <t>25.99</t>
  </si>
  <si>
    <t>19077.66</t>
  </si>
  <si>
    <t>675.98</t>
  </si>
  <si>
    <t>564.27</t>
  </si>
  <si>
    <t>15275.45</t>
  </si>
  <si>
    <t>178.68</t>
  </si>
  <si>
    <t>513.02</t>
  </si>
  <si>
    <t>341.83</t>
  </si>
  <si>
    <t>3878.16</t>
  </si>
  <si>
    <t>101.09</t>
  </si>
  <si>
    <t>792.27</t>
  </si>
  <si>
    <t>526.56</t>
  </si>
  <si>
    <t>34.79</t>
  </si>
  <si>
    <t>6192.62</t>
  </si>
  <si>
    <t>399.64</t>
  </si>
  <si>
    <t>904.02</t>
  </si>
  <si>
    <t>57.46</t>
  </si>
  <si>
    <t>58.11</t>
  </si>
  <si>
    <t>2963.61</t>
  </si>
  <si>
    <t>693.0</t>
  </si>
  <si>
    <t>71.01</t>
  </si>
  <si>
    <t>122.72</t>
  </si>
  <si>
    <t>488.98</t>
  </si>
  <si>
    <t>329.63</t>
  </si>
  <si>
    <t>651.08</t>
  </si>
  <si>
    <t>16585.1</t>
  </si>
  <si>
    <t>983.67</t>
  </si>
  <si>
    <t>53.65</t>
  </si>
  <si>
    <t>306.82</t>
  </si>
  <si>
    <t>58624.72</t>
  </si>
  <si>
    <t>682.69</t>
  </si>
  <si>
    <t>1328.94</t>
  </si>
  <si>
    <t>274.68</t>
  </si>
  <si>
    <t>607.08</t>
  </si>
  <si>
    <t>18359.63</t>
  </si>
  <si>
    <t>328.01</t>
  </si>
  <si>
    <t>1105.5</t>
  </si>
  <si>
    <t>175.88</t>
  </si>
  <si>
    <t>453.58</t>
  </si>
  <si>
    <t>937.61</t>
  </si>
  <si>
    <t>1576.65</t>
  </si>
  <si>
    <t>346.74</t>
  </si>
  <si>
    <t>7704.89</t>
  </si>
  <si>
    <t>737.07</t>
  </si>
  <si>
    <t>446.12</t>
  </si>
  <si>
    <t>18694.45</t>
  </si>
  <si>
    <t>809.87</t>
  </si>
  <si>
    <t>384.79</t>
  </si>
  <si>
    <t>11.26</t>
  </si>
  <si>
    <t>14.74</t>
  </si>
  <si>
    <t>1945.68</t>
  </si>
  <si>
    <t>808.3</t>
  </si>
  <si>
    <t>13629.36</t>
  </si>
  <si>
    <t>139.8</t>
  </si>
  <si>
    <t>837.3</t>
  </si>
  <si>
    <t>655.24</t>
  </si>
  <si>
    <t>18521.46</t>
  </si>
  <si>
    <t>170.74</t>
  </si>
  <si>
    <t>329.12</t>
  </si>
  <si>
    <t>554.47</t>
  </si>
  <si>
    <t>100.81</t>
  </si>
  <si>
    <t>18952.28</t>
  </si>
  <si>
    <t>381.39</t>
  </si>
  <si>
    <t>378.39</t>
  </si>
  <si>
    <t>194.93</t>
  </si>
  <si>
    <t>560.9</t>
  </si>
  <si>
    <t>4.39</t>
  </si>
  <si>
    <t>37.32</t>
  </si>
  <si>
    <t>261.86</t>
  </si>
  <si>
    <t>10869.6</t>
  </si>
  <si>
    <t>322.91</t>
  </si>
  <si>
    <t>558.2</t>
  </si>
  <si>
    <t>102.04</t>
  </si>
  <si>
    <t>14591.72</t>
  </si>
  <si>
    <t>787.17</t>
  </si>
  <si>
    <t>131.53</t>
  </si>
  <si>
    <t>4372.29</t>
  </si>
  <si>
    <t>191.06</t>
  </si>
  <si>
    <t>791.41</t>
  </si>
  <si>
    <t>915.42</t>
  </si>
  <si>
    <t>33.45</t>
  </si>
  <si>
    <t>3979.52</t>
  </si>
  <si>
    <t>35.39</t>
  </si>
  <si>
    <t>576.52</t>
  </si>
  <si>
    <t>969.04</t>
  </si>
  <si>
    <t>1664.6</t>
  </si>
  <si>
    <t>23.84</t>
  </si>
  <si>
    <t>704.05</t>
  </si>
  <si>
    <t>842.7</t>
  </si>
  <si>
    <t>7014.98</t>
  </si>
  <si>
    <t>471.28</t>
  </si>
  <si>
    <t>520.6</t>
  </si>
  <si>
    <t>13214.34</t>
  </si>
  <si>
    <t>100.44</t>
  </si>
  <si>
    <t>201.3</t>
  </si>
  <si>
    <t>54.36</t>
  </si>
  <si>
    <t>7097.96</t>
  </si>
  <si>
    <t>102.75</t>
  </si>
  <si>
    <t>459.18</t>
  </si>
  <si>
    <t>281.15</t>
  </si>
  <si>
    <t>2474.16</t>
  </si>
  <si>
    <t>201.85</t>
  </si>
  <si>
    <t>36.1</t>
  </si>
  <si>
    <t>672.94</t>
  </si>
  <si>
    <t>658.6</t>
  </si>
  <si>
    <t>24601.23</t>
  </si>
  <si>
    <t>99.23</t>
  </si>
  <si>
    <t>2.72</t>
  </si>
  <si>
    <t>370.71</t>
  </si>
  <si>
    <t>105.71</t>
  </si>
  <si>
    <t>2802.45</t>
  </si>
  <si>
    <t>208.38</t>
  </si>
  <si>
    <t>837.45</t>
  </si>
  <si>
    <t>89.65</t>
  </si>
  <si>
    <t>49935.05</t>
  </si>
  <si>
    <t>394.49</t>
  </si>
  <si>
    <t>858.86</t>
  </si>
  <si>
    <t>51.41</t>
  </si>
  <si>
    <t>2598.16</t>
  </si>
  <si>
    <t>100.02</t>
  </si>
  <si>
    <t>978.96</t>
  </si>
  <si>
    <t>90.53</t>
  </si>
  <si>
    <t>76678.91</t>
  </si>
  <si>
    <t>376.32</t>
  </si>
  <si>
    <t>8900.32</t>
  </si>
  <si>
    <t>79.55</t>
  </si>
  <si>
    <t>875.39</t>
  </si>
  <si>
    <t>159.57</t>
  </si>
  <si>
    <t>62.26</t>
  </si>
  <si>
    <t>181.62</t>
  </si>
  <si>
    <t>88.28</t>
  </si>
  <si>
    <t>1500.76</t>
  </si>
  <si>
    <t>664.18</t>
  </si>
  <si>
    <t>978.53</t>
  </si>
  <si>
    <t>56367.3</t>
  </si>
  <si>
    <t>106.34</t>
  </si>
  <si>
    <t>378.97</t>
  </si>
  <si>
    <t>51.16</t>
  </si>
  <si>
    <t>1376.73</t>
  </si>
  <si>
    <t>105.03</t>
  </si>
  <si>
    <t>246.36</t>
  </si>
  <si>
    <t>492.42</t>
  </si>
  <si>
    <t>133.16</t>
  </si>
  <si>
    <t>503.33</t>
  </si>
  <si>
    <t>804.03</t>
  </si>
  <si>
    <t>93.85</t>
  </si>
  <si>
    <t>46080.35</t>
  </si>
  <si>
    <t>667.95</t>
  </si>
  <si>
    <t>663.74</t>
  </si>
  <si>
    <t>2678.62</t>
  </si>
  <si>
    <t>592.03</t>
  </si>
  <si>
    <t>810.43</t>
  </si>
  <si>
    <t>4254.16</t>
  </si>
  <si>
    <t>195.29</t>
  </si>
  <si>
    <t>117.77</t>
  </si>
  <si>
    <t>20601.0</t>
  </si>
  <si>
    <t>160.21</t>
  </si>
  <si>
    <t>976.93</t>
  </si>
  <si>
    <t>248.46</t>
  </si>
  <si>
    <t>59.58</t>
  </si>
  <si>
    <t>13062.12</t>
  </si>
  <si>
    <t>976.35</t>
  </si>
  <si>
    <t>436.85</t>
  </si>
  <si>
    <t>12271.3</t>
  </si>
  <si>
    <t>285.66</t>
  </si>
  <si>
    <t>88.76</t>
  </si>
  <si>
    <t>1662.0</t>
  </si>
  <si>
    <t>101.37</t>
  </si>
  <si>
    <t>775.85</t>
  </si>
  <si>
    <t>496.67</t>
  </si>
  <si>
    <t>636.21</t>
  </si>
  <si>
    <t>699.7</t>
  </si>
  <si>
    <t>13471.54</t>
  </si>
  <si>
    <t>3.51</t>
  </si>
  <si>
    <t>151.09</t>
  </si>
  <si>
    <t>997.26</t>
  </si>
  <si>
    <t>702.36</t>
  </si>
  <si>
    <t>13352.85</t>
  </si>
  <si>
    <t>108.11</t>
  </si>
  <si>
    <t>497.66</t>
  </si>
  <si>
    <t>5423.16</t>
  </si>
  <si>
    <t>616.72</t>
  </si>
  <si>
    <t>223.59</t>
  </si>
  <si>
    <t>3105.32</t>
  </si>
  <si>
    <t>390.94</t>
  </si>
  <si>
    <t>482.9</t>
  </si>
  <si>
    <t>70.87</t>
  </si>
  <si>
    <t>22280.16</t>
  </si>
  <si>
    <t>513.97</t>
  </si>
  <si>
    <t>10549.18</t>
  </si>
  <si>
    <t>173.39</t>
  </si>
  <si>
    <t>449.88</t>
  </si>
  <si>
    <t>877.57</t>
  </si>
  <si>
    <t>72230.4</t>
  </si>
  <si>
    <t>662.4</t>
  </si>
  <si>
    <t>250.96</t>
  </si>
  <si>
    <t>26.81</t>
  </si>
  <si>
    <t>641.66</t>
  </si>
  <si>
    <t>970.92</t>
  </si>
  <si>
    <t>37.86</t>
  </si>
  <si>
    <t>1106.04</t>
  </si>
  <si>
    <t>269.63</t>
  </si>
  <si>
    <t>517.69</t>
  </si>
  <si>
    <t>20771.49</t>
  </si>
  <si>
    <t>106.1</t>
  </si>
  <si>
    <t>748.71</t>
  </si>
  <si>
    <t>554.9</t>
  </si>
  <si>
    <t>87.2</t>
  </si>
  <si>
    <t>30694.4</t>
  </si>
  <si>
    <t>385.91</t>
  </si>
  <si>
    <t>818.33</t>
  </si>
  <si>
    <t>55.35</t>
  </si>
  <si>
    <t>3970.52</t>
  </si>
  <si>
    <t>311.54</t>
  </si>
  <si>
    <t>583.56</t>
  </si>
  <si>
    <t>12613.86</t>
  </si>
  <si>
    <t>153.66</t>
  </si>
  <si>
    <t>890.55</t>
  </si>
  <si>
    <t>492.86</t>
  </si>
  <si>
    <t>820.5</t>
  </si>
  <si>
    <t>18577.35</t>
  </si>
  <si>
    <t>189.63</t>
  </si>
  <si>
    <t>Quantidade (L/kg)</t>
  </si>
  <si>
    <t>Data</t>
  </si>
  <si>
    <t>ID do Produto</t>
  </si>
  <si>
    <t>Data de Produção</t>
  </si>
  <si>
    <t>Data de Validade</t>
  </si>
  <si>
    <t>Quantidade Vendida (L/kg)</t>
  </si>
  <si>
    <t>Preço por Unidade</t>
  </si>
  <si>
    <t>Receita Aprox.</t>
  </si>
  <si>
    <t>Quantidade em Estoque (L/kg)</t>
  </si>
  <si>
    <t>Quantidade de Recompra (L/kg)</t>
  </si>
  <si>
    <t>Numero de Animais</t>
  </si>
  <si>
    <t>Area Total (Fazenda)</t>
  </si>
  <si>
    <t>Pagamento Cliente</t>
  </si>
  <si>
    <t xml:space="preserve">Em Estoque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</si>
</sst>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d\.m"/>
    <numFmt numFmtId="166" formatCode="yyyy\.m"/>
    <numFmt numFmtId="167" formatCode="dd\.mm"/>
    <numFmt numFmtId="168" formatCode="yyyy\.mm"/>
  </numFmts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326"/>
  <sheetViews>
    <sheetView tabSelected="1" topLeftCell="E1" workbookViewId="0">
      <selection activeCell="F1" sqref="F1"/>
    </sheetView>
  </sheetViews>
  <sheetFormatPr defaultColWidth="12.6640625" defaultRowHeight="15.75" customHeight="1"/>
  <cols>
    <col min="6" max="6" width="17.21875" bestFit="1" customWidth="1"/>
    <col min="18" max="18" width="16.33203125" bestFit="1" customWidth="1"/>
  </cols>
  <sheetData>
    <row r="1" spans="1:19" ht="15.75" customHeight="1">
      <c r="A1" s="1" t="s">
        <v>19384</v>
      </c>
      <c r="B1" s="1" t="s">
        <v>19383</v>
      </c>
      <c r="C1" s="1" t="s">
        <v>0</v>
      </c>
      <c r="D1" s="1" t="s">
        <v>19374</v>
      </c>
      <c r="E1" s="1" t="s">
        <v>19375</v>
      </c>
      <c r="F1" s="2" t="str">
        <f ca="1">IFERROR(__xludf.DUMMYFUNCTION("GOOGLETRANSLATE(I1,""en"",""pt"")"),"Nome do Produto")</f>
        <v>Nome do Produto</v>
      </c>
      <c r="G1" s="1" t="s">
        <v>19373</v>
      </c>
      <c r="H1" s="1" t="s">
        <v>1</v>
      </c>
      <c r="I1" s="1" t="str">
        <f ca="1">IFERROR(__xludf.DUMMYFUNCTION("GOOGLETRANSLATE(O1,""en"",""pt"")"),"Prazo de validade (dias)")</f>
        <v>Prazo de validade (dias)</v>
      </c>
      <c r="J1" s="1" t="str">
        <f ca="1">IFERROR(__xludf.DUMMYFUNCTION("GOOGLETRANSLATE(Q1,""en"",""pt"")"),"Condição de armazenamento")</f>
        <v>Condição de armazenamento</v>
      </c>
      <c r="K1" s="1" t="s">
        <v>19376</v>
      </c>
      <c r="L1" s="1" t="s">
        <v>19377</v>
      </c>
      <c r="M1" s="1" t="s">
        <v>19378</v>
      </c>
      <c r="N1" s="1" t="s">
        <v>19379</v>
      </c>
      <c r="O1" s="1" t="s">
        <v>19380</v>
      </c>
      <c r="P1" s="1" t="s">
        <v>19381</v>
      </c>
      <c r="Q1" s="1" t="s">
        <v>19382</v>
      </c>
      <c r="R1" s="1" t="s">
        <v>19385</v>
      </c>
      <c r="S1" s="1" t="s">
        <v>19386</v>
      </c>
    </row>
    <row r="2" spans="1:19" ht="15.75" customHeight="1">
      <c r="A2" s="1" t="s">
        <v>2</v>
      </c>
      <c r="B2" s="1">
        <v>96</v>
      </c>
      <c r="C2" s="1" t="str">
        <f ca="1">IFERROR(__xludf.DUMMYFUNCTION("GOOGLETRANSLATE(D2,""en"",""pt"")"),"Médio")</f>
        <v>Médio</v>
      </c>
      <c r="D2" s="3">
        <v>44609</v>
      </c>
      <c r="E2" s="1">
        <v>5</v>
      </c>
      <c r="F2" s="2" t="str">
        <f ca="1">IFERROR(__xludf.DUMMYFUNCTION("GOOGLETRANSLATE(I2,""en"",""pt"")"),"Sorvete")</f>
        <v>Sorvete</v>
      </c>
      <c r="G2" s="1" t="s">
        <v>3</v>
      </c>
      <c r="H2" s="1" t="s">
        <v>4</v>
      </c>
      <c r="I2" s="1" t="str">
        <f ca="1">IFERROR(__xludf.DUMMYFUNCTION("GOOGLETRANSLATE(O2,""en"",""pt"")"),"25")</f>
        <v>25</v>
      </c>
      <c r="J2" s="1" t="str">
        <f ca="1">IFERROR(__xludf.DUMMYFUNCTION("GOOGLETRANSLATE(Q2,""en"",""pt"")"),"Congeladas")</f>
        <v>Congeladas</v>
      </c>
      <c r="K2" s="3">
        <v>44557</v>
      </c>
      <c r="L2" s="3">
        <v>44582</v>
      </c>
      <c r="M2" s="1">
        <v>7</v>
      </c>
      <c r="N2" s="1" t="s">
        <v>5</v>
      </c>
      <c r="O2" s="1" t="s">
        <v>6</v>
      </c>
      <c r="P2" s="1">
        <v>215</v>
      </c>
      <c r="Q2" s="1" t="s">
        <v>8</v>
      </c>
      <c r="R2">
        <f ca="1">RANDBETWEEN(0,1)</f>
        <v>0</v>
      </c>
      <c r="S2">
        <f ca="1">RANDBETWEEN(0,1)</f>
        <v>1</v>
      </c>
    </row>
    <row r="3" spans="1:19" ht="15.75" customHeight="1">
      <c r="A3" s="1" t="s">
        <v>9</v>
      </c>
      <c r="B3" s="1">
        <v>44</v>
      </c>
      <c r="C3" s="1" t="str">
        <f ca="1">IFERROR(__xludf.DUMMYFUNCTION("GOOGLETRANSLATE(D3,""en"",""pt"")"),"Grande")</f>
        <v>Grande</v>
      </c>
      <c r="D3" s="3">
        <v>44531</v>
      </c>
      <c r="E3" s="1">
        <v>1</v>
      </c>
      <c r="F3" s="2" t="str">
        <f ca="1">IFERROR(__xludf.DUMMYFUNCTION("GOOGLETRANSLATE(I3,""en"",""pt"")"),"Leite")</f>
        <v>Leite</v>
      </c>
      <c r="G3" s="1" t="s">
        <v>10</v>
      </c>
      <c r="H3" s="1" t="s">
        <v>11</v>
      </c>
      <c r="I3" s="1" t="str">
        <f ca="1">IFERROR(__xludf.DUMMYFUNCTION("GOOGLETRANSLATE(O3,""en"",""pt"")"),"22")</f>
        <v>22</v>
      </c>
      <c r="J3" s="1" t="str">
        <f ca="1">IFERROR(__xludf.DUMMYFUNCTION("GOOGLETRANSLATE(Q3,""en"",""pt"")"),"Pacote Tetra")</f>
        <v>Pacote Tetra</v>
      </c>
      <c r="K3" s="3">
        <v>44472</v>
      </c>
      <c r="L3" s="3">
        <v>44494</v>
      </c>
      <c r="M3" s="1">
        <v>558</v>
      </c>
      <c r="N3" s="1" t="s">
        <v>12</v>
      </c>
      <c r="O3" s="1" t="s">
        <v>13</v>
      </c>
      <c r="P3" s="1">
        <v>129</v>
      </c>
      <c r="Q3" s="1" t="s">
        <v>15</v>
      </c>
      <c r="R3">
        <f t="shared" ref="R3:S66" ca="1" si="0">RANDBETWEEN(0,1)</f>
        <v>1</v>
      </c>
      <c r="S3">
        <f t="shared" ca="1" si="0"/>
        <v>0</v>
      </c>
    </row>
    <row r="4" spans="1:19" ht="15.75" customHeight="1">
      <c r="A4" s="1" t="s">
        <v>16</v>
      </c>
      <c r="B4" s="1">
        <v>24</v>
      </c>
      <c r="C4" s="1" t="str">
        <f ca="1">IFERROR(__xludf.DUMMYFUNCTION("GOOGLETRANSLATE(D4,""en"",""pt"")"),"Médio")</f>
        <v>Médio</v>
      </c>
      <c r="D4" s="3">
        <v>44620</v>
      </c>
      <c r="E4" s="1">
        <v>4</v>
      </c>
      <c r="F4" s="2" t="str">
        <f ca="1">IFERROR(__xludf.DUMMYFUNCTION("GOOGLETRANSLATE(I4,""en"",""pt"")"),"Iogurte")</f>
        <v>Iogurte</v>
      </c>
      <c r="G4" s="1" t="s">
        <v>17</v>
      </c>
      <c r="H4" s="1" t="s">
        <v>18</v>
      </c>
      <c r="I4" s="1" t="str">
        <f ca="1">IFERROR(__xludf.DUMMYFUNCTION("GOOGLETRANSLATE(O4,""en"",""pt"")"),"30")</f>
        <v>30</v>
      </c>
      <c r="J4" s="1" t="str">
        <f ca="1">IFERROR(__xludf.DUMMYFUNCTION("GOOGLETRANSLATE(Q4,""en"",""pt"")"),"Refrigerado")</f>
        <v>Refrigerado</v>
      </c>
      <c r="K4" s="3">
        <v>44575</v>
      </c>
      <c r="L4" s="3">
        <v>44605</v>
      </c>
      <c r="M4" s="1">
        <v>256</v>
      </c>
      <c r="N4" s="1" t="s">
        <v>19</v>
      </c>
      <c r="O4" s="1" t="s">
        <v>20</v>
      </c>
      <c r="P4" s="1">
        <v>247</v>
      </c>
      <c r="Q4" s="1" t="s">
        <v>21</v>
      </c>
      <c r="R4">
        <f t="shared" ca="1" si="0"/>
        <v>1</v>
      </c>
      <c r="S4">
        <f t="shared" ca="1" si="0"/>
        <v>0</v>
      </c>
    </row>
    <row r="5" spans="1:19" ht="15.75" customHeight="1">
      <c r="A5" s="1" t="s">
        <v>22</v>
      </c>
      <c r="B5" s="1">
        <v>89</v>
      </c>
      <c r="C5" s="1" t="str">
        <f ca="1">IFERROR(__xludf.DUMMYFUNCTION("GOOGLETRANSLATE(D5,""en"",""pt"")"),"Pequeno")</f>
        <v>Pequeno</v>
      </c>
      <c r="D5" s="3">
        <v>43625</v>
      </c>
      <c r="E5" s="1">
        <v>3</v>
      </c>
      <c r="F5" s="2" t="str">
        <f ca="1">IFERROR(__xludf.DUMMYFUNCTION("GOOGLETRANSLATE(I5,""en"",""pt"")"),"Queijo")</f>
        <v>Queijo</v>
      </c>
      <c r="G5" s="1" t="s">
        <v>23</v>
      </c>
      <c r="H5" s="1" t="s">
        <v>24</v>
      </c>
      <c r="I5" s="1" t="str">
        <f ca="1">IFERROR(__xludf.DUMMYFUNCTION("GOOGLETRANSLATE(O5,""en"",""pt"")"),"72")</f>
        <v>72</v>
      </c>
      <c r="J5" s="1" t="str">
        <f ca="1">IFERROR(__xludf.DUMMYFUNCTION("GOOGLETRANSLATE(Q5,""en"",""pt"")"),"Congeladas")</f>
        <v>Congeladas</v>
      </c>
      <c r="K5" s="3">
        <v>43600</v>
      </c>
      <c r="L5" s="3">
        <v>43672</v>
      </c>
      <c r="M5" s="1">
        <v>601</v>
      </c>
      <c r="N5" s="1" t="s">
        <v>25</v>
      </c>
      <c r="O5" s="1" t="s">
        <v>26</v>
      </c>
      <c r="P5" s="1">
        <v>222</v>
      </c>
      <c r="Q5" s="1" t="s">
        <v>28</v>
      </c>
      <c r="R5">
        <f t="shared" ca="1" si="0"/>
        <v>1</v>
      </c>
      <c r="S5">
        <f t="shared" ca="1" si="0"/>
        <v>0</v>
      </c>
    </row>
    <row r="6" spans="1:19" ht="15.75" customHeight="1">
      <c r="A6" s="1" t="s">
        <v>29</v>
      </c>
      <c r="B6" s="1">
        <v>21</v>
      </c>
      <c r="C6" s="1" t="str">
        <f ca="1">IFERROR(__xludf.DUMMYFUNCTION("GOOGLETRANSLATE(D6,""en"",""pt"")"),"Médio")</f>
        <v>Médio</v>
      </c>
      <c r="D6" s="3">
        <v>44179</v>
      </c>
      <c r="E6" s="1">
        <v>8</v>
      </c>
      <c r="F6" s="2" t="str">
        <f ca="1">IFERROR(__xludf.DUMMYFUNCTION("GOOGLETRANSLATE(I6,""en"",""pt"")"),"Soro de leite coalhado")</f>
        <v>Soro de leite coalhado</v>
      </c>
      <c r="G6" s="1" t="s">
        <v>30</v>
      </c>
      <c r="H6" s="1" t="s">
        <v>31</v>
      </c>
      <c r="I6" s="1" t="str">
        <f ca="1">IFERROR(__xludf.DUMMYFUNCTION("GOOGLETRANSLATE(O6,""en"",""pt"")"),"11")</f>
        <v>11</v>
      </c>
      <c r="J6" s="1" t="str">
        <f ca="1">IFERROR(__xludf.DUMMYFUNCTION("GOOGLETRANSLATE(Q6,""en"",""pt"")"),"Refrigerado")</f>
        <v>Refrigerado</v>
      </c>
      <c r="K6" s="3">
        <v>44121</v>
      </c>
      <c r="L6" s="3">
        <v>44132</v>
      </c>
      <c r="M6" s="1">
        <v>145</v>
      </c>
      <c r="N6" s="1" t="s">
        <v>32</v>
      </c>
      <c r="O6" s="1" t="s">
        <v>33</v>
      </c>
      <c r="P6" s="1">
        <v>2</v>
      </c>
      <c r="Q6" s="1" t="s">
        <v>35</v>
      </c>
      <c r="R6">
        <f t="shared" ca="1" si="0"/>
        <v>0</v>
      </c>
      <c r="S6">
        <f t="shared" ca="1" si="0"/>
        <v>1</v>
      </c>
    </row>
    <row r="7" spans="1:19" ht="15.75" customHeight="1">
      <c r="A7" s="1" t="s">
        <v>36</v>
      </c>
      <c r="B7" s="1">
        <v>51</v>
      </c>
      <c r="C7" s="1" t="str">
        <f ca="1">IFERROR(__xludf.DUMMYFUNCTION("GOOGLETRANSLATE(D7,""en"",""pt"")"),"Médio")</f>
        <v>Médio</v>
      </c>
      <c r="D7" s="3">
        <v>43472</v>
      </c>
      <c r="E7" s="1">
        <v>6</v>
      </c>
      <c r="F7" s="2" t="str">
        <f ca="1">IFERROR(__xludf.DUMMYFUNCTION("GOOGLETRANSLATE(I7,""en"",""pt"")"),"Coalhada")</f>
        <v>Coalhada</v>
      </c>
      <c r="G7" s="1" t="s">
        <v>37</v>
      </c>
      <c r="H7" s="1" t="s">
        <v>38</v>
      </c>
      <c r="I7" s="1" t="str">
        <f ca="1">IFERROR(__xludf.DUMMYFUNCTION("GOOGLETRANSLATE(O7,""en"",""pt"")"),"5")</f>
        <v>5</v>
      </c>
      <c r="J7" s="1" t="str">
        <f ca="1">IFERROR(__xludf.DUMMYFUNCTION("GOOGLETRANSLATE(Q7,""en"",""pt"")"),"Refrigerado")</f>
        <v>Refrigerado</v>
      </c>
      <c r="K7" s="3">
        <v>43468</v>
      </c>
      <c r="L7" s="3">
        <v>43473</v>
      </c>
      <c r="M7" s="1">
        <v>74</v>
      </c>
      <c r="N7" s="1" t="s">
        <v>39</v>
      </c>
      <c r="O7" s="5">
        <v>1596597</v>
      </c>
      <c r="P7" s="1">
        <v>519</v>
      </c>
      <c r="Q7" s="1" t="s">
        <v>41</v>
      </c>
      <c r="R7">
        <f t="shared" ca="1" si="0"/>
        <v>0</v>
      </c>
      <c r="S7">
        <f t="shared" ca="1" si="0"/>
        <v>1</v>
      </c>
    </row>
    <row r="8" spans="1:19" ht="15.75" customHeight="1">
      <c r="A8" s="1" t="s">
        <v>42</v>
      </c>
      <c r="B8" s="1">
        <v>74</v>
      </c>
      <c r="C8" s="1" t="str">
        <f ca="1">IFERROR(__xludf.DUMMYFUNCTION("GOOGLETRANSLATE(D8,""en"",""pt"")"),"Pequeno")</f>
        <v>Pequeno</v>
      </c>
      <c r="D8" s="3">
        <v>44778</v>
      </c>
      <c r="E8" s="1">
        <v>3</v>
      </c>
      <c r="F8" s="2" t="str">
        <f ca="1">IFERROR(__xludf.DUMMYFUNCTION("GOOGLETRANSLATE(I8,""en"",""pt"")"),"Queijo")</f>
        <v>Queijo</v>
      </c>
      <c r="G8" s="1" t="s">
        <v>43</v>
      </c>
      <c r="H8" s="1" t="s">
        <v>44</v>
      </c>
      <c r="I8" s="1" t="str">
        <f ca="1">IFERROR(__xludf.DUMMYFUNCTION("GOOGLETRANSLATE(O8,""en"",""pt"")"),"83")</f>
        <v>83</v>
      </c>
      <c r="J8" s="1" t="str">
        <f ca="1">IFERROR(__xludf.DUMMYFUNCTION("GOOGLETRANSLATE(Q8,""en"",""pt"")"),"Congeladas")</f>
        <v>Congeladas</v>
      </c>
      <c r="K8" s="3">
        <v>44726</v>
      </c>
      <c r="L8" s="3">
        <v>44809</v>
      </c>
      <c r="M8" s="1">
        <v>410</v>
      </c>
      <c r="N8" s="1" t="s">
        <v>45</v>
      </c>
      <c r="O8" s="1" t="s">
        <v>46</v>
      </c>
      <c r="P8" s="1">
        <v>347</v>
      </c>
      <c r="Q8" s="1" t="s">
        <v>48</v>
      </c>
      <c r="R8">
        <f t="shared" ca="1" si="0"/>
        <v>1</v>
      </c>
      <c r="S8">
        <f t="shared" ca="1" si="0"/>
        <v>1</v>
      </c>
    </row>
    <row r="9" spans="1:19" ht="15.75" customHeight="1">
      <c r="A9" s="1" t="s">
        <v>49</v>
      </c>
      <c r="B9" s="1">
        <v>77</v>
      </c>
      <c r="C9" s="1" t="str">
        <f ca="1">IFERROR(__xludf.DUMMYFUNCTION("GOOGLETRANSLATE(D9,""en"",""pt"")"),"Médio")</f>
        <v>Médio</v>
      </c>
      <c r="D9" s="3">
        <v>43510</v>
      </c>
      <c r="E9" s="1">
        <v>9</v>
      </c>
      <c r="F9" s="2" t="str">
        <f ca="1">IFERROR(__xludf.DUMMYFUNCTION("GOOGLETRANSLATE(I9,""en"",""pt"")"),"Painel")</f>
        <v>Painel</v>
      </c>
      <c r="G9" s="1" t="s">
        <v>50</v>
      </c>
      <c r="H9" s="6">
        <v>45533</v>
      </c>
      <c r="I9" s="1" t="str">
        <f ca="1">IFERROR(__xludf.DUMMYFUNCTION("GOOGLETRANSLATE(O9,""en"",""pt"")"),"14")</f>
        <v>14</v>
      </c>
      <c r="J9" s="1" t="str">
        <f ca="1">IFERROR(__xludf.DUMMYFUNCTION("GOOGLETRANSLATE(Q9,""en"",""pt"")"),"Refrigerado")</f>
        <v>Refrigerado</v>
      </c>
      <c r="K9" s="3">
        <v>43471</v>
      </c>
      <c r="L9" s="3">
        <v>43485</v>
      </c>
      <c r="M9" s="1">
        <v>15</v>
      </c>
      <c r="N9" s="6">
        <v>45564</v>
      </c>
      <c r="O9" s="1" t="s">
        <v>51</v>
      </c>
      <c r="P9" s="1">
        <v>188</v>
      </c>
      <c r="Q9" s="1" t="s">
        <v>52</v>
      </c>
      <c r="R9">
        <f t="shared" ca="1" si="0"/>
        <v>0</v>
      </c>
      <c r="S9">
        <f t="shared" ca="1" si="0"/>
        <v>1</v>
      </c>
    </row>
    <row r="10" spans="1:19" ht="15.75" customHeight="1">
      <c r="A10" s="1" t="s">
        <v>53</v>
      </c>
      <c r="B10" s="1">
        <v>76</v>
      </c>
      <c r="C10" s="1" t="str">
        <f ca="1">IFERROR(__xludf.DUMMYFUNCTION("GOOGLETRANSLATE(D10,""en"",""pt"")"),"Médio")</f>
        <v>Médio</v>
      </c>
      <c r="D10" s="3">
        <v>44045</v>
      </c>
      <c r="E10" s="1">
        <v>6</v>
      </c>
      <c r="F10" s="2" t="str">
        <f ca="1">IFERROR(__xludf.DUMMYFUNCTION("GOOGLETRANSLATE(I10,""en"",""pt"")"),"Coalhada")</f>
        <v>Coalhada</v>
      </c>
      <c r="G10" s="1" t="s">
        <v>54</v>
      </c>
      <c r="H10" s="1" t="s">
        <v>55</v>
      </c>
      <c r="I10" s="1" t="str">
        <f ca="1">IFERROR(__xludf.DUMMYFUNCTION("GOOGLETRANSLATE(O10,""en"",""pt"")"),"6")</f>
        <v>6</v>
      </c>
      <c r="J10" s="1" t="str">
        <f ca="1">IFERROR(__xludf.DUMMYFUNCTION("GOOGLETRANSLATE(Q10,""en"",""pt"")"),"Refrigerado")</f>
        <v>Refrigerado</v>
      </c>
      <c r="K10" s="3">
        <v>43988</v>
      </c>
      <c r="L10" s="3">
        <v>43994</v>
      </c>
      <c r="M10" s="1">
        <v>860</v>
      </c>
      <c r="N10" s="1" t="s">
        <v>56</v>
      </c>
      <c r="O10" s="1" t="s">
        <v>57</v>
      </c>
      <c r="P10" s="1">
        <v>89</v>
      </c>
      <c r="Q10" s="1" t="s">
        <v>59</v>
      </c>
      <c r="R10">
        <f t="shared" ca="1" si="0"/>
        <v>0</v>
      </c>
      <c r="S10">
        <f t="shared" ca="1" si="0"/>
        <v>1</v>
      </c>
    </row>
    <row r="11" spans="1:19" ht="15.75" customHeight="1">
      <c r="A11" s="1" t="s">
        <v>60</v>
      </c>
      <c r="B11" s="1">
        <v>36</v>
      </c>
      <c r="C11" s="1" t="str">
        <f ca="1">IFERROR(__xludf.DUMMYFUNCTION("GOOGLETRANSLATE(D11,""en"",""pt"")"),"Grande")</f>
        <v>Grande</v>
      </c>
      <c r="D11" s="3">
        <v>44624</v>
      </c>
      <c r="E11" s="1">
        <v>8</v>
      </c>
      <c r="F11" s="2" t="str">
        <f ca="1">IFERROR(__xludf.DUMMYFUNCTION("GOOGLETRANSLATE(I11,""en"",""pt"")"),"Soro de leite coalhado")</f>
        <v>Soro de leite coalhado</v>
      </c>
      <c r="G11" s="1" t="s">
        <v>61</v>
      </c>
      <c r="H11" s="1" t="s">
        <v>62</v>
      </c>
      <c r="I11" s="1" t="str">
        <f ca="1">IFERROR(__xludf.DUMMYFUNCTION("GOOGLETRANSLATE(O11,""en"",""pt"")"),"9")</f>
        <v>9</v>
      </c>
      <c r="J11" s="1" t="str">
        <f ca="1">IFERROR(__xludf.DUMMYFUNCTION("GOOGLETRANSLATE(Q11,""en"",""pt"")"),"Refrigerado")</f>
        <v>Refrigerado</v>
      </c>
      <c r="K11" s="3">
        <v>44595</v>
      </c>
      <c r="L11" s="3">
        <v>44604</v>
      </c>
      <c r="M11" s="1">
        <v>108</v>
      </c>
      <c r="N11" s="1" t="s">
        <v>63</v>
      </c>
      <c r="O11" s="5">
        <v>1126441</v>
      </c>
      <c r="P11" s="1">
        <v>277</v>
      </c>
      <c r="Q11" s="1" t="s">
        <v>65</v>
      </c>
      <c r="R11">
        <f t="shared" ca="1" si="0"/>
        <v>1</v>
      </c>
      <c r="S11">
        <f t="shared" ca="1" si="0"/>
        <v>1</v>
      </c>
    </row>
    <row r="12" spans="1:19" ht="15.75" customHeight="1">
      <c r="A12" s="1" t="s">
        <v>66</v>
      </c>
      <c r="B12" s="1">
        <v>82</v>
      </c>
      <c r="C12" s="1" t="str">
        <f ca="1">IFERROR(__xludf.DUMMYFUNCTION("GOOGLETRANSLATE(D12,""en"",""pt"")"),"Pequeno")</f>
        <v>Pequeno</v>
      </c>
      <c r="D12" s="3">
        <v>44552</v>
      </c>
      <c r="E12" s="1">
        <v>4</v>
      </c>
      <c r="F12" s="2" t="str">
        <f ca="1">IFERROR(__xludf.DUMMYFUNCTION("GOOGLETRANSLATE(I12,""en"",""pt"")"),"Iogurte")</f>
        <v>Iogurte</v>
      </c>
      <c r="G12" s="1" t="s">
        <v>67</v>
      </c>
      <c r="H12" s="1" t="s">
        <v>68</v>
      </c>
      <c r="I12" s="1" t="str">
        <f ca="1">IFERROR(__xludf.DUMMYFUNCTION("GOOGLETRANSLATE(O12,""en"",""pt"")"),"24")</f>
        <v>24</v>
      </c>
      <c r="J12" s="1" t="str">
        <f ca="1">IFERROR(__xludf.DUMMYFUNCTION("GOOGLETRANSLATE(Q12,""en"",""pt"")"),"Refrigerado")</f>
        <v>Refrigerado</v>
      </c>
      <c r="K12" s="3">
        <v>44502</v>
      </c>
      <c r="L12" s="3">
        <v>44526</v>
      </c>
      <c r="M12" s="1">
        <v>22</v>
      </c>
      <c r="N12" s="1" t="s">
        <v>69</v>
      </c>
      <c r="O12" s="1" t="s">
        <v>70</v>
      </c>
      <c r="P12" s="1">
        <v>30</v>
      </c>
      <c r="Q12" s="1" t="s">
        <v>72</v>
      </c>
      <c r="R12">
        <f t="shared" ca="1" si="0"/>
        <v>0</v>
      </c>
      <c r="S12">
        <f t="shared" ca="1" si="0"/>
        <v>1</v>
      </c>
    </row>
    <row r="13" spans="1:19" ht="15.75" customHeight="1">
      <c r="A13" s="1" t="s">
        <v>73</v>
      </c>
      <c r="B13" s="1">
        <v>99</v>
      </c>
      <c r="C13" s="1" t="str">
        <f ca="1">IFERROR(__xludf.DUMMYFUNCTION("GOOGLETRANSLATE(D13,""en"",""pt"")"),"Pequeno")</f>
        <v>Pequeno</v>
      </c>
      <c r="D13" s="3">
        <v>44118</v>
      </c>
      <c r="E13" s="1">
        <v>7</v>
      </c>
      <c r="F13" s="2" t="str">
        <f ca="1">IFERROR(__xludf.DUMMYFUNCTION("GOOGLETRANSLATE(I13,""en"",""pt"")"),"Lassi")</f>
        <v>Lassi</v>
      </c>
      <c r="G13" s="1" t="s">
        <v>74</v>
      </c>
      <c r="H13" s="1" t="s">
        <v>75</v>
      </c>
      <c r="I13" s="1" t="str">
        <f ca="1">IFERROR(__xludf.DUMMYFUNCTION("GOOGLETRANSLATE(O13,""en"",""pt"")"),"14")</f>
        <v>14</v>
      </c>
      <c r="J13" s="1" t="str">
        <f ca="1">IFERROR(__xludf.DUMMYFUNCTION("GOOGLETRANSLATE(Q13,""en"",""pt"")"),"Refrigerado")</f>
        <v>Refrigerado</v>
      </c>
      <c r="K13" s="3">
        <v>44065</v>
      </c>
      <c r="L13" s="3">
        <v>44079</v>
      </c>
      <c r="M13" s="1">
        <v>345</v>
      </c>
      <c r="N13" s="1" t="s">
        <v>76</v>
      </c>
      <c r="O13" s="1" t="s">
        <v>77</v>
      </c>
      <c r="P13" s="1">
        <v>308</v>
      </c>
      <c r="Q13" s="1" t="s">
        <v>79</v>
      </c>
      <c r="R13">
        <f t="shared" ca="1" si="0"/>
        <v>0</v>
      </c>
      <c r="S13">
        <f t="shared" ca="1" si="0"/>
        <v>1</v>
      </c>
    </row>
    <row r="14" spans="1:19" ht="15.75" customHeight="1">
      <c r="A14" s="1" t="s">
        <v>80</v>
      </c>
      <c r="B14" s="1">
        <v>81</v>
      </c>
      <c r="C14" s="1" t="str">
        <f ca="1">IFERROR(__xludf.DUMMYFUNCTION("GOOGLETRANSLATE(D14,""en"",""pt"")"),"Grande")</f>
        <v>Grande</v>
      </c>
      <c r="D14" s="3">
        <v>43879</v>
      </c>
      <c r="E14" s="1">
        <v>3</v>
      </c>
      <c r="F14" s="2" t="str">
        <f ca="1">IFERROR(__xludf.DUMMYFUNCTION("GOOGLETRANSLATE(I14,""en"",""pt"")"),"Queijo")</f>
        <v>Queijo</v>
      </c>
      <c r="G14" s="1" t="s">
        <v>81</v>
      </c>
      <c r="H14" s="1" t="s">
        <v>82</v>
      </c>
      <c r="I14" s="1" t="str">
        <f ca="1">IFERROR(__xludf.DUMMYFUNCTION("GOOGLETRANSLATE(O14,""en"",""pt"")"),"69")</f>
        <v>69</v>
      </c>
      <c r="J14" s="1" t="str">
        <f ca="1">IFERROR(__xludf.DUMMYFUNCTION("GOOGLETRANSLATE(Q14,""en"",""pt"")"),"Refrigerado")</f>
        <v>Refrigerado</v>
      </c>
      <c r="K14" s="3">
        <v>43848</v>
      </c>
      <c r="L14" s="3">
        <v>43917</v>
      </c>
      <c r="M14" s="1">
        <v>1</v>
      </c>
      <c r="N14" s="1" t="s">
        <v>83</v>
      </c>
      <c r="O14" s="1" t="s">
        <v>83</v>
      </c>
      <c r="P14" s="1">
        <v>11</v>
      </c>
      <c r="Q14" s="1" t="s">
        <v>85</v>
      </c>
      <c r="R14">
        <f t="shared" ca="1" si="0"/>
        <v>1</v>
      </c>
      <c r="S14">
        <f t="shared" ca="1" si="0"/>
        <v>1</v>
      </c>
    </row>
    <row r="15" spans="1:19" ht="15.75" customHeight="1">
      <c r="A15" s="1" t="s">
        <v>86</v>
      </c>
      <c r="B15" s="1">
        <v>39</v>
      </c>
      <c r="C15" s="1" t="str">
        <f ca="1">IFERROR(__xludf.DUMMYFUNCTION("GOOGLETRANSLATE(D15,""en"",""pt"")"),"Grande")</f>
        <v>Grande</v>
      </c>
      <c r="D15" s="3">
        <v>43825</v>
      </c>
      <c r="E15" s="1">
        <v>5</v>
      </c>
      <c r="F15" s="2" t="str">
        <f ca="1">IFERROR(__xludf.DUMMYFUNCTION("GOOGLETRANSLATE(I15,""en"",""pt"")"),"Sorvete")</f>
        <v>Sorvete</v>
      </c>
      <c r="G15" s="1" t="s">
        <v>87</v>
      </c>
      <c r="H15" s="1" t="s">
        <v>88</v>
      </c>
      <c r="I15" s="1" t="str">
        <f ca="1">IFERROR(__xludf.DUMMYFUNCTION("GOOGLETRANSLATE(O15,""en"",""pt"")"),"25")</f>
        <v>25</v>
      </c>
      <c r="J15" s="1" t="str">
        <f ca="1">IFERROR(__xludf.DUMMYFUNCTION("GOOGLETRANSLATE(Q15,""en"",""pt"")"),"Congeladas")</f>
        <v>Congeladas</v>
      </c>
      <c r="K15" s="3">
        <v>43814</v>
      </c>
      <c r="L15" s="3">
        <v>43839</v>
      </c>
      <c r="M15" s="1">
        <v>80</v>
      </c>
      <c r="N15" s="1" t="s">
        <v>89</v>
      </c>
      <c r="O15" s="5">
        <v>2061947</v>
      </c>
      <c r="P15" s="1">
        <v>532</v>
      </c>
      <c r="Q15" s="1" t="s">
        <v>91</v>
      </c>
      <c r="R15">
        <f t="shared" ca="1" si="0"/>
        <v>1</v>
      </c>
      <c r="S15">
        <f t="shared" ca="1" si="0"/>
        <v>0</v>
      </c>
    </row>
    <row r="16" spans="1:19" ht="15.75" customHeight="1">
      <c r="A16" s="1" t="s">
        <v>92</v>
      </c>
      <c r="B16" s="1">
        <v>70</v>
      </c>
      <c r="C16" s="1" t="str">
        <f ca="1">IFERROR(__xludf.DUMMYFUNCTION("GOOGLETRANSLATE(D16,""en"",""pt"")"),"Médio")</f>
        <v>Médio</v>
      </c>
      <c r="D16" s="3">
        <v>44661</v>
      </c>
      <c r="E16" s="1">
        <v>5</v>
      </c>
      <c r="F16" s="2" t="str">
        <f ca="1">IFERROR(__xludf.DUMMYFUNCTION("GOOGLETRANSLATE(I16,""en"",""pt"")"),"Sorvete")</f>
        <v>Sorvete</v>
      </c>
      <c r="G16" s="1" t="s">
        <v>93</v>
      </c>
      <c r="H16" s="1" t="s">
        <v>94</v>
      </c>
      <c r="I16" s="1" t="str">
        <f ca="1">IFERROR(__xludf.DUMMYFUNCTION("GOOGLETRANSLATE(O16,""en"",""pt"")"),"28")</f>
        <v>28</v>
      </c>
      <c r="J16" s="1" t="str">
        <f ca="1">IFERROR(__xludf.DUMMYFUNCTION("GOOGLETRANSLATE(Q16,""en"",""pt"")"),"Congeladas")</f>
        <v>Congeladas</v>
      </c>
      <c r="K16" s="3">
        <v>44646</v>
      </c>
      <c r="L16" s="3">
        <v>44674</v>
      </c>
      <c r="M16" s="1">
        <v>645</v>
      </c>
      <c r="N16" s="1" t="s">
        <v>95</v>
      </c>
      <c r="O16" s="1" t="s">
        <v>96</v>
      </c>
      <c r="P16" s="1">
        <v>152</v>
      </c>
      <c r="Q16" s="1" t="s">
        <v>97</v>
      </c>
      <c r="R16">
        <f t="shared" ca="1" si="0"/>
        <v>0</v>
      </c>
      <c r="S16">
        <f t="shared" ca="1" si="0"/>
        <v>1</v>
      </c>
    </row>
    <row r="17" spans="1:19" ht="15.75" customHeight="1">
      <c r="A17" s="1" t="s">
        <v>98</v>
      </c>
      <c r="B17" s="1">
        <v>71</v>
      </c>
      <c r="C17" s="1" t="str">
        <f ca="1">IFERROR(__xludf.DUMMYFUNCTION("GOOGLETRANSLATE(D17,""en"",""pt"")"),"Pequeno")</f>
        <v>Pequeno</v>
      </c>
      <c r="D17" s="3">
        <v>43883</v>
      </c>
      <c r="E17" s="1">
        <v>1</v>
      </c>
      <c r="F17" s="2" t="str">
        <f ca="1">IFERROR(__xludf.DUMMYFUNCTION("GOOGLETRANSLATE(I17,""en"",""pt"")"),"Leite")</f>
        <v>Leite</v>
      </c>
      <c r="G17" s="1" t="s">
        <v>99</v>
      </c>
      <c r="H17" s="1" t="s">
        <v>100</v>
      </c>
      <c r="I17" s="1" t="str">
        <f ca="1">IFERROR(__xludf.DUMMYFUNCTION("GOOGLETRANSLATE(O17,""en"",""pt"")"),"1")</f>
        <v>1</v>
      </c>
      <c r="J17" s="1" t="str">
        <f ca="1">IFERROR(__xludf.DUMMYFUNCTION("GOOGLETRANSLATE(Q17,""en"",""pt"")"),"Pacote de polietileno")</f>
        <v>Pacote de polietileno</v>
      </c>
      <c r="K17" s="3">
        <v>43861</v>
      </c>
      <c r="L17" s="3">
        <v>43862</v>
      </c>
      <c r="M17" s="1">
        <v>778</v>
      </c>
      <c r="N17" s="1" t="s">
        <v>101</v>
      </c>
      <c r="O17" s="1" t="s">
        <v>102</v>
      </c>
      <c r="P17" s="1">
        <v>43</v>
      </c>
      <c r="Q17" s="4">
        <v>45624</v>
      </c>
      <c r="R17">
        <f t="shared" ca="1" si="0"/>
        <v>1</v>
      </c>
      <c r="S17">
        <f t="shared" ca="1" si="0"/>
        <v>0</v>
      </c>
    </row>
    <row r="18" spans="1:19" ht="15.75" customHeight="1">
      <c r="A18" s="1" t="s">
        <v>104</v>
      </c>
      <c r="B18" s="1">
        <v>95</v>
      </c>
      <c r="C18" s="1" t="str">
        <f ca="1">IFERROR(__xludf.DUMMYFUNCTION("GOOGLETRANSLATE(D18,""en"",""pt"")"),"Grande")</f>
        <v>Grande</v>
      </c>
      <c r="D18" s="3">
        <v>44912</v>
      </c>
      <c r="E18" s="1">
        <v>10</v>
      </c>
      <c r="F18" s="2" t="str">
        <f ca="1">IFERROR(__xludf.DUMMYFUNCTION("GOOGLETRANSLATE(I18,""en"",""pt"")"),"ghee")</f>
        <v>ghee</v>
      </c>
      <c r="G18" s="1" t="s">
        <v>105</v>
      </c>
      <c r="H18" s="1" t="s">
        <v>106</v>
      </c>
      <c r="I18" s="1" t="str">
        <f ca="1">IFERROR(__xludf.DUMMYFUNCTION("GOOGLETRANSLATE(O18,""en"",""pt"")"),"138")</f>
        <v>138</v>
      </c>
      <c r="J18" s="1" t="str">
        <f ca="1">IFERROR(__xludf.DUMMYFUNCTION("GOOGLETRANSLATE(Q18,""en"",""pt"")"),"Ambiente")</f>
        <v>Ambiente</v>
      </c>
      <c r="K18" s="3">
        <v>44891</v>
      </c>
      <c r="L18" s="3">
        <v>45029</v>
      </c>
      <c r="M18" s="1">
        <v>438</v>
      </c>
      <c r="N18" s="1" t="s">
        <v>107</v>
      </c>
      <c r="O18" s="1" t="s">
        <v>108</v>
      </c>
      <c r="P18" s="1">
        <v>225</v>
      </c>
      <c r="Q18" s="1" t="s">
        <v>110</v>
      </c>
      <c r="R18">
        <f t="shared" ca="1" si="0"/>
        <v>0</v>
      </c>
      <c r="S18">
        <f t="shared" ca="1" si="0"/>
        <v>0</v>
      </c>
    </row>
    <row r="19" spans="1:19" ht="15.75" customHeight="1">
      <c r="A19" s="1" t="s">
        <v>111</v>
      </c>
      <c r="B19" s="1">
        <v>88</v>
      </c>
      <c r="C19" s="1" t="str">
        <f ca="1">IFERROR(__xludf.DUMMYFUNCTION("GOOGLETRANSLATE(D19,""en"",""pt"")"),"Médio")</f>
        <v>Médio</v>
      </c>
      <c r="D19" s="3">
        <v>44006</v>
      </c>
      <c r="E19" s="1">
        <v>6</v>
      </c>
      <c r="F19" s="2" t="str">
        <f ca="1">IFERROR(__xludf.DUMMYFUNCTION("GOOGLETRANSLATE(I19,""en"",""pt"")"),"Coalhada")</f>
        <v>Coalhada</v>
      </c>
      <c r="G19" s="1" t="s">
        <v>112</v>
      </c>
      <c r="H19" s="1" t="s">
        <v>113</v>
      </c>
      <c r="I19" s="1" t="str">
        <f ca="1">IFERROR(__xludf.DUMMYFUNCTION("GOOGLETRANSLATE(O19,""en"",""pt"")"),"6")</f>
        <v>6</v>
      </c>
      <c r="J19" s="1" t="str">
        <f ca="1">IFERROR(__xludf.DUMMYFUNCTION("GOOGLETRANSLATE(Q19,""en"",""pt"")"),"Refrigerado")</f>
        <v>Refrigerado</v>
      </c>
      <c r="K19" s="3">
        <v>43959</v>
      </c>
      <c r="L19" s="3">
        <v>43965</v>
      </c>
      <c r="M19" s="1">
        <v>270</v>
      </c>
      <c r="N19" s="1" t="s">
        <v>114</v>
      </c>
      <c r="O19" s="5">
        <v>2291047</v>
      </c>
      <c r="P19" s="1">
        <v>115</v>
      </c>
      <c r="Q19" s="1" t="s">
        <v>116</v>
      </c>
      <c r="R19">
        <f t="shared" ca="1" si="0"/>
        <v>0</v>
      </c>
      <c r="S19">
        <f t="shared" ca="1" si="0"/>
        <v>0</v>
      </c>
    </row>
    <row r="20" spans="1:19" ht="15.75" customHeight="1">
      <c r="A20" s="1" t="s">
        <v>117</v>
      </c>
      <c r="B20" s="1">
        <v>25</v>
      </c>
      <c r="C20" s="1" t="str">
        <f ca="1">IFERROR(__xludf.DUMMYFUNCTION("GOOGLETRANSLATE(D20,""en"",""pt"")"),"Grande")</f>
        <v>Grande</v>
      </c>
      <c r="D20" s="3">
        <v>43849</v>
      </c>
      <c r="E20" s="1">
        <v>8</v>
      </c>
      <c r="F20" s="2" t="str">
        <f ca="1">IFERROR(__xludf.DUMMYFUNCTION("GOOGLETRANSLATE(I20,""en"",""pt"")"),"Soro de leite coalhado")</f>
        <v>Soro de leite coalhado</v>
      </c>
      <c r="G20" s="1" t="s">
        <v>118</v>
      </c>
      <c r="H20" s="1" t="s">
        <v>119</v>
      </c>
      <c r="I20" s="1" t="str">
        <f ca="1">IFERROR(__xludf.DUMMYFUNCTION("GOOGLETRANSLATE(O20,""en"",""pt"")"),"10")</f>
        <v>10</v>
      </c>
      <c r="J20" s="1" t="str">
        <f ca="1">IFERROR(__xludf.DUMMYFUNCTION("GOOGLETRANSLATE(Q20,""en"",""pt"")"),"Refrigerado")</f>
        <v>Refrigerado</v>
      </c>
      <c r="K20" s="3">
        <v>43800</v>
      </c>
      <c r="L20" s="3">
        <v>43810</v>
      </c>
      <c r="M20" s="1">
        <v>309</v>
      </c>
      <c r="N20" s="1" t="s">
        <v>120</v>
      </c>
      <c r="O20" s="1" t="s">
        <v>121</v>
      </c>
      <c r="P20" s="1">
        <v>58</v>
      </c>
      <c r="Q20" s="1" t="s">
        <v>122</v>
      </c>
      <c r="R20">
        <f t="shared" ca="1" si="0"/>
        <v>1</v>
      </c>
      <c r="S20">
        <f t="shared" ca="1" si="0"/>
        <v>0</v>
      </c>
    </row>
    <row r="21" spans="1:19" ht="15.75" customHeight="1">
      <c r="A21" s="1" t="s">
        <v>123</v>
      </c>
      <c r="B21" s="1">
        <v>52</v>
      </c>
      <c r="C21" s="1" t="str">
        <f ca="1">IFERROR(__xludf.DUMMYFUNCTION("GOOGLETRANSLATE(D21,""en"",""pt"")"),"Médio")</f>
        <v>Médio</v>
      </c>
      <c r="D21" s="3">
        <v>44362</v>
      </c>
      <c r="E21" s="1">
        <v>1</v>
      </c>
      <c r="F21" s="2" t="str">
        <f ca="1">IFERROR(__xludf.DUMMYFUNCTION("GOOGLETRANSLATE(I21,""en"",""pt"")"),"Leite")</f>
        <v>Leite</v>
      </c>
      <c r="G21" s="1" t="s">
        <v>124</v>
      </c>
      <c r="H21" s="1" t="s">
        <v>125</v>
      </c>
      <c r="I21" s="1" t="str">
        <f ca="1">IFERROR(__xludf.DUMMYFUNCTION("GOOGLETRANSLATE(O21,""en"",""pt"")"),"28")</f>
        <v>28</v>
      </c>
      <c r="J21" s="1" t="str">
        <f ca="1">IFERROR(__xludf.DUMMYFUNCTION("GOOGLETRANSLATE(Q21,""en"",""pt"")"),"Pacote Tetra")</f>
        <v>Pacote Tetra</v>
      </c>
      <c r="K21" s="3">
        <v>44338</v>
      </c>
      <c r="L21" s="3">
        <v>44366</v>
      </c>
      <c r="M21" s="1">
        <v>486</v>
      </c>
      <c r="N21" s="1" t="s">
        <v>126</v>
      </c>
      <c r="O21" s="1" t="s">
        <v>127</v>
      </c>
      <c r="P21" s="1">
        <v>410</v>
      </c>
      <c r="Q21" s="1" t="s">
        <v>129</v>
      </c>
      <c r="R21">
        <f t="shared" ca="1" si="0"/>
        <v>0</v>
      </c>
      <c r="S21">
        <f t="shared" ca="1" si="0"/>
        <v>1</v>
      </c>
    </row>
    <row r="22" spans="1:19" ht="13.2">
      <c r="A22" s="1" t="s">
        <v>130</v>
      </c>
      <c r="B22" s="1">
        <v>24</v>
      </c>
      <c r="C22" s="1" t="str">
        <f ca="1">IFERROR(__xludf.DUMMYFUNCTION("GOOGLETRANSLATE(D22,""en"",""pt"")"),"Grande")</f>
        <v>Grande</v>
      </c>
      <c r="D22" s="3">
        <v>43970</v>
      </c>
      <c r="E22" s="1">
        <v>9</v>
      </c>
      <c r="F22" s="2" t="str">
        <f ca="1">IFERROR(__xludf.DUMMYFUNCTION("GOOGLETRANSLATE(I22,""en"",""pt"")"),"Painel")</f>
        <v>Painel</v>
      </c>
      <c r="G22" s="1" t="s">
        <v>131</v>
      </c>
      <c r="H22" s="1" t="s">
        <v>132</v>
      </c>
      <c r="I22" s="1" t="str">
        <f ca="1">IFERROR(__xludf.DUMMYFUNCTION("GOOGLETRANSLATE(O22,""en"",""pt"")"),"10")</f>
        <v>10</v>
      </c>
      <c r="J22" s="1" t="str">
        <f ca="1">IFERROR(__xludf.DUMMYFUNCTION("GOOGLETRANSLATE(Q22,""en"",""pt"")"),"Refrigerado")</f>
        <v>Refrigerado</v>
      </c>
      <c r="K22" s="3">
        <v>43925</v>
      </c>
      <c r="L22" s="3">
        <v>43935</v>
      </c>
      <c r="M22" s="1">
        <v>26</v>
      </c>
      <c r="N22" s="1" t="s">
        <v>133</v>
      </c>
      <c r="O22" s="5">
        <v>134989</v>
      </c>
      <c r="P22" s="1">
        <v>62</v>
      </c>
      <c r="Q22" s="1" t="s">
        <v>135</v>
      </c>
      <c r="R22">
        <f t="shared" ca="1" si="0"/>
        <v>1</v>
      </c>
      <c r="S22">
        <f t="shared" ca="1" si="0"/>
        <v>1</v>
      </c>
    </row>
    <row r="23" spans="1:19" ht="13.2">
      <c r="A23" s="1" t="s">
        <v>136</v>
      </c>
      <c r="B23" s="1">
        <v>85</v>
      </c>
      <c r="C23" s="1" t="str">
        <f ca="1">IFERROR(__xludf.DUMMYFUNCTION("GOOGLETRANSLATE(D23,""en"",""pt"")"),"Pequeno")</f>
        <v>Pequeno</v>
      </c>
      <c r="D23" s="3">
        <v>44781</v>
      </c>
      <c r="E23" s="1">
        <v>3</v>
      </c>
      <c r="F23" s="2" t="str">
        <f ca="1">IFERROR(__xludf.DUMMYFUNCTION("GOOGLETRANSLATE(I23,""en"",""pt"")"),"Queijo")</f>
        <v>Queijo</v>
      </c>
      <c r="G23" s="1" t="s">
        <v>137</v>
      </c>
      <c r="H23" s="1" t="s">
        <v>138</v>
      </c>
      <c r="I23" s="1" t="str">
        <f ca="1">IFERROR(__xludf.DUMMYFUNCTION("GOOGLETRANSLATE(O23,""en"",""pt"")"),"43")</f>
        <v>43</v>
      </c>
      <c r="J23" s="1" t="str">
        <f ca="1">IFERROR(__xludf.DUMMYFUNCTION("GOOGLETRANSLATE(Q23,""en"",""pt"")"),"Congeladas")</f>
        <v>Congeladas</v>
      </c>
      <c r="K23" s="3">
        <v>44743</v>
      </c>
      <c r="L23" s="3">
        <v>44786</v>
      </c>
      <c r="M23" s="1">
        <v>62</v>
      </c>
      <c r="N23" s="1" t="s">
        <v>139</v>
      </c>
      <c r="O23" s="1" t="s">
        <v>140</v>
      </c>
      <c r="P23" s="1">
        <v>158</v>
      </c>
      <c r="Q23" s="1" t="s">
        <v>142</v>
      </c>
      <c r="R23">
        <f t="shared" ca="1" si="0"/>
        <v>1</v>
      </c>
      <c r="S23">
        <f t="shared" ca="1" si="0"/>
        <v>1</v>
      </c>
    </row>
    <row r="24" spans="1:19" ht="13.2">
      <c r="A24" s="1" t="s">
        <v>143</v>
      </c>
      <c r="B24" s="1">
        <v>41</v>
      </c>
      <c r="C24" s="1" t="str">
        <f ca="1">IFERROR(__xludf.DUMMYFUNCTION("GOOGLETRANSLATE(D24,""en"",""pt"")"),"Grande")</f>
        <v>Grande</v>
      </c>
      <c r="D24" s="3">
        <v>43937</v>
      </c>
      <c r="E24" s="1">
        <v>4</v>
      </c>
      <c r="F24" s="2" t="str">
        <f ca="1">IFERROR(__xludf.DUMMYFUNCTION("GOOGLETRANSLATE(I24,""en"",""pt"")"),"Iogurte")</f>
        <v>Iogurte</v>
      </c>
      <c r="G24" s="1" t="s">
        <v>144</v>
      </c>
      <c r="H24" s="1" t="s">
        <v>145</v>
      </c>
      <c r="I24" s="1" t="str">
        <f ca="1">IFERROR(__xludf.DUMMYFUNCTION("GOOGLETRANSLATE(O24,""en"",""pt"")"),"28")</f>
        <v>28</v>
      </c>
      <c r="J24" s="1" t="str">
        <f ca="1">IFERROR(__xludf.DUMMYFUNCTION("GOOGLETRANSLATE(Q24,""en"",""pt"")"),"Congeladas")</f>
        <v>Congeladas</v>
      </c>
      <c r="K24" s="3">
        <v>43925</v>
      </c>
      <c r="L24" s="3">
        <v>43953</v>
      </c>
      <c r="M24" s="1">
        <v>173</v>
      </c>
      <c r="N24" s="1" t="s">
        <v>146</v>
      </c>
      <c r="O24" s="1" t="s">
        <v>147</v>
      </c>
      <c r="P24" s="1">
        <v>351</v>
      </c>
      <c r="Q24" s="1" t="s">
        <v>149</v>
      </c>
      <c r="R24">
        <f t="shared" ca="1" si="0"/>
        <v>0</v>
      </c>
      <c r="S24">
        <f t="shared" ca="1" si="0"/>
        <v>0</v>
      </c>
    </row>
    <row r="25" spans="1:19" ht="13.2">
      <c r="A25" s="1" t="s">
        <v>150</v>
      </c>
      <c r="B25" s="1">
        <v>79</v>
      </c>
      <c r="C25" s="1" t="str">
        <f ca="1">IFERROR(__xludf.DUMMYFUNCTION("GOOGLETRANSLATE(D25,""en"",""pt"")"),"Pequeno")</f>
        <v>Pequeno</v>
      </c>
      <c r="D25" s="3">
        <v>44623</v>
      </c>
      <c r="E25" s="1">
        <v>3</v>
      </c>
      <c r="F25" s="2" t="str">
        <f ca="1">IFERROR(__xludf.DUMMYFUNCTION("GOOGLETRANSLATE(I25,""en"",""pt"")"),"Queijo")</f>
        <v>Queijo</v>
      </c>
      <c r="G25" s="1" t="s">
        <v>151</v>
      </c>
      <c r="H25" s="1" t="s">
        <v>152</v>
      </c>
      <c r="I25" s="1" t="str">
        <f ca="1">IFERROR(__xludf.DUMMYFUNCTION("GOOGLETRANSLATE(O25,""en"",""pt"")"),"36")</f>
        <v>36</v>
      </c>
      <c r="J25" s="1" t="str">
        <f ca="1">IFERROR(__xludf.DUMMYFUNCTION("GOOGLETRANSLATE(Q25,""en"",""pt"")"),"Congeladas")</f>
        <v>Congeladas</v>
      </c>
      <c r="K25" s="3">
        <v>44596</v>
      </c>
      <c r="L25" s="3">
        <v>44632</v>
      </c>
      <c r="M25" s="1">
        <v>610</v>
      </c>
      <c r="N25" s="1" t="s">
        <v>153</v>
      </c>
      <c r="O25" s="1" t="s">
        <v>154</v>
      </c>
      <c r="P25" s="1">
        <v>269</v>
      </c>
      <c r="Q25" s="1" t="s">
        <v>155</v>
      </c>
      <c r="R25">
        <f t="shared" ca="1" si="0"/>
        <v>0</v>
      </c>
      <c r="S25">
        <f t="shared" ca="1" si="0"/>
        <v>0</v>
      </c>
    </row>
    <row r="26" spans="1:19" ht="13.2">
      <c r="A26" s="1" t="s">
        <v>156</v>
      </c>
      <c r="B26" s="1">
        <v>80</v>
      </c>
      <c r="C26" s="1" t="str">
        <f ca="1">IFERROR(__xludf.DUMMYFUNCTION("GOOGLETRANSLATE(D26,""en"",""pt"")"),"Pequeno")</f>
        <v>Pequeno</v>
      </c>
      <c r="D26" s="3">
        <v>44493</v>
      </c>
      <c r="E26" s="1">
        <v>6</v>
      </c>
      <c r="F26" s="2" t="str">
        <f ca="1">IFERROR(__xludf.DUMMYFUNCTION("GOOGLETRANSLATE(I26,""en"",""pt"")"),"Coalhada")</f>
        <v>Coalhada</v>
      </c>
      <c r="G26" s="1" t="s">
        <v>157</v>
      </c>
      <c r="H26" s="1" t="s">
        <v>158</v>
      </c>
      <c r="I26" s="1" t="str">
        <f ca="1">IFERROR(__xludf.DUMMYFUNCTION("GOOGLETRANSLATE(O26,""en"",""pt"")"),"5")</f>
        <v>5</v>
      </c>
      <c r="J26" s="1" t="str">
        <f ca="1">IFERROR(__xludf.DUMMYFUNCTION("GOOGLETRANSLATE(Q26,""en"",""pt"")"),"Refrigerado")</f>
        <v>Refrigerado</v>
      </c>
      <c r="K26" s="3">
        <v>44434</v>
      </c>
      <c r="L26" s="3">
        <v>44439</v>
      </c>
      <c r="M26" s="1">
        <v>55</v>
      </c>
      <c r="N26" s="1" t="s">
        <v>159</v>
      </c>
      <c r="O26" s="1" t="s">
        <v>160</v>
      </c>
      <c r="P26" s="1">
        <v>157</v>
      </c>
      <c r="Q26" s="1" t="s">
        <v>161</v>
      </c>
      <c r="R26">
        <f t="shared" ca="1" si="0"/>
        <v>0</v>
      </c>
      <c r="S26">
        <f t="shared" ca="1" si="0"/>
        <v>1</v>
      </c>
    </row>
    <row r="27" spans="1:19" ht="13.2">
      <c r="A27" s="1" t="s">
        <v>162</v>
      </c>
      <c r="B27" s="1">
        <v>12</v>
      </c>
      <c r="C27" s="1" t="str">
        <f ca="1">IFERROR(__xludf.DUMMYFUNCTION("GOOGLETRANSLATE(D27,""en"",""pt"")"),"Grande")</f>
        <v>Grande</v>
      </c>
      <c r="D27" s="3">
        <v>44517</v>
      </c>
      <c r="E27" s="1">
        <v>9</v>
      </c>
      <c r="F27" s="2" t="str">
        <f ca="1">IFERROR(__xludf.DUMMYFUNCTION("GOOGLETRANSLATE(I27,""en"",""pt"")"),"Painel")</f>
        <v>Painel</v>
      </c>
      <c r="G27" s="1" t="s">
        <v>163</v>
      </c>
      <c r="H27" s="1" t="s">
        <v>164</v>
      </c>
      <c r="I27" s="1" t="str">
        <f ca="1">IFERROR(__xludf.DUMMYFUNCTION("GOOGLETRANSLATE(O27,""en"",""pt"")"),"8")</f>
        <v>8</v>
      </c>
      <c r="J27" s="1" t="str">
        <f ca="1">IFERROR(__xludf.DUMMYFUNCTION("GOOGLETRANSLATE(Q27,""en"",""pt"")"),"Refrigerado")</f>
        <v>Refrigerado</v>
      </c>
      <c r="K27" s="3">
        <v>44492</v>
      </c>
      <c r="L27" s="3">
        <v>44500</v>
      </c>
      <c r="M27" s="1">
        <v>845</v>
      </c>
      <c r="N27" s="1" t="s">
        <v>165</v>
      </c>
      <c r="O27" s="1" t="s">
        <v>166</v>
      </c>
      <c r="P27" s="1">
        <v>41</v>
      </c>
      <c r="Q27" s="1" t="s">
        <v>168</v>
      </c>
      <c r="R27">
        <f t="shared" ca="1" si="0"/>
        <v>0</v>
      </c>
      <c r="S27">
        <f t="shared" ca="1" si="0"/>
        <v>0</v>
      </c>
    </row>
    <row r="28" spans="1:19" ht="13.2">
      <c r="A28" s="1" t="s">
        <v>169</v>
      </c>
      <c r="B28" s="1">
        <v>27</v>
      </c>
      <c r="C28" s="1" t="str">
        <f ca="1">IFERROR(__xludf.DUMMYFUNCTION("GOOGLETRANSLATE(D28,""en"",""pt"")"),"Pequeno")</f>
        <v>Pequeno</v>
      </c>
      <c r="D28" s="3">
        <v>44768</v>
      </c>
      <c r="E28" s="1">
        <v>2</v>
      </c>
      <c r="F28" s="2" t="str">
        <f ca="1">IFERROR(__xludf.DUMMYFUNCTION("GOOGLETRANSLATE(I28,""en"",""pt"")"),"Manteiga")</f>
        <v>Manteiga</v>
      </c>
      <c r="G28" s="1" t="s">
        <v>170</v>
      </c>
      <c r="H28" s="1" t="s">
        <v>171</v>
      </c>
      <c r="I28" s="1" t="str">
        <f ca="1">IFERROR(__xludf.DUMMYFUNCTION("GOOGLETRANSLATE(O28,""en"",""pt"")"),"37")</f>
        <v>37</v>
      </c>
      <c r="J28" s="1" t="str">
        <f ca="1">IFERROR(__xludf.DUMMYFUNCTION("GOOGLETRANSLATE(Q28,""en"",""pt"")"),"Congeladas")</f>
        <v>Congeladas</v>
      </c>
      <c r="K28" s="3">
        <v>44747</v>
      </c>
      <c r="L28" s="3">
        <v>44784</v>
      </c>
      <c r="M28" s="1">
        <v>47</v>
      </c>
      <c r="N28" s="1" t="s">
        <v>172</v>
      </c>
      <c r="O28" s="5">
        <v>902120</v>
      </c>
      <c r="P28" s="1">
        <v>383</v>
      </c>
      <c r="Q28" s="1" t="s">
        <v>174</v>
      </c>
      <c r="R28">
        <f t="shared" ca="1" si="0"/>
        <v>1</v>
      </c>
      <c r="S28">
        <f t="shared" ca="1" si="0"/>
        <v>0</v>
      </c>
    </row>
    <row r="29" spans="1:19" ht="13.2">
      <c r="A29" s="1" t="s">
        <v>175</v>
      </c>
      <c r="B29" s="1">
        <v>90</v>
      </c>
      <c r="C29" s="1" t="str">
        <f ca="1">IFERROR(__xludf.DUMMYFUNCTION("GOOGLETRANSLATE(D29,""en"",""pt"")"),"Pequeno")</f>
        <v>Pequeno</v>
      </c>
      <c r="D29" s="3">
        <v>44829</v>
      </c>
      <c r="E29" s="1">
        <v>2</v>
      </c>
      <c r="F29" s="2" t="str">
        <f ca="1">IFERROR(__xludf.DUMMYFUNCTION("GOOGLETRANSLATE(I29,""en"",""pt"")"),"Manteiga")</f>
        <v>Manteiga</v>
      </c>
      <c r="G29" s="1" t="s">
        <v>176</v>
      </c>
      <c r="H29" s="1" t="s">
        <v>177</v>
      </c>
      <c r="I29" s="1" t="str">
        <f ca="1">IFERROR(__xludf.DUMMYFUNCTION("GOOGLETRANSLATE(O29,""en"",""pt"")"),"36")</f>
        <v>36</v>
      </c>
      <c r="J29" s="1" t="str">
        <f ca="1">IFERROR(__xludf.DUMMYFUNCTION("GOOGLETRANSLATE(Q29,""en"",""pt"")"),"Congeladas")</f>
        <v>Congeladas</v>
      </c>
      <c r="K29" s="3">
        <v>44793</v>
      </c>
      <c r="L29" s="3">
        <v>44829</v>
      </c>
      <c r="M29" s="1">
        <v>246</v>
      </c>
      <c r="N29" s="1" t="s">
        <v>178</v>
      </c>
      <c r="O29" s="1" t="s">
        <v>179</v>
      </c>
      <c r="P29" s="1">
        <v>194</v>
      </c>
      <c r="Q29" s="1" t="s">
        <v>181</v>
      </c>
      <c r="R29">
        <f t="shared" ca="1" si="0"/>
        <v>0</v>
      </c>
      <c r="S29">
        <f t="shared" ca="1" si="0"/>
        <v>1</v>
      </c>
    </row>
    <row r="30" spans="1:19" ht="13.2">
      <c r="A30" s="1" t="s">
        <v>182</v>
      </c>
      <c r="B30" s="1">
        <v>45</v>
      </c>
      <c r="C30" s="1" t="str">
        <f ca="1">IFERROR(__xludf.DUMMYFUNCTION("GOOGLETRANSLATE(D30,""en"",""pt"")"),"Médio")</f>
        <v>Médio</v>
      </c>
      <c r="D30" s="3">
        <v>44006</v>
      </c>
      <c r="E30" s="1">
        <v>6</v>
      </c>
      <c r="F30" s="2" t="str">
        <f ca="1">IFERROR(__xludf.DUMMYFUNCTION("GOOGLETRANSLATE(I30,""en"",""pt"")"),"Coalhada")</f>
        <v>Coalhada</v>
      </c>
      <c r="G30" s="1" t="s">
        <v>183</v>
      </c>
      <c r="H30" s="1" t="s">
        <v>184</v>
      </c>
      <c r="I30" s="1" t="str">
        <f ca="1">IFERROR(__xludf.DUMMYFUNCTION("GOOGLETRANSLATE(O30,""en"",""pt"")"),"6")</f>
        <v>6</v>
      </c>
      <c r="J30" s="1" t="str">
        <f ca="1">IFERROR(__xludf.DUMMYFUNCTION("GOOGLETRANSLATE(Q30,""en"",""pt"")"),"Refrigerado")</f>
        <v>Refrigerado</v>
      </c>
      <c r="K30" s="3">
        <v>43972</v>
      </c>
      <c r="L30" s="3">
        <v>43978</v>
      </c>
      <c r="M30" s="1">
        <v>305</v>
      </c>
      <c r="N30" s="1" t="s">
        <v>185</v>
      </c>
      <c r="O30" s="1" t="s">
        <v>186</v>
      </c>
      <c r="P30" s="1">
        <v>260</v>
      </c>
      <c r="Q30" s="1" t="s">
        <v>188</v>
      </c>
      <c r="R30">
        <f t="shared" ca="1" si="0"/>
        <v>0</v>
      </c>
      <c r="S30">
        <f t="shared" ca="1" si="0"/>
        <v>0</v>
      </c>
    </row>
    <row r="31" spans="1:19" ht="13.2">
      <c r="A31" s="1" t="s">
        <v>189</v>
      </c>
      <c r="B31" s="1">
        <v>87</v>
      </c>
      <c r="C31" s="1" t="str">
        <f ca="1">IFERROR(__xludf.DUMMYFUNCTION("GOOGLETRANSLATE(D31,""en"",""pt"")"),"Pequeno")</f>
        <v>Pequeno</v>
      </c>
      <c r="D31" s="3">
        <v>44209</v>
      </c>
      <c r="E31" s="1">
        <v>7</v>
      </c>
      <c r="F31" s="2" t="str">
        <f ca="1">IFERROR(__xludf.DUMMYFUNCTION("GOOGLETRANSLATE(I31,""en"",""pt"")"),"Lassi")</f>
        <v>Lassi</v>
      </c>
      <c r="G31" s="1" t="s">
        <v>190</v>
      </c>
      <c r="H31" s="1" t="s">
        <v>191</v>
      </c>
      <c r="I31" s="1" t="str">
        <f ca="1">IFERROR(__xludf.DUMMYFUNCTION("GOOGLETRANSLATE(O31,""en"",""pt"")"),"14")</f>
        <v>14</v>
      </c>
      <c r="J31" s="1" t="str">
        <f ca="1">IFERROR(__xludf.DUMMYFUNCTION("GOOGLETRANSLATE(Q31,""en"",""pt"")"),"Refrigerado")</f>
        <v>Refrigerado</v>
      </c>
      <c r="K31" s="3">
        <v>44203</v>
      </c>
      <c r="L31" s="3">
        <v>44217</v>
      </c>
      <c r="M31" s="1">
        <v>26</v>
      </c>
      <c r="N31" s="1" t="s">
        <v>192</v>
      </c>
      <c r="O31" s="1" t="s">
        <v>193</v>
      </c>
      <c r="P31" s="1">
        <v>75</v>
      </c>
      <c r="Q31" s="1" t="s">
        <v>195</v>
      </c>
      <c r="R31">
        <f t="shared" ca="1" si="0"/>
        <v>0</v>
      </c>
      <c r="S31">
        <f t="shared" ca="1" si="0"/>
        <v>1</v>
      </c>
    </row>
    <row r="32" spans="1:19" ht="13.2">
      <c r="A32" s="1" t="s">
        <v>196</v>
      </c>
      <c r="B32" s="1">
        <v>57</v>
      </c>
      <c r="C32" s="1" t="str">
        <f ca="1">IFERROR(__xludf.DUMMYFUNCTION("GOOGLETRANSLATE(D32,""en"",""pt"")"),"Grande")</f>
        <v>Grande</v>
      </c>
      <c r="D32" s="3">
        <v>43976</v>
      </c>
      <c r="E32" s="1">
        <v>9</v>
      </c>
      <c r="F32" s="2" t="str">
        <f ca="1">IFERROR(__xludf.DUMMYFUNCTION("GOOGLETRANSLATE(I32,""en"",""pt"")"),"Painel")</f>
        <v>Painel</v>
      </c>
      <c r="G32" s="1" t="s">
        <v>197</v>
      </c>
      <c r="H32" s="1" t="s">
        <v>198</v>
      </c>
      <c r="I32" s="1" t="str">
        <f ca="1">IFERROR(__xludf.DUMMYFUNCTION("GOOGLETRANSLATE(O32,""en"",""pt"")"),"7")</f>
        <v>7</v>
      </c>
      <c r="J32" s="1" t="str">
        <f ca="1">IFERROR(__xludf.DUMMYFUNCTION("GOOGLETRANSLATE(Q32,""en"",""pt"")"),"Refrigerado")</f>
        <v>Refrigerado</v>
      </c>
      <c r="K32" s="3">
        <v>43953</v>
      </c>
      <c r="L32" s="3">
        <v>43960</v>
      </c>
      <c r="M32" s="1">
        <v>557</v>
      </c>
      <c r="N32" s="1" t="s">
        <v>199</v>
      </c>
      <c r="O32" s="1" t="s">
        <v>200</v>
      </c>
      <c r="P32" s="1">
        <v>213</v>
      </c>
      <c r="Q32" s="1" t="s">
        <v>202</v>
      </c>
      <c r="R32">
        <f t="shared" ca="1" si="0"/>
        <v>0</v>
      </c>
      <c r="S32">
        <f t="shared" ca="1" si="0"/>
        <v>0</v>
      </c>
    </row>
    <row r="33" spans="1:19" ht="13.2">
      <c r="A33" s="1" t="s">
        <v>203</v>
      </c>
      <c r="B33" s="1">
        <v>41</v>
      </c>
      <c r="C33" s="1" t="str">
        <f ca="1">IFERROR(__xludf.DUMMYFUNCTION("GOOGLETRANSLATE(D33,""en"",""pt"")"),"Grande")</f>
        <v>Grande</v>
      </c>
      <c r="D33" s="3">
        <v>43917</v>
      </c>
      <c r="E33" s="1">
        <v>2</v>
      </c>
      <c r="F33" s="2" t="str">
        <f ca="1">IFERROR(__xludf.DUMMYFUNCTION("GOOGLETRANSLATE(I33,""en"",""pt"")"),"Manteiga")</f>
        <v>Manteiga</v>
      </c>
      <c r="G33" s="1" t="s">
        <v>204</v>
      </c>
      <c r="H33" s="1" t="s">
        <v>205</v>
      </c>
      <c r="I33" s="1" t="str">
        <f ca="1">IFERROR(__xludf.DUMMYFUNCTION("GOOGLETRANSLATE(O33,""en"",""pt"")"),"28")</f>
        <v>28</v>
      </c>
      <c r="J33" s="1" t="str">
        <f ca="1">IFERROR(__xludf.DUMMYFUNCTION("GOOGLETRANSLATE(Q33,""en"",""pt"")"),"Refrigerado")</f>
        <v>Refrigerado</v>
      </c>
      <c r="K33" s="3">
        <v>43882</v>
      </c>
      <c r="L33" s="3">
        <v>43910</v>
      </c>
      <c r="M33" s="1">
        <v>56</v>
      </c>
      <c r="N33" s="1" t="s">
        <v>206</v>
      </c>
      <c r="O33" s="1" t="s">
        <v>207</v>
      </c>
      <c r="P33" s="1">
        <v>929</v>
      </c>
      <c r="Q33" s="1" t="s">
        <v>208</v>
      </c>
      <c r="R33">
        <f t="shared" ca="1" si="0"/>
        <v>0</v>
      </c>
      <c r="S33">
        <f t="shared" ca="1" si="0"/>
        <v>0</v>
      </c>
    </row>
    <row r="34" spans="1:19" ht="13.2">
      <c r="A34" s="1" t="s">
        <v>209</v>
      </c>
      <c r="B34" s="1">
        <v>100</v>
      </c>
      <c r="C34" s="1" t="str">
        <f ca="1">IFERROR(__xludf.DUMMYFUNCTION("GOOGLETRANSLATE(D34,""en"",""pt"")"),"Médio")</f>
        <v>Médio</v>
      </c>
      <c r="D34" s="3">
        <v>44562</v>
      </c>
      <c r="E34" s="1">
        <v>9</v>
      </c>
      <c r="F34" s="2" t="str">
        <f ca="1">IFERROR(__xludf.DUMMYFUNCTION("GOOGLETRANSLATE(I34,""en"",""pt"")"),"Painel")</f>
        <v>Painel</v>
      </c>
      <c r="G34" s="1" t="s">
        <v>210</v>
      </c>
      <c r="H34" s="1" t="s">
        <v>211</v>
      </c>
      <c r="I34" s="1" t="str">
        <f ca="1">IFERROR(__xludf.DUMMYFUNCTION("GOOGLETRANSLATE(O34,""en"",""pt"")"),"12")</f>
        <v>12</v>
      </c>
      <c r="J34" s="1" t="str">
        <f ca="1">IFERROR(__xludf.DUMMYFUNCTION("GOOGLETRANSLATE(Q34,""en"",""pt"")"),"Refrigerado")</f>
        <v>Refrigerado</v>
      </c>
      <c r="K34" s="3">
        <v>44528</v>
      </c>
      <c r="L34" s="3">
        <v>44540</v>
      </c>
      <c r="M34" s="1">
        <v>137</v>
      </c>
      <c r="N34" s="1" t="s">
        <v>212</v>
      </c>
      <c r="O34" s="1" t="s">
        <v>213</v>
      </c>
      <c r="P34" s="1">
        <v>458</v>
      </c>
      <c r="Q34" s="1" t="s">
        <v>215</v>
      </c>
      <c r="R34">
        <f t="shared" ca="1" si="0"/>
        <v>0</v>
      </c>
      <c r="S34">
        <f t="shared" ca="1" si="0"/>
        <v>1</v>
      </c>
    </row>
    <row r="35" spans="1:19" ht="13.2">
      <c r="A35" s="1" t="s">
        <v>216</v>
      </c>
      <c r="B35" s="1">
        <v>97</v>
      </c>
      <c r="C35" s="1" t="str">
        <f ca="1">IFERROR(__xludf.DUMMYFUNCTION("GOOGLETRANSLATE(D35,""en"",""pt"")"),"Médio")</f>
        <v>Médio</v>
      </c>
      <c r="D35" s="3">
        <v>43740</v>
      </c>
      <c r="E35" s="1">
        <v>10</v>
      </c>
      <c r="F35" s="2" t="str">
        <f ca="1">IFERROR(__xludf.DUMMYFUNCTION("GOOGLETRANSLATE(I35,""en"",""pt"")"),"ghee")</f>
        <v>ghee</v>
      </c>
      <c r="G35" s="1" t="s">
        <v>217</v>
      </c>
      <c r="H35" s="1" t="s">
        <v>218</v>
      </c>
      <c r="I35" s="1" t="str">
        <f ca="1">IFERROR(__xludf.DUMMYFUNCTION("GOOGLETRANSLATE(O35,""en"",""pt"")"),"136")</f>
        <v>136</v>
      </c>
      <c r="J35" s="1" t="str">
        <f ca="1">IFERROR(__xludf.DUMMYFUNCTION("GOOGLETRANSLATE(Q35,""en"",""pt"")"),"Ambiente")</f>
        <v>Ambiente</v>
      </c>
      <c r="K35" s="3">
        <v>43700</v>
      </c>
      <c r="L35" s="3">
        <v>43836</v>
      </c>
      <c r="M35" s="1">
        <v>86</v>
      </c>
      <c r="N35" s="1" t="s">
        <v>219</v>
      </c>
      <c r="O35" s="1" t="s">
        <v>220</v>
      </c>
      <c r="P35" s="1">
        <v>495</v>
      </c>
      <c r="Q35" s="1" t="s">
        <v>222</v>
      </c>
      <c r="R35">
        <f t="shared" ca="1" si="0"/>
        <v>1</v>
      </c>
      <c r="S35">
        <f t="shared" ca="1" si="0"/>
        <v>1</v>
      </c>
    </row>
    <row r="36" spans="1:19" ht="13.2">
      <c r="A36" s="1" t="s">
        <v>223</v>
      </c>
      <c r="B36" s="1">
        <v>65</v>
      </c>
      <c r="C36" s="1" t="str">
        <f ca="1">IFERROR(__xludf.DUMMYFUNCTION("GOOGLETRANSLATE(D36,""en"",""pt"")"),"Pequeno")</f>
        <v>Pequeno</v>
      </c>
      <c r="D36" s="3">
        <v>43599</v>
      </c>
      <c r="E36" s="1">
        <v>4</v>
      </c>
      <c r="F36" s="2" t="str">
        <f ca="1">IFERROR(__xludf.DUMMYFUNCTION("GOOGLETRANSLATE(I36,""en"",""pt"")"),"Iogurte")</f>
        <v>Iogurte</v>
      </c>
      <c r="G36" s="1" t="s">
        <v>224</v>
      </c>
      <c r="H36" s="1" t="s">
        <v>225</v>
      </c>
      <c r="I36" s="1" t="str">
        <f ca="1">IFERROR(__xludf.DUMMYFUNCTION("GOOGLETRANSLATE(O36,""en"",""pt"")"),"22")</f>
        <v>22</v>
      </c>
      <c r="J36" s="1" t="str">
        <f ca="1">IFERROR(__xludf.DUMMYFUNCTION("GOOGLETRANSLATE(Q36,""en"",""pt"")"),"Congeladas")</f>
        <v>Congeladas</v>
      </c>
      <c r="K36" s="3">
        <v>43543</v>
      </c>
      <c r="L36" s="3">
        <v>43565</v>
      </c>
      <c r="M36" s="1">
        <v>95</v>
      </c>
      <c r="N36" s="1" t="s">
        <v>190</v>
      </c>
      <c r="O36" s="5">
        <v>2829932</v>
      </c>
      <c r="P36" s="1">
        <v>237</v>
      </c>
      <c r="Q36" s="1" t="s">
        <v>227</v>
      </c>
      <c r="R36">
        <f t="shared" ca="1" si="0"/>
        <v>1</v>
      </c>
      <c r="S36">
        <f t="shared" ca="1" si="0"/>
        <v>0</v>
      </c>
    </row>
    <row r="37" spans="1:19" ht="13.2">
      <c r="A37" s="1" t="s">
        <v>228</v>
      </c>
      <c r="B37" s="1">
        <v>25</v>
      </c>
      <c r="C37" s="1" t="str">
        <f ca="1">IFERROR(__xludf.DUMMYFUNCTION("GOOGLETRANSLATE(D37,""en"",""pt"")"),"Grande")</f>
        <v>Grande</v>
      </c>
      <c r="D37" s="3">
        <v>44679</v>
      </c>
      <c r="E37" s="1">
        <v>1</v>
      </c>
      <c r="F37" s="2" t="str">
        <f ca="1">IFERROR(__xludf.DUMMYFUNCTION("GOOGLETRANSLATE(I37,""en"",""pt"")"),"Leite")</f>
        <v>Leite</v>
      </c>
      <c r="G37" s="1" t="s">
        <v>229</v>
      </c>
      <c r="H37" s="1" t="s">
        <v>230</v>
      </c>
      <c r="I37" s="1" t="str">
        <f ca="1">IFERROR(__xludf.DUMMYFUNCTION("GOOGLETRANSLATE(O37,""en"",""pt"")"),"1")</f>
        <v>1</v>
      </c>
      <c r="J37" s="1" t="str">
        <f ca="1">IFERROR(__xludf.DUMMYFUNCTION("GOOGLETRANSLATE(Q37,""en"",""pt"")"),"Pacote de polietileno")</f>
        <v>Pacote de polietileno</v>
      </c>
      <c r="K37" s="3">
        <v>44663</v>
      </c>
      <c r="L37" s="3">
        <v>44664</v>
      </c>
      <c r="M37" s="1">
        <v>389</v>
      </c>
      <c r="N37" s="1" t="s">
        <v>231</v>
      </c>
      <c r="O37" s="1" t="s">
        <v>232</v>
      </c>
      <c r="P37" s="1">
        <v>263</v>
      </c>
      <c r="Q37" s="1" t="s">
        <v>234</v>
      </c>
      <c r="R37">
        <f t="shared" ca="1" si="0"/>
        <v>1</v>
      </c>
      <c r="S37">
        <f t="shared" ca="1" si="0"/>
        <v>0</v>
      </c>
    </row>
    <row r="38" spans="1:19" ht="13.2">
      <c r="A38" s="1" t="s">
        <v>235</v>
      </c>
      <c r="B38" s="1">
        <v>81</v>
      </c>
      <c r="C38" s="1" t="str">
        <f ca="1">IFERROR(__xludf.DUMMYFUNCTION("GOOGLETRANSLATE(D38,""en"",""pt"")"),"Pequeno")</f>
        <v>Pequeno</v>
      </c>
      <c r="D38" s="3">
        <v>43841</v>
      </c>
      <c r="E38" s="1">
        <v>10</v>
      </c>
      <c r="F38" s="2" t="str">
        <f ca="1">IFERROR(__xludf.DUMMYFUNCTION("GOOGLETRANSLATE(I38,""en"",""pt"")"),"ghee")</f>
        <v>ghee</v>
      </c>
      <c r="G38" s="1" t="s">
        <v>236</v>
      </c>
      <c r="H38" s="1" t="s">
        <v>237</v>
      </c>
      <c r="I38" s="1" t="str">
        <f ca="1">IFERROR(__xludf.DUMMYFUNCTION("GOOGLETRANSLATE(O38,""en"",""pt"")"),"129")</f>
        <v>129</v>
      </c>
      <c r="J38" s="1" t="str">
        <f ca="1">IFERROR(__xludf.DUMMYFUNCTION("GOOGLETRANSLATE(Q38,""en"",""pt"")"),"Ambiente")</f>
        <v>Ambiente</v>
      </c>
      <c r="K38" s="3">
        <v>43819</v>
      </c>
      <c r="L38" s="3">
        <v>43948</v>
      </c>
      <c r="M38" s="1">
        <v>384</v>
      </c>
      <c r="N38" s="1" t="s">
        <v>238</v>
      </c>
      <c r="O38" s="1" t="s">
        <v>239</v>
      </c>
      <c r="P38" s="1">
        <v>102</v>
      </c>
      <c r="Q38" s="1" t="s">
        <v>240</v>
      </c>
      <c r="R38">
        <f t="shared" ca="1" si="0"/>
        <v>1</v>
      </c>
      <c r="S38">
        <f t="shared" ca="1" si="0"/>
        <v>0</v>
      </c>
    </row>
    <row r="39" spans="1:19" ht="13.2">
      <c r="A39" s="1" t="s">
        <v>241</v>
      </c>
      <c r="B39" s="1">
        <v>52</v>
      </c>
      <c r="C39" s="1" t="str">
        <f ca="1">IFERROR(__xludf.DUMMYFUNCTION("GOOGLETRANSLATE(D39,""en"",""pt"")"),"Grande")</f>
        <v>Grande</v>
      </c>
      <c r="D39" s="3">
        <v>44224</v>
      </c>
      <c r="E39" s="1">
        <v>7</v>
      </c>
      <c r="F39" s="2" t="str">
        <f ca="1">IFERROR(__xludf.DUMMYFUNCTION("GOOGLETRANSLATE(I39,""en"",""pt"")"),"Lassi")</f>
        <v>Lassi</v>
      </c>
      <c r="G39" s="1" t="s">
        <v>242</v>
      </c>
      <c r="H39" s="1" t="s">
        <v>243</v>
      </c>
      <c r="I39" s="1" t="str">
        <f ca="1">IFERROR(__xludf.DUMMYFUNCTION("GOOGLETRANSLATE(O39,""en"",""pt"")"),"17")</f>
        <v>17</v>
      </c>
      <c r="J39" s="1" t="str">
        <f ca="1">IFERROR(__xludf.DUMMYFUNCTION("GOOGLETRANSLATE(Q39,""en"",""pt"")"),"Refrigerado")</f>
        <v>Refrigerado</v>
      </c>
      <c r="K39" s="3">
        <v>44187</v>
      </c>
      <c r="L39" s="3">
        <v>44204</v>
      </c>
      <c r="M39" s="1">
        <v>167</v>
      </c>
      <c r="N39" s="1" t="s">
        <v>244</v>
      </c>
      <c r="O39" s="1" t="s">
        <v>245</v>
      </c>
      <c r="P39" s="1">
        <v>357</v>
      </c>
      <c r="Q39" s="1" t="s">
        <v>247</v>
      </c>
      <c r="R39">
        <f t="shared" ca="1" si="0"/>
        <v>1</v>
      </c>
      <c r="S39">
        <f t="shared" ca="1" si="0"/>
        <v>1</v>
      </c>
    </row>
    <row r="40" spans="1:19" ht="13.2">
      <c r="A40" s="1" t="s">
        <v>248</v>
      </c>
      <c r="B40" s="1">
        <v>77</v>
      </c>
      <c r="C40" s="1" t="str">
        <f ca="1">IFERROR(__xludf.DUMMYFUNCTION("GOOGLETRANSLATE(D40,""en"",""pt"")"),"Grande")</f>
        <v>Grande</v>
      </c>
      <c r="D40" s="3">
        <v>44753</v>
      </c>
      <c r="E40" s="1">
        <v>7</v>
      </c>
      <c r="F40" s="2" t="str">
        <f ca="1">IFERROR(__xludf.DUMMYFUNCTION("GOOGLETRANSLATE(I40,""en"",""pt"")"),"Lassi")</f>
        <v>Lassi</v>
      </c>
      <c r="G40" s="1" t="s">
        <v>249</v>
      </c>
      <c r="H40" s="1" t="s">
        <v>250</v>
      </c>
      <c r="I40" s="1" t="str">
        <f ca="1">IFERROR(__xludf.DUMMYFUNCTION("GOOGLETRANSLATE(O40,""en"",""pt"")"),"12")</f>
        <v>12</v>
      </c>
      <c r="J40" s="1" t="str">
        <f ca="1">IFERROR(__xludf.DUMMYFUNCTION("GOOGLETRANSLATE(Q40,""en"",""pt"")"),"Refrigerado")</f>
        <v>Refrigerado</v>
      </c>
      <c r="K40" s="3">
        <v>44709</v>
      </c>
      <c r="L40" s="3">
        <v>44721</v>
      </c>
      <c r="M40" s="1">
        <v>671</v>
      </c>
      <c r="N40" s="1" t="s">
        <v>251</v>
      </c>
      <c r="O40" s="1" t="s">
        <v>252</v>
      </c>
      <c r="P40" s="1">
        <v>4</v>
      </c>
      <c r="Q40" s="1" t="s">
        <v>254</v>
      </c>
      <c r="R40">
        <f t="shared" ca="1" si="0"/>
        <v>0</v>
      </c>
      <c r="S40">
        <f t="shared" ca="1" si="0"/>
        <v>0</v>
      </c>
    </row>
    <row r="41" spans="1:19" ht="13.2">
      <c r="A41" s="1" t="s">
        <v>255</v>
      </c>
      <c r="B41" s="1">
        <v>79</v>
      </c>
      <c r="C41" s="1" t="str">
        <f ca="1">IFERROR(__xludf.DUMMYFUNCTION("GOOGLETRANSLATE(D41,""en"",""pt"")"),"Médio")</f>
        <v>Médio</v>
      </c>
      <c r="D41" s="3">
        <v>44356</v>
      </c>
      <c r="E41" s="1">
        <v>6</v>
      </c>
      <c r="F41" s="2" t="str">
        <f ca="1">IFERROR(__xludf.DUMMYFUNCTION("GOOGLETRANSLATE(I41,""en"",""pt"")"),"Coalhada")</f>
        <v>Coalhada</v>
      </c>
      <c r="G41" s="1" t="s">
        <v>256</v>
      </c>
      <c r="H41" s="1" t="s">
        <v>257</v>
      </c>
      <c r="I41" s="1" t="str">
        <f ca="1">IFERROR(__xludf.DUMMYFUNCTION("GOOGLETRANSLATE(O41,""en"",""pt"")"),"6")</f>
        <v>6</v>
      </c>
      <c r="J41" s="1" t="str">
        <f ca="1">IFERROR(__xludf.DUMMYFUNCTION("GOOGLETRANSLATE(Q41,""en"",""pt"")"),"Refrigerado")</f>
        <v>Refrigerado</v>
      </c>
      <c r="K41" s="3">
        <v>44304</v>
      </c>
      <c r="L41" s="3">
        <v>44310</v>
      </c>
      <c r="M41" s="1">
        <v>116</v>
      </c>
      <c r="N41" s="1" t="s">
        <v>258</v>
      </c>
      <c r="O41" s="1" t="s">
        <v>259</v>
      </c>
      <c r="P41" s="1">
        <v>151</v>
      </c>
      <c r="Q41" s="1" t="s">
        <v>261</v>
      </c>
      <c r="R41">
        <f t="shared" ca="1" si="0"/>
        <v>0</v>
      </c>
      <c r="S41">
        <f t="shared" ca="1" si="0"/>
        <v>1</v>
      </c>
    </row>
    <row r="42" spans="1:19" ht="13.2">
      <c r="A42" s="1" t="s">
        <v>262</v>
      </c>
      <c r="B42" s="1">
        <v>42</v>
      </c>
      <c r="C42" s="1" t="str">
        <f ca="1">IFERROR(__xludf.DUMMYFUNCTION("GOOGLETRANSLATE(D42,""en"",""pt"")"),"Médio")</f>
        <v>Médio</v>
      </c>
      <c r="D42" s="3">
        <v>43519</v>
      </c>
      <c r="E42" s="1">
        <v>8</v>
      </c>
      <c r="F42" s="2" t="str">
        <f ca="1">IFERROR(__xludf.DUMMYFUNCTION("GOOGLETRANSLATE(I42,""en"",""pt"")"),"Soro de leite coalhado")</f>
        <v>Soro de leite coalhado</v>
      </c>
      <c r="G42" s="1" t="s">
        <v>263</v>
      </c>
      <c r="H42" s="1" t="s">
        <v>264</v>
      </c>
      <c r="I42" s="1" t="str">
        <f ca="1">IFERROR(__xludf.DUMMYFUNCTION("GOOGLETRANSLATE(O42,""en"",""pt"")"),"14")</f>
        <v>14</v>
      </c>
      <c r="J42" s="1" t="str">
        <f ca="1">IFERROR(__xludf.DUMMYFUNCTION("GOOGLETRANSLATE(Q42,""en"",""pt"")"),"Refrigerado")</f>
        <v>Refrigerado</v>
      </c>
      <c r="K42" s="3">
        <v>43490</v>
      </c>
      <c r="L42" s="3">
        <v>43504</v>
      </c>
      <c r="M42" s="1">
        <v>292</v>
      </c>
      <c r="N42" s="1" t="s">
        <v>265</v>
      </c>
      <c r="O42" s="1" t="s">
        <v>266</v>
      </c>
      <c r="P42" s="1">
        <v>509</v>
      </c>
      <c r="Q42" s="1" t="s">
        <v>268</v>
      </c>
      <c r="R42">
        <f t="shared" ca="1" si="0"/>
        <v>1</v>
      </c>
      <c r="S42">
        <f t="shared" ca="1" si="0"/>
        <v>1</v>
      </c>
    </row>
    <row r="43" spans="1:19" ht="13.2">
      <c r="A43" s="1" t="s">
        <v>269</v>
      </c>
      <c r="B43" s="1">
        <v>42</v>
      </c>
      <c r="C43" s="1" t="str">
        <f ca="1">IFERROR(__xludf.DUMMYFUNCTION("GOOGLETRANSLATE(D43,""en"",""pt"")"),"Grande")</f>
        <v>Grande</v>
      </c>
      <c r="D43" s="3">
        <v>43810</v>
      </c>
      <c r="E43" s="1">
        <v>7</v>
      </c>
      <c r="F43" s="2" t="str">
        <f ca="1">IFERROR(__xludf.DUMMYFUNCTION("GOOGLETRANSLATE(I43,""en"",""pt"")"),"Lassi")</f>
        <v>Lassi</v>
      </c>
      <c r="G43" s="1" t="s">
        <v>270</v>
      </c>
      <c r="H43" s="1" t="s">
        <v>271</v>
      </c>
      <c r="I43" s="1" t="str">
        <f ca="1">IFERROR(__xludf.DUMMYFUNCTION("GOOGLETRANSLATE(O43,""en"",""pt"")"),"13")</f>
        <v>13</v>
      </c>
      <c r="J43" s="1" t="str">
        <f ca="1">IFERROR(__xludf.DUMMYFUNCTION("GOOGLETRANSLATE(Q43,""en"",""pt"")"),"Refrigerado")</f>
        <v>Refrigerado</v>
      </c>
      <c r="K43" s="3">
        <v>43768</v>
      </c>
      <c r="L43" s="3">
        <v>43781</v>
      </c>
      <c r="M43" s="1">
        <v>104</v>
      </c>
      <c r="N43" s="1" t="s">
        <v>272</v>
      </c>
      <c r="O43" s="1" t="s">
        <v>273</v>
      </c>
      <c r="P43" s="1">
        <v>8</v>
      </c>
      <c r="Q43" s="1" t="s">
        <v>274</v>
      </c>
      <c r="R43">
        <f t="shared" ca="1" si="0"/>
        <v>0</v>
      </c>
      <c r="S43">
        <f t="shared" ca="1" si="0"/>
        <v>0</v>
      </c>
    </row>
    <row r="44" spans="1:19" ht="13.2">
      <c r="A44" s="1" t="s">
        <v>275</v>
      </c>
      <c r="B44" s="1">
        <v>88</v>
      </c>
      <c r="C44" s="1" t="str">
        <f ca="1">IFERROR(__xludf.DUMMYFUNCTION("GOOGLETRANSLATE(D44,""en"",""pt"")"),"Médio")</f>
        <v>Médio</v>
      </c>
      <c r="D44" s="3">
        <v>44600</v>
      </c>
      <c r="E44" s="1">
        <v>7</v>
      </c>
      <c r="F44" s="2" t="str">
        <f ca="1">IFERROR(__xludf.DUMMYFUNCTION("GOOGLETRANSLATE(I44,""en"",""pt"")"),"Lassi")</f>
        <v>Lassi</v>
      </c>
      <c r="G44" s="1" t="s">
        <v>276</v>
      </c>
      <c r="H44" s="1" t="s">
        <v>277</v>
      </c>
      <c r="I44" s="1" t="str">
        <f ca="1">IFERROR(__xludf.DUMMYFUNCTION("GOOGLETRANSLATE(O44,""en"",""pt"")"),"13")</f>
        <v>13</v>
      </c>
      <c r="J44" s="1" t="str">
        <f ca="1">IFERROR(__xludf.DUMMYFUNCTION("GOOGLETRANSLATE(Q44,""en"",""pt"")"),"Refrigerado")</f>
        <v>Refrigerado</v>
      </c>
      <c r="K44" s="3">
        <v>44574</v>
      </c>
      <c r="L44" s="3">
        <v>44587</v>
      </c>
      <c r="M44" s="1">
        <v>715</v>
      </c>
      <c r="N44" s="1" t="s">
        <v>278</v>
      </c>
      <c r="O44" s="1" t="s">
        <v>279</v>
      </c>
      <c r="P44" s="1">
        <v>82</v>
      </c>
      <c r="Q44" s="1" t="s">
        <v>280</v>
      </c>
      <c r="R44">
        <f t="shared" ca="1" si="0"/>
        <v>1</v>
      </c>
      <c r="S44">
        <f t="shared" ca="1" si="0"/>
        <v>1</v>
      </c>
    </row>
    <row r="45" spans="1:19" ht="13.2">
      <c r="A45" s="1" t="s">
        <v>281</v>
      </c>
      <c r="B45" s="1">
        <v>36</v>
      </c>
      <c r="C45" s="1" t="str">
        <f ca="1">IFERROR(__xludf.DUMMYFUNCTION("GOOGLETRANSLATE(D45,""en"",""pt"")"),"Grande")</f>
        <v>Grande</v>
      </c>
      <c r="D45" s="3">
        <v>44295</v>
      </c>
      <c r="E45" s="1">
        <v>5</v>
      </c>
      <c r="F45" s="2" t="str">
        <f ca="1">IFERROR(__xludf.DUMMYFUNCTION("GOOGLETRANSLATE(I45,""en"",""pt"")"),"Sorvete")</f>
        <v>Sorvete</v>
      </c>
      <c r="G45" s="1" t="s">
        <v>282</v>
      </c>
      <c r="H45" s="1" t="s">
        <v>283</v>
      </c>
      <c r="I45" s="1" t="str">
        <f ca="1">IFERROR(__xludf.DUMMYFUNCTION("GOOGLETRANSLATE(O45,""en"",""pt"")"),"24")</f>
        <v>24</v>
      </c>
      <c r="J45" s="1" t="str">
        <f ca="1">IFERROR(__xludf.DUMMYFUNCTION("GOOGLETRANSLATE(Q45,""en"",""pt"")"),"Congeladas")</f>
        <v>Congeladas</v>
      </c>
      <c r="K45" s="3">
        <v>44247</v>
      </c>
      <c r="L45" s="3">
        <v>44271</v>
      </c>
      <c r="M45" s="1">
        <v>6</v>
      </c>
      <c r="N45" s="1" t="s">
        <v>284</v>
      </c>
      <c r="O45" s="1" t="s">
        <v>285</v>
      </c>
      <c r="P45" s="1">
        <v>669</v>
      </c>
      <c r="Q45" s="1" t="s">
        <v>286</v>
      </c>
      <c r="R45">
        <f t="shared" ca="1" si="0"/>
        <v>1</v>
      </c>
      <c r="S45">
        <f t="shared" ca="1" si="0"/>
        <v>0</v>
      </c>
    </row>
    <row r="46" spans="1:19" ht="13.2">
      <c r="A46" s="1" t="s">
        <v>287</v>
      </c>
      <c r="B46" s="1">
        <v>98</v>
      </c>
      <c r="C46" s="1" t="str">
        <f ca="1">IFERROR(__xludf.DUMMYFUNCTION("GOOGLETRANSLATE(D46,""en"",""pt"")"),"Médio")</f>
        <v>Médio</v>
      </c>
      <c r="D46" s="3">
        <v>43761</v>
      </c>
      <c r="E46" s="1">
        <v>1</v>
      </c>
      <c r="F46" s="2" t="str">
        <f ca="1">IFERROR(__xludf.DUMMYFUNCTION("GOOGLETRANSLATE(I46,""en"",""pt"")"),"Leite")</f>
        <v>Leite</v>
      </c>
      <c r="G46" s="1" t="s">
        <v>288</v>
      </c>
      <c r="H46" s="1" t="s">
        <v>289</v>
      </c>
      <c r="I46" s="1" t="str">
        <f ca="1">IFERROR(__xludf.DUMMYFUNCTION("GOOGLETRANSLATE(O46,""en"",""pt"")"),"2")</f>
        <v>2</v>
      </c>
      <c r="J46" s="1" t="str">
        <f ca="1">IFERROR(__xludf.DUMMYFUNCTION("GOOGLETRANSLATE(Q46,""en"",""pt"")"),"Pacote de polietileno")</f>
        <v>Pacote de polietileno</v>
      </c>
      <c r="K46" s="3">
        <v>43749</v>
      </c>
      <c r="L46" s="3">
        <v>43751</v>
      </c>
      <c r="M46" s="1">
        <v>302</v>
      </c>
      <c r="N46" s="1" t="s">
        <v>290</v>
      </c>
      <c r="O46" s="1" t="s">
        <v>291</v>
      </c>
      <c r="P46" s="1">
        <v>563</v>
      </c>
      <c r="Q46" s="1" t="s">
        <v>293</v>
      </c>
      <c r="R46">
        <f t="shared" ca="1" si="0"/>
        <v>1</v>
      </c>
      <c r="S46">
        <f t="shared" ca="1" si="0"/>
        <v>1</v>
      </c>
    </row>
    <row r="47" spans="1:19" ht="13.2">
      <c r="A47" s="1" t="s">
        <v>294</v>
      </c>
      <c r="B47" s="1">
        <v>67</v>
      </c>
      <c r="C47" s="1" t="str">
        <f ca="1">IFERROR(__xludf.DUMMYFUNCTION("GOOGLETRANSLATE(D47,""en"",""pt"")"),"Médio")</f>
        <v>Médio</v>
      </c>
      <c r="D47" s="3">
        <v>43728</v>
      </c>
      <c r="E47" s="1">
        <v>2</v>
      </c>
      <c r="F47" s="2" t="str">
        <f ca="1">IFERROR(__xludf.DUMMYFUNCTION("GOOGLETRANSLATE(I47,""en"",""pt"")"),"Manteiga")</f>
        <v>Manteiga</v>
      </c>
      <c r="G47" s="1" t="s">
        <v>295</v>
      </c>
      <c r="H47" s="1" t="s">
        <v>296</v>
      </c>
      <c r="I47" s="1" t="str">
        <f ca="1">IFERROR(__xludf.DUMMYFUNCTION("GOOGLETRANSLATE(O47,""en"",""pt"")"),"38")</f>
        <v>38</v>
      </c>
      <c r="J47" s="1" t="str">
        <f ca="1">IFERROR(__xludf.DUMMYFUNCTION("GOOGLETRANSLATE(Q47,""en"",""pt"")"),"Refrigerado")</f>
        <v>Refrigerado</v>
      </c>
      <c r="K47" s="3">
        <v>43689</v>
      </c>
      <c r="L47" s="3">
        <v>43727</v>
      </c>
      <c r="M47" s="1">
        <v>3</v>
      </c>
      <c r="N47" s="1" t="s">
        <v>297</v>
      </c>
      <c r="O47" s="1" t="s">
        <v>298</v>
      </c>
      <c r="P47" s="1">
        <v>5</v>
      </c>
      <c r="Q47" s="1" t="s">
        <v>300</v>
      </c>
      <c r="R47">
        <f t="shared" ca="1" si="0"/>
        <v>0</v>
      </c>
      <c r="S47">
        <f t="shared" ca="1" si="0"/>
        <v>1</v>
      </c>
    </row>
    <row r="48" spans="1:19" ht="13.2">
      <c r="A48" s="1" t="s">
        <v>301</v>
      </c>
      <c r="B48" s="1">
        <v>21</v>
      </c>
      <c r="C48" s="1" t="str">
        <f ca="1">IFERROR(__xludf.DUMMYFUNCTION("GOOGLETRANSLATE(D48,""en"",""pt"")"),"Pequeno")</f>
        <v>Pequeno</v>
      </c>
      <c r="D48" s="3">
        <v>44228</v>
      </c>
      <c r="E48" s="1">
        <v>9</v>
      </c>
      <c r="F48" s="2" t="str">
        <f ca="1">IFERROR(__xludf.DUMMYFUNCTION("GOOGLETRANSLATE(I48,""en"",""pt"")"),"Painel")</f>
        <v>Painel</v>
      </c>
      <c r="G48" s="1" t="s">
        <v>302</v>
      </c>
      <c r="H48" s="1" t="s">
        <v>303</v>
      </c>
      <c r="I48" s="1" t="str">
        <f ca="1">IFERROR(__xludf.DUMMYFUNCTION("GOOGLETRANSLATE(O48,""en"",""pt"")"),"10")</f>
        <v>10</v>
      </c>
      <c r="J48" s="1" t="str">
        <f ca="1">IFERROR(__xludf.DUMMYFUNCTION("GOOGLETRANSLATE(Q48,""en"",""pt"")"),"Refrigerado")</f>
        <v>Refrigerado</v>
      </c>
      <c r="K48" s="3">
        <v>44185</v>
      </c>
      <c r="L48" s="3">
        <v>44195</v>
      </c>
      <c r="M48" s="1">
        <v>82</v>
      </c>
      <c r="N48" s="1" t="s">
        <v>304</v>
      </c>
      <c r="O48" s="5" t="s">
        <v>305</v>
      </c>
      <c r="P48" s="1">
        <v>299</v>
      </c>
      <c r="Q48" s="1" t="s">
        <v>306</v>
      </c>
      <c r="R48">
        <f t="shared" ca="1" si="0"/>
        <v>0</v>
      </c>
      <c r="S48">
        <f t="shared" ca="1" si="0"/>
        <v>1</v>
      </c>
    </row>
    <row r="49" spans="1:19" ht="13.2">
      <c r="A49" s="1" t="s">
        <v>307</v>
      </c>
      <c r="B49" s="1">
        <v>12</v>
      </c>
      <c r="C49" s="1" t="str">
        <f ca="1">IFERROR(__xludf.DUMMYFUNCTION("GOOGLETRANSLATE(D49,""en"",""pt"")"),"Médio")</f>
        <v>Médio</v>
      </c>
      <c r="D49" s="3">
        <v>43954</v>
      </c>
      <c r="E49" s="1">
        <v>1</v>
      </c>
      <c r="F49" s="2" t="str">
        <f ca="1">IFERROR(__xludf.DUMMYFUNCTION("GOOGLETRANSLATE(I49,""en"",""pt"")"),"Leite")</f>
        <v>Leite</v>
      </c>
      <c r="G49" s="1" t="s">
        <v>308</v>
      </c>
      <c r="H49" s="1" t="s">
        <v>309</v>
      </c>
      <c r="I49" s="1" t="str">
        <f ca="1">IFERROR(__xludf.DUMMYFUNCTION("GOOGLETRANSLATE(O49,""en"",""pt"")"),"1")</f>
        <v>1</v>
      </c>
      <c r="J49" s="1" t="str">
        <f ca="1">IFERROR(__xludf.DUMMYFUNCTION("GOOGLETRANSLATE(Q49,""en"",""pt"")"),"Pacote de polietileno")</f>
        <v>Pacote de polietileno</v>
      </c>
      <c r="K49" s="3">
        <v>43915</v>
      </c>
      <c r="L49" s="3">
        <v>43916</v>
      </c>
      <c r="M49" s="1">
        <v>406</v>
      </c>
      <c r="N49" s="1" t="s">
        <v>310</v>
      </c>
      <c r="O49" s="1" t="s">
        <v>311</v>
      </c>
      <c r="P49" s="1">
        <v>428</v>
      </c>
      <c r="Q49" s="1" t="s">
        <v>313</v>
      </c>
      <c r="R49">
        <f t="shared" ca="1" si="0"/>
        <v>0</v>
      </c>
      <c r="S49">
        <f t="shared" ca="1" si="0"/>
        <v>1</v>
      </c>
    </row>
    <row r="50" spans="1:19" ht="13.2">
      <c r="A50" s="1" t="s">
        <v>314</v>
      </c>
      <c r="B50" s="1">
        <v>37</v>
      </c>
      <c r="C50" s="1" t="str">
        <f ca="1">IFERROR(__xludf.DUMMYFUNCTION("GOOGLETRANSLATE(D50,""en"",""pt"")"),"Médio")</f>
        <v>Médio</v>
      </c>
      <c r="D50" s="3">
        <v>43692</v>
      </c>
      <c r="E50" s="1">
        <v>7</v>
      </c>
      <c r="F50" s="2" t="str">
        <f ca="1">IFERROR(__xludf.DUMMYFUNCTION("GOOGLETRANSLATE(I50,""en"",""pt"")"),"Lassi")</f>
        <v>Lassi</v>
      </c>
      <c r="G50" s="1" t="s">
        <v>315</v>
      </c>
      <c r="H50" s="1" t="s">
        <v>316</v>
      </c>
      <c r="I50" s="1" t="str">
        <f ca="1">IFERROR(__xludf.DUMMYFUNCTION("GOOGLETRANSLATE(O50,""en"",""pt"")"),"16")</f>
        <v>16</v>
      </c>
      <c r="J50" s="1" t="str">
        <f ca="1">IFERROR(__xludf.DUMMYFUNCTION("GOOGLETRANSLATE(Q50,""en"",""pt"")"),"Refrigerado")</f>
        <v>Refrigerado</v>
      </c>
      <c r="K50" s="3">
        <v>43650</v>
      </c>
      <c r="L50" s="3">
        <v>43666</v>
      </c>
      <c r="M50" s="1">
        <v>552</v>
      </c>
      <c r="N50" s="1" t="s">
        <v>317</v>
      </c>
      <c r="O50" s="1" t="s">
        <v>318</v>
      </c>
      <c r="P50" s="1">
        <v>129</v>
      </c>
      <c r="Q50" s="1" t="s">
        <v>320</v>
      </c>
      <c r="R50">
        <f t="shared" ca="1" si="0"/>
        <v>0</v>
      </c>
      <c r="S50">
        <f t="shared" ca="1" si="0"/>
        <v>0</v>
      </c>
    </row>
    <row r="51" spans="1:19" ht="13.2">
      <c r="A51" s="1" t="s">
        <v>321</v>
      </c>
      <c r="B51" s="1">
        <v>82</v>
      </c>
      <c r="C51" s="1" t="str">
        <f ca="1">IFERROR(__xludf.DUMMYFUNCTION("GOOGLETRANSLATE(D51,""en"",""pt"")"),"Grande")</f>
        <v>Grande</v>
      </c>
      <c r="D51" s="3">
        <v>43527</v>
      </c>
      <c r="E51" s="1">
        <v>9</v>
      </c>
      <c r="F51" s="2" t="str">
        <f ca="1">IFERROR(__xludf.DUMMYFUNCTION("GOOGLETRANSLATE(I51,""en"",""pt"")"),"Painel")</f>
        <v>Painel</v>
      </c>
      <c r="G51" s="1" t="s">
        <v>322</v>
      </c>
      <c r="H51" s="1" t="s">
        <v>323</v>
      </c>
      <c r="I51" s="1" t="str">
        <f ca="1">IFERROR(__xludf.DUMMYFUNCTION("GOOGLETRANSLATE(O51,""en"",""pt"")"),"9")</f>
        <v>9</v>
      </c>
      <c r="J51" s="1" t="str">
        <f ca="1">IFERROR(__xludf.DUMMYFUNCTION("GOOGLETRANSLATE(Q51,""en"",""pt"")"),"Refrigerado")</f>
        <v>Refrigerado</v>
      </c>
      <c r="K51" s="3">
        <v>43521</v>
      </c>
      <c r="L51" s="3">
        <v>43530</v>
      </c>
      <c r="M51" s="1">
        <v>262</v>
      </c>
      <c r="N51" s="1" t="s">
        <v>324</v>
      </c>
      <c r="O51" s="1" t="s">
        <v>325</v>
      </c>
      <c r="P51" s="1">
        <v>726</v>
      </c>
      <c r="Q51" s="1" t="s">
        <v>327</v>
      </c>
      <c r="R51">
        <f t="shared" ca="1" si="0"/>
        <v>1</v>
      </c>
      <c r="S51">
        <f t="shared" ca="1" si="0"/>
        <v>1</v>
      </c>
    </row>
    <row r="52" spans="1:19" ht="13.2">
      <c r="A52" s="1" t="s">
        <v>328</v>
      </c>
      <c r="B52" s="1">
        <v>65</v>
      </c>
      <c r="C52" s="1" t="str">
        <f ca="1">IFERROR(__xludf.DUMMYFUNCTION("GOOGLETRANSLATE(D52,""en"",""pt"")"),"Médio")</f>
        <v>Médio</v>
      </c>
      <c r="D52" s="3">
        <v>43797</v>
      </c>
      <c r="E52" s="1">
        <v>8</v>
      </c>
      <c r="F52" s="2" t="str">
        <f ca="1">IFERROR(__xludf.DUMMYFUNCTION("GOOGLETRANSLATE(I52,""en"",""pt"")"),"Soro de leite coalhado")</f>
        <v>Soro de leite coalhado</v>
      </c>
      <c r="G52" s="1" t="s">
        <v>329</v>
      </c>
      <c r="H52" s="1" t="s">
        <v>330</v>
      </c>
      <c r="I52" s="1" t="str">
        <f ca="1">IFERROR(__xludf.DUMMYFUNCTION("GOOGLETRANSLATE(O52,""en"",""pt"")"),"11")</f>
        <v>11</v>
      </c>
      <c r="J52" s="1" t="str">
        <f ca="1">IFERROR(__xludf.DUMMYFUNCTION("GOOGLETRANSLATE(Q52,""en"",""pt"")"),"Refrigerado")</f>
        <v>Refrigerado</v>
      </c>
      <c r="K52" s="3">
        <v>43765</v>
      </c>
      <c r="L52" s="3">
        <v>43776</v>
      </c>
      <c r="M52" s="1">
        <v>141</v>
      </c>
      <c r="N52" s="1" t="s">
        <v>331</v>
      </c>
      <c r="O52" s="1" t="s">
        <v>332</v>
      </c>
      <c r="P52" s="1">
        <v>269</v>
      </c>
      <c r="Q52" s="1" t="s">
        <v>334</v>
      </c>
      <c r="R52">
        <f t="shared" ca="1" si="0"/>
        <v>1</v>
      </c>
      <c r="S52">
        <f t="shared" ca="1" si="0"/>
        <v>1</v>
      </c>
    </row>
    <row r="53" spans="1:19" ht="13.2">
      <c r="A53" s="1" t="s">
        <v>335</v>
      </c>
      <c r="B53" s="1">
        <v>53</v>
      </c>
      <c r="C53" s="1" t="str">
        <f ca="1">IFERROR(__xludf.DUMMYFUNCTION("GOOGLETRANSLATE(D53,""en"",""pt"")"),"Grande")</f>
        <v>Grande</v>
      </c>
      <c r="D53" s="3">
        <v>44263</v>
      </c>
      <c r="E53" s="1">
        <v>5</v>
      </c>
      <c r="F53" s="2" t="str">
        <f ca="1">IFERROR(__xludf.DUMMYFUNCTION("GOOGLETRANSLATE(I53,""en"",""pt"")"),"Sorvete")</f>
        <v>Sorvete</v>
      </c>
      <c r="G53" s="1" t="s">
        <v>336</v>
      </c>
      <c r="H53" s="1" t="s">
        <v>337</v>
      </c>
      <c r="I53" s="1" t="str">
        <f ca="1">IFERROR(__xludf.DUMMYFUNCTION("GOOGLETRANSLATE(O53,""en"",""pt"")"),"29")</f>
        <v>29</v>
      </c>
      <c r="J53" s="1" t="str">
        <f ca="1">IFERROR(__xludf.DUMMYFUNCTION("GOOGLETRANSLATE(Q53,""en"",""pt"")"),"Congeladas")</f>
        <v>Congeladas</v>
      </c>
      <c r="K53" s="3">
        <v>44258</v>
      </c>
      <c r="L53" s="3">
        <v>44287</v>
      </c>
      <c r="M53" s="1">
        <v>305</v>
      </c>
      <c r="N53" s="1" t="s">
        <v>338</v>
      </c>
      <c r="O53" s="1" t="s">
        <v>339</v>
      </c>
      <c r="P53" s="1">
        <v>46</v>
      </c>
      <c r="Q53" s="1" t="s">
        <v>341</v>
      </c>
      <c r="R53">
        <f t="shared" ca="1" si="0"/>
        <v>1</v>
      </c>
      <c r="S53">
        <f t="shared" ca="1" si="0"/>
        <v>0</v>
      </c>
    </row>
    <row r="54" spans="1:19" ht="13.2">
      <c r="A54" s="1" t="s">
        <v>342</v>
      </c>
      <c r="B54" s="1">
        <v>79</v>
      </c>
      <c r="C54" s="1" t="str">
        <f ca="1">IFERROR(__xludf.DUMMYFUNCTION("GOOGLETRANSLATE(D54,""en"",""pt"")"),"Grande")</f>
        <v>Grande</v>
      </c>
      <c r="D54" s="3">
        <v>43846</v>
      </c>
      <c r="E54" s="1">
        <v>8</v>
      </c>
      <c r="F54" s="2" t="str">
        <f ca="1">IFERROR(__xludf.DUMMYFUNCTION("GOOGLETRANSLATE(I54,""en"",""pt"")"),"Soro de leite coalhado")</f>
        <v>Soro de leite coalhado</v>
      </c>
      <c r="G54" s="1" t="s">
        <v>343</v>
      </c>
      <c r="H54" s="1" t="s">
        <v>344</v>
      </c>
      <c r="I54" s="1" t="str">
        <f ca="1">IFERROR(__xludf.DUMMYFUNCTION("GOOGLETRANSLATE(O54,""en"",""pt"")"),"13")</f>
        <v>13</v>
      </c>
      <c r="J54" s="1" t="str">
        <f ca="1">IFERROR(__xludf.DUMMYFUNCTION("GOOGLETRANSLATE(Q54,""en"",""pt"")"),"Refrigerado")</f>
        <v>Refrigerado</v>
      </c>
      <c r="K54" s="3">
        <v>43844</v>
      </c>
      <c r="L54" s="3">
        <v>43857</v>
      </c>
      <c r="M54" s="1">
        <v>62</v>
      </c>
      <c r="N54" s="1" t="s">
        <v>345</v>
      </c>
      <c r="O54" s="1" t="s">
        <v>346</v>
      </c>
      <c r="P54" s="1">
        <v>21</v>
      </c>
      <c r="Q54" s="1" t="s">
        <v>347</v>
      </c>
      <c r="R54">
        <f t="shared" ca="1" si="0"/>
        <v>0</v>
      </c>
      <c r="S54">
        <f t="shared" ca="1" si="0"/>
        <v>0</v>
      </c>
    </row>
    <row r="55" spans="1:19" ht="13.2">
      <c r="A55" s="1" t="s">
        <v>348</v>
      </c>
      <c r="B55" s="1">
        <v>32</v>
      </c>
      <c r="C55" s="1" t="str">
        <f ca="1">IFERROR(__xludf.DUMMYFUNCTION("GOOGLETRANSLATE(D55,""en"",""pt"")"),"Médio")</f>
        <v>Médio</v>
      </c>
      <c r="D55" s="3">
        <v>43472</v>
      </c>
      <c r="E55" s="1">
        <v>2</v>
      </c>
      <c r="F55" s="2" t="str">
        <f ca="1">IFERROR(__xludf.DUMMYFUNCTION("GOOGLETRANSLATE(I55,""en"",""pt"")"),"Manteiga")</f>
        <v>Manteiga</v>
      </c>
      <c r="G55" s="1" t="s">
        <v>349</v>
      </c>
      <c r="H55" s="1" t="s">
        <v>350</v>
      </c>
      <c r="I55" s="1" t="str">
        <f ca="1">IFERROR(__xludf.DUMMYFUNCTION("GOOGLETRANSLATE(O55,""en"",""pt"")"),"29")</f>
        <v>29</v>
      </c>
      <c r="J55" s="1" t="str">
        <f ca="1">IFERROR(__xludf.DUMMYFUNCTION("GOOGLETRANSLATE(Q55,""en"",""pt"")"),"Congeladas")</f>
        <v>Congeladas</v>
      </c>
      <c r="K55" s="3">
        <v>43432</v>
      </c>
      <c r="L55" s="3">
        <v>43461</v>
      </c>
      <c r="M55" s="1">
        <v>22</v>
      </c>
      <c r="N55" s="1" t="s">
        <v>129</v>
      </c>
      <c r="O55" s="7">
        <v>47270</v>
      </c>
      <c r="P55" s="1">
        <v>8</v>
      </c>
      <c r="Q55" s="4">
        <v>45618</v>
      </c>
      <c r="R55">
        <f t="shared" ca="1" si="0"/>
        <v>0</v>
      </c>
      <c r="S55">
        <f t="shared" ca="1" si="0"/>
        <v>1</v>
      </c>
    </row>
    <row r="56" spans="1:19" ht="13.2">
      <c r="A56" s="1" t="s">
        <v>351</v>
      </c>
      <c r="B56" s="1">
        <v>76</v>
      </c>
      <c r="C56" s="1" t="str">
        <f ca="1">IFERROR(__xludf.DUMMYFUNCTION("GOOGLETRANSLATE(D56,""en"",""pt"")"),"Pequeno")</f>
        <v>Pequeno</v>
      </c>
      <c r="D56" s="3">
        <v>44331</v>
      </c>
      <c r="E56" s="1">
        <v>9</v>
      </c>
      <c r="F56" s="2" t="str">
        <f ca="1">IFERROR(__xludf.DUMMYFUNCTION("GOOGLETRANSLATE(I56,""en"",""pt"")"),"Painel")</f>
        <v>Painel</v>
      </c>
      <c r="G56" s="1" t="s">
        <v>352</v>
      </c>
      <c r="H56" s="1" t="s">
        <v>353</v>
      </c>
      <c r="I56" s="1" t="str">
        <f ca="1">IFERROR(__xludf.DUMMYFUNCTION("GOOGLETRANSLATE(O56,""en"",""pt"")"),"14")</f>
        <v>14</v>
      </c>
      <c r="J56" s="1" t="str">
        <f ca="1">IFERROR(__xludf.DUMMYFUNCTION("GOOGLETRANSLATE(Q56,""en"",""pt"")"),"Refrigerado")</f>
        <v>Refrigerado</v>
      </c>
      <c r="K56" s="3">
        <v>44286</v>
      </c>
      <c r="L56" s="3">
        <v>44300</v>
      </c>
      <c r="M56" s="1">
        <v>2</v>
      </c>
      <c r="N56" s="1" t="s">
        <v>354</v>
      </c>
      <c r="O56" s="1" t="s">
        <v>355</v>
      </c>
      <c r="P56" s="1">
        <v>7</v>
      </c>
      <c r="Q56" s="1" t="s">
        <v>357</v>
      </c>
      <c r="R56">
        <f t="shared" ca="1" si="0"/>
        <v>1</v>
      </c>
      <c r="S56">
        <f t="shared" ca="1" si="0"/>
        <v>1</v>
      </c>
    </row>
    <row r="57" spans="1:19" ht="13.2">
      <c r="A57" s="1" t="s">
        <v>358</v>
      </c>
      <c r="B57" s="1">
        <v>12</v>
      </c>
      <c r="C57" s="1" t="str">
        <f ca="1">IFERROR(__xludf.DUMMYFUNCTION("GOOGLETRANSLATE(D57,""en"",""pt"")"),"Pequeno")</f>
        <v>Pequeno</v>
      </c>
      <c r="D57" s="3">
        <v>44826</v>
      </c>
      <c r="E57" s="1">
        <v>3</v>
      </c>
      <c r="F57" s="2" t="str">
        <f ca="1">IFERROR(__xludf.DUMMYFUNCTION("GOOGLETRANSLATE(I57,""en"",""pt"")"),"Queijo")</f>
        <v>Queijo</v>
      </c>
      <c r="G57" s="1" t="s">
        <v>359</v>
      </c>
      <c r="H57" s="1" t="s">
        <v>360</v>
      </c>
      <c r="I57" s="1" t="str">
        <f ca="1">IFERROR(__xludf.DUMMYFUNCTION("GOOGLETRANSLATE(O57,""en"",""pt"")"),"42")</f>
        <v>42</v>
      </c>
      <c r="J57" s="1" t="str">
        <f ca="1">IFERROR(__xludf.DUMMYFUNCTION("GOOGLETRANSLATE(Q57,""en"",""pt"")"),"Refrigerado")</f>
        <v>Refrigerado</v>
      </c>
      <c r="K57" s="3">
        <v>44801</v>
      </c>
      <c r="L57" s="3">
        <v>44843</v>
      </c>
      <c r="M57" s="1">
        <v>705</v>
      </c>
      <c r="N57" s="1" t="s">
        <v>361</v>
      </c>
      <c r="O57" s="1" t="s">
        <v>362</v>
      </c>
      <c r="P57" s="1">
        <v>248</v>
      </c>
      <c r="Q57" s="1" t="s">
        <v>364</v>
      </c>
      <c r="R57">
        <f t="shared" ca="1" si="0"/>
        <v>0</v>
      </c>
      <c r="S57">
        <f t="shared" ca="1" si="0"/>
        <v>1</v>
      </c>
    </row>
    <row r="58" spans="1:19" ht="13.2">
      <c r="A58" s="1" t="s">
        <v>365</v>
      </c>
      <c r="B58" s="1">
        <v>98</v>
      </c>
      <c r="C58" s="1" t="str">
        <f ca="1">IFERROR(__xludf.DUMMYFUNCTION("GOOGLETRANSLATE(D58,""en"",""pt"")"),"Pequeno")</f>
        <v>Pequeno</v>
      </c>
      <c r="D58" s="3">
        <v>44342</v>
      </c>
      <c r="E58" s="1">
        <v>7</v>
      </c>
      <c r="F58" s="2" t="str">
        <f ca="1">IFERROR(__xludf.DUMMYFUNCTION("GOOGLETRANSLATE(I58,""en"",""pt"")"),"Lassi")</f>
        <v>Lassi</v>
      </c>
      <c r="G58" s="1" t="s">
        <v>366</v>
      </c>
      <c r="H58" s="1" t="s">
        <v>367</v>
      </c>
      <c r="I58" s="1" t="str">
        <f ca="1">IFERROR(__xludf.DUMMYFUNCTION("GOOGLETRANSLATE(O58,""en"",""pt"")"),"12")</f>
        <v>12</v>
      </c>
      <c r="J58" s="1" t="str">
        <f ca="1">IFERROR(__xludf.DUMMYFUNCTION("GOOGLETRANSLATE(Q58,""en"",""pt"")"),"Refrigerado")</f>
        <v>Refrigerado</v>
      </c>
      <c r="K58" s="3">
        <v>44330</v>
      </c>
      <c r="L58" s="3">
        <v>44342</v>
      </c>
      <c r="M58" s="1">
        <v>145</v>
      </c>
      <c r="N58" s="1" t="s">
        <v>368</v>
      </c>
      <c r="O58" s="1" t="s">
        <v>369</v>
      </c>
      <c r="P58" s="1">
        <v>562</v>
      </c>
      <c r="Q58" s="1" t="s">
        <v>370</v>
      </c>
      <c r="R58">
        <f t="shared" ca="1" si="0"/>
        <v>0</v>
      </c>
      <c r="S58">
        <f t="shared" ca="1" si="0"/>
        <v>1</v>
      </c>
    </row>
    <row r="59" spans="1:19" ht="13.2">
      <c r="A59" s="1" t="s">
        <v>371</v>
      </c>
      <c r="B59" s="1">
        <v>48</v>
      </c>
      <c r="C59" s="1" t="str">
        <f ca="1">IFERROR(__xludf.DUMMYFUNCTION("GOOGLETRANSLATE(D59,""en"",""pt"")"),"Médio")</f>
        <v>Médio</v>
      </c>
      <c r="D59" s="3">
        <v>44306</v>
      </c>
      <c r="E59" s="1">
        <v>6</v>
      </c>
      <c r="F59" s="2" t="str">
        <f ca="1">IFERROR(__xludf.DUMMYFUNCTION("GOOGLETRANSLATE(I59,""en"",""pt"")"),"Coalhada")</f>
        <v>Coalhada</v>
      </c>
      <c r="G59" s="1" t="s">
        <v>372</v>
      </c>
      <c r="H59" s="1" t="s">
        <v>373</v>
      </c>
      <c r="I59" s="1" t="str">
        <f ca="1">IFERROR(__xludf.DUMMYFUNCTION("GOOGLETRANSLATE(O59,""en"",""pt"")"),"6")</f>
        <v>6</v>
      </c>
      <c r="J59" s="1" t="str">
        <f ca="1">IFERROR(__xludf.DUMMYFUNCTION("GOOGLETRANSLATE(Q59,""en"",""pt"")"),"Refrigerado")</f>
        <v>Refrigerado</v>
      </c>
      <c r="K59" s="3">
        <v>44287</v>
      </c>
      <c r="L59" s="3">
        <v>44293</v>
      </c>
      <c r="M59" s="1">
        <v>11</v>
      </c>
      <c r="N59" s="1" t="s">
        <v>374</v>
      </c>
      <c r="O59" s="1" t="s">
        <v>375</v>
      </c>
      <c r="P59" s="1">
        <v>828</v>
      </c>
      <c r="Q59" s="1" t="s">
        <v>377</v>
      </c>
      <c r="R59">
        <f t="shared" ca="1" si="0"/>
        <v>1</v>
      </c>
      <c r="S59">
        <f t="shared" ca="1" si="0"/>
        <v>1</v>
      </c>
    </row>
    <row r="60" spans="1:19" ht="13.2">
      <c r="A60" s="1" t="s">
        <v>378</v>
      </c>
      <c r="B60" s="1">
        <v>19</v>
      </c>
      <c r="C60" s="1" t="str">
        <f ca="1">IFERROR(__xludf.DUMMYFUNCTION("GOOGLETRANSLATE(D60,""en"",""pt"")"),"Médio")</f>
        <v>Médio</v>
      </c>
      <c r="D60" s="3">
        <v>44234</v>
      </c>
      <c r="E60" s="1">
        <v>10</v>
      </c>
      <c r="F60" s="2" t="str">
        <f ca="1">IFERROR(__xludf.DUMMYFUNCTION("GOOGLETRANSLATE(I60,""en"",""pt"")"),"ghee")</f>
        <v>ghee</v>
      </c>
      <c r="G60" s="1" t="s">
        <v>379</v>
      </c>
      <c r="H60" s="1" t="s">
        <v>380</v>
      </c>
      <c r="I60" s="1" t="str">
        <f ca="1">IFERROR(__xludf.DUMMYFUNCTION("GOOGLETRANSLATE(O60,""en"",""pt"")"),"137")</f>
        <v>137</v>
      </c>
      <c r="J60" s="1" t="str">
        <f ca="1">IFERROR(__xludf.DUMMYFUNCTION("GOOGLETRANSLATE(Q60,""en"",""pt"")"),"Ambiente")</f>
        <v>Ambiente</v>
      </c>
      <c r="K60" s="3">
        <v>44209</v>
      </c>
      <c r="L60" s="3">
        <v>44346</v>
      </c>
      <c r="M60" s="1">
        <v>956</v>
      </c>
      <c r="N60" s="1" t="s">
        <v>381</v>
      </c>
      <c r="O60" s="1" t="s">
        <v>382</v>
      </c>
      <c r="P60" s="1">
        <v>4</v>
      </c>
      <c r="Q60" s="1" t="s">
        <v>384</v>
      </c>
      <c r="R60">
        <f t="shared" ca="1" si="0"/>
        <v>1</v>
      </c>
      <c r="S60">
        <f t="shared" ca="1" si="0"/>
        <v>0</v>
      </c>
    </row>
    <row r="61" spans="1:19" ht="13.2">
      <c r="A61" s="1" t="s">
        <v>385</v>
      </c>
      <c r="B61" s="1">
        <v>19</v>
      </c>
      <c r="C61" s="1" t="str">
        <f ca="1">IFERROR(__xludf.DUMMYFUNCTION("GOOGLETRANSLATE(D61,""en"",""pt"")"),"Grande")</f>
        <v>Grande</v>
      </c>
      <c r="D61" s="3">
        <v>44096</v>
      </c>
      <c r="E61" s="1">
        <v>4</v>
      </c>
      <c r="F61" s="2" t="str">
        <f ca="1">IFERROR(__xludf.DUMMYFUNCTION("GOOGLETRANSLATE(I61,""en"",""pt"")"),"Iogurte")</f>
        <v>Iogurte</v>
      </c>
      <c r="G61" s="1" t="s">
        <v>386</v>
      </c>
      <c r="H61" s="1" t="s">
        <v>387</v>
      </c>
      <c r="I61" s="1" t="str">
        <f ca="1">IFERROR(__xludf.DUMMYFUNCTION("GOOGLETRANSLATE(O61,""en"",""pt"")"),"30")</f>
        <v>30</v>
      </c>
      <c r="J61" s="1" t="str">
        <f ca="1">IFERROR(__xludf.DUMMYFUNCTION("GOOGLETRANSLATE(Q61,""en"",""pt"")"),"Congeladas")</f>
        <v>Congeladas</v>
      </c>
      <c r="K61" s="3">
        <v>44095</v>
      </c>
      <c r="L61" s="3">
        <v>44125</v>
      </c>
      <c r="M61" s="1">
        <v>26</v>
      </c>
      <c r="N61" s="1" t="s">
        <v>388</v>
      </c>
      <c r="O61" s="5">
        <v>112221</v>
      </c>
      <c r="P61" s="1">
        <v>39</v>
      </c>
      <c r="Q61" s="1" t="s">
        <v>389</v>
      </c>
      <c r="R61">
        <f t="shared" ca="1" si="0"/>
        <v>1</v>
      </c>
      <c r="S61">
        <f t="shared" ca="1" si="0"/>
        <v>0</v>
      </c>
    </row>
    <row r="62" spans="1:19" ht="13.2">
      <c r="A62" s="1" t="s">
        <v>390</v>
      </c>
      <c r="B62" s="1">
        <v>20</v>
      </c>
      <c r="C62" s="1" t="str">
        <f ca="1">IFERROR(__xludf.DUMMYFUNCTION("GOOGLETRANSLATE(D62,""en"",""pt"")"),"Grande")</f>
        <v>Grande</v>
      </c>
      <c r="D62" s="3">
        <v>43786</v>
      </c>
      <c r="E62" s="1">
        <v>10</v>
      </c>
      <c r="F62" s="2" t="str">
        <f ca="1">IFERROR(__xludf.DUMMYFUNCTION("GOOGLETRANSLATE(I62,""en"",""pt"")"),"ghee")</f>
        <v>ghee</v>
      </c>
      <c r="G62" s="1" t="s">
        <v>391</v>
      </c>
      <c r="H62" s="1" t="s">
        <v>392</v>
      </c>
      <c r="I62" s="1" t="str">
        <f ca="1">IFERROR(__xludf.DUMMYFUNCTION("GOOGLETRANSLATE(O62,""en"",""pt"")"),"143")</f>
        <v>143</v>
      </c>
      <c r="J62" s="1" t="str">
        <f ca="1">IFERROR(__xludf.DUMMYFUNCTION("GOOGLETRANSLATE(Q62,""en"",""pt"")"),"Ambiente")</f>
        <v>Ambiente</v>
      </c>
      <c r="K62" s="3">
        <v>43776</v>
      </c>
      <c r="L62" s="3">
        <v>43919</v>
      </c>
      <c r="M62" s="1">
        <v>634</v>
      </c>
      <c r="N62" s="1" t="s">
        <v>393</v>
      </c>
      <c r="O62" s="1" t="s">
        <v>394</v>
      </c>
      <c r="P62" s="1">
        <v>51</v>
      </c>
      <c r="Q62" s="1" t="s">
        <v>395</v>
      </c>
      <c r="R62">
        <f t="shared" ca="1" si="0"/>
        <v>0</v>
      </c>
      <c r="S62">
        <f t="shared" ca="1" si="0"/>
        <v>0</v>
      </c>
    </row>
    <row r="63" spans="1:19" ht="13.2">
      <c r="A63" s="1" t="s">
        <v>396</v>
      </c>
      <c r="B63" s="1">
        <v>31</v>
      </c>
      <c r="C63" s="1" t="str">
        <f ca="1">IFERROR(__xludf.DUMMYFUNCTION("GOOGLETRANSLATE(D63,""en"",""pt"")"),"Pequeno")</f>
        <v>Pequeno</v>
      </c>
      <c r="D63" s="3">
        <v>44913</v>
      </c>
      <c r="E63" s="1">
        <v>4</v>
      </c>
      <c r="F63" s="2" t="str">
        <f ca="1">IFERROR(__xludf.DUMMYFUNCTION("GOOGLETRANSLATE(I63,""en"",""pt"")"),"Iogurte")</f>
        <v>Iogurte</v>
      </c>
      <c r="G63" s="1" t="s">
        <v>397</v>
      </c>
      <c r="H63" s="1" t="s">
        <v>398</v>
      </c>
      <c r="I63" s="1" t="str">
        <f ca="1">IFERROR(__xludf.DUMMYFUNCTION("GOOGLETRANSLATE(O63,""en"",""pt"")"),"28")</f>
        <v>28</v>
      </c>
      <c r="J63" s="1" t="str">
        <f ca="1">IFERROR(__xludf.DUMMYFUNCTION("GOOGLETRANSLATE(Q63,""en"",""pt"")"),"Congeladas")</f>
        <v>Congeladas</v>
      </c>
      <c r="K63" s="3">
        <v>44858</v>
      </c>
      <c r="L63" s="3">
        <v>44886</v>
      </c>
      <c r="M63" s="1">
        <v>290</v>
      </c>
      <c r="N63" s="1" t="s">
        <v>399</v>
      </c>
      <c r="O63" s="5">
        <v>1547260</v>
      </c>
      <c r="P63" s="1">
        <v>464</v>
      </c>
      <c r="Q63" s="1" t="s">
        <v>401</v>
      </c>
      <c r="R63">
        <f t="shared" ca="1" si="0"/>
        <v>0</v>
      </c>
      <c r="S63">
        <f t="shared" ca="1" si="0"/>
        <v>1</v>
      </c>
    </row>
    <row r="64" spans="1:19" ht="13.2">
      <c r="A64" s="1" t="s">
        <v>402</v>
      </c>
      <c r="B64" s="1">
        <v>74</v>
      </c>
      <c r="C64" s="1" t="str">
        <f ca="1">IFERROR(__xludf.DUMMYFUNCTION("GOOGLETRANSLATE(D64,""en"",""pt"")"),"Pequeno")</f>
        <v>Pequeno</v>
      </c>
      <c r="D64" s="3">
        <v>44198</v>
      </c>
      <c r="E64" s="1">
        <v>5</v>
      </c>
      <c r="F64" s="2" t="str">
        <f ca="1">IFERROR(__xludf.DUMMYFUNCTION("GOOGLETRANSLATE(I64,""en"",""pt"")"),"Sorvete")</f>
        <v>Sorvete</v>
      </c>
      <c r="G64" s="1" t="s">
        <v>403</v>
      </c>
      <c r="H64" s="1" t="s">
        <v>404</v>
      </c>
      <c r="I64" s="1" t="str">
        <f ca="1">IFERROR(__xludf.DUMMYFUNCTION("GOOGLETRANSLATE(O64,""en"",""pt"")"),"26")</f>
        <v>26</v>
      </c>
      <c r="J64" s="1" t="str">
        <f ca="1">IFERROR(__xludf.DUMMYFUNCTION("GOOGLETRANSLATE(Q64,""en"",""pt"")"),"Congeladas")</f>
        <v>Congeladas</v>
      </c>
      <c r="K64" s="3">
        <v>44169</v>
      </c>
      <c r="L64" s="3">
        <v>44195</v>
      </c>
      <c r="M64" s="1">
        <v>696</v>
      </c>
      <c r="N64" s="1" t="s">
        <v>405</v>
      </c>
      <c r="O64" s="1" t="s">
        <v>406</v>
      </c>
      <c r="P64" s="1">
        <v>54</v>
      </c>
      <c r="Q64" s="1" t="s">
        <v>408</v>
      </c>
      <c r="R64">
        <f t="shared" ca="1" si="0"/>
        <v>0</v>
      </c>
      <c r="S64">
        <f t="shared" ca="1" si="0"/>
        <v>0</v>
      </c>
    </row>
    <row r="65" spans="1:19" ht="13.2">
      <c r="A65" s="1" t="s">
        <v>409</v>
      </c>
      <c r="B65" s="1">
        <v>90</v>
      </c>
      <c r="C65" s="1" t="str">
        <f ca="1">IFERROR(__xludf.DUMMYFUNCTION("GOOGLETRANSLATE(D65,""en"",""pt"")"),"Grande")</f>
        <v>Grande</v>
      </c>
      <c r="D65" s="3">
        <v>43816</v>
      </c>
      <c r="E65" s="1">
        <v>10</v>
      </c>
      <c r="F65" s="2" t="str">
        <f ca="1">IFERROR(__xludf.DUMMYFUNCTION("GOOGLETRANSLATE(I65,""en"",""pt"")"),"ghee")</f>
        <v>ghee</v>
      </c>
      <c r="G65" s="1" t="s">
        <v>410</v>
      </c>
      <c r="H65" s="1" t="s">
        <v>411</v>
      </c>
      <c r="I65" s="1" t="str">
        <f ca="1">IFERROR(__xludf.DUMMYFUNCTION("GOOGLETRANSLATE(O65,""en"",""pt"")"),"147")</f>
        <v>147</v>
      </c>
      <c r="J65" s="1" t="str">
        <f ca="1">IFERROR(__xludf.DUMMYFUNCTION("GOOGLETRANSLATE(Q65,""en"",""pt"")"),"Ambiente")</f>
        <v>Ambiente</v>
      </c>
      <c r="K65" s="3">
        <v>43806</v>
      </c>
      <c r="L65" s="3">
        <v>43953</v>
      </c>
      <c r="M65" s="1">
        <v>392</v>
      </c>
      <c r="N65" s="1" t="s">
        <v>412</v>
      </c>
      <c r="O65" s="1" t="s">
        <v>413</v>
      </c>
      <c r="P65" s="1">
        <v>446</v>
      </c>
      <c r="Q65" s="1" t="s">
        <v>414</v>
      </c>
      <c r="R65">
        <f t="shared" ca="1" si="0"/>
        <v>1</v>
      </c>
      <c r="S65">
        <f t="shared" ca="1" si="0"/>
        <v>0</v>
      </c>
    </row>
    <row r="66" spans="1:19" ht="13.2">
      <c r="A66" s="1" t="s">
        <v>415</v>
      </c>
      <c r="B66" s="1">
        <v>94</v>
      </c>
      <c r="C66" s="1" t="str">
        <f ca="1">IFERROR(__xludf.DUMMYFUNCTION("GOOGLETRANSLATE(D66,""en"",""pt"")"),"Pequeno")</f>
        <v>Pequeno</v>
      </c>
      <c r="D66" s="3">
        <v>43701</v>
      </c>
      <c r="E66" s="1">
        <v>2</v>
      </c>
      <c r="F66" s="2" t="str">
        <f ca="1">IFERROR(__xludf.DUMMYFUNCTION("GOOGLETRANSLATE(I66,""en"",""pt"")"),"Manteiga")</f>
        <v>Manteiga</v>
      </c>
      <c r="G66" s="1" t="s">
        <v>416</v>
      </c>
      <c r="H66" s="1" t="s">
        <v>233</v>
      </c>
      <c r="I66" s="1" t="str">
        <f ca="1">IFERROR(__xludf.DUMMYFUNCTION("GOOGLETRANSLATE(O66,""en"",""pt"")"),"37")</f>
        <v>37</v>
      </c>
      <c r="J66" s="1" t="str">
        <f ca="1">IFERROR(__xludf.DUMMYFUNCTION("GOOGLETRANSLATE(Q66,""en"",""pt"")"),"Congeladas")</f>
        <v>Congeladas</v>
      </c>
      <c r="K66" s="3">
        <v>43685</v>
      </c>
      <c r="L66" s="3">
        <v>43722</v>
      </c>
      <c r="M66" s="1">
        <v>534</v>
      </c>
      <c r="N66" s="1" t="s">
        <v>417</v>
      </c>
      <c r="O66" s="1" t="s">
        <v>418</v>
      </c>
      <c r="P66" s="1">
        <v>257</v>
      </c>
      <c r="Q66" s="1" t="s">
        <v>420</v>
      </c>
      <c r="R66">
        <f t="shared" ca="1" si="0"/>
        <v>1</v>
      </c>
      <c r="S66">
        <f t="shared" ca="1" si="0"/>
        <v>0</v>
      </c>
    </row>
    <row r="67" spans="1:19" ht="13.2">
      <c r="A67" s="1" t="s">
        <v>421</v>
      </c>
      <c r="B67" s="1">
        <v>100</v>
      </c>
      <c r="C67" s="1" t="str">
        <f ca="1">IFERROR(__xludf.DUMMYFUNCTION("GOOGLETRANSLATE(D67,""en"",""pt"")"),"Médio")</f>
        <v>Médio</v>
      </c>
      <c r="D67" s="3">
        <v>44507</v>
      </c>
      <c r="E67" s="1">
        <v>1</v>
      </c>
      <c r="F67" s="2" t="str">
        <f ca="1">IFERROR(__xludf.DUMMYFUNCTION("GOOGLETRANSLATE(I67,""en"",""pt"")"),"Leite")</f>
        <v>Leite</v>
      </c>
      <c r="G67" s="1" t="s">
        <v>422</v>
      </c>
      <c r="H67" s="1" t="s">
        <v>423</v>
      </c>
      <c r="I67" s="1" t="str">
        <f ca="1">IFERROR(__xludf.DUMMYFUNCTION("GOOGLETRANSLATE(O67,""en"",""pt"")"),"21")</f>
        <v>21</v>
      </c>
      <c r="J67" s="1" t="str">
        <f ca="1">IFERROR(__xludf.DUMMYFUNCTION("GOOGLETRANSLATE(Q67,""en"",""pt"")"),"Pacote Tetra")</f>
        <v>Pacote Tetra</v>
      </c>
      <c r="K67" s="3">
        <v>44456</v>
      </c>
      <c r="L67" s="3">
        <v>44477</v>
      </c>
      <c r="M67" s="1">
        <v>16</v>
      </c>
      <c r="N67" s="1" t="s">
        <v>424</v>
      </c>
      <c r="O67" s="1" t="s">
        <v>425</v>
      </c>
      <c r="P67" s="1">
        <v>46</v>
      </c>
      <c r="Q67" s="1" t="s">
        <v>427</v>
      </c>
      <c r="R67">
        <f t="shared" ref="R67:S130" ca="1" si="1">RANDBETWEEN(0,1)</f>
        <v>1</v>
      </c>
      <c r="S67">
        <f t="shared" ca="1" si="1"/>
        <v>1</v>
      </c>
    </row>
    <row r="68" spans="1:19" ht="13.2">
      <c r="A68" s="1" t="s">
        <v>428</v>
      </c>
      <c r="B68" s="1">
        <v>58</v>
      </c>
      <c r="C68" s="1" t="str">
        <f ca="1">IFERROR(__xludf.DUMMYFUNCTION("GOOGLETRANSLATE(D68,""en"",""pt"")"),"Grande")</f>
        <v>Grande</v>
      </c>
      <c r="D68" s="3">
        <v>43936</v>
      </c>
      <c r="E68" s="1">
        <v>4</v>
      </c>
      <c r="F68" s="2" t="str">
        <f ca="1">IFERROR(__xludf.DUMMYFUNCTION("GOOGLETRANSLATE(I68,""en"",""pt"")"),"Iogurte")</f>
        <v>Iogurte</v>
      </c>
      <c r="G68" s="1" t="s">
        <v>429</v>
      </c>
      <c r="H68" s="1" t="s">
        <v>430</v>
      </c>
      <c r="I68" s="1" t="str">
        <f ca="1">IFERROR(__xludf.DUMMYFUNCTION("GOOGLETRANSLATE(O68,""en"",""pt"")"),"26")</f>
        <v>26</v>
      </c>
      <c r="J68" s="1" t="str">
        <f ca="1">IFERROR(__xludf.DUMMYFUNCTION("GOOGLETRANSLATE(Q68,""en"",""pt"")"),"Refrigerado")</f>
        <v>Refrigerado</v>
      </c>
      <c r="K68" s="3">
        <v>43930</v>
      </c>
      <c r="L68" s="3">
        <v>43956</v>
      </c>
      <c r="M68" s="1">
        <v>834</v>
      </c>
      <c r="N68" s="1" t="s">
        <v>431</v>
      </c>
      <c r="O68" s="1" t="s">
        <v>432</v>
      </c>
      <c r="P68" s="1">
        <v>97</v>
      </c>
      <c r="Q68" s="1" t="s">
        <v>433</v>
      </c>
      <c r="R68">
        <f t="shared" ca="1" si="1"/>
        <v>1</v>
      </c>
      <c r="S68">
        <f t="shared" ca="1" si="1"/>
        <v>0</v>
      </c>
    </row>
    <row r="69" spans="1:19" ht="13.2">
      <c r="A69" s="1" t="s">
        <v>434</v>
      </c>
      <c r="B69" s="1">
        <v>77</v>
      </c>
      <c r="C69" s="1" t="str">
        <f ca="1">IFERROR(__xludf.DUMMYFUNCTION("GOOGLETRANSLATE(D69,""en"",""pt"")"),"Grande")</f>
        <v>Grande</v>
      </c>
      <c r="D69" s="3">
        <v>44084</v>
      </c>
      <c r="E69" s="1">
        <v>7</v>
      </c>
      <c r="F69" s="2" t="str">
        <f ca="1">IFERROR(__xludf.DUMMYFUNCTION("GOOGLETRANSLATE(I69,""en"",""pt"")"),"Lassi")</f>
        <v>Lassi</v>
      </c>
      <c r="G69" s="1" t="s">
        <v>435</v>
      </c>
      <c r="H69" s="4">
        <v>45344</v>
      </c>
      <c r="I69" s="1" t="str">
        <f ca="1">IFERROR(__xludf.DUMMYFUNCTION("GOOGLETRANSLATE(O69,""en"",""pt"")"),"14")</f>
        <v>14</v>
      </c>
      <c r="J69" s="1" t="str">
        <f ca="1">IFERROR(__xludf.DUMMYFUNCTION("GOOGLETRANSLATE(Q69,""en"",""pt"")"),"Refrigerado")</f>
        <v>Refrigerado</v>
      </c>
      <c r="K69" s="3">
        <v>44034</v>
      </c>
      <c r="L69" s="3">
        <v>44048</v>
      </c>
      <c r="M69" s="1">
        <v>304</v>
      </c>
      <c r="N69" s="1" t="s">
        <v>436</v>
      </c>
      <c r="O69" s="7">
        <v>1888761</v>
      </c>
      <c r="P69" s="1">
        <v>94</v>
      </c>
      <c r="Q69" s="1" t="s">
        <v>438</v>
      </c>
      <c r="R69">
        <f t="shared" ca="1" si="1"/>
        <v>1</v>
      </c>
      <c r="S69">
        <f t="shared" ca="1" si="1"/>
        <v>0</v>
      </c>
    </row>
    <row r="70" spans="1:19" ht="13.2">
      <c r="A70" s="1" t="s">
        <v>439</v>
      </c>
      <c r="B70" s="1">
        <v>22</v>
      </c>
      <c r="C70" s="1" t="str">
        <f ca="1">IFERROR(__xludf.DUMMYFUNCTION("GOOGLETRANSLATE(D70,""en"",""pt"")"),"Médio")</f>
        <v>Médio</v>
      </c>
      <c r="D70" s="3">
        <v>44449</v>
      </c>
      <c r="E70" s="1">
        <v>4</v>
      </c>
      <c r="F70" s="2" t="str">
        <f ca="1">IFERROR(__xludf.DUMMYFUNCTION("GOOGLETRANSLATE(I70,""en"",""pt"")"),"Iogurte")</f>
        <v>Iogurte</v>
      </c>
      <c r="G70" s="1" t="s">
        <v>440</v>
      </c>
      <c r="H70" s="6">
        <v>45500</v>
      </c>
      <c r="I70" s="1" t="str">
        <f ca="1">IFERROR(__xludf.DUMMYFUNCTION("GOOGLETRANSLATE(O70,""en"",""pt"")"),"25")</f>
        <v>25</v>
      </c>
      <c r="J70" s="1" t="str">
        <f ca="1">IFERROR(__xludf.DUMMYFUNCTION("GOOGLETRANSLATE(Q70,""en"",""pt"")"),"Refrigerado")</f>
        <v>Refrigerado</v>
      </c>
      <c r="K70" s="3">
        <v>44439</v>
      </c>
      <c r="L70" s="3">
        <v>44464</v>
      </c>
      <c r="M70" s="1">
        <v>386</v>
      </c>
      <c r="N70" s="1" t="s">
        <v>441</v>
      </c>
      <c r="O70" s="1" t="s">
        <v>442</v>
      </c>
      <c r="P70" s="1">
        <v>162</v>
      </c>
      <c r="Q70" s="1" t="s">
        <v>443</v>
      </c>
      <c r="R70">
        <f t="shared" ca="1" si="1"/>
        <v>0</v>
      </c>
      <c r="S70">
        <f t="shared" ca="1" si="1"/>
        <v>0</v>
      </c>
    </row>
    <row r="71" spans="1:19" ht="13.2">
      <c r="A71" s="1" t="s">
        <v>444</v>
      </c>
      <c r="B71" s="1">
        <v>79</v>
      </c>
      <c r="C71" s="1" t="str">
        <f ca="1">IFERROR(__xludf.DUMMYFUNCTION("GOOGLETRANSLATE(D71,""en"",""pt"")"),"Médio")</f>
        <v>Médio</v>
      </c>
      <c r="D71" s="3">
        <v>43596</v>
      </c>
      <c r="E71" s="1">
        <v>4</v>
      </c>
      <c r="F71" s="2" t="str">
        <f ca="1">IFERROR(__xludf.DUMMYFUNCTION("GOOGLETRANSLATE(I71,""en"",""pt"")"),"Iogurte")</f>
        <v>Iogurte</v>
      </c>
      <c r="G71" s="1" t="s">
        <v>445</v>
      </c>
      <c r="H71" s="1" t="s">
        <v>364</v>
      </c>
      <c r="I71" s="1" t="str">
        <f ca="1">IFERROR(__xludf.DUMMYFUNCTION("GOOGLETRANSLATE(O71,""en"",""pt"")"),"27")</f>
        <v>27</v>
      </c>
      <c r="J71" s="1" t="str">
        <f ca="1">IFERROR(__xludf.DUMMYFUNCTION("GOOGLETRANSLATE(Q71,""en"",""pt"")"),"Congeladas")</f>
        <v>Congeladas</v>
      </c>
      <c r="K71" s="3">
        <v>43549</v>
      </c>
      <c r="L71" s="3">
        <v>43576</v>
      </c>
      <c r="M71" s="1">
        <v>9</v>
      </c>
      <c r="N71" s="1" t="s">
        <v>446</v>
      </c>
      <c r="O71" s="1" t="s">
        <v>447</v>
      </c>
      <c r="P71" s="1">
        <v>348</v>
      </c>
      <c r="Q71" s="1" t="s">
        <v>449</v>
      </c>
      <c r="R71">
        <f t="shared" ca="1" si="1"/>
        <v>1</v>
      </c>
      <c r="S71">
        <f t="shared" ca="1" si="1"/>
        <v>1</v>
      </c>
    </row>
    <row r="72" spans="1:19" ht="13.2">
      <c r="A72" s="1" t="s">
        <v>450</v>
      </c>
      <c r="B72" s="1">
        <v>19</v>
      </c>
      <c r="C72" s="1" t="str">
        <f ca="1">IFERROR(__xludf.DUMMYFUNCTION("GOOGLETRANSLATE(D72,""en"",""pt"")"),"Médio")</f>
        <v>Médio</v>
      </c>
      <c r="D72" s="3">
        <v>44480</v>
      </c>
      <c r="E72" s="1">
        <v>10</v>
      </c>
      <c r="F72" s="2" t="str">
        <f ca="1">IFERROR(__xludf.DUMMYFUNCTION("GOOGLETRANSLATE(I72,""en"",""pt"")"),"ghee")</f>
        <v>ghee</v>
      </c>
      <c r="G72" s="1" t="s">
        <v>451</v>
      </c>
      <c r="H72" s="1" t="s">
        <v>452</v>
      </c>
      <c r="I72" s="1" t="str">
        <f ca="1">IFERROR(__xludf.DUMMYFUNCTION("GOOGLETRANSLATE(O72,""en"",""pt"")"),"144")</f>
        <v>144</v>
      </c>
      <c r="J72" s="1" t="str">
        <f ca="1">IFERROR(__xludf.DUMMYFUNCTION("GOOGLETRANSLATE(Q72,""en"",""pt"")"),"Ambiente")</f>
        <v>Ambiente</v>
      </c>
      <c r="K72" s="3">
        <v>44449</v>
      </c>
      <c r="L72" s="3">
        <v>44593</v>
      </c>
      <c r="M72" s="1">
        <v>420</v>
      </c>
      <c r="N72" s="1" t="s">
        <v>453</v>
      </c>
      <c r="O72" s="1" t="s">
        <v>454</v>
      </c>
      <c r="P72" s="1">
        <v>35</v>
      </c>
      <c r="Q72" s="1" t="s">
        <v>455</v>
      </c>
      <c r="R72">
        <f t="shared" ca="1" si="1"/>
        <v>1</v>
      </c>
      <c r="S72">
        <f t="shared" ca="1" si="1"/>
        <v>1</v>
      </c>
    </row>
    <row r="73" spans="1:19" ht="13.2">
      <c r="A73" s="1" t="s">
        <v>456</v>
      </c>
      <c r="B73" s="1">
        <v>40</v>
      </c>
      <c r="C73" s="1" t="str">
        <f ca="1">IFERROR(__xludf.DUMMYFUNCTION("GOOGLETRANSLATE(D73,""en"",""pt"")"),"Grande")</f>
        <v>Grande</v>
      </c>
      <c r="D73" s="3">
        <v>44727</v>
      </c>
      <c r="E73" s="1">
        <v>1</v>
      </c>
      <c r="F73" s="2" t="str">
        <f ca="1">IFERROR(__xludf.DUMMYFUNCTION("GOOGLETRANSLATE(I73,""en"",""pt"")"),"Leite")</f>
        <v>Leite</v>
      </c>
      <c r="G73" s="1" t="s">
        <v>457</v>
      </c>
      <c r="H73" s="1" t="s">
        <v>458</v>
      </c>
      <c r="I73" s="1" t="str">
        <f ca="1">IFERROR(__xludf.DUMMYFUNCTION("GOOGLETRANSLATE(O73,""en"",""pt"")"),"1")</f>
        <v>1</v>
      </c>
      <c r="J73" s="1" t="str">
        <f ca="1">IFERROR(__xludf.DUMMYFUNCTION("GOOGLETRANSLATE(Q73,""en"",""pt"")"),"Pacote de polietileno")</f>
        <v>Pacote de polietileno</v>
      </c>
      <c r="K73" s="3">
        <v>44718</v>
      </c>
      <c r="L73" s="3">
        <v>44719</v>
      </c>
      <c r="M73" s="1">
        <v>103</v>
      </c>
      <c r="N73" s="1" t="s">
        <v>459</v>
      </c>
      <c r="O73" s="1" t="s">
        <v>460</v>
      </c>
      <c r="P73" s="1">
        <v>53</v>
      </c>
      <c r="Q73" s="1" t="s">
        <v>461</v>
      </c>
      <c r="R73">
        <f t="shared" ca="1" si="1"/>
        <v>1</v>
      </c>
      <c r="S73">
        <f t="shared" ca="1" si="1"/>
        <v>0</v>
      </c>
    </row>
    <row r="74" spans="1:19" ht="13.2">
      <c r="A74" s="1" t="s">
        <v>462</v>
      </c>
      <c r="B74" s="1">
        <v>38</v>
      </c>
      <c r="C74" s="1" t="str">
        <f ca="1">IFERROR(__xludf.DUMMYFUNCTION("GOOGLETRANSLATE(D74,""en"",""pt"")"),"Grande")</f>
        <v>Grande</v>
      </c>
      <c r="D74" s="3">
        <v>44088</v>
      </c>
      <c r="E74" s="1">
        <v>6</v>
      </c>
      <c r="F74" s="2" t="str">
        <f ca="1">IFERROR(__xludf.DUMMYFUNCTION("GOOGLETRANSLATE(I74,""en"",""pt"")"),"Coalhada")</f>
        <v>Coalhada</v>
      </c>
      <c r="G74" s="1" t="s">
        <v>463</v>
      </c>
      <c r="H74" s="1" t="s">
        <v>464</v>
      </c>
      <c r="I74" s="1" t="str">
        <f ca="1">IFERROR(__xludf.DUMMYFUNCTION("GOOGLETRANSLATE(O74,""en"",""pt"")"),"5")</f>
        <v>5</v>
      </c>
      <c r="J74" s="1" t="str">
        <f ca="1">IFERROR(__xludf.DUMMYFUNCTION("GOOGLETRANSLATE(Q74,""en"",""pt"")"),"Refrigerado")</f>
        <v>Refrigerado</v>
      </c>
      <c r="K74" s="3">
        <v>44048</v>
      </c>
      <c r="L74" s="3">
        <v>44053</v>
      </c>
      <c r="M74" s="1">
        <v>78</v>
      </c>
      <c r="N74" s="1" t="s">
        <v>465</v>
      </c>
      <c r="O74" s="5">
        <v>694813</v>
      </c>
      <c r="P74" s="1">
        <v>42</v>
      </c>
      <c r="Q74" s="1" t="s">
        <v>466</v>
      </c>
      <c r="R74">
        <f t="shared" ca="1" si="1"/>
        <v>1</v>
      </c>
      <c r="S74">
        <f t="shared" ca="1" si="1"/>
        <v>0</v>
      </c>
    </row>
    <row r="75" spans="1:19" ht="13.2">
      <c r="A75" s="1" t="s">
        <v>467</v>
      </c>
      <c r="B75" s="1">
        <v>23</v>
      </c>
      <c r="C75" s="1" t="str">
        <f ca="1">IFERROR(__xludf.DUMMYFUNCTION("GOOGLETRANSLATE(D75,""en"",""pt"")"),"Pequeno")</f>
        <v>Pequeno</v>
      </c>
      <c r="D75" s="3">
        <v>44752</v>
      </c>
      <c r="E75" s="1">
        <v>8</v>
      </c>
      <c r="F75" s="2" t="str">
        <f ca="1">IFERROR(__xludf.DUMMYFUNCTION("GOOGLETRANSLATE(I75,""en"",""pt"")"),"Soro de leite coalhado")</f>
        <v>Soro de leite coalhado</v>
      </c>
      <c r="G75" s="1" t="s">
        <v>468</v>
      </c>
      <c r="H75" s="1" t="s">
        <v>469</v>
      </c>
      <c r="I75" s="1" t="str">
        <f ca="1">IFERROR(__xludf.DUMMYFUNCTION("GOOGLETRANSLATE(O75,""en"",""pt"")"),"11")</f>
        <v>11</v>
      </c>
      <c r="J75" s="1" t="str">
        <f ca="1">IFERROR(__xludf.DUMMYFUNCTION("GOOGLETRANSLATE(Q75,""en"",""pt"")"),"Refrigerado")</f>
        <v>Refrigerado</v>
      </c>
      <c r="K75" s="3">
        <v>44712</v>
      </c>
      <c r="L75" s="3">
        <v>44723</v>
      </c>
      <c r="M75" s="1">
        <v>23</v>
      </c>
      <c r="N75" s="1" t="s">
        <v>470</v>
      </c>
      <c r="O75" s="5" t="s">
        <v>471</v>
      </c>
      <c r="P75" s="1">
        <v>0</v>
      </c>
      <c r="Q75" s="1" t="s">
        <v>473</v>
      </c>
      <c r="R75">
        <f t="shared" ca="1" si="1"/>
        <v>1</v>
      </c>
      <c r="S75">
        <f t="shared" ca="1" si="1"/>
        <v>0</v>
      </c>
    </row>
    <row r="76" spans="1:19" ht="13.2">
      <c r="A76" s="1" t="s">
        <v>474</v>
      </c>
      <c r="B76" s="1">
        <v>35</v>
      </c>
      <c r="C76" s="1" t="str">
        <f ca="1">IFERROR(__xludf.DUMMYFUNCTION("GOOGLETRANSLATE(D76,""en"",""pt"")"),"Grande")</f>
        <v>Grande</v>
      </c>
      <c r="D76" s="3">
        <v>43962</v>
      </c>
      <c r="E76" s="1">
        <v>1</v>
      </c>
      <c r="F76" s="2" t="str">
        <f ca="1">IFERROR(__xludf.DUMMYFUNCTION("GOOGLETRANSLATE(I76,""en"",""pt"")"),"Leite")</f>
        <v>Leite</v>
      </c>
      <c r="G76" s="1" t="s">
        <v>475</v>
      </c>
      <c r="H76" s="1" t="s">
        <v>476</v>
      </c>
      <c r="I76" s="1" t="str">
        <f ca="1">IFERROR(__xludf.DUMMYFUNCTION("GOOGLETRANSLATE(O76,""en"",""pt"")"),"1")</f>
        <v>1</v>
      </c>
      <c r="J76" s="1" t="str">
        <f ca="1">IFERROR(__xludf.DUMMYFUNCTION("GOOGLETRANSLATE(Q76,""en"",""pt"")"),"Pacote de polietileno")</f>
        <v>Pacote de polietileno</v>
      </c>
      <c r="K76" s="3">
        <v>43961</v>
      </c>
      <c r="L76" s="3">
        <v>43962</v>
      </c>
      <c r="M76" s="1">
        <v>166</v>
      </c>
      <c r="N76" s="1" t="s">
        <v>477</v>
      </c>
      <c r="O76" s="1" t="s">
        <v>478</v>
      </c>
      <c r="P76" s="1">
        <v>207</v>
      </c>
      <c r="Q76" s="1" t="s">
        <v>480</v>
      </c>
      <c r="R76">
        <f t="shared" ca="1" si="1"/>
        <v>1</v>
      </c>
      <c r="S76">
        <f t="shared" ca="1" si="1"/>
        <v>0</v>
      </c>
    </row>
    <row r="77" spans="1:19" ht="13.2">
      <c r="A77" s="1" t="s">
        <v>481</v>
      </c>
      <c r="B77" s="1">
        <v>38</v>
      </c>
      <c r="C77" s="1" t="str">
        <f ca="1">IFERROR(__xludf.DUMMYFUNCTION("GOOGLETRANSLATE(D77,""en"",""pt"")"),"Pequeno")</f>
        <v>Pequeno</v>
      </c>
      <c r="D77" s="3">
        <v>43680</v>
      </c>
      <c r="E77" s="1">
        <v>6</v>
      </c>
      <c r="F77" s="2" t="str">
        <f ca="1">IFERROR(__xludf.DUMMYFUNCTION("GOOGLETRANSLATE(I77,""en"",""pt"")"),"Coalhada")</f>
        <v>Coalhada</v>
      </c>
      <c r="G77" s="1" t="s">
        <v>482</v>
      </c>
      <c r="H77" s="1" t="s">
        <v>483</v>
      </c>
      <c r="I77" s="1" t="str">
        <f ca="1">IFERROR(__xludf.DUMMYFUNCTION("GOOGLETRANSLATE(O77,""en"",""pt"")"),"5")</f>
        <v>5</v>
      </c>
      <c r="J77" s="1" t="str">
        <f ca="1">IFERROR(__xludf.DUMMYFUNCTION("GOOGLETRANSLATE(Q77,""en"",""pt"")"),"Refrigerado")</f>
        <v>Refrigerado</v>
      </c>
      <c r="K77" s="3">
        <v>43632</v>
      </c>
      <c r="L77" s="3">
        <v>43637</v>
      </c>
      <c r="M77" s="1">
        <v>203</v>
      </c>
      <c r="N77" s="1" t="s">
        <v>484</v>
      </c>
      <c r="O77" s="1" t="s">
        <v>485</v>
      </c>
      <c r="P77" s="1">
        <v>348</v>
      </c>
      <c r="Q77" s="1" t="s">
        <v>487</v>
      </c>
      <c r="R77">
        <f t="shared" ca="1" si="1"/>
        <v>1</v>
      </c>
      <c r="S77">
        <f t="shared" ca="1" si="1"/>
        <v>0</v>
      </c>
    </row>
    <row r="78" spans="1:19" ht="13.2">
      <c r="A78" s="1" t="s">
        <v>488</v>
      </c>
      <c r="B78" s="1">
        <v>28</v>
      </c>
      <c r="C78" s="1" t="str">
        <f ca="1">IFERROR(__xludf.DUMMYFUNCTION("GOOGLETRANSLATE(D78,""en"",""pt"")"),"Médio")</f>
        <v>Médio</v>
      </c>
      <c r="D78" s="3">
        <v>44372</v>
      </c>
      <c r="E78" s="1">
        <v>4</v>
      </c>
      <c r="F78" s="2" t="str">
        <f ca="1">IFERROR(__xludf.DUMMYFUNCTION("GOOGLETRANSLATE(I78,""en"",""pt"")"),"Iogurte")</f>
        <v>Iogurte</v>
      </c>
      <c r="G78" s="1" t="s">
        <v>489</v>
      </c>
      <c r="H78" s="1" t="s">
        <v>490</v>
      </c>
      <c r="I78" s="1" t="str">
        <f ca="1">IFERROR(__xludf.DUMMYFUNCTION("GOOGLETRANSLATE(O78,""en"",""pt"")"),"27")</f>
        <v>27</v>
      </c>
      <c r="J78" s="1" t="str">
        <f ca="1">IFERROR(__xludf.DUMMYFUNCTION("GOOGLETRANSLATE(Q78,""en"",""pt"")"),"Congeladas")</f>
        <v>Congeladas</v>
      </c>
      <c r="K78" s="3">
        <v>44359</v>
      </c>
      <c r="L78" s="3">
        <v>44386</v>
      </c>
      <c r="M78" s="1">
        <v>54</v>
      </c>
      <c r="N78" s="1" t="s">
        <v>491</v>
      </c>
      <c r="O78" s="5" t="s">
        <v>492</v>
      </c>
      <c r="P78" s="1">
        <v>541</v>
      </c>
      <c r="Q78" s="1" t="s">
        <v>494</v>
      </c>
      <c r="R78">
        <f t="shared" ca="1" si="1"/>
        <v>0</v>
      </c>
      <c r="S78">
        <f t="shared" ca="1" si="1"/>
        <v>0</v>
      </c>
    </row>
    <row r="79" spans="1:19" ht="13.2">
      <c r="A79" s="1" t="s">
        <v>495</v>
      </c>
      <c r="B79" s="1">
        <v>32</v>
      </c>
      <c r="C79" s="1" t="str">
        <f ca="1">IFERROR(__xludf.DUMMYFUNCTION("GOOGLETRANSLATE(D79,""en"",""pt"")"),"Médio")</f>
        <v>Médio</v>
      </c>
      <c r="D79" s="3">
        <v>44744</v>
      </c>
      <c r="E79" s="1">
        <v>1</v>
      </c>
      <c r="F79" s="2" t="str">
        <f ca="1">IFERROR(__xludf.DUMMYFUNCTION("GOOGLETRANSLATE(I79,""en"",""pt"")"),"Leite")</f>
        <v>Leite</v>
      </c>
      <c r="G79" s="1" t="s">
        <v>496</v>
      </c>
      <c r="H79" s="1" t="s">
        <v>497</v>
      </c>
      <c r="I79" s="1" t="str">
        <f ca="1">IFERROR(__xludf.DUMMYFUNCTION("GOOGLETRANSLATE(O79,""en"",""pt"")"),"22")</f>
        <v>22</v>
      </c>
      <c r="J79" s="1" t="str">
        <f ca="1">IFERROR(__xludf.DUMMYFUNCTION("GOOGLETRANSLATE(Q79,""en"",""pt"")"),"Pacote Tetra")</f>
        <v>Pacote Tetra</v>
      </c>
      <c r="K79" s="3">
        <v>44707</v>
      </c>
      <c r="L79" s="3">
        <v>44729</v>
      </c>
      <c r="M79" s="1">
        <v>869</v>
      </c>
      <c r="N79" s="1" t="s">
        <v>498</v>
      </c>
      <c r="O79" s="1" t="s">
        <v>499</v>
      </c>
      <c r="P79" s="1">
        <v>59</v>
      </c>
      <c r="Q79" s="1" t="s">
        <v>500</v>
      </c>
      <c r="R79">
        <f t="shared" ca="1" si="1"/>
        <v>0</v>
      </c>
      <c r="S79">
        <f t="shared" ca="1" si="1"/>
        <v>1</v>
      </c>
    </row>
    <row r="80" spans="1:19" ht="13.2">
      <c r="A80" s="1" t="s">
        <v>501</v>
      </c>
      <c r="B80" s="1">
        <v>24</v>
      </c>
      <c r="C80" s="1" t="str">
        <f ca="1">IFERROR(__xludf.DUMMYFUNCTION("GOOGLETRANSLATE(D80,""en"",""pt"")"),"Médio")</f>
        <v>Médio</v>
      </c>
      <c r="D80" s="3">
        <v>44113</v>
      </c>
      <c r="E80" s="1">
        <v>8</v>
      </c>
      <c r="F80" s="2" t="str">
        <f ca="1">IFERROR(__xludf.DUMMYFUNCTION("GOOGLETRANSLATE(I80,""en"",""pt"")"),"Soro de leite coalhado")</f>
        <v>Soro de leite coalhado</v>
      </c>
      <c r="G80" s="1" t="s">
        <v>502</v>
      </c>
      <c r="H80" s="1" t="s">
        <v>503</v>
      </c>
      <c r="I80" s="1" t="str">
        <f ca="1">IFERROR(__xludf.DUMMYFUNCTION("GOOGLETRANSLATE(O80,""en"",""pt"")"),"12")</f>
        <v>12</v>
      </c>
      <c r="J80" s="1" t="str">
        <f ca="1">IFERROR(__xludf.DUMMYFUNCTION("GOOGLETRANSLATE(Q80,""en"",""pt"")"),"Refrigerado")</f>
        <v>Refrigerado</v>
      </c>
      <c r="K80" s="3">
        <v>44093</v>
      </c>
      <c r="L80" s="3">
        <v>44105</v>
      </c>
      <c r="M80" s="1">
        <v>84</v>
      </c>
      <c r="N80" s="1" t="s">
        <v>504</v>
      </c>
      <c r="O80" s="1" t="s">
        <v>505</v>
      </c>
      <c r="P80" s="1">
        <v>34</v>
      </c>
      <c r="Q80" s="1" t="s">
        <v>507</v>
      </c>
      <c r="R80">
        <f t="shared" ca="1" si="1"/>
        <v>1</v>
      </c>
      <c r="S80">
        <f t="shared" ca="1" si="1"/>
        <v>0</v>
      </c>
    </row>
    <row r="81" spans="1:19" ht="13.2">
      <c r="A81" s="1" t="s">
        <v>508</v>
      </c>
      <c r="B81" s="1">
        <v>90</v>
      </c>
      <c r="C81" s="1" t="str">
        <f ca="1">IFERROR(__xludf.DUMMYFUNCTION("GOOGLETRANSLATE(D81,""en"",""pt"")"),"Grande")</f>
        <v>Grande</v>
      </c>
      <c r="D81" s="3">
        <v>43659</v>
      </c>
      <c r="E81" s="1">
        <v>3</v>
      </c>
      <c r="F81" s="2" t="str">
        <f ca="1">IFERROR(__xludf.DUMMYFUNCTION("GOOGLETRANSLATE(I81,""en"",""pt"")"),"Queijo")</f>
        <v>Queijo</v>
      </c>
      <c r="G81" s="1" t="s">
        <v>509</v>
      </c>
      <c r="H81" s="1" t="s">
        <v>510</v>
      </c>
      <c r="I81" s="1" t="str">
        <f ca="1">IFERROR(__xludf.DUMMYFUNCTION("GOOGLETRANSLATE(O81,""en"",""pt"")"),"29")</f>
        <v>29</v>
      </c>
      <c r="J81" s="1" t="str">
        <f ca="1">IFERROR(__xludf.DUMMYFUNCTION("GOOGLETRANSLATE(Q81,""en"",""pt"")"),"Refrigerado")</f>
        <v>Refrigerado</v>
      </c>
      <c r="K81" s="3">
        <v>43624</v>
      </c>
      <c r="L81" s="3">
        <v>43653</v>
      </c>
      <c r="M81" s="1">
        <v>150</v>
      </c>
      <c r="N81" s="1" t="s">
        <v>511</v>
      </c>
      <c r="O81" s="1" t="s">
        <v>512</v>
      </c>
      <c r="P81" s="1">
        <v>47</v>
      </c>
      <c r="Q81" s="1" t="s">
        <v>125</v>
      </c>
      <c r="R81">
        <f t="shared" ca="1" si="1"/>
        <v>0</v>
      </c>
      <c r="S81">
        <f t="shared" ca="1" si="1"/>
        <v>1</v>
      </c>
    </row>
    <row r="82" spans="1:19" ht="13.2">
      <c r="A82" s="1" t="s">
        <v>513</v>
      </c>
      <c r="B82" s="1">
        <v>41</v>
      </c>
      <c r="C82" s="1" t="str">
        <f ca="1">IFERROR(__xludf.DUMMYFUNCTION("GOOGLETRANSLATE(D82,""en"",""pt"")"),"Pequeno")</f>
        <v>Pequeno</v>
      </c>
      <c r="D82" s="3">
        <v>43900</v>
      </c>
      <c r="E82" s="1">
        <v>5</v>
      </c>
      <c r="F82" s="2" t="str">
        <f ca="1">IFERROR(__xludf.DUMMYFUNCTION("GOOGLETRANSLATE(I82,""en"",""pt"")"),"Sorvete")</f>
        <v>Sorvete</v>
      </c>
      <c r="G82" s="1" t="s">
        <v>514</v>
      </c>
      <c r="H82" s="1" t="s">
        <v>515</v>
      </c>
      <c r="I82" s="1" t="str">
        <f ca="1">IFERROR(__xludf.DUMMYFUNCTION("GOOGLETRANSLATE(O82,""en"",""pt"")"),"28")</f>
        <v>28</v>
      </c>
      <c r="J82" s="1" t="str">
        <f ca="1">IFERROR(__xludf.DUMMYFUNCTION("GOOGLETRANSLATE(Q82,""en"",""pt"")"),"Congeladas")</f>
        <v>Congeladas</v>
      </c>
      <c r="K82" s="3">
        <v>43881</v>
      </c>
      <c r="L82" s="3">
        <v>43909</v>
      </c>
      <c r="M82" s="1">
        <v>36</v>
      </c>
      <c r="N82" s="1" t="s">
        <v>516</v>
      </c>
      <c r="O82" s="5">
        <v>603717</v>
      </c>
      <c r="P82" s="1">
        <v>33</v>
      </c>
      <c r="Q82" s="1" t="s">
        <v>518</v>
      </c>
      <c r="R82">
        <f t="shared" ca="1" si="1"/>
        <v>1</v>
      </c>
      <c r="S82">
        <f t="shared" ca="1" si="1"/>
        <v>0</v>
      </c>
    </row>
    <row r="83" spans="1:19" ht="13.2">
      <c r="A83" s="1" t="s">
        <v>519</v>
      </c>
      <c r="B83" s="1">
        <v>38</v>
      </c>
      <c r="C83" s="1" t="str">
        <f ca="1">IFERROR(__xludf.DUMMYFUNCTION("GOOGLETRANSLATE(D83,""en"",""pt"")"),"Pequeno")</f>
        <v>Pequeno</v>
      </c>
      <c r="D83" s="3">
        <v>43557</v>
      </c>
      <c r="E83" s="1">
        <v>2</v>
      </c>
      <c r="F83" s="2" t="str">
        <f ca="1">IFERROR(__xludf.DUMMYFUNCTION("GOOGLETRANSLATE(I83,""en"",""pt"")"),"Manteiga")</f>
        <v>Manteiga</v>
      </c>
      <c r="G83" s="1" t="s">
        <v>520</v>
      </c>
      <c r="H83" s="1" t="s">
        <v>521</v>
      </c>
      <c r="I83" s="1" t="str">
        <f ca="1">IFERROR(__xludf.DUMMYFUNCTION("GOOGLETRANSLATE(O83,""en"",""pt"")"),"40")</f>
        <v>40</v>
      </c>
      <c r="J83" s="1" t="str">
        <f ca="1">IFERROR(__xludf.DUMMYFUNCTION("GOOGLETRANSLATE(Q83,""en"",""pt"")"),"Refrigerado")</f>
        <v>Refrigerado</v>
      </c>
      <c r="K83" s="3">
        <v>43513</v>
      </c>
      <c r="L83" s="3">
        <v>43553</v>
      </c>
      <c r="M83" s="1">
        <v>279</v>
      </c>
      <c r="N83" s="1" t="s">
        <v>522</v>
      </c>
      <c r="O83" s="1" t="s">
        <v>523</v>
      </c>
      <c r="P83" s="1">
        <v>426</v>
      </c>
      <c r="Q83" s="1" t="s">
        <v>524</v>
      </c>
      <c r="R83">
        <f t="shared" ca="1" si="1"/>
        <v>1</v>
      </c>
      <c r="S83">
        <f t="shared" ca="1" si="1"/>
        <v>1</v>
      </c>
    </row>
    <row r="84" spans="1:19" ht="13.2">
      <c r="A84" s="1" t="s">
        <v>525</v>
      </c>
      <c r="B84" s="1">
        <v>69</v>
      </c>
      <c r="C84" s="1" t="str">
        <f ca="1">IFERROR(__xludf.DUMMYFUNCTION("GOOGLETRANSLATE(D84,""en"",""pt"")"),"Grande")</f>
        <v>Grande</v>
      </c>
      <c r="D84" s="3">
        <v>43991</v>
      </c>
      <c r="E84" s="1">
        <v>6</v>
      </c>
      <c r="F84" s="2" t="str">
        <f ca="1">IFERROR(__xludf.DUMMYFUNCTION("GOOGLETRANSLATE(I84,""en"",""pt"")"),"Coalhada")</f>
        <v>Coalhada</v>
      </c>
      <c r="G84" s="1" t="s">
        <v>526</v>
      </c>
      <c r="H84" s="1" t="s">
        <v>527</v>
      </c>
      <c r="I84" s="1" t="str">
        <f ca="1">IFERROR(__xludf.DUMMYFUNCTION("GOOGLETRANSLATE(O84,""en"",""pt"")"),"6")</f>
        <v>6</v>
      </c>
      <c r="J84" s="1" t="str">
        <f ca="1">IFERROR(__xludf.DUMMYFUNCTION("GOOGLETRANSLATE(Q84,""en"",""pt"")"),"Refrigerado")</f>
        <v>Refrigerado</v>
      </c>
      <c r="K84" s="3">
        <v>43939</v>
      </c>
      <c r="L84" s="3">
        <v>43945</v>
      </c>
      <c r="M84" s="1">
        <v>108</v>
      </c>
      <c r="N84" s="1" t="s">
        <v>528</v>
      </c>
      <c r="O84" s="1" t="s">
        <v>529</v>
      </c>
      <c r="P84" s="1">
        <v>228</v>
      </c>
      <c r="Q84" s="1" t="s">
        <v>531</v>
      </c>
      <c r="R84">
        <f t="shared" ca="1" si="1"/>
        <v>1</v>
      </c>
      <c r="S84">
        <f t="shared" ca="1" si="1"/>
        <v>0</v>
      </c>
    </row>
    <row r="85" spans="1:19" ht="13.2">
      <c r="A85" s="1" t="s">
        <v>532</v>
      </c>
      <c r="B85" s="1">
        <v>39</v>
      </c>
      <c r="C85" s="1" t="str">
        <f ca="1">IFERROR(__xludf.DUMMYFUNCTION("GOOGLETRANSLATE(D85,""en"",""pt"")"),"Grande")</f>
        <v>Grande</v>
      </c>
      <c r="D85" s="3">
        <v>44472</v>
      </c>
      <c r="E85" s="1">
        <v>4</v>
      </c>
      <c r="F85" s="2" t="str">
        <f ca="1">IFERROR(__xludf.DUMMYFUNCTION("GOOGLETRANSLATE(I85,""en"",""pt"")"),"Iogurte")</f>
        <v>Iogurte</v>
      </c>
      <c r="G85" s="1" t="s">
        <v>533</v>
      </c>
      <c r="H85" s="1" t="s">
        <v>534</v>
      </c>
      <c r="I85" s="1" t="str">
        <f ca="1">IFERROR(__xludf.DUMMYFUNCTION("GOOGLETRANSLATE(O85,""en"",""pt"")"),"27")</f>
        <v>27</v>
      </c>
      <c r="J85" s="1" t="str">
        <f ca="1">IFERROR(__xludf.DUMMYFUNCTION("GOOGLETRANSLATE(Q85,""en"",""pt"")"),"Congeladas")</f>
        <v>Congeladas</v>
      </c>
      <c r="K85" s="3">
        <v>44440</v>
      </c>
      <c r="L85" s="3">
        <v>44467</v>
      </c>
      <c r="M85" s="1">
        <v>362</v>
      </c>
      <c r="N85" s="1" t="s">
        <v>31</v>
      </c>
      <c r="O85" s="1" t="s">
        <v>535</v>
      </c>
      <c r="P85" s="1">
        <v>254</v>
      </c>
      <c r="Q85" s="1" t="s">
        <v>537</v>
      </c>
      <c r="R85">
        <f t="shared" ca="1" si="1"/>
        <v>0</v>
      </c>
      <c r="S85">
        <f t="shared" ca="1" si="1"/>
        <v>0</v>
      </c>
    </row>
    <row r="86" spans="1:19" ht="13.2">
      <c r="A86" s="1" t="s">
        <v>538</v>
      </c>
      <c r="B86" s="1">
        <v>54</v>
      </c>
      <c r="C86" s="1" t="str">
        <f ca="1">IFERROR(__xludf.DUMMYFUNCTION("GOOGLETRANSLATE(D86,""en"",""pt"")"),"Pequeno")</f>
        <v>Pequeno</v>
      </c>
      <c r="D86" s="3">
        <v>44060</v>
      </c>
      <c r="E86" s="1">
        <v>10</v>
      </c>
      <c r="F86" s="2" t="str">
        <f ca="1">IFERROR(__xludf.DUMMYFUNCTION("GOOGLETRANSLATE(I86,""en"",""pt"")"),"ghee")</f>
        <v>ghee</v>
      </c>
      <c r="G86" s="1" t="s">
        <v>539</v>
      </c>
      <c r="H86" s="1" t="s">
        <v>540</v>
      </c>
      <c r="I86" s="1" t="str">
        <f ca="1">IFERROR(__xludf.DUMMYFUNCTION("GOOGLETRANSLATE(O86,""en"",""pt"")"),"135")</f>
        <v>135</v>
      </c>
      <c r="J86" s="1" t="str">
        <f ca="1">IFERROR(__xludf.DUMMYFUNCTION("GOOGLETRANSLATE(Q86,""en"",""pt"")"),"Ambiente")</f>
        <v>Ambiente</v>
      </c>
      <c r="K86" s="3">
        <v>44033</v>
      </c>
      <c r="L86" s="3">
        <v>44168</v>
      </c>
      <c r="M86" s="1">
        <v>320</v>
      </c>
      <c r="N86" s="1" t="s">
        <v>541</v>
      </c>
      <c r="O86" s="1" t="s">
        <v>542</v>
      </c>
      <c r="P86" s="1">
        <v>23</v>
      </c>
      <c r="Q86" s="1" t="s">
        <v>544</v>
      </c>
      <c r="R86">
        <f t="shared" ca="1" si="1"/>
        <v>0</v>
      </c>
      <c r="S86">
        <f t="shared" ca="1" si="1"/>
        <v>1</v>
      </c>
    </row>
    <row r="87" spans="1:19" ht="13.2">
      <c r="A87" s="1" t="s">
        <v>545</v>
      </c>
      <c r="B87" s="1">
        <v>95</v>
      </c>
      <c r="C87" s="1" t="str">
        <f ca="1">IFERROR(__xludf.DUMMYFUNCTION("GOOGLETRANSLATE(D87,""en"",""pt"")"),"Médio")</f>
        <v>Médio</v>
      </c>
      <c r="D87" s="3">
        <v>44566</v>
      </c>
      <c r="E87" s="1">
        <v>1</v>
      </c>
      <c r="F87" s="2" t="str">
        <f ca="1">IFERROR(__xludf.DUMMYFUNCTION("GOOGLETRANSLATE(I87,""en"",""pt"")"),"Leite")</f>
        <v>Leite</v>
      </c>
      <c r="G87" s="1" t="s">
        <v>546</v>
      </c>
      <c r="H87" s="1" t="s">
        <v>547</v>
      </c>
      <c r="I87" s="1" t="str">
        <f ca="1">IFERROR(__xludf.DUMMYFUNCTION("GOOGLETRANSLATE(O87,""en"",""pt"")"),"2")</f>
        <v>2</v>
      </c>
      <c r="J87" s="1" t="str">
        <f ca="1">IFERROR(__xludf.DUMMYFUNCTION("GOOGLETRANSLATE(Q87,""en"",""pt"")"),"Pacote de polietileno")</f>
        <v>Pacote de polietileno</v>
      </c>
      <c r="K87" s="3">
        <v>44549</v>
      </c>
      <c r="L87" s="3">
        <v>44551</v>
      </c>
      <c r="M87" s="1">
        <v>499</v>
      </c>
      <c r="N87" s="1" t="s">
        <v>548</v>
      </c>
      <c r="O87" s="1" t="s">
        <v>549</v>
      </c>
      <c r="P87" s="1">
        <v>500</v>
      </c>
      <c r="Q87" s="1" t="s">
        <v>551</v>
      </c>
      <c r="R87">
        <f t="shared" ca="1" si="1"/>
        <v>1</v>
      </c>
      <c r="S87">
        <f t="shared" ca="1" si="1"/>
        <v>1</v>
      </c>
    </row>
    <row r="88" spans="1:19" ht="13.2">
      <c r="A88" s="1" t="s">
        <v>552</v>
      </c>
      <c r="B88" s="1">
        <v>98</v>
      </c>
      <c r="C88" s="1" t="str">
        <f ca="1">IFERROR(__xludf.DUMMYFUNCTION("GOOGLETRANSLATE(D88,""en"",""pt"")"),"Médio")</f>
        <v>Médio</v>
      </c>
      <c r="D88" s="3">
        <v>44852</v>
      </c>
      <c r="E88" s="1">
        <v>3</v>
      </c>
      <c r="F88" s="2" t="str">
        <f ca="1">IFERROR(__xludf.DUMMYFUNCTION("GOOGLETRANSLATE(I88,""en"",""pt"")"),"Queijo")</f>
        <v>Queijo</v>
      </c>
      <c r="G88" s="1" t="s">
        <v>553</v>
      </c>
      <c r="H88" s="1" t="s">
        <v>554</v>
      </c>
      <c r="I88" s="1" t="str">
        <f ca="1">IFERROR(__xludf.DUMMYFUNCTION("GOOGLETRANSLATE(O88,""en"",""pt"")"),"59")</f>
        <v>59</v>
      </c>
      <c r="J88" s="1" t="str">
        <f ca="1">IFERROR(__xludf.DUMMYFUNCTION("GOOGLETRANSLATE(Q88,""en"",""pt"")"),"Refrigerado")</f>
        <v>Refrigerado</v>
      </c>
      <c r="K88" s="3">
        <v>44801</v>
      </c>
      <c r="L88" s="3">
        <v>44860</v>
      </c>
      <c r="M88" s="1">
        <v>206</v>
      </c>
      <c r="N88" s="1" t="s">
        <v>555</v>
      </c>
      <c r="O88" s="1" t="s">
        <v>556</v>
      </c>
      <c r="P88" s="1">
        <v>5</v>
      </c>
      <c r="Q88" s="1" t="s">
        <v>558</v>
      </c>
      <c r="R88">
        <f t="shared" ca="1" si="1"/>
        <v>0</v>
      </c>
      <c r="S88">
        <f t="shared" ca="1" si="1"/>
        <v>0</v>
      </c>
    </row>
    <row r="89" spans="1:19" ht="13.2">
      <c r="A89" s="1" t="s">
        <v>559</v>
      </c>
      <c r="B89" s="1">
        <v>78</v>
      </c>
      <c r="C89" s="1" t="str">
        <f ca="1">IFERROR(__xludf.DUMMYFUNCTION("GOOGLETRANSLATE(D89,""en"",""pt"")"),"Grande")</f>
        <v>Grande</v>
      </c>
      <c r="D89" s="3">
        <v>44696</v>
      </c>
      <c r="E89" s="1">
        <v>4</v>
      </c>
      <c r="F89" s="2" t="str">
        <f ca="1">IFERROR(__xludf.DUMMYFUNCTION("GOOGLETRANSLATE(I89,""en"",""pt"")"),"Iogurte")</f>
        <v>Iogurte</v>
      </c>
      <c r="G89" s="1" t="s">
        <v>560</v>
      </c>
      <c r="H89" s="1" t="s">
        <v>561</v>
      </c>
      <c r="I89" s="1" t="str">
        <f ca="1">IFERROR(__xludf.DUMMYFUNCTION("GOOGLETRANSLATE(O89,""en"",""pt"")"),"28")</f>
        <v>28</v>
      </c>
      <c r="J89" s="1" t="str">
        <f ca="1">IFERROR(__xludf.DUMMYFUNCTION("GOOGLETRANSLATE(Q89,""en"",""pt"")"),"Refrigerado")</f>
        <v>Refrigerado</v>
      </c>
      <c r="K89" s="3">
        <v>44671</v>
      </c>
      <c r="L89" s="3">
        <v>44699</v>
      </c>
      <c r="M89" s="1">
        <v>490</v>
      </c>
      <c r="N89" s="1" t="s">
        <v>562</v>
      </c>
      <c r="O89" s="1" t="s">
        <v>563</v>
      </c>
      <c r="P89" s="1">
        <v>14</v>
      </c>
      <c r="Q89" s="1" t="s">
        <v>565</v>
      </c>
      <c r="R89">
        <f t="shared" ca="1" si="1"/>
        <v>0</v>
      </c>
      <c r="S89">
        <f t="shared" ca="1" si="1"/>
        <v>0</v>
      </c>
    </row>
    <row r="90" spans="1:19" ht="13.2">
      <c r="A90" s="1" t="s">
        <v>566</v>
      </c>
      <c r="B90" s="1">
        <v>17</v>
      </c>
      <c r="C90" s="1" t="str">
        <f ca="1">IFERROR(__xludf.DUMMYFUNCTION("GOOGLETRANSLATE(D90,""en"",""pt"")"),"Médio")</f>
        <v>Médio</v>
      </c>
      <c r="D90" s="3">
        <v>44433</v>
      </c>
      <c r="E90" s="1">
        <v>2</v>
      </c>
      <c r="F90" s="2" t="str">
        <f ca="1">IFERROR(__xludf.DUMMYFUNCTION("GOOGLETRANSLATE(I90,""en"",""pt"")"),"Manteiga")</f>
        <v>Manteiga</v>
      </c>
      <c r="G90" s="1" t="s">
        <v>567</v>
      </c>
      <c r="H90" s="1" t="s">
        <v>568</v>
      </c>
      <c r="I90" s="1" t="str">
        <f ca="1">IFERROR(__xludf.DUMMYFUNCTION("GOOGLETRANSLATE(O90,""en"",""pt"")"),"39")</f>
        <v>39</v>
      </c>
      <c r="J90" s="1" t="str">
        <f ca="1">IFERROR(__xludf.DUMMYFUNCTION("GOOGLETRANSLATE(Q90,""en"",""pt"")"),"Congeladas")</f>
        <v>Congeladas</v>
      </c>
      <c r="K90" s="3">
        <v>44385</v>
      </c>
      <c r="L90" s="3">
        <v>44424</v>
      </c>
      <c r="M90" s="1">
        <v>18</v>
      </c>
      <c r="N90" s="1" t="s">
        <v>569</v>
      </c>
      <c r="O90" s="1" t="s">
        <v>570</v>
      </c>
      <c r="P90" s="1">
        <v>517</v>
      </c>
      <c r="Q90" s="1" t="s">
        <v>572</v>
      </c>
      <c r="R90">
        <f t="shared" ca="1" si="1"/>
        <v>0</v>
      </c>
      <c r="S90">
        <f t="shared" ca="1" si="1"/>
        <v>0</v>
      </c>
    </row>
    <row r="91" spans="1:19" ht="13.2">
      <c r="A91" s="1" t="s">
        <v>573</v>
      </c>
      <c r="B91" s="1">
        <v>30</v>
      </c>
      <c r="C91" s="1" t="str">
        <f ca="1">IFERROR(__xludf.DUMMYFUNCTION("GOOGLETRANSLATE(D91,""en"",""pt"")"),"Grande")</f>
        <v>Grande</v>
      </c>
      <c r="D91" s="3">
        <v>43535</v>
      </c>
      <c r="E91" s="1">
        <v>10</v>
      </c>
      <c r="F91" s="2" t="str">
        <f ca="1">IFERROR(__xludf.DUMMYFUNCTION("GOOGLETRANSLATE(I91,""en"",""pt"")"),"ghee")</f>
        <v>ghee</v>
      </c>
      <c r="G91" s="1" t="s">
        <v>574</v>
      </c>
      <c r="H91" s="1" t="s">
        <v>575</v>
      </c>
      <c r="I91" s="1" t="str">
        <f ca="1">IFERROR(__xludf.DUMMYFUNCTION("GOOGLETRANSLATE(O91,""en"",""pt"")"),"85")</f>
        <v>85</v>
      </c>
      <c r="J91" s="1" t="str">
        <f ca="1">IFERROR(__xludf.DUMMYFUNCTION("GOOGLETRANSLATE(Q91,""en"",""pt"")"),"Ambiente")</f>
        <v>Ambiente</v>
      </c>
      <c r="K91" s="3">
        <v>43514</v>
      </c>
      <c r="L91" s="3">
        <v>43599</v>
      </c>
      <c r="M91" s="1">
        <v>458</v>
      </c>
      <c r="N91" s="1" t="s">
        <v>576</v>
      </c>
      <c r="O91" s="1" t="s">
        <v>577</v>
      </c>
      <c r="P91" s="1">
        <v>271</v>
      </c>
      <c r="Q91" s="1" t="s">
        <v>306</v>
      </c>
      <c r="R91">
        <f t="shared" ca="1" si="1"/>
        <v>1</v>
      </c>
      <c r="S91">
        <f t="shared" ca="1" si="1"/>
        <v>1</v>
      </c>
    </row>
    <row r="92" spans="1:19" ht="13.2">
      <c r="A92" s="1" t="s">
        <v>579</v>
      </c>
      <c r="B92" s="1">
        <v>62</v>
      </c>
      <c r="C92" s="1" t="str">
        <f ca="1">IFERROR(__xludf.DUMMYFUNCTION("GOOGLETRANSLATE(D92,""en"",""pt"")"),"Médio")</f>
        <v>Médio</v>
      </c>
      <c r="D92" s="3">
        <v>44136</v>
      </c>
      <c r="E92" s="1">
        <v>8</v>
      </c>
      <c r="F92" s="2" t="str">
        <f ca="1">IFERROR(__xludf.DUMMYFUNCTION("GOOGLETRANSLATE(I92,""en"",""pt"")"),"Soro de leite coalhado")</f>
        <v>Soro de leite coalhado</v>
      </c>
      <c r="G92" s="1" t="s">
        <v>580</v>
      </c>
      <c r="H92" s="1" t="s">
        <v>581</v>
      </c>
      <c r="I92" s="1" t="str">
        <f ca="1">IFERROR(__xludf.DUMMYFUNCTION("GOOGLETRANSLATE(O92,""en"",""pt"")"),"13")</f>
        <v>13</v>
      </c>
      <c r="J92" s="1" t="str">
        <f ca="1">IFERROR(__xludf.DUMMYFUNCTION("GOOGLETRANSLATE(Q92,""en"",""pt"")"),"Refrigerado")</f>
        <v>Refrigerado</v>
      </c>
      <c r="K92" s="3">
        <v>44123</v>
      </c>
      <c r="L92" s="3">
        <v>44136</v>
      </c>
      <c r="M92" s="1">
        <v>140</v>
      </c>
      <c r="N92" s="1" t="s">
        <v>582</v>
      </c>
      <c r="O92" s="1" t="s">
        <v>583</v>
      </c>
      <c r="P92" s="1">
        <v>9</v>
      </c>
      <c r="Q92" s="1" t="s">
        <v>584</v>
      </c>
      <c r="R92">
        <f t="shared" ca="1" si="1"/>
        <v>0</v>
      </c>
      <c r="S92">
        <f t="shared" ca="1" si="1"/>
        <v>1</v>
      </c>
    </row>
    <row r="93" spans="1:19" ht="13.2">
      <c r="A93" s="1" t="s">
        <v>585</v>
      </c>
      <c r="B93" s="1">
        <v>61</v>
      </c>
      <c r="C93" s="1" t="str">
        <f ca="1">IFERROR(__xludf.DUMMYFUNCTION("GOOGLETRANSLATE(D93,""en"",""pt"")"),"Pequeno")</f>
        <v>Pequeno</v>
      </c>
      <c r="D93" s="3">
        <v>43714</v>
      </c>
      <c r="E93" s="1">
        <v>9</v>
      </c>
      <c r="F93" s="2" t="str">
        <f ca="1">IFERROR(__xludf.DUMMYFUNCTION("GOOGLETRANSLATE(I93,""en"",""pt"")"),"Painel")</f>
        <v>Painel</v>
      </c>
      <c r="G93" s="1" t="s">
        <v>586</v>
      </c>
      <c r="H93" s="1" t="s">
        <v>587</v>
      </c>
      <c r="I93" s="1" t="str">
        <f ca="1">IFERROR(__xludf.DUMMYFUNCTION("GOOGLETRANSLATE(O93,""en"",""pt"")"),"11")</f>
        <v>11</v>
      </c>
      <c r="J93" s="1" t="str">
        <f ca="1">IFERROR(__xludf.DUMMYFUNCTION("GOOGLETRANSLATE(Q93,""en"",""pt"")"),"Refrigerado")</f>
        <v>Refrigerado</v>
      </c>
      <c r="K93" s="3">
        <v>43690</v>
      </c>
      <c r="L93" s="3">
        <v>43701</v>
      </c>
      <c r="M93" s="1">
        <v>230</v>
      </c>
      <c r="N93" s="1" t="s">
        <v>588</v>
      </c>
      <c r="O93" s="5">
        <v>2900574</v>
      </c>
      <c r="P93" s="1">
        <v>444</v>
      </c>
      <c r="Q93" s="1" t="s">
        <v>590</v>
      </c>
      <c r="R93">
        <f t="shared" ca="1" si="1"/>
        <v>0</v>
      </c>
      <c r="S93">
        <f t="shared" ca="1" si="1"/>
        <v>0</v>
      </c>
    </row>
    <row r="94" spans="1:19" ht="13.2">
      <c r="A94" s="1" t="s">
        <v>591</v>
      </c>
      <c r="B94" s="1">
        <v>55</v>
      </c>
      <c r="C94" s="1" t="str">
        <f ca="1">IFERROR(__xludf.DUMMYFUNCTION("GOOGLETRANSLATE(D94,""en"",""pt"")"),"Grande")</f>
        <v>Grande</v>
      </c>
      <c r="D94" s="3">
        <v>44090</v>
      </c>
      <c r="E94" s="1">
        <v>3</v>
      </c>
      <c r="F94" s="2" t="str">
        <f ca="1">IFERROR(__xludf.DUMMYFUNCTION("GOOGLETRANSLATE(I94,""en"",""pt"")"),"Queijo")</f>
        <v>Queijo</v>
      </c>
      <c r="G94" s="1" t="s">
        <v>592</v>
      </c>
      <c r="H94" s="1" t="s">
        <v>593</v>
      </c>
      <c r="I94" s="1" t="str">
        <f ca="1">IFERROR(__xludf.DUMMYFUNCTION("GOOGLETRANSLATE(O94,""en"",""pt"")"),"30")</f>
        <v>30</v>
      </c>
      <c r="J94" s="1" t="str">
        <f ca="1">IFERROR(__xludf.DUMMYFUNCTION("GOOGLETRANSLATE(Q94,""en"",""pt"")"),"Refrigerado")</f>
        <v>Refrigerado</v>
      </c>
      <c r="K94" s="3">
        <v>44075</v>
      </c>
      <c r="L94" s="3">
        <v>44105</v>
      </c>
      <c r="M94" s="1">
        <v>465</v>
      </c>
      <c r="N94" s="4">
        <v>45533</v>
      </c>
      <c r="O94" s="1" t="s">
        <v>594</v>
      </c>
      <c r="P94" s="1">
        <v>162</v>
      </c>
      <c r="Q94" s="1" t="s">
        <v>596</v>
      </c>
      <c r="R94">
        <f t="shared" ca="1" si="1"/>
        <v>0</v>
      </c>
      <c r="S94">
        <f t="shared" ca="1" si="1"/>
        <v>0</v>
      </c>
    </row>
    <row r="95" spans="1:19" ht="13.2">
      <c r="A95" s="1" t="s">
        <v>597</v>
      </c>
      <c r="B95" s="1">
        <v>77</v>
      </c>
      <c r="C95" s="1" t="str">
        <f ca="1">IFERROR(__xludf.DUMMYFUNCTION("GOOGLETRANSLATE(D95,""en"",""pt"")"),"Pequeno")</f>
        <v>Pequeno</v>
      </c>
      <c r="D95" s="3">
        <v>43763</v>
      </c>
      <c r="E95" s="1">
        <v>6</v>
      </c>
      <c r="F95" s="2" t="str">
        <f ca="1">IFERROR(__xludf.DUMMYFUNCTION("GOOGLETRANSLATE(I95,""en"",""pt"")"),"Coalhada")</f>
        <v>Coalhada</v>
      </c>
      <c r="G95" s="1" t="s">
        <v>598</v>
      </c>
      <c r="H95" s="1" t="s">
        <v>599</v>
      </c>
      <c r="I95" s="1" t="str">
        <f ca="1">IFERROR(__xludf.DUMMYFUNCTION("GOOGLETRANSLATE(O95,""en"",""pt"")"),"7")</f>
        <v>7</v>
      </c>
      <c r="J95" s="1" t="str">
        <f ca="1">IFERROR(__xludf.DUMMYFUNCTION("GOOGLETRANSLATE(Q95,""en"",""pt"")"),"Refrigerado")</f>
        <v>Refrigerado</v>
      </c>
      <c r="K95" s="3">
        <v>43707</v>
      </c>
      <c r="L95" s="3">
        <v>43714</v>
      </c>
      <c r="M95" s="1">
        <v>581</v>
      </c>
      <c r="N95" s="1" t="s">
        <v>600</v>
      </c>
      <c r="O95" s="1" t="s">
        <v>601</v>
      </c>
      <c r="P95" s="1">
        <v>284</v>
      </c>
      <c r="Q95" s="1" t="s">
        <v>603</v>
      </c>
      <c r="R95">
        <f t="shared" ca="1" si="1"/>
        <v>0</v>
      </c>
      <c r="S95">
        <f t="shared" ca="1" si="1"/>
        <v>0</v>
      </c>
    </row>
    <row r="96" spans="1:19" ht="13.2">
      <c r="A96" s="1" t="s">
        <v>604</v>
      </c>
      <c r="B96" s="1">
        <v>89</v>
      </c>
      <c r="C96" s="1" t="str">
        <f ca="1">IFERROR(__xludf.DUMMYFUNCTION("GOOGLETRANSLATE(D96,""en"",""pt"")"),"Grande")</f>
        <v>Grande</v>
      </c>
      <c r="D96" s="3">
        <v>43779</v>
      </c>
      <c r="E96" s="1">
        <v>8</v>
      </c>
      <c r="F96" s="2" t="str">
        <f ca="1">IFERROR(__xludf.DUMMYFUNCTION("GOOGLETRANSLATE(I96,""en"",""pt"")"),"Soro de leite coalhado")</f>
        <v>Soro de leite coalhado</v>
      </c>
      <c r="G96" s="1" t="s">
        <v>605</v>
      </c>
      <c r="H96" s="1" t="s">
        <v>606</v>
      </c>
      <c r="I96" s="1" t="str">
        <f ca="1">IFERROR(__xludf.DUMMYFUNCTION("GOOGLETRANSLATE(O96,""en"",""pt"")"),"13")</f>
        <v>13</v>
      </c>
      <c r="J96" s="1" t="str">
        <f ca="1">IFERROR(__xludf.DUMMYFUNCTION("GOOGLETRANSLATE(Q96,""en"",""pt"")"),"Refrigerado")</f>
        <v>Refrigerado</v>
      </c>
      <c r="K96" s="3">
        <v>43739</v>
      </c>
      <c r="L96" s="3">
        <v>43752</v>
      </c>
      <c r="M96" s="1">
        <v>556</v>
      </c>
      <c r="N96" s="1" t="s">
        <v>607</v>
      </c>
      <c r="O96" s="1" t="s">
        <v>608</v>
      </c>
      <c r="P96" s="1">
        <v>26</v>
      </c>
      <c r="Q96" s="1" t="s">
        <v>609</v>
      </c>
      <c r="R96">
        <f t="shared" ca="1" si="1"/>
        <v>0</v>
      </c>
      <c r="S96">
        <f t="shared" ca="1" si="1"/>
        <v>0</v>
      </c>
    </row>
    <row r="97" spans="1:19" ht="13.2">
      <c r="A97" s="1" t="s">
        <v>610</v>
      </c>
      <c r="B97" s="1">
        <v>94</v>
      </c>
      <c r="C97" s="1" t="str">
        <f ca="1">IFERROR(__xludf.DUMMYFUNCTION("GOOGLETRANSLATE(D97,""en"",""pt"")"),"Grande")</f>
        <v>Grande</v>
      </c>
      <c r="D97" s="3">
        <v>44888</v>
      </c>
      <c r="E97" s="1">
        <v>1</v>
      </c>
      <c r="F97" s="2" t="str">
        <f ca="1">IFERROR(__xludf.DUMMYFUNCTION("GOOGLETRANSLATE(I97,""en"",""pt"")"),"Leite")</f>
        <v>Leite</v>
      </c>
      <c r="G97" s="1" t="s">
        <v>611</v>
      </c>
      <c r="H97" s="1" t="s">
        <v>612</v>
      </c>
      <c r="I97" s="1" t="str">
        <f ca="1">IFERROR(__xludf.DUMMYFUNCTION("GOOGLETRANSLATE(O97,""en"",""pt"")"),"29")</f>
        <v>29</v>
      </c>
      <c r="J97" s="1" t="str">
        <f ca="1">IFERROR(__xludf.DUMMYFUNCTION("GOOGLETRANSLATE(Q97,""en"",""pt"")"),"Pacote Tetra")</f>
        <v>Pacote Tetra</v>
      </c>
      <c r="K97" s="3">
        <v>44885</v>
      </c>
      <c r="L97" s="3">
        <v>44914</v>
      </c>
      <c r="M97" s="1">
        <v>163</v>
      </c>
      <c r="N97" s="1" t="s">
        <v>613</v>
      </c>
      <c r="O97" s="1" t="s">
        <v>614</v>
      </c>
      <c r="P97" s="1">
        <v>117</v>
      </c>
      <c r="Q97" s="1" t="s">
        <v>616</v>
      </c>
      <c r="R97">
        <f t="shared" ca="1" si="1"/>
        <v>0</v>
      </c>
      <c r="S97">
        <f t="shared" ca="1" si="1"/>
        <v>1</v>
      </c>
    </row>
    <row r="98" spans="1:19" ht="13.2">
      <c r="A98" s="1" t="s">
        <v>617</v>
      </c>
      <c r="B98" s="1">
        <v>66</v>
      </c>
      <c r="C98" s="1" t="str">
        <f ca="1">IFERROR(__xludf.DUMMYFUNCTION("GOOGLETRANSLATE(D98,""en"",""pt"")"),"Médio")</f>
        <v>Médio</v>
      </c>
      <c r="D98" s="3">
        <v>43957</v>
      </c>
      <c r="E98" s="1">
        <v>7</v>
      </c>
      <c r="F98" s="2" t="str">
        <f ca="1">IFERROR(__xludf.DUMMYFUNCTION("GOOGLETRANSLATE(I98,""en"",""pt"")"),"Lassi")</f>
        <v>Lassi</v>
      </c>
      <c r="G98" s="1" t="s">
        <v>618</v>
      </c>
      <c r="H98" s="1" t="s">
        <v>619</v>
      </c>
      <c r="I98" s="1" t="str">
        <f ca="1">IFERROR(__xludf.DUMMYFUNCTION("GOOGLETRANSLATE(O98,""en"",""pt"")"),"12")</f>
        <v>12</v>
      </c>
      <c r="J98" s="1" t="str">
        <f ca="1">IFERROR(__xludf.DUMMYFUNCTION("GOOGLETRANSLATE(Q98,""en"",""pt"")"),"Refrigerado")</f>
        <v>Refrigerado</v>
      </c>
      <c r="K98" s="3">
        <v>43928</v>
      </c>
      <c r="L98" s="3">
        <v>43940</v>
      </c>
      <c r="M98" s="1">
        <v>135</v>
      </c>
      <c r="N98" s="1" t="s">
        <v>620</v>
      </c>
      <c r="O98" s="1" t="s">
        <v>621</v>
      </c>
      <c r="P98" s="1">
        <v>196</v>
      </c>
      <c r="Q98" s="1" t="s">
        <v>622</v>
      </c>
      <c r="R98">
        <f t="shared" ca="1" si="1"/>
        <v>0</v>
      </c>
      <c r="S98">
        <f t="shared" ca="1" si="1"/>
        <v>1</v>
      </c>
    </row>
    <row r="99" spans="1:19" ht="13.2">
      <c r="A99" s="1" t="s">
        <v>623</v>
      </c>
      <c r="B99" s="1">
        <v>29</v>
      </c>
      <c r="C99" s="1" t="str">
        <f ca="1">IFERROR(__xludf.DUMMYFUNCTION("GOOGLETRANSLATE(D99,""en"",""pt"")"),"Grande")</f>
        <v>Grande</v>
      </c>
      <c r="D99" s="3">
        <v>43792</v>
      </c>
      <c r="E99" s="1">
        <v>1</v>
      </c>
      <c r="F99" s="2" t="str">
        <f ca="1">IFERROR(__xludf.DUMMYFUNCTION("GOOGLETRANSLATE(I99,""en"",""pt"")"),"Leite")</f>
        <v>Leite</v>
      </c>
      <c r="G99" s="1" t="s">
        <v>624</v>
      </c>
      <c r="H99" s="1" t="s">
        <v>625</v>
      </c>
      <c r="I99" s="1" t="str">
        <f ca="1">IFERROR(__xludf.DUMMYFUNCTION("GOOGLETRANSLATE(O99,""en"",""pt"")"),"28")</f>
        <v>28</v>
      </c>
      <c r="J99" s="1" t="str">
        <f ca="1">IFERROR(__xludf.DUMMYFUNCTION("GOOGLETRANSLATE(Q99,""en"",""pt"")"),"Pacote Tetra")</f>
        <v>Pacote Tetra</v>
      </c>
      <c r="K99" s="3">
        <v>43766</v>
      </c>
      <c r="L99" s="3">
        <v>43794</v>
      </c>
      <c r="M99" s="1">
        <v>159</v>
      </c>
      <c r="N99" s="1" t="s">
        <v>626</v>
      </c>
      <c r="O99" s="1" t="s">
        <v>627</v>
      </c>
      <c r="P99" s="1">
        <v>70</v>
      </c>
      <c r="Q99" s="1" t="s">
        <v>628</v>
      </c>
      <c r="R99">
        <f t="shared" ca="1" si="1"/>
        <v>1</v>
      </c>
      <c r="S99">
        <f t="shared" ca="1" si="1"/>
        <v>1</v>
      </c>
    </row>
    <row r="100" spans="1:19" ht="13.2">
      <c r="A100" s="1" t="s">
        <v>629</v>
      </c>
      <c r="B100" s="1">
        <v>88</v>
      </c>
      <c r="C100" s="1" t="str">
        <f ca="1">IFERROR(__xludf.DUMMYFUNCTION("GOOGLETRANSLATE(D100,""en"",""pt"")"),"Médio")</f>
        <v>Médio</v>
      </c>
      <c r="D100" s="3">
        <v>44764</v>
      </c>
      <c r="E100" s="1">
        <v>3</v>
      </c>
      <c r="F100" s="2" t="str">
        <f ca="1">IFERROR(__xludf.DUMMYFUNCTION("GOOGLETRANSLATE(I100,""en"",""pt"")"),"Queijo")</f>
        <v>Queijo</v>
      </c>
      <c r="G100" s="1" t="s">
        <v>630</v>
      </c>
      <c r="H100" s="1" t="s">
        <v>631</v>
      </c>
      <c r="I100" s="1" t="str">
        <f ca="1">IFERROR(__xludf.DUMMYFUNCTION("GOOGLETRANSLATE(O100,""en"",""pt"")"),"44")</f>
        <v>44</v>
      </c>
      <c r="J100" s="1" t="str">
        <f ca="1">IFERROR(__xludf.DUMMYFUNCTION("GOOGLETRANSLATE(Q100,""en"",""pt"")"),"Refrigerado")</f>
        <v>Refrigerado</v>
      </c>
      <c r="K100" s="3">
        <v>44721</v>
      </c>
      <c r="L100" s="3">
        <v>44765</v>
      </c>
      <c r="M100" s="1">
        <v>3</v>
      </c>
      <c r="N100" s="1" t="s">
        <v>632</v>
      </c>
      <c r="O100" s="1" t="s">
        <v>633</v>
      </c>
      <c r="P100" s="1">
        <v>35</v>
      </c>
      <c r="Q100" s="1" t="s">
        <v>634</v>
      </c>
      <c r="R100">
        <f t="shared" ca="1" si="1"/>
        <v>1</v>
      </c>
      <c r="S100">
        <f t="shared" ca="1" si="1"/>
        <v>0</v>
      </c>
    </row>
    <row r="101" spans="1:19" ht="13.2">
      <c r="A101" s="1" t="s">
        <v>635</v>
      </c>
      <c r="B101" s="1">
        <v>66</v>
      </c>
      <c r="C101" s="1" t="str">
        <f ca="1">IFERROR(__xludf.DUMMYFUNCTION("GOOGLETRANSLATE(D101,""en"",""pt"")"),"Médio")</f>
        <v>Médio</v>
      </c>
      <c r="D101" s="3">
        <v>44382</v>
      </c>
      <c r="E101" s="1">
        <v>6</v>
      </c>
      <c r="F101" s="2" t="str">
        <f ca="1">IFERROR(__xludf.DUMMYFUNCTION("GOOGLETRANSLATE(I101,""en"",""pt"")"),"Coalhada")</f>
        <v>Coalhada</v>
      </c>
      <c r="G101" s="1" t="s">
        <v>636</v>
      </c>
      <c r="H101" s="1" t="s">
        <v>637</v>
      </c>
      <c r="I101" s="1" t="str">
        <f ca="1">IFERROR(__xludf.DUMMYFUNCTION("GOOGLETRANSLATE(O101,""en"",""pt"")"),"7")</f>
        <v>7</v>
      </c>
      <c r="J101" s="1" t="str">
        <f ca="1">IFERROR(__xludf.DUMMYFUNCTION("GOOGLETRANSLATE(Q101,""en"",""pt"")"),"Refrigerado")</f>
        <v>Refrigerado</v>
      </c>
      <c r="K101" s="3">
        <v>44378</v>
      </c>
      <c r="L101" s="3">
        <v>44385</v>
      </c>
      <c r="M101" s="1">
        <v>158</v>
      </c>
      <c r="N101" s="1" t="s">
        <v>638</v>
      </c>
      <c r="O101" s="1" t="s">
        <v>639</v>
      </c>
      <c r="P101" s="1">
        <v>84</v>
      </c>
      <c r="Q101" s="1" t="s">
        <v>641</v>
      </c>
      <c r="R101">
        <f t="shared" ca="1" si="1"/>
        <v>1</v>
      </c>
      <c r="S101">
        <f t="shared" ca="1" si="1"/>
        <v>0</v>
      </c>
    </row>
    <row r="102" spans="1:19" ht="13.2">
      <c r="A102" s="1" t="s">
        <v>642</v>
      </c>
      <c r="B102" s="1">
        <v>48</v>
      </c>
      <c r="C102" s="1" t="str">
        <f ca="1">IFERROR(__xludf.DUMMYFUNCTION("GOOGLETRANSLATE(D102,""en"",""pt"")"),"Médio")</f>
        <v>Médio</v>
      </c>
      <c r="D102" s="3">
        <v>44852</v>
      </c>
      <c r="E102" s="1">
        <v>3</v>
      </c>
      <c r="F102" s="2" t="str">
        <f ca="1">IFERROR(__xludf.DUMMYFUNCTION("GOOGLETRANSLATE(I102,""en"",""pt"")"),"Queijo")</f>
        <v>Queijo</v>
      </c>
      <c r="G102" s="1" t="s">
        <v>643</v>
      </c>
      <c r="H102" s="1" t="s">
        <v>644</v>
      </c>
      <c r="I102" s="1" t="str">
        <f ca="1">IFERROR(__xludf.DUMMYFUNCTION("GOOGLETRANSLATE(O102,""en"",""pt"")"),"82")</f>
        <v>82</v>
      </c>
      <c r="J102" s="1" t="str">
        <f ca="1">IFERROR(__xludf.DUMMYFUNCTION("GOOGLETRANSLATE(Q102,""en"",""pt"")"),"Congeladas")</f>
        <v>Congeladas</v>
      </c>
      <c r="K102" s="3">
        <v>44808</v>
      </c>
      <c r="L102" s="3">
        <v>44890</v>
      </c>
      <c r="M102" s="1">
        <v>674</v>
      </c>
      <c r="N102" s="4">
        <v>45318</v>
      </c>
      <c r="O102" s="1" t="s">
        <v>645</v>
      </c>
      <c r="P102" s="1">
        <v>224</v>
      </c>
      <c r="Q102" s="1" t="s">
        <v>646</v>
      </c>
      <c r="R102">
        <f t="shared" ca="1" si="1"/>
        <v>0</v>
      </c>
      <c r="S102">
        <f t="shared" ca="1" si="1"/>
        <v>1</v>
      </c>
    </row>
    <row r="103" spans="1:19" ht="13.2">
      <c r="A103" s="1" t="s">
        <v>647</v>
      </c>
      <c r="B103" s="1">
        <v>73</v>
      </c>
      <c r="C103" s="1" t="str">
        <f ca="1">IFERROR(__xludf.DUMMYFUNCTION("GOOGLETRANSLATE(D103,""en"",""pt"")"),"Grande")</f>
        <v>Grande</v>
      </c>
      <c r="D103" s="3">
        <v>43888</v>
      </c>
      <c r="E103" s="1">
        <v>7</v>
      </c>
      <c r="F103" s="2" t="str">
        <f ca="1">IFERROR(__xludf.DUMMYFUNCTION("GOOGLETRANSLATE(I103,""en"",""pt"")"),"Lassi")</f>
        <v>Lassi</v>
      </c>
      <c r="G103" s="1" t="s">
        <v>648</v>
      </c>
      <c r="H103" s="1" t="s">
        <v>649</v>
      </c>
      <c r="I103" s="1" t="str">
        <f ca="1">IFERROR(__xludf.DUMMYFUNCTION("GOOGLETRANSLATE(O103,""en"",""pt"")"),"16")</f>
        <v>16</v>
      </c>
      <c r="J103" s="1" t="str">
        <f ca="1">IFERROR(__xludf.DUMMYFUNCTION("GOOGLETRANSLATE(Q103,""en"",""pt"")"),"Refrigerado")</f>
        <v>Refrigerado</v>
      </c>
      <c r="K103" s="3">
        <v>43838</v>
      </c>
      <c r="L103" s="3">
        <v>43854</v>
      </c>
      <c r="M103" s="1">
        <v>597</v>
      </c>
      <c r="N103" s="1" t="s">
        <v>650</v>
      </c>
      <c r="O103" s="1" t="s">
        <v>651</v>
      </c>
      <c r="P103" s="1">
        <v>51</v>
      </c>
      <c r="Q103" s="1" t="s">
        <v>653</v>
      </c>
      <c r="R103">
        <f t="shared" ca="1" si="1"/>
        <v>1</v>
      </c>
      <c r="S103">
        <f t="shared" ca="1" si="1"/>
        <v>0</v>
      </c>
    </row>
    <row r="104" spans="1:19" ht="13.2">
      <c r="A104" s="1" t="s">
        <v>654</v>
      </c>
      <c r="B104" s="1">
        <v>29</v>
      </c>
      <c r="C104" s="1" t="str">
        <f ca="1">IFERROR(__xludf.DUMMYFUNCTION("GOOGLETRANSLATE(D104,""en"",""pt"")"),"Médio")</f>
        <v>Médio</v>
      </c>
      <c r="D104" s="3">
        <v>43785</v>
      </c>
      <c r="E104" s="1">
        <v>10</v>
      </c>
      <c r="F104" s="2" t="str">
        <f ca="1">IFERROR(__xludf.DUMMYFUNCTION("GOOGLETRANSLATE(I104,""en"",""pt"")"),"ghee")</f>
        <v>ghee</v>
      </c>
      <c r="G104" s="1" t="s">
        <v>655</v>
      </c>
      <c r="H104" s="1" t="s">
        <v>656</v>
      </c>
      <c r="I104" s="1" t="str">
        <f ca="1">IFERROR(__xludf.DUMMYFUNCTION("GOOGLETRANSLATE(O104,""en"",""pt"")"),"147")</f>
        <v>147</v>
      </c>
      <c r="J104" s="1" t="str">
        <f ca="1">IFERROR(__xludf.DUMMYFUNCTION("GOOGLETRANSLATE(Q104,""en"",""pt"")"),"Ambiente")</f>
        <v>Ambiente</v>
      </c>
      <c r="K104" s="3">
        <v>43743</v>
      </c>
      <c r="L104" s="3">
        <v>43890</v>
      </c>
      <c r="M104" s="1">
        <v>296</v>
      </c>
      <c r="N104" s="1" t="s">
        <v>657</v>
      </c>
      <c r="O104" s="1" t="s">
        <v>658</v>
      </c>
      <c r="P104" s="1">
        <v>7</v>
      </c>
      <c r="Q104" s="1" t="s">
        <v>660</v>
      </c>
      <c r="R104">
        <f t="shared" ca="1" si="1"/>
        <v>1</v>
      </c>
      <c r="S104">
        <f t="shared" ca="1" si="1"/>
        <v>1</v>
      </c>
    </row>
    <row r="105" spans="1:19" ht="13.2">
      <c r="A105" s="1" t="s">
        <v>661</v>
      </c>
      <c r="B105" s="1">
        <v>58</v>
      </c>
      <c r="C105" s="1" t="str">
        <f ca="1">IFERROR(__xludf.DUMMYFUNCTION("GOOGLETRANSLATE(D105,""en"",""pt"")"),"Médio")</f>
        <v>Médio</v>
      </c>
      <c r="D105" s="3">
        <v>44878</v>
      </c>
      <c r="E105" s="1">
        <v>2</v>
      </c>
      <c r="F105" s="2" t="str">
        <f ca="1">IFERROR(__xludf.DUMMYFUNCTION("GOOGLETRANSLATE(I105,""en"",""pt"")"),"Manteiga")</f>
        <v>Manteiga</v>
      </c>
      <c r="G105" s="1" t="s">
        <v>662</v>
      </c>
      <c r="H105" s="1" t="s">
        <v>663</v>
      </c>
      <c r="I105" s="1" t="str">
        <f ca="1">IFERROR(__xludf.DUMMYFUNCTION("GOOGLETRANSLATE(O105,""en"",""pt"")"),"28")</f>
        <v>28</v>
      </c>
      <c r="J105" s="1" t="str">
        <f ca="1">IFERROR(__xludf.DUMMYFUNCTION("GOOGLETRANSLATE(Q105,""en"",""pt"")"),"Congeladas")</f>
        <v>Congeladas</v>
      </c>
      <c r="K105" s="3">
        <v>44827</v>
      </c>
      <c r="L105" s="3">
        <v>44855</v>
      </c>
      <c r="M105" s="1">
        <v>281</v>
      </c>
      <c r="N105" s="1" t="s">
        <v>664</v>
      </c>
      <c r="O105" s="1" t="s">
        <v>665</v>
      </c>
      <c r="P105" s="1">
        <v>334</v>
      </c>
      <c r="Q105" s="1" t="s">
        <v>667</v>
      </c>
      <c r="R105">
        <f t="shared" ca="1" si="1"/>
        <v>0</v>
      </c>
      <c r="S105">
        <f t="shared" ca="1" si="1"/>
        <v>1</v>
      </c>
    </row>
    <row r="106" spans="1:19" ht="13.2">
      <c r="A106" s="1" t="s">
        <v>668</v>
      </c>
      <c r="B106" s="1">
        <v>14</v>
      </c>
      <c r="C106" s="1" t="str">
        <f ca="1">IFERROR(__xludf.DUMMYFUNCTION("GOOGLETRANSLATE(D106,""en"",""pt"")"),"Grande")</f>
        <v>Grande</v>
      </c>
      <c r="D106" s="3">
        <v>44672</v>
      </c>
      <c r="E106" s="1">
        <v>1</v>
      </c>
      <c r="F106" s="2" t="str">
        <f ca="1">IFERROR(__xludf.DUMMYFUNCTION("GOOGLETRANSLATE(I106,""en"",""pt"")"),"Leite")</f>
        <v>Leite</v>
      </c>
      <c r="G106" s="1" t="s">
        <v>669</v>
      </c>
      <c r="H106" s="1" t="s">
        <v>595</v>
      </c>
      <c r="I106" s="1" t="str">
        <f ca="1">IFERROR(__xludf.DUMMYFUNCTION("GOOGLETRANSLATE(O106,""en"",""pt"")"),"1")</f>
        <v>1</v>
      </c>
      <c r="J106" s="1" t="str">
        <f ca="1">IFERROR(__xludf.DUMMYFUNCTION("GOOGLETRANSLATE(Q106,""en"",""pt"")"),"Pacote de polietileno")</f>
        <v>Pacote de polietileno</v>
      </c>
      <c r="K106" s="3">
        <v>44625</v>
      </c>
      <c r="L106" s="3">
        <v>44626</v>
      </c>
      <c r="M106" s="1">
        <v>50</v>
      </c>
      <c r="N106" s="1" t="s">
        <v>670</v>
      </c>
      <c r="O106" s="1" t="s">
        <v>671</v>
      </c>
      <c r="P106" s="1">
        <v>55</v>
      </c>
      <c r="Q106" s="1" t="s">
        <v>673</v>
      </c>
      <c r="R106">
        <f t="shared" ca="1" si="1"/>
        <v>1</v>
      </c>
      <c r="S106">
        <f t="shared" ca="1" si="1"/>
        <v>0</v>
      </c>
    </row>
    <row r="107" spans="1:19" ht="13.2">
      <c r="A107" s="1" t="s">
        <v>674</v>
      </c>
      <c r="B107" s="1">
        <v>46</v>
      </c>
      <c r="C107" s="1" t="str">
        <f ca="1">IFERROR(__xludf.DUMMYFUNCTION("GOOGLETRANSLATE(D107,""en"",""pt"")"),"Grande")</f>
        <v>Grande</v>
      </c>
      <c r="D107" s="3">
        <v>44672</v>
      </c>
      <c r="E107" s="1">
        <v>4</v>
      </c>
      <c r="F107" s="2" t="str">
        <f ca="1">IFERROR(__xludf.DUMMYFUNCTION("GOOGLETRANSLATE(I107,""en"",""pt"")"),"Iogurte")</f>
        <v>Iogurte</v>
      </c>
      <c r="G107" s="1" t="s">
        <v>675</v>
      </c>
      <c r="H107" s="1" t="s">
        <v>676</v>
      </c>
      <c r="I107" s="1" t="str">
        <f ca="1">IFERROR(__xludf.DUMMYFUNCTION("GOOGLETRANSLATE(O107,""en"",""pt"")"),"24")</f>
        <v>24</v>
      </c>
      <c r="J107" s="1" t="str">
        <f ca="1">IFERROR(__xludf.DUMMYFUNCTION("GOOGLETRANSLATE(Q107,""en"",""pt"")"),"Refrigerado")</f>
        <v>Refrigerado</v>
      </c>
      <c r="K107" s="3">
        <v>44651</v>
      </c>
      <c r="L107" s="3">
        <v>44675</v>
      </c>
      <c r="M107" s="1">
        <v>552</v>
      </c>
      <c r="N107" s="1" t="s">
        <v>677</v>
      </c>
      <c r="O107" s="1" t="s">
        <v>678</v>
      </c>
      <c r="P107" s="1">
        <v>376</v>
      </c>
      <c r="Q107" s="1" t="s">
        <v>680</v>
      </c>
      <c r="R107">
        <f t="shared" ca="1" si="1"/>
        <v>0</v>
      </c>
      <c r="S107">
        <f t="shared" ca="1" si="1"/>
        <v>1</v>
      </c>
    </row>
    <row r="108" spans="1:19" ht="13.2">
      <c r="A108" s="1" t="s">
        <v>681</v>
      </c>
      <c r="B108" s="1">
        <v>43</v>
      </c>
      <c r="C108" s="1" t="str">
        <f ca="1">IFERROR(__xludf.DUMMYFUNCTION("GOOGLETRANSLATE(D108,""en"",""pt"")"),"Grande")</f>
        <v>Grande</v>
      </c>
      <c r="D108" s="3">
        <v>43998</v>
      </c>
      <c r="E108" s="1">
        <v>4</v>
      </c>
      <c r="F108" s="2" t="str">
        <f ca="1">IFERROR(__xludf.DUMMYFUNCTION("GOOGLETRANSLATE(I108,""en"",""pt"")"),"Iogurte")</f>
        <v>Iogurte</v>
      </c>
      <c r="G108" s="1" t="s">
        <v>682</v>
      </c>
      <c r="H108" s="1" t="s">
        <v>683</v>
      </c>
      <c r="I108" s="1" t="str">
        <f ca="1">IFERROR(__xludf.DUMMYFUNCTION("GOOGLETRANSLATE(O108,""en"",""pt"")"),"23")</f>
        <v>23</v>
      </c>
      <c r="J108" s="1" t="str">
        <f ca="1">IFERROR(__xludf.DUMMYFUNCTION("GOOGLETRANSLATE(Q108,""en"",""pt"")"),"Refrigerado")</f>
        <v>Refrigerado</v>
      </c>
      <c r="K108" s="3">
        <v>43993</v>
      </c>
      <c r="L108" s="3">
        <v>44016</v>
      </c>
      <c r="M108" s="1">
        <v>7</v>
      </c>
      <c r="N108" s="1" t="s">
        <v>684</v>
      </c>
      <c r="O108" s="1" t="s">
        <v>685</v>
      </c>
      <c r="P108" s="1">
        <v>855</v>
      </c>
      <c r="Q108" s="1" t="s">
        <v>687</v>
      </c>
      <c r="R108">
        <f t="shared" ca="1" si="1"/>
        <v>0</v>
      </c>
      <c r="S108">
        <f t="shared" ca="1" si="1"/>
        <v>1</v>
      </c>
    </row>
    <row r="109" spans="1:19" ht="13.2">
      <c r="A109" s="1" t="s">
        <v>688</v>
      </c>
      <c r="B109" s="1">
        <v>66</v>
      </c>
      <c r="C109" s="1" t="str">
        <f ca="1">IFERROR(__xludf.DUMMYFUNCTION("GOOGLETRANSLATE(D109,""en"",""pt"")"),"Grande")</f>
        <v>Grande</v>
      </c>
      <c r="D109" s="3">
        <v>44429</v>
      </c>
      <c r="E109" s="1">
        <v>1</v>
      </c>
      <c r="F109" s="2" t="str">
        <f ca="1">IFERROR(__xludf.DUMMYFUNCTION("GOOGLETRANSLATE(I109,""en"",""pt"")"),"Leite")</f>
        <v>Leite</v>
      </c>
      <c r="G109" s="1" t="s">
        <v>689</v>
      </c>
      <c r="H109" s="1" t="s">
        <v>690</v>
      </c>
      <c r="I109" s="1" t="str">
        <f ca="1">IFERROR(__xludf.DUMMYFUNCTION("GOOGLETRANSLATE(O109,""en"",""pt"")"),"2")</f>
        <v>2</v>
      </c>
      <c r="J109" s="1" t="str">
        <f ca="1">IFERROR(__xludf.DUMMYFUNCTION("GOOGLETRANSLATE(Q109,""en"",""pt"")"),"Pacote de polietileno")</f>
        <v>Pacote de polietileno</v>
      </c>
      <c r="K109" s="3">
        <v>44390</v>
      </c>
      <c r="L109" s="3">
        <v>44392</v>
      </c>
      <c r="M109" s="1">
        <v>129</v>
      </c>
      <c r="N109" s="4">
        <v>45404</v>
      </c>
      <c r="O109" s="5">
        <v>361379</v>
      </c>
      <c r="P109" s="1">
        <v>775</v>
      </c>
      <c r="Q109" s="1" t="s">
        <v>692</v>
      </c>
      <c r="R109">
        <f t="shared" ca="1" si="1"/>
        <v>0</v>
      </c>
      <c r="S109">
        <f t="shared" ca="1" si="1"/>
        <v>0</v>
      </c>
    </row>
    <row r="110" spans="1:19" ht="13.2">
      <c r="A110" s="1" t="s">
        <v>693</v>
      </c>
      <c r="B110" s="1">
        <v>37</v>
      </c>
      <c r="C110" s="1" t="str">
        <f ca="1">IFERROR(__xludf.DUMMYFUNCTION("GOOGLETRANSLATE(D110,""en"",""pt"")"),"Pequeno")</f>
        <v>Pequeno</v>
      </c>
      <c r="D110" s="3">
        <v>43474</v>
      </c>
      <c r="E110" s="1">
        <v>9</v>
      </c>
      <c r="F110" s="2" t="str">
        <f ca="1">IFERROR(__xludf.DUMMYFUNCTION("GOOGLETRANSLATE(I110,""en"",""pt"")"),"Painel")</f>
        <v>Painel</v>
      </c>
      <c r="G110" s="1" t="s">
        <v>694</v>
      </c>
      <c r="H110" s="1" t="s">
        <v>695</v>
      </c>
      <c r="I110" s="1" t="str">
        <f ca="1">IFERROR(__xludf.DUMMYFUNCTION("GOOGLETRANSLATE(O110,""en"",""pt"")"),"7")</f>
        <v>7</v>
      </c>
      <c r="J110" s="1" t="str">
        <f ca="1">IFERROR(__xludf.DUMMYFUNCTION("GOOGLETRANSLATE(Q110,""en"",""pt"")"),"Refrigerado")</f>
        <v>Refrigerado</v>
      </c>
      <c r="K110" s="3">
        <v>43442</v>
      </c>
      <c r="L110" s="3">
        <v>43449</v>
      </c>
      <c r="M110" s="1">
        <v>779</v>
      </c>
      <c r="N110" s="1" t="s">
        <v>696</v>
      </c>
      <c r="O110" s="1" t="s">
        <v>697</v>
      </c>
      <c r="P110" s="1">
        <v>190</v>
      </c>
      <c r="Q110" s="1" t="s">
        <v>699</v>
      </c>
      <c r="R110">
        <f t="shared" ca="1" si="1"/>
        <v>0</v>
      </c>
      <c r="S110">
        <f t="shared" ca="1" si="1"/>
        <v>1</v>
      </c>
    </row>
    <row r="111" spans="1:19" ht="13.2">
      <c r="A111" s="1" t="s">
        <v>700</v>
      </c>
      <c r="B111" s="1">
        <v>72</v>
      </c>
      <c r="C111" s="1" t="str">
        <f ca="1">IFERROR(__xludf.DUMMYFUNCTION("GOOGLETRANSLATE(D111,""en"",""pt"")"),"Grande")</f>
        <v>Grande</v>
      </c>
      <c r="D111" s="3">
        <v>44786</v>
      </c>
      <c r="E111" s="1">
        <v>3</v>
      </c>
      <c r="F111" s="2" t="str">
        <f ca="1">IFERROR(__xludf.DUMMYFUNCTION("GOOGLETRANSLATE(I111,""en"",""pt"")"),"Queijo")</f>
        <v>Queijo</v>
      </c>
      <c r="G111" s="1" t="s">
        <v>701</v>
      </c>
      <c r="H111" s="1" t="s">
        <v>702</v>
      </c>
      <c r="I111" s="1" t="str">
        <f ca="1">IFERROR(__xludf.DUMMYFUNCTION("GOOGLETRANSLATE(O111,""en"",""pt"")"),"74")</f>
        <v>74</v>
      </c>
      <c r="J111" s="1" t="str">
        <f ca="1">IFERROR(__xludf.DUMMYFUNCTION("GOOGLETRANSLATE(Q111,""en"",""pt"")"),"Refrigerado")</f>
        <v>Refrigerado</v>
      </c>
      <c r="K111" s="3">
        <v>44766</v>
      </c>
      <c r="L111" s="3">
        <v>44840</v>
      </c>
      <c r="M111" s="1">
        <v>39</v>
      </c>
      <c r="N111" s="1" t="s">
        <v>703</v>
      </c>
      <c r="O111" s="1" t="s">
        <v>704</v>
      </c>
      <c r="P111" s="1">
        <v>176</v>
      </c>
      <c r="Q111" s="1" t="s">
        <v>706</v>
      </c>
      <c r="R111">
        <f t="shared" ca="1" si="1"/>
        <v>1</v>
      </c>
      <c r="S111">
        <f t="shared" ca="1" si="1"/>
        <v>1</v>
      </c>
    </row>
    <row r="112" spans="1:19" ht="13.2">
      <c r="A112" s="1" t="s">
        <v>707</v>
      </c>
      <c r="B112" s="1">
        <v>82</v>
      </c>
      <c r="C112" s="1" t="str">
        <f ca="1">IFERROR(__xludf.DUMMYFUNCTION("GOOGLETRANSLATE(D112,""en"",""pt"")"),"Grande")</f>
        <v>Grande</v>
      </c>
      <c r="D112" s="3">
        <v>43621</v>
      </c>
      <c r="E112" s="1">
        <v>8</v>
      </c>
      <c r="F112" s="2" t="str">
        <f ca="1">IFERROR(__xludf.DUMMYFUNCTION("GOOGLETRANSLATE(I112,""en"",""pt"")"),"Soro de leite coalhado")</f>
        <v>Soro de leite coalhado</v>
      </c>
      <c r="G112" s="1" t="s">
        <v>708</v>
      </c>
      <c r="H112" s="1" t="s">
        <v>709</v>
      </c>
      <c r="I112" s="1" t="str">
        <f ca="1">IFERROR(__xludf.DUMMYFUNCTION("GOOGLETRANSLATE(O112,""en"",""pt"")"),"12")</f>
        <v>12</v>
      </c>
      <c r="J112" s="1" t="str">
        <f ca="1">IFERROR(__xludf.DUMMYFUNCTION("GOOGLETRANSLATE(Q112,""en"",""pt"")"),"Refrigerado")</f>
        <v>Refrigerado</v>
      </c>
      <c r="K112" s="3">
        <v>43619</v>
      </c>
      <c r="L112" s="3">
        <v>43631</v>
      </c>
      <c r="M112" s="1">
        <v>104</v>
      </c>
      <c r="N112" s="1" t="s">
        <v>710</v>
      </c>
      <c r="O112" s="1" t="s">
        <v>711</v>
      </c>
      <c r="P112" s="1">
        <v>290</v>
      </c>
      <c r="Q112" s="1" t="s">
        <v>712</v>
      </c>
      <c r="R112">
        <f t="shared" ca="1" si="1"/>
        <v>1</v>
      </c>
      <c r="S112">
        <f t="shared" ca="1" si="1"/>
        <v>0</v>
      </c>
    </row>
    <row r="113" spans="1:19" ht="13.2">
      <c r="A113" s="1" t="s">
        <v>713</v>
      </c>
      <c r="B113" s="1">
        <v>23</v>
      </c>
      <c r="C113" s="1" t="str">
        <f ca="1">IFERROR(__xludf.DUMMYFUNCTION("GOOGLETRANSLATE(D113,""en"",""pt"")"),"Grande")</f>
        <v>Grande</v>
      </c>
      <c r="D113" s="3">
        <v>43491</v>
      </c>
      <c r="E113" s="1">
        <v>1</v>
      </c>
      <c r="F113" s="2" t="str">
        <f ca="1">IFERROR(__xludf.DUMMYFUNCTION("GOOGLETRANSLATE(I113,""en"",""pt"")"),"Leite")</f>
        <v>Leite</v>
      </c>
      <c r="G113" s="1" t="s">
        <v>714</v>
      </c>
      <c r="H113" s="1" t="s">
        <v>715</v>
      </c>
      <c r="I113" s="1" t="str">
        <f ca="1">IFERROR(__xludf.DUMMYFUNCTION("GOOGLETRANSLATE(O113,""en"",""pt"")"),"28")</f>
        <v>28</v>
      </c>
      <c r="J113" s="1" t="str">
        <f ca="1">IFERROR(__xludf.DUMMYFUNCTION("GOOGLETRANSLATE(Q113,""en"",""pt"")"),"Pacote Tetra")</f>
        <v>Pacote Tetra</v>
      </c>
      <c r="K113" s="3">
        <v>43445</v>
      </c>
      <c r="L113" s="3">
        <v>43473</v>
      </c>
      <c r="M113" s="1">
        <v>84</v>
      </c>
      <c r="N113" s="1" t="s">
        <v>716</v>
      </c>
      <c r="O113" s="1" t="s">
        <v>717</v>
      </c>
      <c r="P113" s="1">
        <v>2</v>
      </c>
      <c r="Q113" s="1" t="s">
        <v>719</v>
      </c>
      <c r="R113">
        <f t="shared" ca="1" si="1"/>
        <v>0</v>
      </c>
      <c r="S113">
        <f t="shared" ca="1" si="1"/>
        <v>1</v>
      </c>
    </row>
    <row r="114" spans="1:19" ht="13.2">
      <c r="A114" s="1" t="s">
        <v>720</v>
      </c>
      <c r="B114" s="1">
        <v>28</v>
      </c>
      <c r="C114" s="1" t="str">
        <f ca="1">IFERROR(__xludf.DUMMYFUNCTION("GOOGLETRANSLATE(D114,""en"",""pt"")"),"Grande")</f>
        <v>Grande</v>
      </c>
      <c r="D114" s="3">
        <v>44356</v>
      </c>
      <c r="E114" s="1">
        <v>3</v>
      </c>
      <c r="F114" s="2" t="str">
        <f ca="1">IFERROR(__xludf.DUMMYFUNCTION("GOOGLETRANSLATE(I114,""en"",""pt"")"),"Queijo")</f>
        <v>Queijo</v>
      </c>
      <c r="G114" s="1" t="s">
        <v>721</v>
      </c>
      <c r="H114" s="1" t="s">
        <v>722</v>
      </c>
      <c r="I114" s="1" t="str">
        <f ca="1">IFERROR(__xludf.DUMMYFUNCTION("GOOGLETRANSLATE(O114,""en"",""pt"")"),"39")</f>
        <v>39</v>
      </c>
      <c r="J114" s="1" t="str">
        <f ca="1">IFERROR(__xludf.DUMMYFUNCTION("GOOGLETRANSLATE(Q114,""en"",""pt"")"),"Refrigerado")</f>
        <v>Refrigerado</v>
      </c>
      <c r="K114" s="3">
        <v>44298</v>
      </c>
      <c r="L114" s="3">
        <v>44337</v>
      </c>
      <c r="M114" s="1">
        <v>36</v>
      </c>
      <c r="N114" s="1" t="s">
        <v>723</v>
      </c>
      <c r="O114" s="5">
        <v>146189</v>
      </c>
      <c r="P114" s="1">
        <v>412</v>
      </c>
      <c r="Q114" s="1" t="s">
        <v>724</v>
      </c>
      <c r="R114">
        <f t="shared" ca="1" si="1"/>
        <v>1</v>
      </c>
      <c r="S114">
        <f t="shared" ca="1" si="1"/>
        <v>0</v>
      </c>
    </row>
    <row r="115" spans="1:19" ht="13.2">
      <c r="A115" s="1" t="s">
        <v>725</v>
      </c>
      <c r="B115" s="1">
        <v>52</v>
      </c>
      <c r="C115" s="1" t="str">
        <f ca="1">IFERROR(__xludf.DUMMYFUNCTION("GOOGLETRANSLATE(D115,""en"",""pt"")"),"Grande")</f>
        <v>Grande</v>
      </c>
      <c r="D115" s="3">
        <v>44914</v>
      </c>
      <c r="E115" s="1">
        <v>8</v>
      </c>
      <c r="F115" s="2" t="str">
        <f ca="1">IFERROR(__xludf.DUMMYFUNCTION("GOOGLETRANSLATE(I115,""en"",""pt"")"),"Soro de leite coalhado")</f>
        <v>Soro de leite coalhado</v>
      </c>
      <c r="G115" s="1" t="s">
        <v>726</v>
      </c>
      <c r="H115" s="1" t="s">
        <v>727</v>
      </c>
      <c r="I115" s="1" t="str">
        <f ca="1">IFERROR(__xludf.DUMMYFUNCTION("GOOGLETRANSLATE(O115,""en"",""pt"")"),"14")</f>
        <v>14</v>
      </c>
      <c r="J115" s="1" t="str">
        <f ca="1">IFERROR(__xludf.DUMMYFUNCTION("GOOGLETRANSLATE(Q115,""en"",""pt"")"),"Refrigerado")</f>
        <v>Refrigerado</v>
      </c>
      <c r="K115" s="3">
        <v>44904</v>
      </c>
      <c r="L115" s="3">
        <v>44918</v>
      </c>
      <c r="M115" s="1">
        <v>263</v>
      </c>
      <c r="N115" s="1" t="s">
        <v>728</v>
      </c>
      <c r="O115" s="1" t="s">
        <v>729</v>
      </c>
      <c r="P115" s="1">
        <v>696</v>
      </c>
      <c r="Q115" s="1" t="s">
        <v>731</v>
      </c>
      <c r="R115">
        <f t="shared" ca="1" si="1"/>
        <v>0</v>
      </c>
      <c r="S115">
        <f t="shared" ca="1" si="1"/>
        <v>1</v>
      </c>
    </row>
    <row r="116" spans="1:19" ht="13.2">
      <c r="A116" s="1" t="s">
        <v>732</v>
      </c>
      <c r="B116" s="1">
        <v>46</v>
      </c>
      <c r="C116" s="1" t="str">
        <f ca="1">IFERROR(__xludf.DUMMYFUNCTION("GOOGLETRANSLATE(D116,""en"",""pt"")"),"Grande")</f>
        <v>Grande</v>
      </c>
      <c r="D116" s="3">
        <v>44153</v>
      </c>
      <c r="E116" s="1">
        <v>5</v>
      </c>
      <c r="F116" s="2" t="str">
        <f ca="1">IFERROR(__xludf.DUMMYFUNCTION("GOOGLETRANSLATE(I116,""en"",""pt"")"),"Sorvete")</f>
        <v>Sorvete</v>
      </c>
      <c r="G116" s="1" t="s">
        <v>733</v>
      </c>
      <c r="H116" s="1" t="s">
        <v>734</v>
      </c>
      <c r="I116" s="1" t="str">
        <f ca="1">IFERROR(__xludf.DUMMYFUNCTION("GOOGLETRANSLATE(O116,""en"",""pt"")"),"24")</f>
        <v>24</v>
      </c>
      <c r="J116" s="1" t="str">
        <f ca="1">IFERROR(__xludf.DUMMYFUNCTION("GOOGLETRANSLATE(Q116,""en"",""pt"")"),"Congeladas")</f>
        <v>Congeladas</v>
      </c>
      <c r="K116" s="3">
        <v>44136</v>
      </c>
      <c r="L116" s="3">
        <v>44160</v>
      </c>
      <c r="M116" s="1">
        <v>459</v>
      </c>
      <c r="N116" s="1" t="s">
        <v>735</v>
      </c>
      <c r="O116" s="1" t="s">
        <v>736</v>
      </c>
      <c r="P116" s="1">
        <v>491</v>
      </c>
      <c r="Q116" s="1" t="s">
        <v>738</v>
      </c>
      <c r="R116">
        <f t="shared" ca="1" si="1"/>
        <v>0</v>
      </c>
      <c r="S116">
        <f t="shared" ca="1" si="1"/>
        <v>1</v>
      </c>
    </row>
    <row r="117" spans="1:19" ht="13.2">
      <c r="A117" s="1" t="s">
        <v>739</v>
      </c>
      <c r="B117" s="1">
        <v>13</v>
      </c>
      <c r="C117" s="1" t="str">
        <f ca="1">IFERROR(__xludf.DUMMYFUNCTION("GOOGLETRANSLATE(D117,""en"",""pt"")"),"Pequeno")</f>
        <v>Pequeno</v>
      </c>
      <c r="D117" s="3">
        <v>43826</v>
      </c>
      <c r="E117" s="1">
        <v>5</v>
      </c>
      <c r="F117" s="2" t="str">
        <f ca="1">IFERROR(__xludf.DUMMYFUNCTION("GOOGLETRANSLATE(I117,""en"",""pt"")"),"Sorvete")</f>
        <v>Sorvete</v>
      </c>
      <c r="G117" s="1" t="s">
        <v>740</v>
      </c>
      <c r="H117" s="1" t="s">
        <v>741</v>
      </c>
      <c r="I117" s="1" t="str">
        <f ca="1">IFERROR(__xludf.DUMMYFUNCTION("GOOGLETRANSLATE(O117,""en"",""pt"")"),"29")</f>
        <v>29</v>
      </c>
      <c r="J117" s="1" t="str">
        <f ca="1">IFERROR(__xludf.DUMMYFUNCTION("GOOGLETRANSLATE(Q117,""en"",""pt"")"),"Congeladas")</f>
        <v>Congeladas</v>
      </c>
      <c r="K117" s="3">
        <v>43807</v>
      </c>
      <c r="L117" s="3">
        <v>43836</v>
      </c>
      <c r="M117" s="1">
        <v>275</v>
      </c>
      <c r="N117" s="1" t="s">
        <v>742</v>
      </c>
      <c r="O117" s="1" t="s">
        <v>743</v>
      </c>
      <c r="P117" s="1">
        <v>386</v>
      </c>
      <c r="Q117" s="1" t="s">
        <v>745</v>
      </c>
      <c r="R117">
        <f t="shared" ca="1" si="1"/>
        <v>0</v>
      </c>
      <c r="S117">
        <f t="shared" ca="1" si="1"/>
        <v>1</v>
      </c>
    </row>
    <row r="118" spans="1:19" ht="13.2">
      <c r="A118" s="1" t="s">
        <v>746</v>
      </c>
      <c r="B118" s="1">
        <v>58</v>
      </c>
      <c r="C118" s="1" t="str">
        <f ca="1">IFERROR(__xludf.DUMMYFUNCTION("GOOGLETRANSLATE(D118,""en"",""pt"")"),"Médio")</f>
        <v>Médio</v>
      </c>
      <c r="D118" s="3">
        <v>44692</v>
      </c>
      <c r="E118" s="1">
        <v>8</v>
      </c>
      <c r="F118" s="2" t="str">
        <f ca="1">IFERROR(__xludf.DUMMYFUNCTION("GOOGLETRANSLATE(I118,""en"",""pt"")"),"Soro de leite coalhado")</f>
        <v>Soro de leite coalhado</v>
      </c>
      <c r="G118" s="1" t="s">
        <v>747</v>
      </c>
      <c r="H118" s="1" t="s">
        <v>748</v>
      </c>
      <c r="I118" s="1" t="str">
        <f ca="1">IFERROR(__xludf.DUMMYFUNCTION("GOOGLETRANSLATE(O118,""en"",""pt"")"),"8")</f>
        <v>8</v>
      </c>
      <c r="J118" s="1" t="str">
        <f ca="1">IFERROR(__xludf.DUMMYFUNCTION("GOOGLETRANSLATE(Q118,""en"",""pt"")"),"Refrigerado")</f>
        <v>Refrigerado</v>
      </c>
      <c r="K118" s="3">
        <v>44668</v>
      </c>
      <c r="L118" s="3">
        <v>44676</v>
      </c>
      <c r="M118" s="1">
        <v>313</v>
      </c>
      <c r="N118" s="1" t="s">
        <v>749</v>
      </c>
      <c r="O118" s="1" t="s">
        <v>750</v>
      </c>
      <c r="P118" s="1">
        <v>369</v>
      </c>
      <c r="Q118" s="4">
        <v>45350</v>
      </c>
      <c r="R118">
        <f t="shared" ca="1" si="1"/>
        <v>0</v>
      </c>
      <c r="S118">
        <f t="shared" ca="1" si="1"/>
        <v>1</v>
      </c>
    </row>
    <row r="119" spans="1:19" ht="13.2">
      <c r="A119" s="1" t="s">
        <v>752</v>
      </c>
      <c r="B119" s="1">
        <v>58</v>
      </c>
      <c r="C119" s="1" t="str">
        <f ca="1">IFERROR(__xludf.DUMMYFUNCTION("GOOGLETRANSLATE(D119,""en"",""pt"")"),"Pequeno")</f>
        <v>Pequeno</v>
      </c>
      <c r="D119" s="3">
        <v>44290</v>
      </c>
      <c r="E119" s="1">
        <v>1</v>
      </c>
      <c r="F119" s="2" t="str">
        <f ca="1">IFERROR(__xludf.DUMMYFUNCTION("GOOGLETRANSLATE(I119,""en"",""pt"")"),"Leite")</f>
        <v>Leite</v>
      </c>
      <c r="G119" s="1" t="s">
        <v>753</v>
      </c>
      <c r="H119" s="1" t="s">
        <v>754</v>
      </c>
      <c r="I119" s="1" t="str">
        <f ca="1">IFERROR(__xludf.DUMMYFUNCTION("GOOGLETRANSLATE(O119,""en"",""pt"")"),"23")</f>
        <v>23</v>
      </c>
      <c r="J119" s="1" t="str">
        <f ca="1">IFERROR(__xludf.DUMMYFUNCTION("GOOGLETRANSLATE(Q119,""en"",""pt"")"),"Pacote Tetra")</f>
        <v>Pacote Tetra</v>
      </c>
      <c r="K119" s="3">
        <v>44276</v>
      </c>
      <c r="L119" s="3">
        <v>44299</v>
      </c>
      <c r="M119" s="1">
        <v>131</v>
      </c>
      <c r="N119" s="1" t="s">
        <v>755</v>
      </c>
      <c r="O119" s="1" t="s">
        <v>756</v>
      </c>
      <c r="P119" s="1">
        <v>531</v>
      </c>
      <c r="Q119" s="1" t="s">
        <v>757</v>
      </c>
      <c r="R119">
        <f t="shared" ca="1" si="1"/>
        <v>1</v>
      </c>
      <c r="S119">
        <f t="shared" ca="1" si="1"/>
        <v>0</v>
      </c>
    </row>
    <row r="120" spans="1:19" ht="13.2">
      <c r="A120" s="1" t="s">
        <v>758</v>
      </c>
      <c r="B120" s="1">
        <v>73</v>
      </c>
      <c r="C120" s="1" t="str">
        <f ca="1">IFERROR(__xludf.DUMMYFUNCTION("GOOGLETRANSLATE(D120,""en"",""pt"")"),"Médio")</f>
        <v>Médio</v>
      </c>
      <c r="D120" s="3">
        <v>44030</v>
      </c>
      <c r="E120" s="1">
        <v>8</v>
      </c>
      <c r="F120" s="2" t="str">
        <f ca="1">IFERROR(__xludf.DUMMYFUNCTION("GOOGLETRANSLATE(I120,""en"",""pt"")"),"Soro de leite coalhado")</f>
        <v>Soro de leite coalhado</v>
      </c>
      <c r="G120" s="1" t="s">
        <v>759</v>
      </c>
      <c r="H120" s="1" t="s">
        <v>760</v>
      </c>
      <c r="I120" s="1" t="str">
        <f ca="1">IFERROR(__xludf.DUMMYFUNCTION("GOOGLETRANSLATE(O120,""en"",""pt"")"),"13")</f>
        <v>13</v>
      </c>
      <c r="J120" s="1" t="str">
        <f ca="1">IFERROR(__xludf.DUMMYFUNCTION("GOOGLETRANSLATE(Q120,""en"",""pt"")"),"Refrigerado")</f>
        <v>Refrigerado</v>
      </c>
      <c r="K120" s="3">
        <v>43970</v>
      </c>
      <c r="L120" s="3">
        <v>43983</v>
      </c>
      <c r="M120" s="1">
        <v>9</v>
      </c>
      <c r="N120" s="1" t="s">
        <v>761</v>
      </c>
      <c r="O120" s="1" t="s">
        <v>762</v>
      </c>
      <c r="P120" s="1">
        <v>32</v>
      </c>
      <c r="Q120" s="1" t="s">
        <v>619</v>
      </c>
      <c r="R120">
        <f t="shared" ca="1" si="1"/>
        <v>0</v>
      </c>
      <c r="S120">
        <f t="shared" ca="1" si="1"/>
        <v>1</v>
      </c>
    </row>
    <row r="121" spans="1:19" ht="13.2">
      <c r="A121" s="1" t="s">
        <v>764</v>
      </c>
      <c r="B121" s="1">
        <v>44</v>
      </c>
      <c r="C121" s="1" t="str">
        <f ca="1">IFERROR(__xludf.DUMMYFUNCTION("GOOGLETRANSLATE(D121,""en"",""pt"")"),"Pequeno")</f>
        <v>Pequeno</v>
      </c>
      <c r="D121" s="3">
        <v>44511</v>
      </c>
      <c r="E121" s="1">
        <v>6</v>
      </c>
      <c r="F121" s="2" t="str">
        <f ca="1">IFERROR(__xludf.DUMMYFUNCTION("GOOGLETRANSLATE(I121,""en"",""pt"")"),"Coalhada")</f>
        <v>Coalhada</v>
      </c>
      <c r="G121" s="1" t="s">
        <v>765</v>
      </c>
      <c r="H121" s="1" t="s">
        <v>766</v>
      </c>
      <c r="I121" s="1" t="str">
        <f ca="1">IFERROR(__xludf.DUMMYFUNCTION("GOOGLETRANSLATE(O121,""en"",""pt"")"),"7")</f>
        <v>7</v>
      </c>
      <c r="J121" s="1" t="str">
        <f ca="1">IFERROR(__xludf.DUMMYFUNCTION("GOOGLETRANSLATE(Q121,""en"",""pt"")"),"Refrigerado")</f>
        <v>Refrigerado</v>
      </c>
      <c r="K121" s="3">
        <v>44501</v>
      </c>
      <c r="L121" s="3">
        <v>44508</v>
      </c>
      <c r="M121" s="1">
        <v>187</v>
      </c>
      <c r="N121" s="1" t="s">
        <v>767</v>
      </c>
      <c r="O121" s="1" t="s">
        <v>768</v>
      </c>
      <c r="P121" s="1">
        <v>221</v>
      </c>
      <c r="Q121" s="1" t="s">
        <v>769</v>
      </c>
      <c r="R121">
        <f t="shared" ca="1" si="1"/>
        <v>1</v>
      </c>
      <c r="S121">
        <f t="shared" ca="1" si="1"/>
        <v>1</v>
      </c>
    </row>
    <row r="122" spans="1:19" ht="13.2">
      <c r="A122" s="1" t="s">
        <v>770</v>
      </c>
      <c r="B122" s="1">
        <v>90</v>
      </c>
      <c r="C122" s="1" t="str">
        <f ca="1">IFERROR(__xludf.DUMMYFUNCTION("GOOGLETRANSLATE(D122,""en"",""pt"")"),"Médio")</f>
        <v>Médio</v>
      </c>
      <c r="D122" s="3">
        <v>43537</v>
      </c>
      <c r="E122" s="1">
        <v>6</v>
      </c>
      <c r="F122" s="2" t="str">
        <f ca="1">IFERROR(__xludf.DUMMYFUNCTION("GOOGLETRANSLATE(I122,""en"",""pt"")"),"Coalhada")</f>
        <v>Coalhada</v>
      </c>
      <c r="G122" s="1" t="s">
        <v>771</v>
      </c>
      <c r="H122" s="1" t="s">
        <v>772</v>
      </c>
      <c r="I122" s="1" t="str">
        <f ca="1">IFERROR(__xludf.DUMMYFUNCTION("GOOGLETRANSLATE(O122,""en"",""pt"")"),"5")</f>
        <v>5</v>
      </c>
      <c r="J122" s="1" t="str">
        <f ca="1">IFERROR(__xludf.DUMMYFUNCTION("GOOGLETRANSLATE(Q122,""en"",""pt"")"),"Refrigerado")</f>
        <v>Refrigerado</v>
      </c>
      <c r="K122" s="3">
        <v>43515</v>
      </c>
      <c r="L122" s="3">
        <v>43520</v>
      </c>
      <c r="M122" s="1">
        <v>332</v>
      </c>
      <c r="N122" s="1" t="s">
        <v>773</v>
      </c>
      <c r="O122" s="1" t="s">
        <v>774</v>
      </c>
      <c r="P122" s="1">
        <v>244</v>
      </c>
      <c r="Q122" s="1" t="s">
        <v>775</v>
      </c>
      <c r="R122">
        <f t="shared" ca="1" si="1"/>
        <v>0</v>
      </c>
      <c r="S122">
        <f t="shared" ca="1" si="1"/>
        <v>1</v>
      </c>
    </row>
    <row r="123" spans="1:19" ht="13.2">
      <c r="A123" s="1" t="s">
        <v>776</v>
      </c>
      <c r="B123" s="1">
        <v>89</v>
      </c>
      <c r="C123" s="1" t="str">
        <f ca="1">IFERROR(__xludf.DUMMYFUNCTION("GOOGLETRANSLATE(D123,""en"",""pt"")"),"Pequeno")</f>
        <v>Pequeno</v>
      </c>
      <c r="D123" s="3">
        <v>44621</v>
      </c>
      <c r="E123" s="1">
        <v>1</v>
      </c>
      <c r="F123" s="2" t="str">
        <f ca="1">IFERROR(__xludf.DUMMYFUNCTION("GOOGLETRANSLATE(I123,""en"",""pt"")"),"Leite")</f>
        <v>Leite</v>
      </c>
      <c r="G123" s="1" t="s">
        <v>777</v>
      </c>
      <c r="H123" s="1" t="s">
        <v>778</v>
      </c>
      <c r="I123" s="1" t="str">
        <f ca="1">IFERROR(__xludf.DUMMYFUNCTION("GOOGLETRANSLATE(O123,""en"",""pt"")"),"27")</f>
        <v>27</v>
      </c>
      <c r="J123" s="1" t="str">
        <f ca="1">IFERROR(__xludf.DUMMYFUNCTION("GOOGLETRANSLATE(Q123,""en"",""pt"")"),"Pacote Tetra")</f>
        <v>Pacote Tetra</v>
      </c>
      <c r="K123" s="3">
        <v>44617</v>
      </c>
      <c r="L123" s="3">
        <v>44644</v>
      </c>
      <c r="M123" s="1">
        <v>22</v>
      </c>
      <c r="N123" s="1" t="s">
        <v>779</v>
      </c>
      <c r="O123" s="1" t="s">
        <v>780</v>
      </c>
      <c r="P123" s="1">
        <v>37</v>
      </c>
      <c r="Q123" s="1" t="s">
        <v>782</v>
      </c>
      <c r="R123">
        <f t="shared" ca="1" si="1"/>
        <v>1</v>
      </c>
      <c r="S123">
        <f t="shared" ca="1" si="1"/>
        <v>1</v>
      </c>
    </row>
    <row r="124" spans="1:19" ht="13.2">
      <c r="A124" s="1" t="s">
        <v>783</v>
      </c>
      <c r="B124" s="1">
        <v>92</v>
      </c>
      <c r="C124" s="1" t="str">
        <f ca="1">IFERROR(__xludf.DUMMYFUNCTION("GOOGLETRANSLATE(D124,""en"",""pt"")"),"Grande")</f>
        <v>Grande</v>
      </c>
      <c r="D124" s="3">
        <v>43788</v>
      </c>
      <c r="E124" s="1">
        <v>2</v>
      </c>
      <c r="F124" s="2" t="str">
        <f ca="1">IFERROR(__xludf.DUMMYFUNCTION("GOOGLETRANSLATE(I124,""en"",""pt"")"),"Manteiga")</f>
        <v>Manteiga</v>
      </c>
      <c r="G124" s="1" t="s">
        <v>784</v>
      </c>
      <c r="H124" s="1" t="s">
        <v>785</v>
      </c>
      <c r="I124" s="1" t="str">
        <f ca="1">IFERROR(__xludf.DUMMYFUNCTION("GOOGLETRANSLATE(O124,""en"",""pt"")"),"33")</f>
        <v>33</v>
      </c>
      <c r="J124" s="1" t="str">
        <f ca="1">IFERROR(__xludf.DUMMYFUNCTION("GOOGLETRANSLATE(Q124,""en"",""pt"")"),"Congeladas")</f>
        <v>Congeladas</v>
      </c>
      <c r="K124" s="3">
        <v>43764</v>
      </c>
      <c r="L124" s="3">
        <v>43797</v>
      </c>
      <c r="M124" s="1">
        <v>554</v>
      </c>
      <c r="N124" s="1" t="s">
        <v>786</v>
      </c>
      <c r="O124" s="7">
        <v>2446609</v>
      </c>
      <c r="P124" s="1">
        <v>217</v>
      </c>
      <c r="Q124" s="1" t="s">
        <v>788</v>
      </c>
      <c r="R124">
        <f t="shared" ca="1" si="1"/>
        <v>0</v>
      </c>
      <c r="S124">
        <f t="shared" ca="1" si="1"/>
        <v>0</v>
      </c>
    </row>
    <row r="125" spans="1:19" ht="13.2">
      <c r="A125" s="1" t="s">
        <v>789</v>
      </c>
      <c r="B125" s="1">
        <v>59</v>
      </c>
      <c r="C125" s="1" t="str">
        <f ca="1">IFERROR(__xludf.DUMMYFUNCTION("GOOGLETRANSLATE(D125,""en"",""pt"")"),"Médio")</f>
        <v>Médio</v>
      </c>
      <c r="D125" s="3">
        <v>44064</v>
      </c>
      <c r="E125" s="1">
        <v>8</v>
      </c>
      <c r="F125" s="2" t="str">
        <f ca="1">IFERROR(__xludf.DUMMYFUNCTION("GOOGLETRANSLATE(I125,""en"",""pt"")"),"Soro de leite coalhado")</f>
        <v>Soro de leite coalhado</v>
      </c>
      <c r="G125" s="1" t="s">
        <v>790</v>
      </c>
      <c r="H125" s="1" t="s">
        <v>791</v>
      </c>
      <c r="I125" s="1" t="str">
        <f ca="1">IFERROR(__xludf.DUMMYFUNCTION("GOOGLETRANSLATE(O125,""en"",""pt"")"),"10")</f>
        <v>10</v>
      </c>
      <c r="J125" s="1" t="str">
        <f ca="1">IFERROR(__xludf.DUMMYFUNCTION("GOOGLETRANSLATE(Q125,""en"",""pt"")"),"Refrigerado")</f>
        <v>Refrigerado</v>
      </c>
      <c r="K125" s="3">
        <v>44040</v>
      </c>
      <c r="L125" s="3">
        <v>44050</v>
      </c>
      <c r="M125" s="1">
        <v>463</v>
      </c>
      <c r="N125" s="1" t="s">
        <v>792</v>
      </c>
      <c r="O125" s="1" t="s">
        <v>793</v>
      </c>
      <c r="P125" s="1">
        <v>370</v>
      </c>
      <c r="Q125" s="1" t="s">
        <v>794</v>
      </c>
      <c r="R125">
        <f t="shared" ca="1" si="1"/>
        <v>1</v>
      </c>
      <c r="S125">
        <f t="shared" ca="1" si="1"/>
        <v>0</v>
      </c>
    </row>
    <row r="126" spans="1:19" ht="13.2">
      <c r="A126" s="1" t="s">
        <v>795</v>
      </c>
      <c r="B126" s="1">
        <v>61</v>
      </c>
      <c r="C126" s="1" t="str">
        <f ca="1">IFERROR(__xludf.DUMMYFUNCTION("GOOGLETRANSLATE(D126,""en"",""pt"")"),"Médio")</f>
        <v>Médio</v>
      </c>
      <c r="D126" s="3">
        <v>44257</v>
      </c>
      <c r="E126" s="1">
        <v>6</v>
      </c>
      <c r="F126" s="2" t="str">
        <f ca="1">IFERROR(__xludf.DUMMYFUNCTION("GOOGLETRANSLATE(I126,""en"",""pt"")"),"Coalhada")</f>
        <v>Coalhada</v>
      </c>
      <c r="G126" s="1" t="s">
        <v>796</v>
      </c>
      <c r="H126" s="1" t="s">
        <v>797</v>
      </c>
      <c r="I126" s="1" t="str">
        <f ca="1">IFERROR(__xludf.DUMMYFUNCTION("GOOGLETRANSLATE(O126,""en"",""pt"")"),"7")</f>
        <v>7</v>
      </c>
      <c r="J126" s="1" t="str">
        <f ca="1">IFERROR(__xludf.DUMMYFUNCTION("GOOGLETRANSLATE(Q126,""en"",""pt"")"),"Refrigerado")</f>
        <v>Refrigerado</v>
      </c>
      <c r="K126" s="3">
        <v>44201</v>
      </c>
      <c r="L126" s="3">
        <v>44208</v>
      </c>
      <c r="M126" s="1">
        <v>358</v>
      </c>
      <c r="N126" s="1" t="s">
        <v>798</v>
      </c>
      <c r="O126" s="1" t="s">
        <v>799</v>
      </c>
      <c r="P126" s="1">
        <v>162</v>
      </c>
      <c r="Q126" s="1" t="s">
        <v>801</v>
      </c>
      <c r="R126">
        <f t="shared" ca="1" si="1"/>
        <v>0</v>
      </c>
      <c r="S126">
        <f t="shared" ca="1" si="1"/>
        <v>0</v>
      </c>
    </row>
    <row r="127" spans="1:19" ht="13.2">
      <c r="A127" s="1" t="s">
        <v>802</v>
      </c>
      <c r="B127" s="1">
        <v>55</v>
      </c>
      <c r="C127" s="1" t="str">
        <f ca="1">IFERROR(__xludf.DUMMYFUNCTION("GOOGLETRANSLATE(D127,""en"",""pt"")"),"Grande")</f>
        <v>Grande</v>
      </c>
      <c r="D127" s="3">
        <v>44807</v>
      </c>
      <c r="E127" s="1">
        <v>3</v>
      </c>
      <c r="F127" s="2" t="str">
        <f ca="1">IFERROR(__xludf.DUMMYFUNCTION("GOOGLETRANSLATE(I127,""en"",""pt"")"),"Queijo")</f>
        <v>Queijo</v>
      </c>
      <c r="G127" s="1" t="s">
        <v>803</v>
      </c>
      <c r="H127" s="1" t="s">
        <v>804</v>
      </c>
      <c r="I127" s="1" t="str">
        <f ca="1">IFERROR(__xludf.DUMMYFUNCTION("GOOGLETRANSLATE(O127,""en"",""pt"")"),"81")</f>
        <v>81</v>
      </c>
      <c r="J127" s="1" t="str">
        <f ca="1">IFERROR(__xludf.DUMMYFUNCTION("GOOGLETRANSLATE(Q127,""en"",""pt"")"),"Refrigerado")</f>
        <v>Refrigerado</v>
      </c>
      <c r="K127" s="3">
        <v>44781</v>
      </c>
      <c r="L127" s="3">
        <v>44862</v>
      </c>
      <c r="M127" s="1">
        <v>137</v>
      </c>
      <c r="N127" s="1" t="s">
        <v>805</v>
      </c>
      <c r="O127" s="1" t="s">
        <v>806</v>
      </c>
      <c r="P127" s="1">
        <v>115</v>
      </c>
      <c r="Q127" s="1" t="s">
        <v>807</v>
      </c>
      <c r="R127">
        <f t="shared" ca="1" si="1"/>
        <v>1</v>
      </c>
      <c r="S127">
        <f t="shared" ca="1" si="1"/>
        <v>1</v>
      </c>
    </row>
    <row r="128" spans="1:19" ht="13.2">
      <c r="A128" s="1" t="s">
        <v>808</v>
      </c>
      <c r="B128" s="1">
        <v>96</v>
      </c>
      <c r="C128" s="1" t="str">
        <f ca="1">IFERROR(__xludf.DUMMYFUNCTION("GOOGLETRANSLATE(D128,""en"",""pt"")"),"Pequeno")</f>
        <v>Pequeno</v>
      </c>
      <c r="D128" s="3">
        <v>44357</v>
      </c>
      <c r="E128" s="1">
        <v>9</v>
      </c>
      <c r="F128" s="2" t="str">
        <f ca="1">IFERROR(__xludf.DUMMYFUNCTION("GOOGLETRANSLATE(I128,""en"",""pt"")"),"Painel")</f>
        <v>Painel</v>
      </c>
      <c r="G128" s="1" t="s">
        <v>809</v>
      </c>
      <c r="H128" s="1" t="s">
        <v>810</v>
      </c>
      <c r="I128" s="1" t="str">
        <f ca="1">IFERROR(__xludf.DUMMYFUNCTION("GOOGLETRANSLATE(O128,""en"",""pt"")"),"7")</f>
        <v>7</v>
      </c>
      <c r="J128" s="1" t="str">
        <f ca="1">IFERROR(__xludf.DUMMYFUNCTION("GOOGLETRANSLATE(Q128,""en"",""pt"")"),"Refrigerado")</f>
        <v>Refrigerado</v>
      </c>
      <c r="K128" s="3">
        <v>44301</v>
      </c>
      <c r="L128" s="3">
        <v>44308</v>
      </c>
      <c r="M128" s="1">
        <v>217</v>
      </c>
      <c r="N128" s="1" t="s">
        <v>811</v>
      </c>
      <c r="O128" s="1" t="s">
        <v>812</v>
      </c>
      <c r="P128" s="1">
        <v>354</v>
      </c>
      <c r="Q128" s="1" t="s">
        <v>814</v>
      </c>
      <c r="R128">
        <f t="shared" ca="1" si="1"/>
        <v>1</v>
      </c>
      <c r="S128">
        <f t="shared" ca="1" si="1"/>
        <v>0</v>
      </c>
    </row>
    <row r="129" spans="1:19" ht="13.2">
      <c r="A129" s="1" t="s">
        <v>815</v>
      </c>
      <c r="B129" s="1">
        <v>73</v>
      </c>
      <c r="C129" s="1" t="str">
        <f ca="1">IFERROR(__xludf.DUMMYFUNCTION("GOOGLETRANSLATE(D129,""en"",""pt"")"),"Médio")</f>
        <v>Médio</v>
      </c>
      <c r="D129" s="3">
        <v>43787</v>
      </c>
      <c r="E129" s="1">
        <v>7</v>
      </c>
      <c r="F129" s="2" t="str">
        <f ca="1">IFERROR(__xludf.DUMMYFUNCTION("GOOGLETRANSLATE(I129,""en"",""pt"")"),"Lassi")</f>
        <v>Lassi</v>
      </c>
      <c r="G129" s="1" t="s">
        <v>816</v>
      </c>
      <c r="H129" s="1" t="s">
        <v>817</v>
      </c>
      <c r="I129" s="1" t="str">
        <f ca="1">IFERROR(__xludf.DUMMYFUNCTION("GOOGLETRANSLATE(O129,""en"",""pt"")"),"13")</f>
        <v>13</v>
      </c>
      <c r="J129" s="1" t="str">
        <f ca="1">IFERROR(__xludf.DUMMYFUNCTION("GOOGLETRANSLATE(Q129,""en"",""pt"")"),"Refrigerado")</f>
        <v>Refrigerado</v>
      </c>
      <c r="K129" s="3">
        <v>43733</v>
      </c>
      <c r="L129" s="3">
        <v>43746</v>
      </c>
      <c r="M129" s="1">
        <v>127</v>
      </c>
      <c r="N129" s="1" t="s">
        <v>818</v>
      </c>
      <c r="O129" s="7" t="s">
        <v>819</v>
      </c>
      <c r="P129" s="1">
        <v>206</v>
      </c>
      <c r="Q129" s="1" t="s">
        <v>821</v>
      </c>
      <c r="R129">
        <f t="shared" ca="1" si="1"/>
        <v>1</v>
      </c>
      <c r="S129">
        <f t="shared" ca="1" si="1"/>
        <v>1</v>
      </c>
    </row>
    <row r="130" spans="1:19" ht="13.2">
      <c r="A130" s="1" t="s">
        <v>822</v>
      </c>
      <c r="B130" s="1">
        <v>48</v>
      </c>
      <c r="C130" s="1" t="str">
        <f ca="1">IFERROR(__xludf.DUMMYFUNCTION("GOOGLETRANSLATE(D130,""en"",""pt"")"),"Grande")</f>
        <v>Grande</v>
      </c>
      <c r="D130" s="3">
        <v>44690</v>
      </c>
      <c r="E130" s="1">
        <v>3</v>
      </c>
      <c r="F130" s="2" t="str">
        <f ca="1">IFERROR(__xludf.DUMMYFUNCTION("GOOGLETRANSLATE(I130,""en"",""pt"")"),"Queijo")</f>
        <v>Queijo</v>
      </c>
      <c r="G130" s="1" t="s">
        <v>823</v>
      </c>
      <c r="H130" s="1" t="s">
        <v>824</v>
      </c>
      <c r="I130" s="1" t="str">
        <f ca="1">IFERROR(__xludf.DUMMYFUNCTION("GOOGLETRANSLATE(O130,""en"",""pt"")"),"50")</f>
        <v>50</v>
      </c>
      <c r="J130" s="1" t="str">
        <f ca="1">IFERROR(__xludf.DUMMYFUNCTION("GOOGLETRANSLATE(Q130,""en"",""pt"")"),"Congeladas")</f>
        <v>Congeladas</v>
      </c>
      <c r="K130" s="3">
        <v>44640</v>
      </c>
      <c r="L130" s="3">
        <v>44690</v>
      </c>
      <c r="M130" s="1">
        <v>467</v>
      </c>
      <c r="N130" s="1" t="s">
        <v>825</v>
      </c>
      <c r="O130" s="1" t="s">
        <v>826</v>
      </c>
      <c r="P130" s="1">
        <v>74</v>
      </c>
      <c r="Q130" s="1" t="s">
        <v>828</v>
      </c>
      <c r="R130">
        <f t="shared" ca="1" si="1"/>
        <v>0</v>
      </c>
      <c r="S130">
        <f t="shared" ca="1" si="1"/>
        <v>1</v>
      </c>
    </row>
    <row r="131" spans="1:19" ht="13.2">
      <c r="A131" s="1" t="s">
        <v>829</v>
      </c>
      <c r="B131" s="1">
        <v>22</v>
      </c>
      <c r="C131" s="1" t="str">
        <f ca="1">IFERROR(__xludf.DUMMYFUNCTION("GOOGLETRANSLATE(D131,""en"",""pt"")"),"Grande")</f>
        <v>Grande</v>
      </c>
      <c r="D131" s="3">
        <v>44257</v>
      </c>
      <c r="E131" s="1">
        <v>9</v>
      </c>
      <c r="F131" s="2" t="str">
        <f ca="1">IFERROR(__xludf.DUMMYFUNCTION("GOOGLETRANSLATE(I131,""en"",""pt"")"),"Painel")</f>
        <v>Painel</v>
      </c>
      <c r="G131" s="1" t="s">
        <v>830</v>
      </c>
      <c r="H131" s="1" t="s">
        <v>47</v>
      </c>
      <c r="I131" s="1" t="str">
        <f ca="1">IFERROR(__xludf.DUMMYFUNCTION("GOOGLETRANSLATE(O131,""en"",""pt"")"),"8")</f>
        <v>8</v>
      </c>
      <c r="J131" s="1" t="str">
        <f ca="1">IFERROR(__xludf.DUMMYFUNCTION("GOOGLETRANSLATE(Q131,""en"",""pt"")"),"Refrigerado")</f>
        <v>Refrigerado</v>
      </c>
      <c r="K131" s="3">
        <v>44234</v>
      </c>
      <c r="L131" s="3">
        <v>44242</v>
      </c>
      <c r="M131" s="1">
        <v>148</v>
      </c>
      <c r="N131" s="1" t="s">
        <v>831</v>
      </c>
      <c r="O131" s="1" t="s">
        <v>832</v>
      </c>
      <c r="P131" s="1">
        <v>226</v>
      </c>
      <c r="Q131" s="1" t="s">
        <v>834</v>
      </c>
      <c r="R131">
        <f t="shared" ref="R131:S194" ca="1" si="2">RANDBETWEEN(0,1)</f>
        <v>1</v>
      </c>
      <c r="S131">
        <f t="shared" ca="1" si="2"/>
        <v>0</v>
      </c>
    </row>
    <row r="132" spans="1:19" ht="13.2">
      <c r="A132" s="1" t="s">
        <v>835</v>
      </c>
      <c r="B132" s="1">
        <v>70</v>
      </c>
      <c r="C132" s="1" t="str">
        <f ca="1">IFERROR(__xludf.DUMMYFUNCTION("GOOGLETRANSLATE(D132,""en"",""pt"")"),"Grande")</f>
        <v>Grande</v>
      </c>
      <c r="D132" s="3">
        <v>44663</v>
      </c>
      <c r="E132" s="1">
        <v>3</v>
      </c>
      <c r="F132" s="2" t="str">
        <f ca="1">IFERROR(__xludf.DUMMYFUNCTION("GOOGLETRANSLATE(I132,""en"",""pt"")"),"Queijo")</f>
        <v>Queijo</v>
      </c>
      <c r="G132" s="1" t="s">
        <v>836</v>
      </c>
      <c r="H132" s="4">
        <v>45645</v>
      </c>
      <c r="I132" s="1" t="str">
        <f ca="1">IFERROR(__xludf.DUMMYFUNCTION("GOOGLETRANSLATE(O132,""en"",""pt"")"),"55")</f>
        <v>55</v>
      </c>
      <c r="J132" s="1" t="str">
        <f ca="1">IFERROR(__xludf.DUMMYFUNCTION("GOOGLETRANSLATE(Q132,""en"",""pt"")"),"Congeladas")</f>
        <v>Congeladas</v>
      </c>
      <c r="K132" s="3">
        <v>44610</v>
      </c>
      <c r="L132" s="3">
        <v>44665</v>
      </c>
      <c r="M132" s="1">
        <v>505</v>
      </c>
      <c r="N132" s="1" t="s">
        <v>837</v>
      </c>
      <c r="O132" s="5">
        <v>2002627</v>
      </c>
      <c r="P132" s="1">
        <v>451</v>
      </c>
      <c r="Q132" s="1" t="s">
        <v>839</v>
      </c>
      <c r="R132">
        <f t="shared" ca="1" si="2"/>
        <v>1</v>
      </c>
      <c r="S132">
        <f t="shared" ca="1" si="2"/>
        <v>1</v>
      </c>
    </row>
    <row r="133" spans="1:19" ht="13.2">
      <c r="A133" s="1" t="s">
        <v>840</v>
      </c>
      <c r="B133" s="1">
        <v>39</v>
      </c>
      <c r="C133" s="1" t="str">
        <f ca="1">IFERROR(__xludf.DUMMYFUNCTION("GOOGLETRANSLATE(D133,""en"",""pt"")"),"Grande")</f>
        <v>Grande</v>
      </c>
      <c r="D133" s="3">
        <v>44698</v>
      </c>
      <c r="E133" s="1">
        <v>1</v>
      </c>
      <c r="F133" s="2" t="str">
        <f ca="1">IFERROR(__xludf.DUMMYFUNCTION("GOOGLETRANSLATE(I133,""en"",""pt"")"),"Leite")</f>
        <v>Leite</v>
      </c>
      <c r="G133" s="1" t="s">
        <v>841</v>
      </c>
      <c r="H133" s="1" t="s">
        <v>842</v>
      </c>
      <c r="I133" s="1" t="str">
        <f ca="1">IFERROR(__xludf.DUMMYFUNCTION("GOOGLETRANSLATE(O133,""en"",""pt"")"),"1")</f>
        <v>1</v>
      </c>
      <c r="J133" s="1" t="str">
        <f ca="1">IFERROR(__xludf.DUMMYFUNCTION("GOOGLETRANSLATE(Q133,""en"",""pt"")"),"Pacote de polietileno")</f>
        <v>Pacote de polietileno</v>
      </c>
      <c r="K133" s="3">
        <v>44684</v>
      </c>
      <c r="L133" s="3">
        <v>44685</v>
      </c>
      <c r="M133" s="1">
        <v>480</v>
      </c>
      <c r="N133" s="1" t="s">
        <v>843</v>
      </c>
      <c r="O133" s="1" t="s">
        <v>844</v>
      </c>
      <c r="P133" s="1">
        <v>91</v>
      </c>
      <c r="Q133" s="1" t="s">
        <v>846</v>
      </c>
      <c r="R133">
        <f t="shared" ca="1" si="2"/>
        <v>1</v>
      </c>
      <c r="S133">
        <f t="shared" ca="1" si="2"/>
        <v>1</v>
      </c>
    </row>
    <row r="134" spans="1:19" ht="13.2">
      <c r="A134" s="1" t="s">
        <v>847</v>
      </c>
      <c r="B134" s="1">
        <v>33</v>
      </c>
      <c r="C134" s="1" t="str">
        <f ca="1">IFERROR(__xludf.DUMMYFUNCTION("GOOGLETRANSLATE(D134,""en"",""pt"")"),"Médio")</f>
        <v>Médio</v>
      </c>
      <c r="D134" s="3">
        <v>44566</v>
      </c>
      <c r="E134" s="1">
        <v>1</v>
      </c>
      <c r="F134" s="2" t="str">
        <f ca="1">IFERROR(__xludf.DUMMYFUNCTION("GOOGLETRANSLATE(I134,""en"",""pt"")"),"Leite")</f>
        <v>Leite</v>
      </c>
      <c r="G134" s="1" t="s">
        <v>848</v>
      </c>
      <c r="H134" s="1" t="s">
        <v>849</v>
      </c>
      <c r="I134" s="1" t="str">
        <f ca="1">IFERROR(__xludf.DUMMYFUNCTION("GOOGLETRANSLATE(O134,""en"",""pt"")"),"21")</f>
        <v>21</v>
      </c>
      <c r="J134" s="1" t="str">
        <f ca="1">IFERROR(__xludf.DUMMYFUNCTION("GOOGLETRANSLATE(Q134,""en"",""pt"")"),"Pacote Tetra")</f>
        <v>Pacote Tetra</v>
      </c>
      <c r="K134" s="3">
        <v>44563</v>
      </c>
      <c r="L134" s="3">
        <v>44584</v>
      </c>
      <c r="M134" s="1">
        <v>190</v>
      </c>
      <c r="N134" s="4">
        <v>45367</v>
      </c>
      <c r="O134" s="1" t="s">
        <v>850</v>
      </c>
      <c r="P134" s="1">
        <v>44</v>
      </c>
      <c r="Q134" s="1" t="s">
        <v>851</v>
      </c>
      <c r="R134">
        <f t="shared" ca="1" si="2"/>
        <v>1</v>
      </c>
      <c r="S134">
        <f t="shared" ca="1" si="2"/>
        <v>1</v>
      </c>
    </row>
    <row r="135" spans="1:19" ht="13.2">
      <c r="A135" s="1" t="s">
        <v>852</v>
      </c>
      <c r="B135" s="1">
        <v>76</v>
      </c>
      <c r="C135" s="1" t="str">
        <f ca="1">IFERROR(__xludf.DUMMYFUNCTION("GOOGLETRANSLATE(D135,""en"",""pt"")"),"Pequeno")</f>
        <v>Pequeno</v>
      </c>
      <c r="D135" s="3">
        <v>43637</v>
      </c>
      <c r="E135" s="1">
        <v>1</v>
      </c>
      <c r="F135" s="2" t="str">
        <f ca="1">IFERROR(__xludf.DUMMYFUNCTION("GOOGLETRANSLATE(I135,""en"",""pt"")"),"Leite")</f>
        <v>Leite</v>
      </c>
      <c r="G135" s="1" t="s">
        <v>853</v>
      </c>
      <c r="H135" s="1" t="s">
        <v>854</v>
      </c>
      <c r="I135" s="1" t="str">
        <f ca="1">IFERROR(__xludf.DUMMYFUNCTION("GOOGLETRANSLATE(O135,""en"",""pt"")"),"1")</f>
        <v>1</v>
      </c>
      <c r="J135" s="1" t="str">
        <f ca="1">IFERROR(__xludf.DUMMYFUNCTION("GOOGLETRANSLATE(Q135,""en"",""pt"")"),"Pacote de polietileno")</f>
        <v>Pacote de polietileno</v>
      </c>
      <c r="K135" s="3">
        <v>43615</v>
      </c>
      <c r="L135" s="3">
        <v>43616</v>
      </c>
      <c r="M135" s="1">
        <v>48</v>
      </c>
      <c r="N135" s="1" t="s">
        <v>855</v>
      </c>
      <c r="O135" s="1" t="s">
        <v>856</v>
      </c>
      <c r="P135" s="1">
        <v>14</v>
      </c>
      <c r="Q135" s="1" t="s">
        <v>858</v>
      </c>
      <c r="R135">
        <f t="shared" ca="1" si="2"/>
        <v>1</v>
      </c>
      <c r="S135">
        <f t="shared" ca="1" si="2"/>
        <v>1</v>
      </c>
    </row>
    <row r="136" spans="1:19" ht="13.2">
      <c r="A136" s="1" t="s">
        <v>859</v>
      </c>
      <c r="B136" s="1">
        <v>25</v>
      </c>
      <c r="C136" s="1" t="str">
        <f ca="1">IFERROR(__xludf.DUMMYFUNCTION("GOOGLETRANSLATE(D136,""en"",""pt"")"),"Médio")</f>
        <v>Médio</v>
      </c>
      <c r="D136" s="3">
        <v>43881</v>
      </c>
      <c r="E136" s="1">
        <v>5</v>
      </c>
      <c r="F136" s="2" t="str">
        <f ca="1">IFERROR(__xludf.DUMMYFUNCTION("GOOGLETRANSLATE(I136,""en"",""pt"")"),"Sorvete")</f>
        <v>Sorvete</v>
      </c>
      <c r="G136" s="1" t="s">
        <v>860</v>
      </c>
      <c r="H136" s="1" t="s">
        <v>861</v>
      </c>
      <c r="I136" s="1" t="str">
        <f ca="1">IFERROR(__xludf.DUMMYFUNCTION("GOOGLETRANSLATE(O136,""en"",""pt"")"),"25")</f>
        <v>25</v>
      </c>
      <c r="J136" s="1" t="str">
        <f ca="1">IFERROR(__xludf.DUMMYFUNCTION("GOOGLETRANSLATE(Q136,""en"",""pt"")"),"Congeladas")</f>
        <v>Congeladas</v>
      </c>
      <c r="K136" s="3">
        <v>43858</v>
      </c>
      <c r="L136" s="3">
        <v>43883</v>
      </c>
      <c r="M136" s="1">
        <v>180</v>
      </c>
      <c r="N136" s="1" t="s">
        <v>862</v>
      </c>
      <c r="O136" s="1" t="s">
        <v>863</v>
      </c>
      <c r="P136" s="1">
        <v>69</v>
      </c>
      <c r="Q136" s="1" t="s">
        <v>864</v>
      </c>
      <c r="R136">
        <f t="shared" ca="1" si="2"/>
        <v>1</v>
      </c>
      <c r="S136">
        <f t="shared" ca="1" si="2"/>
        <v>0</v>
      </c>
    </row>
    <row r="137" spans="1:19" ht="13.2">
      <c r="A137" s="1" t="s">
        <v>865</v>
      </c>
      <c r="B137" s="1">
        <v>46</v>
      </c>
      <c r="C137" s="1" t="str">
        <f ca="1">IFERROR(__xludf.DUMMYFUNCTION("GOOGLETRANSLATE(D137,""en"",""pt"")"),"Pequeno")</f>
        <v>Pequeno</v>
      </c>
      <c r="D137" s="3">
        <v>43515</v>
      </c>
      <c r="E137" s="1">
        <v>2</v>
      </c>
      <c r="F137" s="2" t="str">
        <f ca="1">IFERROR(__xludf.DUMMYFUNCTION("GOOGLETRANSLATE(I137,""en"",""pt"")"),"Manteiga")</f>
        <v>Manteiga</v>
      </c>
      <c r="G137" s="1" t="s">
        <v>866</v>
      </c>
      <c r="H137" s="1" t="s">
        <v>867</v>
      </c>
      <c r="I137" s="1" t="str">
        <f ca="1">IFERROR(__xludf.DUMMYFUNCTION("GOOGLETRANSLATE(O137,""en"",""pt"")"),"32")</f>
        <v>32</v>
      </c>
      <c r="J137" s="1" t="str">
        <f ca="1">IFERROR(__xludf.DUMMYFUNCTION("GOOGLETRANSLATE(Q137,""en"",""pt"")"),"Congeladas")</f>
        <v>Congeladas</v>
      </c>
      <c r="K137" s="3">
        <v>43480</v>
      </c>
      <c r="L137" s="3">
        <v>43512</v>
      </c>
      <c r="M137" s="1">
        <v>350</v>
      </c>
      <c r="N137" s="1" t="s">
        <v>868</v>
      </c>
      <c r="O137" s="1" t="s">
        <v>869</v>
      </c>
      <c r="P137" s="1">
        <v>1</v>
      </c>
      <c r="Q137" s="1" t="s">
        <v>871</v>
      </c>
      <c r="R137">
        <f t="shared" ca="1" si="2"/>
        <v>0</v>
      </c>
      <c r="S137">
        <f t="shared" ca="1" si="2"/>
        <v>1</v>
      </c>
    </row>
    <row r="138" spans="1:19" ht="13.2">
      <c r="A138" s="1" t="s">
        <v>872</v>
      </c>
      <c r="B138" s="1">
        <v>89</v>
      </c>
      <c r="C138" s="1" t="str">
        <f ca="1">IFERROR(__xludf.DUMMYFUNCTION("GOOGLETRANSLATE(D138,""en"",""pt"")"),"Médio")</f>
        <v>Médio</v>
      </c>
      <c r="D138" s="3">
        <v>44746</v>
      </c>
      <c r="E138" s="1">
        <v>5</v>
      </c>
      <c r="F138" s="2" t="str">
        <f ca="1">IFERROR(__xludf.DUMMYFUNCTION("GOOGLETRANSLATE(I138,""en"",""pt"")"),"Sorvete")</f>
        <v>Sorvete</v>
      </c>
      <c r="G138" s="1" t="s">
        <v>873</v>
      </c>
      <c r="H138" s="1" t="s">
        <v>874</v>
      </c>
      <c r="I138" s="1" t="str">
        <f ca="1">IFERROR(__xludf.DUMMYFUNCTION("GOOGLETRANSLATE(O138,""en"",""pt"")"),"23")</f>
        <v>23</v>
      </c>
      <c r="J138" s="1" t="str">
        <f ca="1">IFERROR(__xludf.DUMMYFUNCTION("GOOGLETRANSLATE(Q138,""en"",""pt"")"),"Congeladas")</f>
        <v>Congeladas</v>
      </c>
      <c r="K138" s="3">
        <v>44708</v>
      </c>
      <c r="L138" s="3">
        <v>44731</v>
      </c>
      <c r="M138" s="1">
        <v>148</v>
      </c>
      <c r="N138" s="1" t="s">
        <v>875</v>
      </c>
      <c r="O138" s="5">
        <v>2625031</v>
      </c>
      <c r="P138" s="1">
        <v>505</v>
      </c>
      <c r="Q138" s="1" t="s">
        <v>877</v>
      </c>
      <c r="R138">
        <f t="shared" ca="1" si="2"/>
        <v>0</v>
      </c>
      <c r="S138">
        <f t="shared" ca="1" si="2"/>
        <v>1</v>
      </c>
    </row>
    <row r="139" spans="1:19" ht="13.2">
      <c r="A139" s="1" t="s">
        <v>878</v>
      </c>
      <c r="B139" s="1">
        <v>96</v>
      </c>
      <c r="C139" s="1" t="str">
        <f ca="1">IFERROR(__xludf.DUMMYFUNCTION("GOOGLETRANSLATE(D139,""en"",""pt"")"),"Médio")</f>
        <v>Médio</v>
      </c>
      <c r="D139" s="3">
        <v>44132</v>
      </c>
      <c r="E139" s="1">
        <v>10</v>
      </c>
      <c r="F139" s="2" t="str">
        <f ca="1">IFERROR(__xludf.DUMMYFUNCTION("GOOGLETRANSLATE(I139,""en"",""pt"")"),"ghee")</f>
        <v>ghee</v>
      </c>
      <c r="G139" s="1" t="s">
        <v>879</v>
      </c>
      <c r="H139" s="1" t="s">
        <v>880</v>
      </c>
      <c r="I139" s="1" t="str">
        <f ca="1">IFERROR(__xludf.DUMMYFUNCTION("GOOGLETRANSLATE(O139,""en"",""pt"")"),"92")</f>
        <v>92</v>
      </c>
      <c r="J139" s="1" t="str">
        <f ca="1">IFERROR(__xludf.DUMMYFUNCTION("GOOGLETRANSLATE(Q139,""en"",""pt"")"),"Ambiente")</f>
        <v>Ambiente</v>
      </c>
      <c r="K139" s="3">
        <v>44084</v>
      </c>
      <c r="L139" s="3">
        <v>44176</v>
      </c>
      <c r="M139" s="1">
        <v>62</v>
      </c>
      <c r="N139" s="1" t="s">
        <v>881</v>
      </c>
      <c r="O139" s="1" t="s">
        <v>882</v>
      </c>
      <c r="P139" s="1">
        <v>244</v>
      </c>
      <c r="Q139" s="1" t="s">
        <v>883</v>
      </c>
      <c r="R139">
        <f t="shared" ca="1" si="2"/>
        <v>1</v>
      </c>
      <c r="S139">
        <f t="shared" ca="1" si="2"/>
        <v>0</v>
      </c>
    </row>
    <row r="140" spans="1:19" ht="13.2">
      <c r="A140" s="1" t="s">
        <v>884</v>
      </c>
      <c r="B140" s="1">
        <v>84</v>
      </c>
      <c r="C140" s="1" t="str">
        <f ca="1">IFERROR(__xludf.DUMMYFUNCTION("GOOGLETRANSLATE(D140,""en"",""pt"")"),"Pequeno")</f>
        <v>Pequeno</v>
      </c>
      <c r="D140" s="3">
        <v>43561</v>
      </c>
      <c r="E140" s="1">
        <v>2</v>
      </c>
      <c r="F140" s="2" t="str">
        <f ca="1">IFERROR(__xludf.DUMMYFUNCTION("GOOGLETRANSLATE(I140,""en"",""pt"")"),"Manteiga")</f>
        <v>Manteiga</v>
      </c>
      <c r="G140" s="1" t="s">
        <v>885</v>
      </c>
      <c r="H140" s="1" t="s">
        <v>886</v>
      </c>
      <c r="I140" s="1" t="str">
        <f ca="1">IFERROR(__xludf.DUMMYFUNCTION("GOOGLETRANSLATE(O140,""en"",""pt"")"),"40")</f>
        <v>40</v>
      </c>
      <c r="J140" s="1" t="str">
        <f ca="1">IFERROR(__xludf.DUMMYFUNCTION("GOOGLETRANSLATE(Q140,""en"",""pt"")"),"Congeladas")</f>
        <v>Congeladas</v>
      </c>
      <c r="K140" s="3">
        <v>43550</v>
      </c>
      <c r="L140" s="3">
        <v>43590</v>
      </c>
      <c r="M140" s="1">
        <v>328</v>
      </c>
      <c r="N140" s="1" t="s">
        <v>887</v>
      </c>
      <c r="O140" s="5">
        <v>2558557</v>
      </c>
      <c r="P140" s="1">
        <v>4</v>
      </c>
      <c r="Q140" s="1" t="s">
        <v>889</v>
      </c>
      <c r="R140">
        <f t="shared" ca="1" si="2"/>
        <v>0</v>
      </c>
      <c r="S140">
        <f t="shared" ca="1" si="2"/>
        <v>0</v>
      </c>
    </row>
    <row r="141" spans="1:19" ht="13.2">
      <c r="A141" s="1" t="s">
        <v>890</v>
      </c>
      <c r="B141" s="1">
        <v>15</v>
      </c>
      <c r="C141" s="1" t="str">
        <f ca="1">IFERROR(__xludf.DUMMYFUNCTION("GOOGLETRANSLATE(D141,""en"",""pt"")"),"Pequeno")</f>
        <v>Pequeno</v>
      </c>
      <c r="D141" s="3">
        <v>43817</v>
      </c>
      <c r="E141" s="1">
        <v>1</v>
      </c>
      <c r="F141" s="2" t="str">
        <f ca="1">IFERROR(__xludf.DUMMYFUNCTION("GOOGLETRANSLATE(I141,""en"",""pt"")"),"Leite")</f>
        <v>Leite</v>
      </c>
      <c r="G141" s="1" t="s">
        <v>891</v>
      </c>
      <c r="H141" s="1" t="s">
        <v>45</v>
      </c>
      <c r="I141" s="1" t="str">
        <f ca="1">IFERROR(__xludf.DUMMYFUNCTION("GOOGLETRANSLATE(O141,""en"",""pt"")"),"1")</f>
        <v>1</v>
      </c>
      <c r="J141" s="1" t="str">
        <f ca="1">IFERROR(__xludf.DUMMYFUNCTION("GOOGLETRANSLATE(Q141,""en"",""pt"")"),"Pacote de polietileno")</f>
        <v>Pacote de polietileno</v>
      </c>
      <c r="K141" s="3">
        <v>43790</v>
      </c>
      <c r="L141" s="3">
        <v>43791</v>
      </c>
      <c r="M141" s="1">
        <v>73</v>
      </c>
      <c r="N141" s="1" t="s">
        <v>892</v>
      </c>
      <c r="O141" s="1" t="s">
        <v>893</v>
      </c>
      <c r="P141" s="1">
        <v>240</v>
      </c>
      <c r="Q141" s="1" t="s">
        <v>895</v>
      </c>
      <c r="R141">
        <f t="shared" ca="1" si="2"/>
        <v>1</v>
      </c>
      <c r="S141">
        <f t="shared" ca="1" si="2"/>
        <v>0</v>
      </c>
    </row>
    <row r="142" spans="1:19" ht="13.2">
      <c r="A142" s="1" t="s">
        <v>896</v>
      </c>
      <c r="B142" s="1">
        <v>95</v>
      </c>
      <c r="C142" s="1" t="str">
        <f ca="1">IFERROR(__xludf.DUMMYFUNCTION("GOOGLETRANSLATE(D142,""en"",""pt"")"),"Pequeno")</f>
        <v>Pequeno</v>
      </c>
      <c r="D142" s="3">
        <v>43520</v>
      </c>
      <c r="E142" s="1">
        <v>6</v>
      </c>
      <c r="F142" s="2" t="str">
        <f ca="1">IFERROR(__xludf.DUMMYFUNCTION("GOOGLETRANSLATE(I142,""en"",""pt"")"),"Coalhada")</f>
        <v>Coalhada</v>
      </c>
      <c r="G142" s="1" t="s">
        <v>897</v>
      </c>
      <c r="H142" s="1" t="s">
        <v>898</v>
      </c>
      <c r="I142" s="1" t="str">
        <f ca="1">IFERROR(__xludf.DUMMYFUNCTION("GOOGLETRANSLATE(O142,""en"",""pt"")"),"6")</f>
        <v>6</v>
      </c>
      <c r="J142" s="1" t="str">
        <f ca="1">IFERROR(__xludf.DUMMYFUNCTION("GOOGLETRANSLATE(Q142,""en"",""pt"")"),"Refrigerado")</f>
        <v>Refrigerado</v>
      </c>
      <c r="K142" s="3">
        <v>43509</v>
      </c>
      <c r="L142" s="3">
        <v>43515</v>
      </c>
      <c r="M142" s="1">
        <v>167</v>
      </c>
      <c r="N142" s="1" t="s">
        <v>551</v>
      </c>
      <c r="O142" s="1" t="s">
        <v>899</v>
      </c>
      <c r="P142" s="1">
        <v>321</v>
      </c>
      <c r="Q142" s="1" t="s">
        <v>901</v>
      </c>
      <c r="R142">
        <f t="shared" ca="1" si="2"/>
        <v>1</v>
      </c>
      <c r="S142">
        <f t="shared" ca="1" si="2"/>
        <v>1</v>
      </c>
    </row>
    <row r="143" spans="1:19" ht="13.2">
      <c r="A143" s="1" t="s">
        <v>902</v>
      </c>
      <c r="B143" s="1">
        <v>66</v>
      </c>
      <c r="C143" s="1" t="str">
        <f ca="1">IFERROR(__xludf.DUMMYFUNCTION("GOOGLETRANSLATE(D143,""en"",""pt"")"),"Grande")</f>
        <v>Grande</v>
      </c>
      <c r="D143" s="3">
        <v>44398</v>
      </c>
      <c r="E143" s="1">
        <v>10</v>
      </c>
      <c r="F143" s="2" t="str">
        <f ca="1">IFERROR(__xludf.DUMMYFUNCTION("GOOGLETRANSLATE(I143,""en"",""pt"")"),"ghee")</f>
        <v>ghee</v>
      </c>
      <c r="G143" s="1" t="s">
        <v>903</v>
      </c>
      <c r="H143" s="1" t="s">
        <v>904</v>
      </c>
      <c r="I143" s="1" t="str">
        <f ca="1">IFERROR(__xludf.DUMMYFUNCTION("GOOGLETRANSLATE(O143,""en"",""pt"")"),"68")</f>
        <v>68</v>
      </c>
      <c r="J143" s="1" t="str">
        <f ca="1">IFERROR(__xludf.DUMMYFUNCTION("GOOGLETRANSLATE(Q143,""en"",""pt"")"),"Ambiente")</f>
        <v>Ambiente</v>
      </c>
      <c r="K143" s="3">
        <v>44341</v>
      </c>
      <c r="L143" s="3">
        <v>44409</v>
      </c>
      <c r="M143" s="1">
        <v>76</v>
      </c>
      <c r="N143" s="1" t="s">
        <v>905</v>
      </c>
      <c r="O143" s="1" t="s">
        <v>906</v>
      </c>
      <c r="P143" s="1">
        <v>17</v>
      </c>
      <c r="Q143" s="1" t="s">
        <v>908</v>
      </c>
      <c r="R143">
        <f t="shared" ca="1" si="2"/>
        <v>0</v>
      </c>
      <c r="S143">
        <f t="shared" ca="1" si="2"/>
        <v>0</v>
      </c>
    </row>
    <row r="144" spans="1:19" ht="13.2">
      <c r="A144" s="1" t="s">
        <v>909</v>
      </c>
      <c r="B144" s="1">
        <v>89</v>
      </c>
      <c r="C144" s="1" t="str">
        <f ca="1">IFERROR(__xludf.DUMMYFUNCTION("GOOGLETRANSLATE(D144,""en"",""pt"")"),"Grande")</f>
        <v>Grande</v>
      </c>
      <c r="D144" s="3">
        <v>43998</v>
      </c>
      <c r="E144" s="1">
        <v>2</v>
      </c>
      <c r="F144" s="2" t="str">
        <f ca="1">IFERROR(__xludf.DUMMYFUNCTION("GOOGLETRANSLATE(I144,""en"",""pt"")"),"Manteiga")</f>
        <v>Manteiga</v>
      </c>
      <c r="G144" s="1" t="s">
        <v>910</v>
      </c>
      <c r="H144" s="1" t="s">
        <v>911</v>
      </c>
      <c r="I144" s="1" t="str">
        <f ca="1">IFERROR(__xludf.DUMMYFUNCTION("GOOGLETRANSLATE(O144,""en"",""pt"")"),"34")</f>
        <v>34</v>
      </c>
      <c r="J144" s="1" t="str">
        <f ca="1">IFERROR(__xludf.DUMMYFUNCTION("GOOGLETRANSLATE(Q144,""en"",""pt"")"),"Refrigerado")</f>
        <v>Refrigerado</v>
      </c>
      <c r="K144" s="3">
        <v>43952</v>
      </c>
      <c r="L144" s="3">
        <v>43986</v>
      </c>
      <c r="M144" s="1">
        <v>637</v>
      </c>
      <c r="N144" s="1" t="s">
        <v>912</v>
      </c>
      <c r="O144" s="1" t="s">
        <v>913</v>
      </c>
      <c r="P144" s="1">
        <v>264</v>
      </c>
      <c r="Q144" s="1" t="s">
        <v>914</v>
      </c>
      <c r="R144">
        <f t="shared" ca="1" si="2"/>
        <v>1</v>
      </c>
      <c r="S144">
        <f t="shared" ca="1" si="2"/>
        <v>1</v>
      </c>
    </row>
    <row r="145" spans="1:19" ht="13.2">
      <c r="A145" s="1" t="s">
        <v>915</v>
      </c>
      <c r="B145" s="1">
        <v>21</v>
      </c>
      <c r="C145" s="1" t="str">
        <f ca="1">IFERROR(__xludf.DUMMYFUNCTION("GOOGLETRANSLATE(D145,""en"",""pt"")"),"Pequeno")</f>
        <v>Pequeno</v>
      </c>
      <c r="D145" s="3">
        <v>43761</v>
      </c>
      <c r="E145" s="1">
        <v>10</v>
      </c>
      <c r="F145" s="2" t="str">
        <f ca="1">IFERROR(__xludf.DUMMYFUNCTION("GOOGLETRANSLATE(I145,""en"",""pt"")"),"ghee")</f>
        <v>ghee</v>
      </c>
      <c r="G145" s="1" t="s">
        <v>916</v>
      </c>
      <c r="H145" s="1" t="s">
        <v>917</v>
      </c>
      <c r="I145" s="1" t="str">
        <f ca="1">IFERROR(__xludf.DUMMYFUNCTION("GOOGLETRANSLATE(O145,""en"",""pt"")"),"62")</f>
        <v>62</v>
      </c>
      <c r="J145" s="1" t="str">
        <f ca="1">IFERROR(__xludf.DUMMYFUNCTION("GOOGLETRANSLATE(Q145,""en"",""pt"")"),"Ambiente")</f>
        <v>Ambiente</v>
      </c>
      <c r="K145" s="3">
        <v>43706</v>
      </c>
      <c r="L145" s="3">
        <v>43768</v>
      </c>
      <c r="M145" s="1">
        <v>37</v>
      </c>
      <c r="N145" s="1" t="s">
        <v>918</v>
      </c>
      <c r="O145" s="1" t="s">
        <v>919</v>
      </c>
      <c r="P145" s="1">
        <v>14</v>
      </c>
      <c r="Q145" s="1" t="s">
        <v>920</v>
      </c>
      <c r="R145">
        <f t="shared" ca="1" si="2"/>
        <v>1</v>
      </c>
      <c r="S145">
        <f t="shared" ca="1" si="2"/>
        <v>1</v>
      </c>
    </row>
    <row r="146" spans="1:19" ht="13.2">
      <c r="A146" s="1" t="s">
        <v>921</v>
      </c>
      <c r="B146" s="1">
        <v>20</v>
      </c>
      <c r="C146" s="1" t="str">
        <f ca="1">IFERROR(__xludf.DUMMYFUNCTION("GOOGLETRANSLATE(D146,""en"",""pt"")"),"Médio")</f>
        <v>Médio</v>
      </c>
      <c r="D146" s="3">
        <v>44841</v>
      </c>
      <c r="E146" s="1">
        <v>3</v>
      </c>
      <c r="F146" s="2" t="str">
        <f ca="1">IFERROR(__xludf.DUMMYFUNCTION("GOOGLETRANSLATE(I146,""en"",""pt"")"),"Queijo")</f>
        <v>Queijo</v>
      </c>
      <c r="G146" s="1" t="s">
        <v>922</v>
      </c>
      <c r="H146" s="1" t="s">
        <v>923</v>
      </c>
      <c r="I146" s="1" t="str">
        <f ca="1">IFERROR(__xludf.DUMMYFUNCTION("GOOGLETRANSLATE(O146,""en"",""pt"")"),"59")</f>
        <v>59</v>
      </c>
      <c r="J146" s="1" t="str">
        <f ca="1">IFERROR(__xludf.DUMMYFUNCTION("GOOGLETRANSLATE(Q146,""en"",""pt"")"),"Congeladas")</f>
        <v>Congeladas</v>
      </c>
      <c r="K146" s="3">
        <v>44799</v>
      </c>
      <c r="L146" s="3">
        <v>44858</v>
      </c>
      <c r="M146" s="1">
        <v>222</v>
      </c>
      <c r="N146" s="1" t="s">
        <v>924</v>
      </c>
      <c r="O146" s="1" t="s">
        <v>925</v>
      </c>
      <c r="P146" s="1">
        <v>32</v>
      </c>
      <c r="Q146" s="1" t="s">
        <v>927</v>
      </c>
      <c r="R146">
        <f t="shared" ca="1" si="2"/>
        <v>1</v>
      </c>
      <c r="S146">
        <f t="shared" ca="1" si="2"/>
        <v>1</v>
      </c>
    </row>
    <row r="147" spans="1:19" ht="13.2">
      <c r="A147" s="1" t="s">
        <v>928</v>
      </c>
      <c r="B147" s="1">
        <v>20</v>
      </c>
      <c r="C147" s="1" t="str">
        <f ca="1">IFERROR(__xludf.DUMMYFUNCTION("GOOGLETRANSLATE(D147,""en"",""pt"")"),"Médio")</f>
        <v>Médio</v>
      </c>
      <c r="D147" s="3">
        <v>44199</v>
      </c>
      <c r="E147" s="1">
        <v>2</v>
      </c>
      <c r="F147" s="2" t="str">
        <f ca="1">IFERROR(__xludf.DUMMYFUNCTION("GOOGLETRANSLATE(I147,""en"",""pt"")"),"Manteiga")</f>
        <v>Manteiga</v>
      </c>
      <c r="G147" s="1" t="s">
        <v>929</v>
      </c>
      <c r="H147" s="1" t="s">
        <v>930</v>
      </c>
      <c r="I147" s="1" t="str">
        <f ca="1">IFERROR(__xludf.DUMMYFUNCTION("GOOGLETRANSLATE(O147,""en"",""pt"")"),"31")</f>
        <v>31</v>
      </c>
      <c r="J147" s="1" t="str">
        <f ca="1">IFERROR(__xludf.DUMMYFUNCTION("GOOGLETRANSLATE(Q147,""en"",""pt"")"),"Congeladas")</f>
        <v>Congeladas</v>
      </c>
      <c r="K147" s="3">
        <v>44167</v>
      </c>
      <c r="L147" s="3">
        <v>44198</v>
      </c>
      <c r="M147" s="1">
        <v>74</v>
      </c>
      <c r="N147" s="1" t="s">
        <v>931</v>
      </c>
      <c r="O147" s="5">
        <v>735569</v>
      </c>
      <c r="P147" s="1">
        <v>576</v>
      </c>
      <c r="Q147" s="1" t="s">
        <v>933</v>
      </c>
      <c r="R147">
        <f t="shared" ca="1" si="2"/>
        <v>0</v>
      </c>
      <c r="S147">
        <f t="shared" ca="1" si="2"/>
        <v>1</v>
      </c>
    </row>
    <row r="148" spans="1:19" ht="13.2">
      <c r="A148" s="1" t="s">
        <v>934</v>
      </c>
      <c r="B148" s="1">
        <v>56</v>
      </c>
      <c r="C148" s="1" t="str">
        <f ca="1">IFERROR(__xludf.DUMMYFUNCTION("GOOGLETRANSLATE(D148,""en"",""pt"")"),"Grande")</f>
        <v>Grande</v>
      </c>
      <c r="D148" s="3">
        <v>43734</v>
      </c>
      <c r="E148" s="1">
        <v>4</v>
      </c>
      <c r="F148" s="2" t="str">
        <f ca="1">IFERROR(__xludf.DUMMYFUNCTION("GOOGLETRANSLATE(I148,""en"",""pt"")"),"Iogurte")</f>
        <v>Iogurte</v>
      </c>
      <c r="G148" s="1" t="s">
        <v>935</v>
      </c>
      <c r="H148" s="1" t="s">
        <v>936</v>
      </c>
      <c r="I148" s="1" t="str">
        <f ca="1">IFERROR(__xludf.DUMMYFUNCTION("GOOGLETRANSLATE(O148,""en"",""pt"")"),"25")</f>
        <v>25</v>
      </c>
      <c r="J148" s="1" t="str">
        <f ca="1">IFERROR(__xludf.DUMMYFUNCTION("GOOGLETRANSLATE(Q148,""en"",""pt"")"),"Refrigerado")</f>
        <v>Refrigerado</v>
      </c>
      <c r="K148" s="3">
        <v>43677</v>
      </c>
      <c r="L148" s="3">
        <v>43702</v>
      </c>
      <c r="M148" s="1">
        <v>286</v>
      </c>
      <c r="N148" s="1" t="s">
        <v>937</v>
      </c>
      <c r="O148" s="1" t="s">
        <v>938</v>
      </c>
      <c r="P148" s="1">
        <v>79</v>
      </c>
      <c r="Q148" s="1" t="s">
        <v>940</v>
      </c>
      <c r="R148">
        <f t="shared" ca="1" si="2"/>
        <v>0</v>
      </c>
      <c r="S148">
        <f t="shared" ca="1" si="2"/>
        <v>0</v>
      </c>
    </row>
    <row r="149" spans="1:19" ht="13.2">
      <c r="A149" s="1" t="s">
        <v>941</v>
      </c>
      <c r="B149" s="1">
        <v>52</v>
      </c>
      <c r="C149" s="1" t="str">
        <f ca="1">IFERROR(__xludf.DUMMYFUNCTION("GOOGLETRANSLATE(D149,""en"",""pt"")"),"Grande")</f>
        <v>Grande</v>
      </c>
      <c r="D149" s="3">
        <v>44886</v>
      </c>
      <c r="E149" s="1">
        <v>1</v>
      </c>
      <c r="F149" s="2" t="str">
        <f ca="1">IFERROR(__xludf.DUMMYFUNCTION("GOOGLETRANSLATE(I149,""en"",""pt"")"),"Leite")</f>
        <v>Leite</v>
      </c>
      <c r="G149" s="1" t="s">
        <v>942</v>
      </c>
      <c r="H149" s="1" t="s">
        <v>943</v>
      </c>
      <c r="I149" s="1" t="str">
        <f ca="1">IFERROR(__xludf.DUMMYFUNCTION("GOOGLETRANSLATE(O149,""en"",""pt"")"),"2")</f>
        <v>2</v>
      </c>
      <c r="J149" s="1" t="str">
        <f ca="1">IFERROR(__xludf.DUMMYFUNCTION("GOOGLETRANSLATE(Q149,""en"",""pt"")"),"Pacote de polietileno")</f>
        <v>Pacote de polietileno</v>
      </c>
      <c r="K149" s="3">
        <v>44883</v>
      </c>
      <c r="L149" s="3">
        <v>44885</v>
      </c>
      <c r="M149" s="1">
        <v>329</v>
      </c>
      <c r="N149" s="1" t="s">
        <v>944</v>
      </c>
      <c r="O149" s="1" t="s">
        <v>945</v>
      </c>
      <c r="P149" s="1">
        <v>119</v>
      </c>
      <c r="Q149" s="1" t="s">
        <v>946</v>
      </c>
      <c r="R149">
        <f t="shared" ca="1" si="2"/>
        <v>0</v>
      </c>
      <c r="S149">
        <f t="shared" ca="1" si="2"/>
        <v>1</v>
      </c>
    </row>
    <row r="150" spans="1:19" ht="13.2">
      <c r="A150" s="1" t="s">
        <v>947</v>
      </c>
      <c r="B150" s="1">
        <v>35</v>
      </c>
      <c r="C150" s="1" t="str">
        <f ca="1">IFERROR(__xludf.DUMMYFUNCTION("GOOGLETRANSLATE(D150,""en"",""pt"")"),"Médio")</f>
        <v>Médio</v>
      </c>
      <c r="D150" s="3">
        <v>44805</v>
      </c>
      <c r="E150" s="1">
        <v>10</v>
      </c>
      <c r="F150" s="2" t="str">
        <f ca="1">IFERROR(__xludf.DUMMYFUNCTION("GOOGLETRANSLATE(I150,""en"",""pt"")"),"ghee")</f>
        <v>ghee</v>
      </c>
      <c r="G150" s="1" t="s">
        <v>948</v>
      </c>
      <c r="H150" s="1" t="s">
        <v>949</v>
      </c>
      <c r="I150" s="1" t="str">
        <f ca="1">IFERROR(__xludf.DUMMYFUNCTION("GOOGLETRANSLATE(O150,""en"",""pt"")"),"86")</f>
        <v>86</v>
      </c>
      <c r="J150" s="1" t="str">
        <f ca="1">IFERROR(__xludf.DUMMYFUNCTION("GOOGLETRANSLATE(Q150,""en"",""pt"")"),"Ambiente")</f>
        <v>Ambiente</v>
      </c>
      <c r="K150" s="3">
        <v>44779</v>
      </c>
      <c r="L150" s="3">
        <v>44865</v>
      </c>
      <c r="M150" s="1">
        <v>127</v>
      </c>
      <c r="N150" s="1" t="s">
        <v>950</v>
      </c>
      <c r="O150" s="5">
        <v>2112320</v>
      </c>
      <c r="P150" s="1">
        <v>219</v>
      </c>
      <c r="Q150" s="1" t="s">
        <v>952</v>
      </c>
      <c r="R150">
        <f t="shared" ca="1" si="2"/>
        <v>1</v>
      </c>
      <c r="S150">
        <f t="shared" ca="1" si="2"/>
        <v>0</v>
      </c>
    </row>
    <row r="151" spans="1:19" ht="13.2">
      <c r="A151" s="1" t="s">
        <v>953</v>
      </c>
      <c r="B151" s="1">
        <v>28</v>
      </c>
      <c r="C151" s="1" t="str">
        <f ca="1">IFERROR(__xludf.DUMMYFUNCTION("GOOGLETRANSLATE(D151,""en"",""pt"")"),"Grande")</f>
        <v>Grande</v>
      </c>
      <c r="D151" s="3">
        <v>44598</v>
      </c>
      <c r="E151" s="1">
        <v>6</v>
      </c>
      <c r="F151" s="2" t="str">
        <f ca="1">IFERROR(__xludf.DUMMYFUNCTION("GOOGLETRANSLATE(I151,""en"",""pt"")"),"Coalhada")</f>
        <v>Coalhada</v>
      </c>
      <c r="G151" s="1" t="s">
        <v>954</v>
      </c>
      <c r="H151" s="1" t="s">
        <v>955</v>
      </c>
      <c r="I151" s="1" t="str">
        <f ca="1">IFERROR(__xludf.DUMMYFUNCTION("GOOGLETRANSLATE(O151,""en"",""pt"")"),"6")</f>
        <v>6</v>
      </c>
      <c r="J151" s="1" t="str">
        <f ca="1">IFERROR(__xludf.DUMMYFUNCTION("GOOGLETRANSLATE(Q151,""en"",""pt"")"),"Refrigerado")</f>
        <v>Refrigerado</v>
      </c>
      <c r="K151" s="3">
        <v>44552</v>
      </c>
      <c r="L151" s="3">
        <v>44558</v>
      </c>
      <c r="M151" s="1">
        <v>25</v>
      </c>
      <c r="N151" s="1" t="s">
        <v>956</v>
      </c>
      <c r="O151" s="1" t="s">
        <v>957</v>
      </c>
      <c r="P151" s="1">
        <v>95</v>
      </c>
      <c r="Q151" s="1" t="s">
        <v>959</v>
      </c>
      <c r="R151">
        <f t="shared" ca="1" si="2"/>
        <v>1</v>
      </c>
      <c r="S151">
        <f t="shared" ca="1" si="2"/>
        <v>0</v>
      </c>
    </row>
    <row r="152" spans="1:19" ht="13.2">
      <c r="A152" s="1" t="s">
        <v>960</v>
      </c>
      <c r="B152" s="1">
        <v>32</v>
      </c>
      <c r="C152" s="1" t="str">
        <f ca="1">IFERROR(__xludf.DUMMYFUNCTION("GOOGLETRANSLATE(D152,""en"",""pt"")"),"Médio")</f>
        <v>Médio</v>
      </c>
      <c r="D152" s="3">
        <v>44727</v>
      </c>
      <c r="E152" s="1">
        <v>10</v>
      </c>
      <c r="F152" s="2" t="str">
        <f ca="1">IFERROR(__xludf.DUMMYFUNCTION("GOOGLETRANSLATE(I152,""en"",""pt"")"),"ghee")</f>
        <v>ghee</v>
      </c>
      <c r="G152" s="1" t="s">
        <v>961</v>
      </c>
      <c r="H152" s="1" t="s">
        <v>962</v>
      </c>
      <c r="I152" s="1" t="str">
        <f ca="1">IFERROR(__xludf.DUMMYFUNCTION("GOOGLETRANSLATE(O152,""en"",""pt"")"),"63")</f>
        <v>63</v>
      </c>
      <c r="J152" s="1" t="str">
        <f ca="1">IFERROR(__xludf.DUMMYFUNCTION("GOOGLETRANSLATE(Q152,""en"",""pt"")"),"Ambiente")</f>
        <v>Ambiente</v>
      </c>
      <c r="K152" s="3">
        <v>44671</v>
      </c>
      <c r="L152" s="3">
        <v>44734</v>
      </c>
      <c r="M152" s="1">
        <v>15</v>
      </c>
      <c r="N152" s="1" t="s">
        <v>963</v>
      </c>
      <c r="O152" s="1" t="s">
        <v>964</v>
      </c>
      <c r="P152" s="1">
        <v>323</v>
      </c>
      <c r="Q152" s="1" t="s">
        <v>966</v>
      </c>
      <c r="R152">
        <f t="shared" ca="1" si="2"/>
        <v>0</v>
      </c>
      <c r="S152">
        <f t="shared" ca="1" si="2"/>
        <v>1</v>
      </c>
    </row>
    <row r="153" spans="1:19" ht="13.2">
      <c r="A153" s="1" t="s">
        <v>967</v>
      </c>
      <c r="B153" s="1">
        <v>13</v>
      </c>
      <c r="C153" s="1" t="str">
        <f ca="1">IFERROR(__xludf.DUMMYFUNCTION("GOOGLETRANSLATE(D153,""en"",""pt"")"),"Médio")</f>
        <v>Médio</v>
      </c>
      <c r="D153" s="3">
        <v>43905</v>
      </c>
      <c r="E153" s="1">
        <v>4</v>
      </c>
      <c r="F153" s="2" t="str">
        <f ca="1">IFERROR(__xludf.DUMMYFUNCTION("GOOGLETRANSLATE(I153,""en"",""pt"")"),"Iogurte")</f>
        <v>Iogurte</v>
      </c>
      <c r="G153" s="1" t="s">
        <v>968</v>
      </c>
      <c r="H153" s="1" t="s">
        <v>901</v>
      </c>
      <c r="I153" s="1" t="str">
        <f ca="1">IFERROR(__xludf.DUMMYFUNCTION("GOOGLETRANSLATE(O153,""en"",""pt"")"),"23")</f>
        <v>23</v>
      </c>
      <c r="J153" s="1" t="str">
        <f ca="1">IFERROR(__xludf.DUMMYFUNCTION("GOOGLETRANSLATE(Q153,""en"",""pt"")"),"Refrigerado")</f>
        <v>Refrigerado</v>
      </c>
      <c r="K153" s="3">
        <v>43890</v>
      </c>
      <c r="L153" s="3">
        <v>43913</v>
      </c>
      <c r="M153" s="1">
        <v>578</v>
      </c>
      <c r="N153" s="1" t="s">
        <v>969</v>
      </c>
      <c r="O153" s="1" t="s">
        <v>970</v>
      </c>
      <c r="P153" s="1">
        <v>149</v>
      </c>
      <c r="Q153" s="1" t="s">
        <v>972</v>
      </c>
      <c r="R153">
        <f t="shared" ca="1" si="2"/>
        <v>1</v>
      </c>
      <c r="S153">
        <f t="shared" ca="1" si="2"/>
        <v>0</v>
      </c>
    </row>
    <row r="154" spans="1:19" ht="13.2">
      <c r="A154" s="1" t="s">
        <v>973</v>
      </c>
      <c r="B154" s="1">
        <v>28</v>
      </c>
      <c r="C154" s="1" t="str">
        <f ca="1">IFERROR(__xludf.DUMMYFUNCTION("GOOGLETRANSLATE(D154,""en"",""pt"")"),"Pequeno")</f>
        <v>Pequeno</v>
      </c>
      <c r="D154" s="3">
        <v>44587</v>
      </c>
      <c r="E154" s="1">
        <v>4</v>
      </c>
      <c r="F154" s="2" t="str">
        <f ca="1">IFERROR(__xludf.DUMMYFUNCTION("GOOGLETRANSLATE(I154,""en"",""pt"")"),"Iogurte")</f>
        <v>Iogurte</v>
      </c>
      <c r="G154" s="1" t="s">
        <v>974</v>
      </c>
      <c r="H154" s="1" t="s">
        <v>975</v>
      </c>
      <c r="I154" s="1" t="str">
        <f ca="1">IFERROR(__xludf.DUMMYFUNCTION("GOOGLETRANSLATE(O154,""en"",""pt"")"),"30")</f>
        <v>30</v>
      </c>
      <c r="J154" s="1" t="str">
        <f ca="1">IFERROR(__xludf.DUMMYFUNCTION("GOOGLETRANSLATE(Q154,""en"",""pt"")"),"Congeladas")</f>
        <v>Congeladas</v>
      </c>
      <c r="K154" s="3">
        <v>44554</v>
      </c>
      <c r="L154" s="3">
        <v>44584</v>
      </c>
      <c r="M154" s="1">
        <v>69</v>
      </c>
      <c r="N154" s="1" t="s">
        <v>976</v>
      </c>
      <c r="O154" s="1" t="s">
        <v>977</v>
      </c>
      <c r="P154" s="1">
        <v>468</v>
      </c>
      <c r="Q154" s="1" t="s">
        <v>978</v>
      </c>
      <c r="R154">
        <f t="shared" ca="1" si="2"/>
        <v>0</v>
      </c>
      <c r="S154">
        <f t="shared" ca="1" si="2"/>
        <v>1</v>
      </c>
    </row>
    <row r="155" spans="1:19" ht="13.2">
      <c r="A155" s="1" t="s">
        <v>979</v>
      </c>
      <c r="B155" s="1">
        <v>66</v>
      </c>
      <c r="C155" s="1" t="str">
        <f ca="1">IFERROR(__xludf.DUMMYFUNCTION("GOOGLETRANSLATE(D155,""en"",""pt"")"),"Médio")</f>
        <v>Médio</v>
      </c>
      <c r="D155" s="3">
        <v>44025</v>
      </c>
      <c r="E155" s="1">
        <v>8</v>
      </c>
      <c r="F155" s="2" t="str">
        <f ca="1">IFERROR(__xludf.DUMMYFUNCTION("GOOGLETRANSLATE(I155,""en"",""pt"")"),"Soro de leite coalhado")</f>
        <v>Soro de leite coalhado</v>
      </c>
      <c r="G155" s="1" t="s">
        <v>980</v>
      </c>
      <c r="H155" s="1" t="s">
        <v>981</v>
      </c>
      <c r="I155" s="1" t="str">
        <f ca="1">IFERROR(__xludf.DUMMYFUNCTION("GOOGLETRANSLATE(O155,""en"",""pt"")"),"8")</f>
        <v>8</v>
      </c>
      <c r="J155" s="1" t="str">
        <f ca="1">IFERROR(__xludf.DUMMYFUNCTION("GOOGLETRANSLATE(Q155,""en"",""pt"")"),"Refrigerado")</f>
        <v>Refrigerado</v>
      </c>
      <c r="K155" s="3">
        <v>44006</v>
      </c>
      <c r="L155" s="3">
        <v>44014</v>
      </c>
      <c r="M155" s="1">
        <v>150</v>
      </c>
      <c r="N155" s="1" t="s">
        <v>982</v>
      </c>
      <c r="O155" s="1" t="s">
        <v>983</v>
      </c>
      <c r="P155" s="1">
        <v>21</v>
      </c>
      <c r="Q155" s="1" t="s">
        <v>984</v>
      </c>
      <c r="R155">
        <f t="shared" ca="1" si="2"/>
        <v>0</v>
      </c>
      <c r="S155">
        <f t="shared" ca="1" si="2"/>
        <v>1</v>
      </c>
    </row>
    <row r="156" spans="1:19" ht="13.2">
      <c r="A156" s="1" t="s">
        <v>201</v>
      </c>
      <c r="B156" s="1">
        <v>82</v>
      </c>
      <c r="C156" s="1" t="str">
        <f ca="1">IFERROR(__xludf.DUMMYFUNCTION("GOOGLETRANSLATE(D156,""en"",""pt"")"),"Médio")</f>
        <v>Médio</v>
      </c>
      <c r="D156" s="3">
        <v>44887</v>
      </c>
      <c r="E156" s="1">
        <v>3</v>
      </c>
      <c r="F156" s="2" t="str">
        <f ca="1">IFERROR(__xludf.DUMMYFUNCTION("GOOGLETRANSLATE(I156,""en"",""pt"")"),"Queijo")</f>
        <v>Queijo</v>
      </c>
      <c r="G156" s="1" t="s">
        <v>985</v>
      </c>
      <c r="H156" s="1" t="s">
        <v>986</v>
      </c>
      <c r="I156" s="1" t="str">
        <f ca="1">IFERROR(__xludf.DUMMYFUNCTION("GOOGLETRANSLATE(O156,""en"",""pt"")"),"63")</f>
        <v>63</v>
      </c>
      <c r="J156" s="1" t="str">
        <f ca="1">IFERROR(__xludf.DUMMYFUNCTION("GOOGLETRANSLATE(Q156,""en"",""pt"")"),"Refrigerado")</f>
        <v>Refrigerado</v>
      </c>
      <c r="K156" s="3">
        <v>44842</v>
      </c>
      <c r="L156" s="3">
        <v>44905</v>
      </c>
      <c r="M156" s="1">
        <v>27</v>
      </c>
      <c r="N156" s="4">
        <v>45440</v>
      </c>
      <c r="O156" s="1" t="s">
        <v>987</v>
      </c>
      <c r="P156" s="1">
        <v>324</v>
      </c>
      <c r="Q156" s="1" t="s">
        <v>988</v>
      </c>
      <c r="R156">
        <f t="shared" ca="1" si="2"/>
        <v>1</v>
      </c>
      <c r="S156">
        <f t="shared" ca="1" si="2"/>
        <v>1</v>
      </c>
    </row>
    <row r="157" spans="1:19" ht="13.2">
      <c r="A157" s="1" t="s">
        <v>989</v>
      </c>
      <c r="B157" s="1">
        <v>74</v>
      </c>
      <c r="C157" s="1" t="str">
        <f ca="1">IFERROR(__xludf.DUMMYFUNCTION("GOOGLETRANSLATE(D157,""en"",""pt"")"),"Médio")</f>
        <v>Médio</v>
      </c>
      <c r="D157" s="3">
        <v>44587</v>
      </c>
      <c r="E157" s="1">
        <v>1</v>
      </c>
      <c r="F157" s="2" t="str">
        <f ca="1">IFERROR(__xludf.DUMMYFUNCTION("GOOGLETRANSLATE(I157,""en"",""pt"")"),"Leite")</f>
        <v>Leite</v>
      </c>
      <c r="G157" s="1" t="s">
        <v>990</v>
      </c>
      <c r="H157" s="1" t="s">
        <v>991</v>
      </c>
      <c r="I157" s="1" t="str">
        <f ca="1">IFERROR(__xludf.DUMMYFUNCTION("GOOGLETRANSLATE(O157,""en"",""pt"")"),"22")</f>
        <v>22</v>
      </c>
      <c r="J157" s="1" t="str">
        <f ca="1">IFERROR(__xludf.DUMMYFUNCTION("GOOGLETRANSLATE(Q157,""en"",""pt"")"),"Pacote Tetra")</f>
        <v>Pacote Tetra</v>
      </c>
      <c r="K157" s="3">
        <v>44558</v>
      </c>
      <c r="L157" s="3">
        <v>44580</v>
      </c>
      <c r="M157" s="1">
        <v>280</v>
      </c>
      <c r="N157" s="1" t="s">
        <v>992</v>
      </c>
      <c r="O157" s="1" t="s">
        <v>993</v>
      </c>
      <c r="P157" s="1">
        <v>553</v>
      </c>
      <c r="Q157" s="4">
        <v>45528</v>
      </c>
      <c r="R157">
        <f t="shared" ca="1" si="2"/>
        <v>0</v>
      </c>
      <c r="S157">
        <f t="shared" ca="1" si="2"/>
        <v>0</v>
      </c>
    </row>
    <row r="158" spans="1:19" ht="13.2">
      <c r="A158" s="1" t="s">
        <v>995</v>
      </c>
      <c r="B158" s="1">
        <v>15</v>
      </c>
      <c r="C158" s="1" t="str">
        <f ca="1">IFERROR(__xludf.DUMMYFUNCTION("GOOGLETRANSLATE(D158,""en"",""pt"")"),"Pequeno")</f>
        <v>Pequeno</v>
      </c>
      <c r="D158" s="3">
        <v>44605</v>
      </c>
      <c r="E158" s="1">
        <v>9</v>
      </c>
      <c r="F158" s="2" t="str">
        <f ca="1">IFERROR(__xludf.DUMMYFUNCTION("GOOGLETRANSLATE(I158,""en"",""pt"")"),"Painel")</f>
        <v>Painel</v>
      </c>
      <c r="G158" s="1" t="s">
        <v>996</v>
      </c>
      <c r="H158" s="1" t="s">
        <v>997</v>
      </c>
      <c r="I158" s="1" t="str">
        <f ca="1">IFERROR(__xludf.DUMMYFUNCTION("GOOGLETRANSLATE(O158,""en"",""pt"")"),"14")</f>
        <v>14</v>
      </c>
      <c r="J158" s="1" t="str">
        <f ca="1">IFERROR(__xludf.DUMMYFUNCTION("GOOGLETRANSLATE(Q158,""en"",""pt"")"),"Refrigerado")</f>
        <v>Refrigerado</v>
      </c>
      <c r="K158" s="3">
        <v>44555</v>
      </c>
      <c r="L158" s="3">
        <v>44569</v>
      </c>
      <c r="M158" s="1">
        <v>14</v>
      </c>
      <c r="N158" s="1" t="s">
        <v>998</v>
      </c>
      <c r="O158" s="1" t="s">
        <v>999</v>
      </c>
      <c r="P158" s="1">
        <v>150</v>
      </c>
      <c r="Q158" s="1" t="s">
        <v>412</v>
      </c>
      <c r="R158">
        <f t="shared" ca="1" si="2"/>
        <v>0</v>
      </c>
      <c r="S158">
        <f t="shared" ca="1" si="2"/>
        <v>1</v>
      </c>
    </row>
    <row r="159" spans="1:19" ht="13.2">
      <c r="A159" s="1" t="s">
        <v>1001</v>
      </c>
      <c r="B159" s="1">
        <v>70</v>
      </c>
      <c r="C159" s="1" t="str">
        <f ca="1">IFERROR(__xludf.DUMMYFUNCTION("GOOGLETRANSLATE(D159,""en"",""pt"")"),"Pequeno")</f>
        <v>Pequeno</v>
      </c>
      <c r="D159" s="3">
        <v>44515</v>
      </c>
      <c r="E159" s="1">
        <v>8</v>
      </c>
      <c r="F159" s="2" t="str">
        <f ca="1">IFERROR(__xludf.DUMMYFUNCTION("GOOGLETRANSLATE(I159,""en"",""pt"")"),"Soro de leite coalhado")</f>
        <v>Soro de leite coalhado</v>
      </c>
      <c r="G159" s="1" t="s">
        <v>1002</v>
      </c>
      <c r="H159" s="1" t="s">
        <v>1003</v>
      </c>
      <c r="I159" s="1" t="str">
        <f ca="1">IFERROR(__xludf.DUMMYFUNCTION("GOOGLETRANSLATE(O159,""en"",""pt"")"),"14")</f>
        <v>14</v>
      </c>
      <c r="J159" s="1" t="str">
        <f ca="1">IFERROR(__xludf.DUMMYFUNCTION("GOOGLETRANSLATE(Q159,""en"",""pt"")"),"Refrigerado")</f>
        <v>Refrigerado</v>
      </c>
      <c r="K159" s="3">
        <v>44502</v>
      </c>
      <c r="L159" s="3">
        <v>44516</v>
      </c>
      <c r="M159" s="1">
        <v>568</v>
      </c>
      <c r="N159" s="1" t="s">
        <v>1004</v>
      </c>
      <c r="O159" s="1" t="s">
        <v>1005</v>
      </c>
      <c r="P159" s="1">
        <v>380</v>
      </c>
      <c r="Q159" s="1" t="s">
        <v>1007</v>
      </c>
      <c r="R159">
        <f t="shared" ca="1" si="2"/>
        <v>0</v>
      </c>
      <c r="S159">
        <f t="shared" ca="1" si="2"/>
        <v>0</v>
      </c>
    </row>
    <row r="160" spans="1:19" ht="13.2">
      <c r="A160" s="1" t="s">
        <v>1008</v>
      </c>
      <c r="B160" s="1">
        <v>85</v>
      </c>
      <c r="C160" s="1" t="str">
        <f ca="1">IFERROR(__xludf.DUMMYFUNCTION("GOOGLETRANSLATE(D160,""en"",""pt"")"),"Grande")</f>
        <v>Grande</v>
      </c>
      <c r="D160" s="3">
        <v>44123</v>
      </c>
      <c r="E160" s="1">
        <v>9</v>
      </c>
      <c r="F160" s="2" t="str">
        <f ca="1">IFERROR(__xludf.DUMMYFUNCTION("GOOGLETRANSLATE(I160,""en"",""pt"")"),"Painel")</f>
        <v>Painel</v>
      </c>
      <c r="G160" s="1" t="s">
        <v>1009</v>
      </c>
      <c r="H160" s="1" t="s">
        <v>1010</v>
      </c>
      <c r="I160" s="1" t="str">
        <f ca="1">IFERROR(__xludf.DUMMYFUNCTION("GOOGLETRANSLATE(O160,""en"",""pt"")"),"7")</f>
        <v>7</v>
      </c>
      <c r="J160" s="1" t="str">
        <f ca="1">IFERROR(__xludf.DUMMYFUNCTION("GOOGLETRANSLATE(Q160,""en"",""pt"")"),"Refrigerado")</f>
        <v>Refrigerado</v>
      </c>
      <c r="K160" s="3">
        <v>44080</v>
      </c>
      <c r="L160" s="3">
        <v>44087</v>
      </c>
      <c r="M160" s="1">
        <v>237</v>
      </c>
      <c r="N160" s="1" t="s">
        <v>152</v>
      </c>
      <c r="O160" s="1" t="s">
        <v>1011</v>
      </c>
      <c r="P160" s="1">
        <v>35</v>
      </c>
      <c r="Q160" s="1" t="s">
        <v>1012</v>
      </c>
      <c r="R160">
        <f t="shared" ca="1" si="2"/>
        <v>0</v>
      </c>
      <c r="S160">
        <f t="shared" ca="1" si="2"/>
        <v>1</v>
      </c>
    </row>
    <row r="161" spans="1:19" ht="13.2">
      <c r="A161" s="1" t="s">
        <v>1013</v>
      </c>
      <c r="B161" s="1">
        <v>10</v>
      </c>
      <c r="C161" s="1" t="str">
        <f ca="1">IFERROR(__xludf.DUMMYFUNCTION("GOOGLETRANSLATE(D161,""en"",""pt"")"),"Grande")</f>
        <v>Grande</v>
      </c>
      <c r="D161" s="3">
        <v>44420</v>
      </c>
      <c r="E161" s="1">
        <v>6</v>
      </c>
      <c r="F161" s="2" t="str">
        <f ca="1">IFERROR(__xludf.DUMMYFUNCTION("GOOGLETRANSLATE(I161,""en"",""pt"")"),"Coalhada")</f>
        <v>Coalhada</v>
      </c>
      <c r="G161" s="1" t="s">
        <v>1014</v>
      </c>
      <c r="H161" s="1" t="s">
        <v>1015</v>
      </c>
      <c r="I161" s="1" t="str">
        <f ca="1">IFERROR(__xludf.DUMMYFUNCTION("GOOGLETRANSLATE(O161,""en"",""pt"")"),"5")</f>
        <v>5</v>
      </c>
      <c r="J161" s="1" t="str">
        <f ca="1">IFERROR(__xludf.DUMMYFUNCTION("GOOGLETRANSLATE(Q161,""en"",""pt"")"),"Refrigerado")</f>
        <v>Refrigerado</v>
      </c>
      <c r="K161" s="3">
        <v>44404</v>
      </c>
      <c r="L161" s="3">
        <v>44409</v>
      </c>
      <c r="M161" s="1">
        <v>171</v>
      </c>
      <c r="N161" s="1" t="s">
        <v>1016</v>
      </c>
      <c r="O161" s="1" t="s">
        <v>1017</v>
      </c>
      <c r="P161" s="1">
        <v>141</v>
      </c>
      <c r="Q161" s="1" t="s">
        <v>1018</v>
      </c>
      <c r="R161">
        <f t="shared" ca="1" si="2"/>
        <v>0</v>
      </c>
      <c r="S161">
        <f t="shared" ca="1" si="2"/>
        <v>1</v>
      </c>
    </row>
    <row r="162" spans="1:19" ht="13.2">
      <c r="A162" s="1" t="s">
        <v>1019</v>
      </c>
      <c r="B162" s="1">
        <v>80</v>
      </c>
      <c r="C162" s="1" t="str">
        <f ca="1">IFERROR(__xludf.DUMMYFUNCTION("GOOGLETRANSLATE(D162,""en"",""pt"")"),"Grande")</f>
        <v>Grande</v>
      </c>
      <c r="D162" s="3">
        <v>44824</v>
      </c>
      <c r="E162" s="1">
        <v>7</v>
      </c>
      <c r="F162" s="2" t="str">
        <f ca="1">IFERROR(__xludf.DUMMYFUNCTION("GOOGLETRANSLATE(I162,""en"",""pt"")"),"Lassi")</f>
        <v>Lassi</v>
      </c>
      <c r="G162" s="1" t="s">
        <v>1020</v>
      </c>
      <c r="H162" s="4">
        <v>45310</v>
      </c>
      <c r="I162" s="1" t="str">
        <f ca="1">IFERROR(__xludf.DUMMYFUNCTION("GOOGLETRANSLATE(O162,""en"",""pt"")"),"12")</f>
        <v>12</v>
      </c>
      <c r="J162" s="1" t="str">
        <f ca="1">IFERROR(__xludf.DUMMYFUNCTION("GOOGLETRANSLATE(Q162,""en"",""pt"")"),"Refrigerado")</f>
        <v>Refrigerado</v>
      </c>
      <c r="K162" s="3">
        <v>44816</v>
      </c>
      <c r="L162" s="3">
        <v>44828</v>
      </c>
      <c r="M162" s="1">
        <v>91</v>
      </c>
      <c r="N162" s="1" t="s">
        <v>1021</v>
      </c>
      <c r="O162" s="1" t="s">
        <v>1022</v>
      </c>
      <c r="P162" s="1">
        <v>182</v>
      </c>
      <c r="Q162" s="1" t="s">
        <v>1024</v>
      </c>
      <c r="R162">
        <f t="shared" ca="1" si="2"/>
        <v>1</v>
      </c>
      <c r="S162">
        <f t="shared" ca="1" si="2"/>
        <v>0</v>
      </c>
    </row>
    <row r="163" spans="1:19" ht="13.2">
      <c r="A163" s="1" t="s">
        <v>1025</v>
      </c>
      <c r="B163" s="1">
        <v>60</v>
      </c>
      <c r="C163" s="1" t="str">
        <f ca="1">IFERROR(__xludf.DUMMYFUNCTION("GOOGLETRANSLATE(D163,""en"",""pt"")"),"Pequeno")</f>
        <v>Pequeno</v>
      </c>
      <c r="D163" s="3">
        <v>44433</v>
      </c>
      <c r="E163" s="1">
        <v>4</v>
      </c>
      <c r="F163" s="2" t="str">
        <f ca="1">IFERROR(__xludf.DUMMYFUNCTION("GOOGLETRANSLATE(I163,""en"",""pt"")"),"Iogurte")</f>
        <v>Iogurte</v>
      </c>
      <c r="G163" s="1" t="s">
        <v>1026</v>
      </c>
      <c r="H163" s="4">
        <v>45443</v>
      </c>
      <c r="I163" s="1" t="str">
        <f ca="1">IFERROR(__xludf.DUMMYFUNCTION("GOOGLETRANSLATE(O163,""en"",""pt"")"),"28")</f>
        <v>28</v>
      </c>
      <c r="J163" s="1" t="str">
        <f ca="1">IFERROR(__xludf.DUMMYFUNCTION("GOOGLETRANSLATE(Q163,""en"",""pt"")"),"Congeladas")</f>
        <v>Congeladas</v>
      </c>
      <c r="K163" s="3">
        <v>44386</v>
      </c>
      <c r="L163" s="3">
        <v>44414</v>
      </c>
      <c r="M163" s="1">
        <v>476</v>
      </c>
      <c r="N163" s="1" t="s">
        <v>1027</v>
      </c>
      <c r="O163" s="1" t="s">
        <v>1028</v>
      </c>
      <c r="P163" s="1">
        <v>44</v>
      </c>
      <c r="Q163" s="1" t="s">
        <v>1029</v>
      </c>
      <c r="R163">
        <f t="shared" ca="1" si="2"/>
        <v>1</v>
      </c>
      <c r="S163">
        <f t="shared" ca="1" si="2"/>
        <v>0</v>
      </c>
    </row>
    <row r="164" spans="1:19" ht="13.2">
      <c r="A164" s="1" t="s">
        <v>1030</v>
      </c>
      <c r="B164" s="1">
        <v>50</v>
      </c>
      <c r="C164" s="1" t="str">
        <f ca="1">IFERROR(__xludf.DUMMYFUNCTION("GOOGLETRANSLATE(D164,""en"",""pt"")"),"Pequeno")</f>
        <v>Pequeno</v>
      </c>
      <c r="D164" s="3">
        <v>44733</v>
      </c>
      <c r="E164" s="1">
        <v>4</v>
      </c>
      <c r="F164" s="2" t="str">
        <f ca="1">IFERROR(__xludf.DUMMYFUNCTION("GOOGLETRANSLATE(I164,""en"",""pt"")"),"Iogurte")</f>
        <v>Iogurte</v>
      </c>
      <c r="G164" s="1" t="s">
        <v>1031</v>
      </c>
      <c r="H164" s="1" t="s">
        <v>1032</v>
      </c>
      <c r="I164" s="1" t="str">
        <f ca="1">IFERROR(__xludf.DUMMYFUNCTION("GOOGLETRANSLATE(O164,""en"",""pt"")"),"26")</f>
        <v>26</v>
      </c>
      <c r="J164" s="1" t="str">
        <f ca="1">IFERROR(__xludf.DUMMYFUNCTION("GOOGLETRANSLATE(Q164,""en"",""pt"")"),"Congeladas")</f>
        <v>Congeladas</v>
      </c>
      <c r="K164" s="3">
        <v>44728</v>
      </c>
      <c r="L164" s="3">
        <v>44754</v>
      </c>
      <c r="M164" s="1">
        <v>351</v>
      </c>
      <c r="N164" s="1" t="s">
        <v>1033</v>
      </c>
      <c r="O164" s="1" t="s">
        <v>1034</v>
      </c>
      <c r="P164" s="1">
        <v>250</v>
      </c>
      <c r="Q164" s="1" t="s">
        <v>1036</v>
      </c>
      <c r="R164">
        <f t="shared" ca="1" si="2"/>
        <v>1</v>
      </c>
      <c r="S164">
        <f t="shared" ca="1" si="2"/>
        <v>0</v>
      </c>
    </row>
    <row r="165" spans="1:19" ht="13.2">
      <c r="A165" s="1" t="s">
        <v>1037</v>
      </c>
      <c r="B165" s="1">
        <v>86</v>
      </c>
      <c r="C165" s="1" t="str">
        <f ca="1">IFERROR(__xludf.DUMMYFUNCTION("GOOGLETRANSLATE(D165,""en"",""pt"")"),"Pequeno")</f>
        <v>Pequeno</v>
      </c>
      <c r="D165" s="3">
        <v>44158</v>
      </c>
      <c r="E165" s="1">
        <v>9</v>
      </c>
      <c r="F165" s="2" t="str">
        <f ca="1">IFERROR(__xludf.DUMMYFUNCTION("GOOGLETRANSLATE(I165,""en"",""pt"")"),"Painel")</f>
        <v>Painel</v>
      </c>
      <c r="G165" s="1" t="s">
        <v>1038</v>
      </c>
      <c r="H165" s="1" t="s">
        <v>1039</v>
      </c>
      <c r="I165" s="1" t="str">
        <f ca="1">IFERROR(__xludf.DUMMYFUNCTION("GOOGLETRANSLATE(O165,""en"",""pt"")"),"11")</f>
        <v>11</v>
      </c>
      <c r="J165" s="1" t="str">
        <f ca="1">IFERROR(__xludf.DUMMYFUNCTION("GOOGLETRANSLATE(Q165,""en"",""pt"")"),"Refrigerado")</f>
        <v>Refrigerado</v>
      </c>
      <c r="K165" s="3">
        <v>44106</v>
      </c>
      <c r="L165" s="3">
        <v>44117</v>
      </c>
      <c r="M165" s="1">
        <v>284</v>
      </c>
      <c r="N165" s="4">
        <v>45344</v>
      </c>
      <c r="O165" s="5">
        <v>1608742</v>
      </c>
      <c r="P165" s="1">
        <v>20</v>
      </c>
      <c r="Q165" s="1" t="s">
        <v>1041</v>
      </c>
      <c r="R165">
        <f t="shared" ca="1" si="2"/>
        <v>0</v>
      </c>
      <c r="S165">
        <f t="shared" ca="1" si="2"/>
        <v>1</v>
      </c>
    </row>
    <row r="166" spans="1:19" ht="13.2">
      <c r="A166" s="1" t="s">
        <v>1042</v>
      </c>
      <c r="B166" s="1">
        <v>57</v>
      </c>
      <c r="C166" s="1" t="str">
        <f ca="1">IFERROR(__xludf.DUMMYFUNCTION("GOOGLETRANSLATE(D166,""en"",""pt"")"),"Médio")</f>
        <v>Médio</v>
      </c>
      <c r="D166" s="3">
        <v>44923</v>
      </c>
      <c r="E166" s="1">
        <v>2</v>
      </c>
      <c r="F166" s="2" t="str">
        <f ca="1">IFERROR(__xludf.DUMMYFUNCTION("GOOGLETRANSLATE(I166,""en"",""pt"")"),"Manteiga")</f>
        <v>Manteiga</v>
      </c>
      <c r="G166" s="1" t="s">
        <v>1043</v>
      </c>
      <c r="H166" s="1" t="s">
        <v>1044</v>
      </c>
      <c r="I166" s="1" t="str">
        <f ca="1">IFERROR(__xludf.DUMMYFUNCTION("GOOGLETRANSLATE(O166,""en"",""pt"")"),"36")</f>
        <v>36</v>
      </c>
      <c r="J166" s="1" t="str">
        <f ca="1">IFERROR(__xludf.DUMMYFUNCTION("GOOGLETRANSLATE(Q166,""en"",""pt"")"),"Refrigerado")</f>
        <v>Refrigerado</v>
      </c>
      <c r="K166" s="3">
        <v>44911</v>
      </c>
      <c r="L166" s="3">
        <v>44947</v>
      </c>
      <c r="M166" s="1">
        <v>246</v>
      </c>
      <c r="N166" s="1" t="s">
        <v>1045</v>
      </c>
      <c r="O166" s="1" t="s">
        <v>1046</v>
      </c>
      <c r="P166" s="1">
        <v>741</v>
      </c>
      <c r="Q166" s="1" t="s">
        <v>1047</v>
      </c>
      <c r="R166">
        <f t="shared" ca="1" si="2"/>
        <v>0</v>
      </c>
      <c r="S166">
        <f t="shared" ca="1" si="2"/>
        <v>0</v>
      </c>
    </row>
    <row r="167" spans="1:19" ht="13.2">
      <c r="A167" s="1" t="s">
        <v>1048</v>
      </c>
      <c r="B167" s="1">
        <v>70</v>
      </c>
      <c r="C167" s="1" t="str">
        <f ca="1">IFERROR(__xludf.DUMMYFUNCTION("GOOGLETRANSLATE(D167,""en"",""pt"")"),"Grande")</f>
        <v>Grande</v>
      </c>
      <c r="D167" s="3">
        <v>44647</v>
      </c>
      <c r="E167" s="1">
        <v>8</v>
      </c>
      <c r="F167" s="2" t="str">
        <f ca="1">IFERROR(__xludf.DUMMYFUNCTION("GOOGLETRANSLATE(I167,""en"",""pt"")"),"Soro de leite coalhado")</f>
        <v>Soro de leite coalhado</v>
      </c>
      <c r="G167" s="1" t="s">
        <v>1049</v>
      </c>
      <c r="H167" s="1" t="s">
        <v>1050</v>
      </c>
      <c r="I167" s="1" t="str">
        <f ca="1">IFERROR(__xludf.DUMMYFUNCTION("GOOGLETRANSLATE(O167,""en"",""pt"")"),"9")</f>
        <v>9</v>
      </c>
      <c r="J167" s="1" t="str">
        <f ca="1">IFERROR(__xludf.DUMMYFUNCTION("GOOGLETRANSLATE(Q167,""en"",""pt"")"),"Refrigerado")</f>
        <v>Refrigerado</v>
      </c>
      <c r="K167" s="3">
        <v>44607</v>
      </c>
      <c r="L167" s="3">
        <v>44616</v>
      </c>
      <c r="M167" s="1">
        <v>35</v>
      </c>
      <c r="N167" s="1" t="s">
        <v>1051</v>
      </c>
      <c r="O167" s="1" t="s">
        <v>1052</v>
      </c>
      <c r="P167" s="1">
        <v>41</v>
      </c>
      <c r="Q167" s="1" t="s">
        <v>1054</v>
      </c>
      <c r="R167">
        <f t="shared" ca="1" si="2"/>
        <v>0</v>
      </c>
      <c r="S167">
        <f t="shared" ca="1" si="2"/>
        <v>0</v>
      </c>
    </row>
    <row r="168" spans="1:19" ht="13.2">
      <c r="A168" s="1" t="s">
        <v>1055</v>
      </c>
      <c r="B168" s="1">
        <v>64</v>
      </c>
      <c r="C168" s="1" t="str">
        <f ca="1">IFERROR(__xludf.DUMMYFUNCTION("GOOGLETRANSLATE(D168,""en"",""pt"")"),"Grande")</f>
        <v>Grande</v>
      </c>
      <c r="D168" s="3">
        <v>43687</v>
      </c>
      <c r="E168" s="1">
        <v>1</v>
      </c>
      <c r="F168" s="2" t="str">
        <f ca="1">IFERROR(__xludf.DUMMYFUNCTION("GOOGLETRANSLATE(I168,""en"",""pt"")"),"Leite")</f>
        <v>Leite</v>
      </c>
      <c r="G168" s="1" t="s">
        <v>1056</v>
      </c>
      <c r="H168" s="1" t="s">
        <v>1057</v>
      </c>
      <c r="I168" s="1" t="str">
        <f ca="1">IFERROR(__xludf.DUMMYFUNCTION("GOOGLETRANSLATE(O168,""en"",""pt"")"),"1")</f>
        <v>1</v>
      </c>
      <c r="J168" s="1" t="str">
        <f ca="1">IFERROR(__xludf.DUMMYFUNCTION("GOOGLETRANSLATE(Q168,""en"",""pt"")"),"Pacote de polietileno")</f>
        <v>Pacote de polietileno</v>
      </c>
      <c r="K168" s="3">
        <v>43637</v>
      </c>
      <c r="L168" s="3">
        <v>43638</v>
      </c>
      <c r="M168" s="1">
        <v>297</v>
      </c>
      <c r="N168" s="1" t="s">
        <v>1058</v>
      </c>
      <c r="O168" s="1" t="s">
        <v>1059</v>
      </c>
      <c r="P168" s="1">
        <v>216</v>
      </c>
      <c r="Q168" s="1" t="s">
        <v>1061</v>
      </c>
      <c r="R168">
        <f t="shared" ca="1" si="2"/>
        <v>0</v>
      </c>
      <c r="S168">
        <f t="shared" ca="1" si="2"/>
        <v>1</v>
      </c>
    </row>
    <row r="169" spans="1:19" ht="13.2">
      <c r="A169" s="1" t="s">
        <v>1062</v>
      </c>
      <c r="B169" s="1">
        <v>72</v>
      </c>
      <c r="C169" s="1" t="str">
        <f ca="1">IFERROR(__xludf.DUMMYFUNCTION("GOOGLETRANSLATE(D169,""en"",""pt"")"),"Grande")</f>
        <v>Grande</v>
      </c>
      <c r="D169" s="3">
        <v>44141</v>
      </c>
      <c r="E169" s="1">
        <v>9</v>
      </c>
      <c r="F169" s="2" t="str">
        <f ca="1">IFERROR(__xludf.DUMMYFUNCTION("GOOGLETRANSLATE(I169,""en"",""pt"")"),"Painel")</f>
        <v>Painel</v>
      </c>
      <c r="G169" s="1" t="s">
        <v>1063</v>
      </c>
      <c r="H169" s="1" t="s">
        <v>1064</v>
      </c>
      <c r="I169" s="1" t="str">
        <f ca="1">IFERROR(__xludf.DUMMYFUNCTION("GOOGLETRANSLATE(O169,""en"",""pt"")"),"13")</f>
        <v>13</v>
      </c>
      <c r="J169" s="1" t="str">
        <f ca="1">IFERROR(__xludf.DUMMYFUNCTION("GOOGLETRANSLATE(Q169,""en"",""pt"")"),"Refrigerado")</f>
        <v>Refrigerado</v>
      </c>
      <c r="K169" s="3">
        <v>44095</v>
      </c>
      <c r="L169" s="3">
        <v>44108</v>
      </c>
      <c r="M169" s="1">
        <v>522</v>
      </c>
      <c r="N169" s="1" t="s">
        <v>1065</v>
      </c>
      <c r="O169" s="1" t="s">
        <v>1066</v>
      </c>
      <c r="P169" s="1">
        <v>31</v>
      </c>
      <c r="Q169" s="1" t="s">
        <v>1068</v>
      </c>
      <c r="R169">
        <f t="shared" ca="1" si="2"/>
        <v>0</v>
      </c>
      <c r="S169">
        <f t="shared" ca="1" si="2"/>
        <v>0</v>
      </c>
    </row>
    <row r="170" spans="1:19" ht="13.2">
      <c r="A170" s="1" t="s">
        <v>1069</v>
      </c>
      <c r="B170" s="1">
        <v>83</v>
      </c>
      <c r="C170" s="1" t="str">
        <f ca="1">IFERROR(__xludf.DUMMYFUNCTION("GOOGLETRANSLATE(D170,""en"",""pt"")"),"Pequeno")</f>
        <v>Pequeno</v>
      </c>
      <c r="D170" s="3">
        <v>44322</v>
      </c>
      <c r="E170" s="1">
        <v>8</v>
      </c>
      <c r="F170" s="2" t="str">
        <f ca="1">IFERROR(__xludf.DUMMYFUNCTION("GOOGLETRANSLATE(I170,""en"",""pt"")"),"Soro de leite coalhado")</f>
        <v>Soro de leite coalhado</v>
      </c>
      <c r="G170" s="1" t="s">
        <v>1070</v>
      </c>
      <c r="H170" s="1" t="s">
        <v>1071</v>
      </c>
      <c r="I170" s="1" t="str">
        <f ca="1">IFERROR(__xludf.DUMMYFUNCTION("GOOGLETRANSLATE(O170,""en"",""pt"")"),"12")</f>
        <v>12</v>
      </c>
      <c r="J170" s="1" t="str">
        <f ca="1">IFERROR(__xludf.DUMMYFUNCTION("GOOGLETRANSLATE(Q170,""en"",""pt"")"),"Refrigerado")</f>
        <v>Refrigerado</v>
      </c>
      <c r="K170" s="3">
        <v>44304</v>
      </c>
      <c r="L170" s="3">
        <v>44316</v>
      </c>
      <c r="M170" s="1">
        <v>267</v>
      </c>
      <c r="N170" s="1" t="s">
        <v>1072</v>
      </c>
      <c r="O170" s="1" t="s">
        <v>1073</v>
      </c>
      <c r="P170" s="1">
        <v>534</v>
      </c>
      <c r="Q170" s="1" t="s">
        <v>1075</v>
      </c>
      <c r="R170">
        <f t="shared" ca="1" si="2"/>
        <v>1</v>
      </c>
      <c r="S170">
        <f t="shared" ca="1" si="2"/>
        <v>0</v>
      </c>
    </row>
    <row r="171" spans="1:19" ht="13.2">
      <c r="A171" s="1" t="s">
        <v>1076</v>
      </c>
      <c r="B171" s="1">
        <v>30</v>
      </c>
      <c r="C171" s="1" t="str">
        <f ca="1">IFERROR(__xludf.DUMMYFUNCTION("GOOGLETRANSLATE(D171,""en"",""pt"")"),"Grande")</f>
        <v>Grande</v>
      </c>
      <c r="D171" s="3">
        <v>44744</v>
      </c>
      <c r="E171" s="1">
        <v>3</v>
      </c>
      <c r="F171" s="2" t="str">
        <f ca="1">IFERROR(__xludf.DUMMYFUNCTION("GOOGLETRANSLATE(I171,""en"",""pt"")"),"Queijo")</f>
        <v>Queijo</v>
      </c>
      <c r="G171" s="1" t="s">
        <v>1077</v>
      </c>
      <c r="H171" s="1" t="s">
        <v>1078</v>
      </c>
      <c r="I171" s="1" t="str">
        <f ca="1">IFERROR(__xludf.DUMMYFUNCTION("GOOGLETRANSLATE(O171,""en"",""pt"")"),"52")</f>
        <v>52</v>
      </c>
      <c r="J171" s="1" t="str">
        <f ca="1">IFERROR(__xludf.DUMMYFUNCTION("GOOGLETRANSLATE(Q171,""en"",""pt"")"),"Refrigerado")</f>
        <v>Refrigerado</v>
      </c>
      <c r="K171" s="3">
        <v>44715</v>
      </c>
      <c r="L171" s="3">
        <v>44767</v>
      </c>
      <c r="M171" s="1">
        <v>402</v>
      </c>
      <c r="N171" s="1" t="s">
        <v>1079</v>
      </c>
      <c r="O171" s="1" t="s">
        <v>1080</v>
      </c>
      <c r="P171" s="1">
        <v>214</v>
      </c>
      <c r="Q171" s="1" t="s">
        <v>1082</v>
      </c>
      <c r="R171">
        <f t="shared" ca="1" si="2"/>
        <v>0</v>
      </c>
      <c r="S171">
        <f t="shared" ca="1" si="2"/>
        <v>1</v>
      </c>
    </row>
    <row r="172" spans="1:19" ht="13.2">
      <c r="A172" s="1" t="s">
        <v>1083</v>
      </c>
      <c r="B172" s="1">
        <v>71</v>
      </c>
      <c r="C172" s="1" t="str">
        <f ca="1">IFERROR(__xludf.DUMMYFUNCTION("GOOGLETRANSLATE(D172,""en"",""pt"")"),"Pequeno")</f>
        <v>Pequeno</v>
      </c>
      <c r="D172" s="3">
        <v>44605</v>
      </c>
      <c r="E172" s="1">
        <v>10</v>
      </c>
      <c r="F172" s="2" t="str">
        <f ca="1">IFERROR(__xludf.DUMMYFUNCTION("GOOGLETRANSLATE(I172,""en"",""pt"")"),"ghee")</f>
        <v>ghee</v>
      </c>
      <c r="G172" s="1" t="s">
        <v>1084</v>
      </c>
      <c r="H172" s="4">
        <v>45405</v>
      </c>
      <c r="I172" s="1" t="str">
        <f ca="1">IFERROR(__xludf.DUMMYFUNCTION("GOOGLETRANSLATE(O172,""en"",""pt"")"),"135")</f>
        <v>135</v>
      </c>
      <c r="J172" s="1" t="str">
        <f ca="1">IFERROR(__xludf.DUMMYFUNCTION("GOOGLETRANSLATE(Q172,""en"",""pt"")"),"Ambiente")</f>
        <v>Ambiente</v>
      </c>
      <c r="K172" s="3">
        <v>44597</v>
      </c>
      <c r="L172" s="3">
        <v>44732</v>
      </c>
      <c r="M172" s="1">
        <v>219</v>
      </c>
      <c r="N172" s="6">
        <v>45500</v>
      </c>
      <c r="O172" s="1" t="s">
        <v>1085</v>
      </c>
      <c r="P172" s="1">
        <v>632</v>
      </c>
      <c r="Q172" s="1" t="s">
        <v>1086</v>
      </c>
      <c r="R172">
        <f t="shared" ca="1" si="2"/>
        <v>1</v>
      </c>
      <c r="S172">
        <f t="shared" ca="1" si="2"/>
        <v>0</v>
      </c>
    </row>
    <row r="173" spans="1:19" ht="13.2">
      <c r="A173" s="1" t="s">
        <v>1087</v>
      </c>
      <c r="B173" s="1">
        <v>58</v>
      </c>
      <c r="C173" s="1" t="str">
        <f ca="1">IFERROR(__xludf.DUMMYFUNCTION("GOOGLETRANSLATE(D173,""en"",""pt"")"),"Grande")</f>
        <v>Grande</v>
      </c>
      <c r="D173" s="3">
        <v>43603</v>
      </c>
      <c r="E173" s="1">
        <v>4</v>
      </c>
      <c r="F173" s="2" t="str">
        <f ca="1">IFERROR(__xludf.DUMMYFUNCTION("GOOGLETRANSLATE(I173,""en"",""pt"")"),"Iogurte")</f>
        <v>Iogurte</v>
      </c>
      <c r="G173" s="1" t="s">
        <v>1088</v>
      </c>
      <c r="H173" s="1" t="s">
        <v>1089</v>
      </c>
      <c r="I173" s="1" t="str">
        <f ca="1">IFERROR(__xludf.DUMMYFUNCTION("GOOGLETRANSLATE(O173,""en"",""pt"")"),"29")</f>
        <v>29</v>
      </c>
      <c r="J173" s="1" t="str">
        <f ca="1">IFERROR(__xludf.DUMMYFUNCTION("GOOGLETRANSLATE(Q173,""en"",""pt"")"),"Congeladas")</f>
        <v>Congeladas</v>
      </c>
      <c r="K173" s="3">
        <v>43554</v>
      </c>
      <c r="L173" s="3">
        <v>43583</v>
      </c>
      <c r="M173" s="1">
        <v>277</v>
      </c>
      <c r="N173" s="1" t="s">
        <v>745</v>
      </c>
      <c r="O173" s="1" t="s">
        <v>1090</v>
      </c>
      <c r="P173" s="1">
        <v>22</v>
      </c>
      <c r="Q173" s="1" t="s">
        <v>1092</v>
      </c>
      <c r="R173">
        <f t="shared" ca="1" si="2"/>
        <v>1</v>
      </c>
      <c r="S173">
        <f t="shared" ca="1" si="2"/>
        <v>1</v>
      </c>
    </row>
    <row r="174" spans="1:19" ht="13.2">
      <c r="A174" s="1" t="s">
        <v>1093</v>
      </c>
      <c r="B174" s="1">
        <v>41</v>
      </c>
      <c r="C174" s="1" t="str">
        <f ca="1">IFERROR(__xludf.DUMMYFUNCTION("GOOGLETRANSLATE(D174,""en"",""pt"")"),"Grande")</f>
        <v>Grande</v>
      </c>
      <c r="D174" s="3">
        <v>44536</v>
      </c>
      <c r="E174" s="1">
        <v>3</v>
      </c>
      <c r="F174" s="2" t="str">
        <f ca="1">IFERROR(__xludf.DUMMYFUNCTION("GOOGLETRANSLATE(I174,""en"",""pt"")"),"Queijo")</f>
        <v>Queijo</v>
      </c>
      <c r="G174" s="1" t="s">
        <v>1094</v>
      </c>
      <c r="H174" s="1" t="s">
        <v>1095</v>
      </c>
      <c r="I174" s="1" t="str">
        <f ca="1">IFERROR(__xludf.DUMMYFUNCTION("GOOGLETRANSLATE(O174,""en"",""pt"")"),"68")</f>
        <v>68</v>
      </c>
      <c r="J174" s="1" t="str">
        <f ca="1">IFERROR(__xludf.DUMMYFUNCTION("GOOGLETRANSLATE(Q174,""en"",""pt"")"),"Congeladas")</f>
        <v>Congeladas</v>
      </c>
      <c r="K174" s="3">
        <v>44506</v>
      </c>
      <c r="L174" s="3">
        <v>44574</v>
      </c>
      <c r="M174" s="1">
        <v>195</v>
      </c>
      <c r="N174" s="1" t="s">
        <v>84</v>
      </c>
      <c r="O174" s="7">
        <v>1584544</v>
      </c>
      <c r="P174" s="1">
        <v>314</v>
      </c>
      <c r="Q174" s="1" t="s">
        <v>1097</v>
      </c>
      <c r="R174">
        <f t="shared" ca="1" si="2"/>
        <v>0</v>
      </c>
      <c r="S174">
        <f t="shared" ca="1" si="2"/>
        <v>1</v>
      </c>
    </row>
    <row r="175" spans="1:19" ht="13.2">
      <c r="A175" s="1" t="s">
        <v>1098</v>
      </c>
      <c r="B175" s="1">
        <v>60</v>
      </c>
      <c r="C175" s="1" t="str">
        <f ca="1">IFERROR(__xludf.DUMMYFUNCTION("GOOGLETRANSLATE(D175,""en"",""pt"")"),"Médio")</f>
        <v>Médio</v>
      </c>
      <c r="D175" s="3">
        <v>43725</v>
      </c>
      <c r="E175" s="1">
        <v>3</v>
      </c>
      <c r="F175" s="2" t="str">
        <f ca="1">IFERROR(__xludf.DUMMYFUNCTION("GOOGLETRANSLATE(I175,""en"",""pt"")"),"Queijo")</f>
        <v>Queijo</v>
      </c>
      <c r="G175" s="1" t="s">
        <v>1099</v>
      </c>
      <c r="H175" s="1" t="s">
        <v>1100</v>
      </c>
      <c r="I175" s="1" t="str">
        <f ca="1">IFERROR(__xludf.DUMMYFUNCTION("GOOGLETRANSLATE(O175,""en"",""pt"")"),"49")</f>
        <v>49</v>
      </c>
      <c r="J175" s="1" t="str">
        <f ca="1">IFERROR(__xludf.DUMMYFUNCTION("GOOGLETRANSLATE(Q175,""en"",""pt"")"),"Refrigerado")</f>
        <v>Refrigerado</v>
      </c>
      <c r="K175" s="3">
        <v>43675</v>
      </c>
      <c r="L175" s="3">
        <v>43724</v>
      </c>
      <c r="M175" s="1">
        <v>280</v>
      </c>
      <c r="N175" s="1" t="s">
        <v>1101</v>
      </c>
      <c r="O175" s="5">
        <v>2499812</v>
      </c>
      <c r="P175" s="1">
        <v>193</v>
      </c>
      <c r="Q175" s="1" t="s">
        <v>1102</v>
      </c>
      <c r="R175">
        <f t="shared" ca="1" si="2"/>
        <v>0</v>
      </c>
      <c r="S175">
        <f t="shared" ca="1" si="2"/>
        <v>1</v>
      </c>
    </row>
    <row r="176" spans="1:19" ht="13.2">
      <c r="A176" s="1" t="s">
        <v>1103</v>
      </c>
      <c r="B176" s="1">
        <v>77</v>
      </c>
      <c r="C176" s="1" t="str">
        <f ca="1">IFERROR(__xludf.DUMMYFUNCTION("GOOGLETRANSLATE(D176,""en"",""pt"")"),"Pequeno")</f>
        <v>Pequeno</v>
      </c>
      <c r="D176" s="3">
        <v>44055</v>
      </c>
      <c r="E176" s="1">
        <v>6</v>
      </c>
      <c r="F176" s="2" t="str">
        <f ca="1">IFERROR(__xludf.DUMMYFUNCTION("GOOGLETRANSLATE(I176,""en"",""pt"")"),"Coalhada")</f>
        <v>Coalhada</v>
      </c>
      <c r="G176" s="1" t="s">
        <v>1104</v>
      </c>
      <c r="H176" s="1" t="s">
        <v>1105</v>
      </c>
      <c r="I176" s="1" t="str">
        <f ca="1">IFERROR(__xludf.DUMMYFUNCTION("GOOGLETRANSLATE(O176,""en"",""pt"")"),"6")</f>
        <v>6</v>
      </c>
      <c r="J176" s="1" t="str">
        <f ca="1">IFERROR(__xludf.DUMMYFUNCTION("GOOGLETRANSLATE(Q176,""en"",""pt"")"),"Refrigerado")</f>
        <v>Refrigerado</v>
      </c>
      <c r="K176" s="3">
        <v>44054</v>
      </c>
      <c r="L176" s="3">
        <v>44060</v>
      </c>
      <c r="M176" s="1">
        <v>805</v>
      </c>
      <c r="N176" s="1" t="s">
        <v>153</v>
      </c>
      <c r="O176" s="1" t="s">
        <v>1106</v>
      </c>
      <c r="P176" s="1">
        <v>28</v>
      </c>
      <c r="Q176" s="1" t="s">
        <v>1107</v>
      </c>
      <c r="R176">
        <f t="shared" ca="1" si="2"/>
        <v>1</v>
      </c>
      <c r="S176">
        <f t="shared" ca="1" si="2"/>
        <v>1</v>
      </c>
    </row>
    <row r="177" spans="1:19" ht="13.2">
      <c r="A177" s="1" t="s">
        <v>1108</v>
      </c>
      <c r="B177" s="1">
        <v>90</v>
      </c>
      <c r="C177" s="1" t="str">
        <f ca="1">IFERROR(__xludf.DUMMYFUNCTION("GOOGLETRANSLATE(D177,""en"",""pt"")"),"Grande")</f>
        <v>Grande</v>
      </c>
      <c r="D177" s="3">
        <v>44330</v>
      </c>
      <c r="E177" s="1">
        <v>6</v>
      </c>
      <c r="F177" s="2" t="str">
        <f ca="1">IFERROR(__xludf.DUMMYFUNCTION("GOOGLETRANSLATE(I177,""en"",""pt"")"),"Coalhada")</f>
        <v>Coalhada</v>
      </c>
      <c r="G177" s="1" t="s">
        <v>1109</v>
      </c>
      <c r="H177" s="1" t="s">
        <v>1110</v>
      </c>
      <c r="I177" s="1" t="str">
        <f ca="1">IFERROR(__xludf.DUMMYFUNCTION("GOOGLETRANSLATE(O177,""en"",""pt"")"),"7")</f>
        <v>7</v>
      </c>
      <c r="J177" s="1" t="str">
        <f ca="1">IFERROR(__xludf.DUMMYFUNCTION("GOOGLETRANSLATE(Q177,""en"",""pt"")"),"Refrigerado")</f>
        <v>Refrigerado</v>
      </c>
      <c r="K177" s="3">
        <v>44323</v>
      </c>
      <c r="L177" s="3">
        <v>44330</v>
      </c>
      <c r="M177" s="1">
        <v>153</v>
      </c>
      <c r="N177" s="1" t="s">
        <v>1111</v>
      </c>
      <c r="O177" s="1" t="s">
        <v>1112</v>
      </c>
      <c r="P177" s="1">
        <v>656</v>
      </c>
      <c r="Q177" s="1" t="s">
        <v>1114</v>
      </c>
      <c r="R177">
        <f t="shared" ca="1" si="2"/>
        <v>0</v>
      </c>
      <c r="S177">
        <f t="shared" ca="1" si="2"/>
        <v>0</v>
      </c>
    </row>
    <row r="178" spans="1:19" ht="13.2">
      <c r="A178" s="1" t="s">
        <v>1115</v>
      </c>
      <c r="B178" s="1">
        <v>78</v>
      </c>
      <c r="C178" s="1" t="str">
        <f ca="1">IFERROR(__xludf.DUMMYFUNCTION("GOOGLETRANSLATE(D178,""en"",""pt"")"),"Grande")</f>
        <v>Grande</v>
      </c>
      <c r="D178" s="3">
        <v>43507</v>
      </c>
      <c r="E178" s="1">
        <v>10</v>
      </c>
      <c r="F178" s="2" t="str">
        <f ca="1">IFERROR(__xludf.DUMMYFUNCTION("GOOGLETRANSLATE(I178,""en"",""pt"")"),"ghee")</f>
        <v>ghee</v>
      </c>
      <c r="G178" s="1" t="s">
        <v>1116</v>
      </c>
      <c r="H178" s="1" t="s">
        <v>1117</v>
      </c>
      <c r="I178" s="1" t="str">
        <f ca="1">IFERROR(__xludf.DUMMYFUNCTION("GOOGLETRANSLATE(O178,""en"",""pt"")"),"122")</f>
        <v>122</v>
      </c>
      <c r="J178" s="1" t="str">
        <f ca="1">IFERROR(__xludf.DUMMYFUNCTION("GOOGLETRANSLATE(Q178,""en"",""pt"")"),"Ambiente")</f>
        <v>Ambiente</v>
      </c>
      <c r="K178" s="3">
        <v>43475</v>
      </c>
      <c r="L178" s="3">
        <v>43597</v>
      </c>
      <c r="M178" s="1">
        <v>22</v>
      </c>
      <c r="N178" s="1" t="s">
        <v>1118</v>
      </c>
      <c r="O178" s="5" t="s">
        <v>1119</v>
      </c>
      <c r="P178" s="1">
        <v>92</v>
      </c>
      <c r="Q178" s="1" t="s">
        <v>1121</v>
      </c>
      <c r="R178">
        <f t="shared" ca="1" si="2"/>
        <v>1</v>
      </c>
      <c r="S178">
        <f t="shared" ca="1" si="2"/>
        <v>1</v>
      </c>
    </row>
    <row r="179" spans="1:19" ht="13.2">
      <c r="A179" s="1" t="s">
        <v>1122</v>
      </c>
      <c r="B179" s="1">
        <v>40</v>
      </c>
      <c r="C179" s="1" t="str">
        <f ca="1">IFERROR(__xludf.DUMMYFUNCTION("GOOGLETRANSLATE(D179,""en"",""pt"")"),"Pequeno")</f>
        <v>Pequeno</v>
      </c>
      <c r="D179" s="3">
        <v>43726</v>
      </c>
      <c r="E179" s="1">
        <v>2</v>
      </c>
      <c r="F179" s="2" t="str">
        <f ca="1">IFERROR(__xludf.DUMMYFUNCTION("GOOGLETRANSLATE(I179,""en"",""pt"")"),"Manteiga")</f>
        <v>Manteiga</v>
      </c>
      <c r="G179" s="1" t="s">
        <v>1123</v>
      </c>
      <c r="H179" s="1" t="s">
        <v>1124</v>
      </c>
      <c r="I179" s="1" t="str">
        <f ca="1">IFERROR(__xludf.DUMMYFUNCTION("GOOGLETRANSLATE(O179,""en"",""pt"")"),"35")</f>
        <v>35</v>
      </c>
      <c r="J179" s="1" t="str">
        <f ca="1">IFERROR(__xludf.DUMMYFUNCTION("GOOGLETRANSLATE(Q179,""en"",""pt"")"),"Congeladas")</f>
        <v>Congeladas</v>
      </c>
      <c r="K179" s="3">
        <v>43683</v>
      </c>
      <c r="L179" s="3">
        <v>43718</v>
      </c>
      <c r="M179" s="1">
        <v>128</v>
      </c>
      <c r="N179" s="1" t="s">
        <v>578</v>
      </c>
      <c r="O179" s="1" t="s">
        <v>1125</v>
      </c>
      <c r="P179" s="1">
        <v>12</v>
      </c>
      <c r="Q179" s="1" t="s">
        <v>1127</v>
      </c>
      <c r="R179">
        <f t="shared" ca="1" si="2"/>
        <v>0</v>
      </c>
      <c r="S179">
        <f t="shared" ca="1" si="2"/>
        <v>1</v>
      </c>
    </row>
    <row r="180" spans="1:19" ht="13.2">
      <c r="A180" s="1" t="s">
        <v>1128</v>
      </c>
      <c r="B180" s="1">
        <v>41</v>
      </c>
      <c r="C180" s="1" t="str">
        <f ca="1">IFERROR(__xludf.DUMMYFUNCTION("GOOGLETRANSLATE(D180,""en"",""pt"")"),"Grande")</f>
        <v>Grande</v>
      </c>
      <c r="D180" s="3">
        <v>44819</v>
      </c>
      <c r="E180" s="1">
        <v>4</v>
      </c>
      <c r="F180" s="2" t="str">
        <f ca="1">IFERROR(__xludf.DUMMYFUNCTION("GOOGLETRANSLATE(I180,""en"",""pt"")"),"Iogurte")</f>
        <v>Iogurte</v>
      </c>
      <c r="G180" s="1" t="s">
        <v>1129</v>
      </c>
      <c r="H180" s="1" t="s">
        <v>1130</v>
      </c>
      <c r="I180" s="1" t="str">
        <f ca="1">IFERROR(__xludf.DUMMYFUNCTION("GOOGLETRANSLATE(O180,""en"",""pt"")"),"26")</f>
        <v>26</v>
      </c>
      <c r="J180" s="1" t="str">
        <f ca="1">IFERROR(__xludf.DUMMYFUNCTION("GOOGLETRANSLATE(Q180,""en"",""pt"")"),"Congeladas")</f>
        <v>Congeladas</v>
      </c>
      <c r="K180" s="3">
        <v>44759</v>
      </c>
      <c r="L180" s="3">
        <v>44785</v>
      </c>
      <c r="M180" s="1">
        <v>435</v>
      </c>
      <c r="N180" s="1" t="s">
        <v>1131</v>
      </c>
      <c r="O180" s="1" t="s">
        <v>1132</v>
      </c>
      <c r="P180" s="1">
        <v>155</v>
      </c>
      <c r="Q180" s="1" t="s">
        <v>1134</v>
      </c>
      <c r="R180">
        <f t="shared" ca="1" si="2"/>
        <v>0</v>
      </c>
      <c r="S180">
        <f t="shared" ca="1" si="2"/>
        <v>1</v>
      </c>
    </row>
    <row r="181" spans="1:19" ht="13.2">
      <c r="A181" s="1" t="s">
        <v>1135</v>
      </c>
      <c r="B181" s="1">
        <v>20</v>
      </c>
      <c r="C181" s="1" t="str">
        <f ca="1">IFERROR(__xludf.DUMMYFUNCTION("GOOGLETRANSLATE(D181,""en"",""pt"")"),"Pequeno")</f>
        <v>Pequeno</v>
      </c>
      <c r="D181" s="3">
        <v>43492</v>
      </c>
      <c r="E181" s="1">
        <v>10</v>
      </c>
      <c r="F181" s="2" t="str">
        <f ca="1">IFERROR(__xludf.DUMMYFUNCTION("GOOGLETRANSLATE(I181,""en"",""pt"")"),"ghee")</f>
        <v>ghee</v>
      </c>
      <c r="G181" s="1" t="s">
        <v>1136</v>
      </c>
      <c r="H181" s="1" t="s">
        <v>1137</v>
      </c>
      <c r="I181" s="1" t="str">
        <f ca="1">IFERROR(__xludf.DUMMYFUNCTION("GOOGLETRANSLATE(O181,""en"",""pt"")"),"106")</f>
        <v>106</v>
      </c>
      <c r="J181" s="1" t="str">
        <f ca="1">IFERROR(__xludf.DUMMYFUNCTION("GOOGLETRANSLATE(Q181,""en"",""pt"")"),"Ambiente")</f>
        <v>Ambiente</v>
      </c>
      <c r="K181" s="3">
        <v>43468</v>
      </c>
      <c r="L181" s="3">
        <v>43574</v>
      </c>
      <c r="M181" s="1">
        <v>726</v>
      </c>
      <c r="N181" s="1" t="s">
        <v>874</v>
      </c>
      <c r="O181" s="1" t="s">
        <v>1138</v>
      </c>
      <c r="P181" s="1">
        <v>66</v>
      </c>
      <c r="Q181" s="1" t="s">
        <v>1140</v>
      </c>
      <c r="R181">
        <f t="shared" ca="1" si="2"/>
        <v>0</v>
      </c>
      <c r="S181">
        <f t="shared" ca="1" si="2"/>
        <v>0</v>
      </c>
    </row>
    <row r="182" spans="1:19" ht="13.2">
      <c r="A182" s="1" t="s">
        <v>1141</v>
      </c>
      <c r="B182" s="1">
        <v>48</v>
      </c>
      <c r="C182" s="1" t="str">
        <f ca="1">IFERROR(__xludf.DUMMYFUNCTION("GOOGLETRANSLATE(D182,""en"",""pt"")"),"Médio")</f>
        <v>Médio</v>
      </c>
      <c r="D182" s="3">
        <v>44430</v>
      </c>
      <c r="E182" s="1">
        <v>3</v>
      </c>
      <c r="F182" s="2" t="str">
        <f ca="1">IFERROR(__xludf.DUMMYFUNCTION("GOOGLETRANSLATE(I182,""en"",""pt"")"),"Queijo")</f>
        <v>Queijo</v>
      </c>
      <c r="G182" s="1" t="s">
        <v>1142</v>
      </c>
      <c r="H182" s="1" t="s">
        <v>1143</v>
      </c>
      <c r="I182" s="1" t="str">
        <f ca="1">IFERROR(__xludf.DUMMYFUNCTION("GOOGLETRANSLATE(O182,""en"",""pt"")"),"26")</f>
        <v>26</v>
      </c>
      <c r="J182" s="1" t="str">
        <f ca="1">IFERROR(__xludf.DUMMYFUNCTION("GOOGLETRANSLATE(Q182,""en"",""pt"")"),"Congeladas")</f>
        <v>Congeladas</v>
      </c>
      <c r="K182" s="3">
        <v>44372</v>
      </c>
      <c r="L182" s="3">
        <v>44398</v>
      </c>
      <c r="M182" s="1">
        <v>631</v>
      </c>
      <c r="N182" s="1" t="s">
        <v>1144</v>
      </c>
      <c r="O182" s="1" t="s">
        <v>1145</v>
      </c>
      <c r="P182" s="1">
        <v>26</v>
      </c>
      <c r="Q182" s="1" t="s">
        <v>1147</v>
      </c>
      <c r="R182">
        <f t="shared" ca="1" si="2"/>
        <v>1</v>
      </c>
      <c r="S182">
        <f t="shared" ca="1" si="2"/>
        <v>0</v>
      </c>
    </row>
    <row r="183" spans="1:19" ht="13.2">
      <c r="A183" s="1" t="s">
        <v>1148</v>
      </c>
      <c r="B183" s="1">
        <v>23</v>
      </c>
      <c r="C183" s="1" t="str">
        <f ca="1">IFERROR(__xludf.DUMMYFUNCTION("GOOGLETRANSLATE(D183,""en"",""pt"")"),"Médio")</f>
        <v>Médio</v>
      </c>
      <c r="D183" s="3">
        <v>43952</v>
      </c>
      <c r="E183" s="1">
        <v>4</v>
      </c>
      <c r="F183" s="2" t="str">
        <f ca="1">IFERROR(__xludf.DUMMYFUNCTION("GOOGLETRANSLATE(I183,""en"",""pt"")"),"Iogurte")</f>
        <v>Iogurte</v>
      </c>
      <c r="G183" s="1" t="s">
        <v>1149</v>
      </c>
      <c r="H183" s="1" t="s">
        <v>1150</v>
      </c>
      <c r="I183" s="1" t="str">
        <f ca="1">IFERROR(__xludf.DUMMYFUNCTION("GOOGLETRANSLATE(O183,""en"",""pt"")"),"26")</f>
        <v>26</v>
      </c>
      <c r="J183" s="1" t="str">
        <f ca="1">IFERROR(__xludf.DUMMYFUNCTION("GOOGLETRANSLATE(Q183,""en"",""pt"")"),"Congeladas")</f>
        <v>Congeladas</v>
      </c>
      <c r="K183" s="3">
        <v>43920</v>
      </c>
      <c r="L183" s="3">
        <v>43946</v>
      </c>
      <c r="M183" s="1">
        <v>104</v>
      </c>
      <c r="N183" s="1" t="s">
        <v>1151</v>
      </c>
      <c r="O183" s="1" t="s">
        <v>1152</v>
      </c>
      <c r="P183" s="1">
        <v>135</v>
      </c>
      <c r="Q183" s="1" t="s">
        <v>1153</v>
      </c>
      <c r="R183">
        <f t="shared" ca="1" si="2"/>
        <v>1</v>
      </c>
      <c r="S183">
        <f t="shared" ca="1" si="2"/>
        <v>1</v>
      </c>
    </row>
    <row r="184" spans="1:19" ht="13.2">
      <c r="A184" s="1" t="s">
        <v>1154</v>
      </c>
      <c r="B184" s="1">
        <v>79</v>
      </c>
      <c r="C184" s="1" t="str">
        <f ca="1">IFERROR(__xludf.DUMMYFUNCTION("GOOGLETRANSLATE(D184,""en"",""pt"")"),"Médio")</f>
        <v>Médio</v>
      </c>
      <c r="D184" s="3">
        <v>44090</v>
      </c>
      <c r="E184" s="1">
        <v>10</v>
      </c>
      <c r="F184" s="2" t="str">
        <f ca="1">IFERROR(__xludf.DUMMYFUNCTION("GOOGLETRANSLATE(I184,""en"",""pt"")"),"ghee")</f>
        <v>ghee</v>
      </c>
      <c r="G184" s="1" t="s">
        <v>1155</v>
      </c>
      <c r="H184" s="1" t="s">
        <v>1156</v>
      </c>
      <c r="I184" s="1" t="str">
        <f ca="1">IFERROR(__xludf.DUMMYFUNCTION("GOOGLETRANSLATE(O184,""en"",""pt"")"),"125")</f>
        <v>125</v>
      </c>
      <c r="J184" s="1" t="str">
        <f ca="1">IFERROR(__xludf.DUMMYFUNCTION("GOOGLETRANSLATE(Q184,""en"",""pt"")"),"Ambiente")</f>
        <v>Ambiente</v>
      </c>
      <c r="K184" s="3">
        <v>44066</v>
      </c>
      <c r="L184" s="3">
        <v>44191</v>
      </c>
      <c r="M184" s="1">
        <v>637</v>
      </c>
      <c r="N184" s="1" t="s">
        <v>1157</v>
      </c>
      <c r="O184" s="1" t="s">
        <v>1158</v>
      </c>
      <c r="P184" s="1">
        <v>131</v>
      </c>
      <c r="Q184" s="4">
        <v>45318</v>
      </c>
      <c r="R184">
        <f t="shared" ca="1" si="2"/>
        <v>1</v>
      </c>
      <c r="S184">
        <f t="shared" ca="1" si="2"/>
        <v>0</v>
      </c>
    </row>
    <row r="185" spans="1:19" ht="13.2">
      <c r="A185" s="1" t="s">
        <v>1159</v>
      </c>
      <c r="B185" s="1">
        <v>100</v>
      </c>
      <c r="C185" s="1" t="str">
        <f ca="1">IFERROR(__xludf.DUMMYFUNCTION("GOOGLETRANSLATE(D185,""en"",""pt"")"),"Grande")</f>
        <v>Grande</v>
      </c>
      <c r="D185" s="3">
        <v>43725</v>
      </c>
      <c r="E185" s="1">
        <v>5</v>
      </c>
      <c r="F185" s="2" t="str">
        <f ca="1">IFERROR(__xludf.DUMMYFUNCTION("GOOGLETRANSLATE(I185,""en"",""pt"")"),"Sorvete")</f>
        <v>Sorvete</v>
      </c>
      <c r="G185" s="1" t="s">
        <v>1160</v>
      </c>
      <c r="H185" s="1" t="s">
        <v>1161</v>
      </c>
      <c r="I185" s="1" t="str">
        <f ca="1">IFERROR(__xludf.DUMMYFUNCTION("GOOGLETRANSLATE(O185,""en"",""pt"")"),"25")</f>
        <v>25</v>
      </c>
      <c r="J185" s="1" t="str">
        <f ca="1">IFERROR(__xludf.DUMMYFUNCTION("GOOGLETRANSLATE(Q185,""en"",""pt"")"),"Congeladas")</f>
        <v>Congeladas</v>
      </c>
      <c r="K185" s="3">
        <v>43698</v>
      </c>
      <c r="L185" s="3">
        <v>43723</v>
      </c>
      <c r="M185" s="1">
        <v>198</v>
      </c>
      <c r="N185" s="1" t="s">
        <v>1162</v>
      </c>
      <c r="O185" s="1" t="s">
        <v>1163</v>
      </c>
      <c r="P185" s="1">
        <v>190</v>
      </c>
      <c r="Q185" s="1" t="s">
        <v>1165</v>
      </c>
      <c r="R185">
        <f t="shared" ca="1" si="2"/>
        <v>1</v>
      </c>
      <c r="S185">
        <f t="shared" ca="1" si="2"/>
        <v>1</v>
      </c>
    </row>
    <row r="186" spans="1:19" ht="13.2">
      <c r="A186" s="1" t="s">
        <v>1166</v>
      </c>
      <c r="B186" s="1">
        <v>32</v>
      </c>
      <c r="C186" s="1" t="str">
        <f ca="1">IFERROR(__xludf.DUMMYFUNCTION("GOOGLETRANSLATE(D186,""en"",""pt"")"),"Grande")</f>
        <v>Grande</v>
      </c>
      <c r="D186" s="3">
        <v>44678</v>
      </c>
      <c r="E186" s="1">
        <v>8</v>
      </c>
      <c r="F186" s="2" t="str">
        <f ca="1">IFERROR(__xludf.DUMMYFUNCTION("GOOGLETRANSLATE(I186,""en"",""pt"")"),"Soro de leite coalhado")</f>
        <v>Soro de leite coalhado</v>
      </c>
      <c r="G186" s="1" t="s">
        <v>1167</v>
      </c>
      <c r="H186" s="1" t="s">
        <v>1168</v>
      </c>
      <c r="I186" s="1" t="str">
        <f ca="1">IFERROR(__xludf.DUMMYFUNCTION("GOOGLETRANSLATE(O186,""en"",""pt"")"),"9")</f>
        <v>9</v>
      </c>
      <c r="J186" s="1" t="str">
        <f ca="1">IFERROR(__xludf.DUMMYFUNCTION("GOOGLETRANSLATE(Q186,""en"",""pt"")"),"Refrigerado")</f>
        <v>Refrigerado</v>
      </c>
      <c r="K186" s="3">
        <v>44655</v>
      </c>
      <c r="L186" s="3">
        <v>44664</v>
      </c>
      <c r="M186" s="1">
        <v>125</v>
      </c>
      <c r="N186" s="1" t="s">
        <v>1169</v>
      </c>
      <c r="O186" s="1" t="s">
        <v>1170</v>
      </c>
      <c r="P186" s="1">
        <v>272</v>
      </c>
      <c r="Q186" s="1" t="s">
        <v>1172</v>
      </c>
      <c r="R186">
        <f t="shared" ca="1" si="2"/>
        <v>1</v>
      </c>
      <c r="S186">
        <f t="shared" ca="1" si="2"/>
        <v>1</v>
      </c>
    </row>
    <row r="187" spans="1:19" ht="13.2">
      <c r="A187" s="1" t="s">
        <v>1173</v>
      </c>
      <c r="B187" s="1">
        <v>93</v>
      </c>
      <c r="C187" s="1" t="str">
        <f ca="1">IFERROR(__xludf.DUMMYFUNCTION("GOOGLETRANSLATE(D187,""en"",""pt"")"),"Grande")</f>
        <v>Grande</v>
      </c>
      <c r="D187" s="3">
        <v>44221</v>
      </c>
      <c r="E187" s="1">
        <v>5</v>
      </c>
      <c r="F187" s="2" t="str">
        <f ca="1">IFERROR(__xludf.DUMMYFUNCTION("GOOGLETRANSLATE(I187,""en"",""pt"")"),"Sorvete")</f>
        <v>Sorvete</v>
      </c>
      <c r="G187" s="1" t="s">
        <v>1174</v>
      </c>
      <c r="H187" s="1" t="s">
        <v>1175</v>
      </c>
      <c r="I187" s="1" t="str">
        <f ca="1">IFERROR(__xludf.DUMMYFUNCTION("GOOGLETRANSLATE(O187,""en"",""pt"")"),"28")</f>
        <v>28</v>
      </c>
      <c r="J187" s="1" t="str">
        <f ca="1">IFERROR(__xludf.DUMMYFUNCTION("GOOGLETRANSLATE(Q187,""en"",""pt"")"),"Congeladas")</f>
        <v>Congeladas</v>
      </c>
      <c r="K187" s="3">
        <v>44182</v>
      </c>
      <c r="L187" s="3">
        <v>44210</v>
      </c>
      <c r="M187" s="1">
        <v>24</v>
      </c>
      <c r="N187" s="1" t="s">
        <v>1176</v>
      </c>
      <c r="O187" s="1" t="s">
        <v>1177</v>
      </c>
      <c r="P187" s="1">
        <v>10</v>
      </c>
      <c r="Q187" s="1" t="s">
        <v>1179</v>
      </c>
      <c r="R187">
        <f t="shared" ca="1" si="2"/>
        <v>1</v>
      </c>
      <c r="S187">
        <f t="shared" ca="1" si="2"/>
        <v>0</v>
      </c>
    </row>
    <row r="188" spans="1:19" ht="13.2">
      <c r="A188" s="1" t="s">
        <v>1180</v>
      </c>
      <c r="B188" s="1">
        <v>39</v>
      </c>
      <c r="C188" s="1" t="str">
        <f ca="1">IFERROR(__xludf.DUMMYFUNCTION("GOOGLETRANSLATE(D188,""en"",""pt"")"),"Pequeno")</f>
        <v>Pequeno</v>
      </c>
      <c r="D188" s="3">
        <v>43651</v>
      </c>
      <c r="E188" s="1">
        <v>2</v>
      </c>
      <c r="F188" s="2" t="str">
        <f ca="1">IFERROR(__xludf.DUMMYFUNCTION("GOOGLETRANSLATE(I188,""en"",""pt"")"),"Manteiga")</f>
        <v>Manteiga</v>
      </c>
      <c r="G188" s="1" t="s">
        <v>1181</v>
      </c>
      <c r="H188" s="1" t="s">
        <v>1182</v>
      </c>
      <c r="I188" s="1" t="str">
        <f ca="1">IFERROR(__xludf.DUMMYFUNCTION("GOOGLETRANSLATE(O188,""en"",""pt"")"),"28")</f>
        <v>28</v>
      </c>
      <c r="J188" s="1" t="str">
        <f ca="1">IFERROR(__xludf.DUMMYFUNCTION("GOOGLETRANSLATE(Q188,""en"",""pt"")"),"Congeladas")</f>
        <v>Congeladas</v>
      </c>
      <c r="K188" s="3">
        <v>43616</v>
      </c>
      <c r="L188" s="3">
        <v>43644</v>
      </c>
      <c r="M188" s="1">
        <v>65</v>
      </c>
      <c r="N188" s="1" t="s">
        <v>1183</v>
      </c>
      <c r="O188" s="1" t="s">
        <v>1184</v>
      </c>
      <c r="P188" s="1">
        <v>103</v>
      </c>
      <c r="Q188" s="1" t="s">
        <v>1186</v>
      </c>
      <c r="R188">
        <f t="shared" ca="1" si="2"/>
        <v>1</v>
      </c>
      <c r="S188">
        <f t="shared" ca="1" si="2"/>
        <v>0</v>
      </c>
    </row>
    <row r="189" spans="1:19" ht="13.2">
      <c r="A189" s="1" t="s">
        <v>1187</v>
      </c>
      <c r="B189" s="1">
        <v>61</v>
      </c>
      <c r="C189" s="1" t="str">
        <f ca="1">IFERROR(__xludf.DUMMYFUNCTION("GOOGLETRANSLATE(D189,""en"",""pt"")"),"Pequeno")</f>
        <v>Pequeno</v>
      </c>
      <c r="D189" s="3">
        <v>43904</v>
      </c>
      <c r="E189" s="1">
        <v>3</v>
      </c>
      <c r="F189" s="2" t="str">
        <f ca="1">IFERROR(__xludf.DUMMYFUNCTION("GOOGLETRANSLATE(I189,""en"",""pt"")"),"Queijo")</f>
        <v>Queijo</v>
      </c>
      <c r="G189" s="1" t="s">
        <v>1188</v>
      </c>
      <c r="H189" s="1" t="s">
        <v>1189</v>
      </c>
      <c r="I189" s="1" t="str">
        <f ca="1">IFERROR(__xludf.DUMMYFUNCTION("GOOGLETRANSLATE(O189,""en"",""pt"")"),"40")</f>
        <v>40</v>
      </c>
      <c r="J189" s="1" t="str">
        <f ca="1">IFERROR(__xludf.DUMMYFUNCTION("GOOGLETRANSLATE(Q189,""en"",""pt"")"),"Refrigerado")</f>
        <v>Refrigerado</v>
      </c>
      <c r="K189" s="3">
        <v>43874</v>
      </c>
      <c r="L189" s="3">
        <v>43914</v>
      </c>
      <c r="M189" s="1">
        <v>13</v>
      </c>
      <c r="N189" s="1" t="s">
        <v>1190</v>
      </c>
      <c r="O189" s="1" t="s">
        <v>1191</v>
      </c>
      <c r="P189" s="1">
        <v>24</v>
      </c>
      <c r="Q189" s="1" t="s">
        <v>1193</v>
      </c>
      <c r="R189">
        <f t="shared" ca="1" si="2"/>
        <v>1</v>
      </c>
      <c r="S189">
        <f t="shared" ca="1" si="2"/>
        <v>0</v>
      </c>
    </row>
    <row r="190" spans="1:19" ht="13.2">
      <c r="A190" s="1" t="s">
        <v>1194</v>
      </c>
      <c r="B190" s="1">
        <v>33</v>
      </c>
      <c r="C190" s="1" t="str">
        <f ca="1">IFERROR(__xludf.DUMMYFUNCTION("GOOGLETRANSLATE(D190,""en"",""pt"")"),"Médio")</f>
        <v>Médio</v>
      </c>
      <c r="D190" s="3">
        <v>44034</v>
      </c>
      <c r="E190" s="1">
        <v>10</v>
      </c>
      <c r="F190" s="2" t="str">
        <f ca="1">IFERROR(__xludf.DUMMYFUNCTION("GOOGLETRANSLATE(I190,""en"",""pt"")"),"ghee")</f>
        <v>ghee</v>
      </c>
      <c r="G190" s="1" t="s">
        <v>1195</v>
      </c>
      <c r="H190" s="1" t="s">
        <v>290</v>
      </c>
      <c r="I190" s="1" t="str">
        <f ca="1">IFERROR(__xludf.DUMMYFUNCTION("GOOGLETRANSLATE(O190,""en"",""pt"")"),"133")</f>
        <v>133</v>
      </c>
      <c r="J190" s="1" t="str">
        <f ca="1">IFERROR(__xludf.DUMMYFUNCTION("GOOGLETRANSLATE(Q190,""en"",""pt"")"),"Ambiente")</f>
        <v>Ambiente</v>
      </c>
      <c r="K190" s="3">
        <v>43984</v>
      </c>
      <c r="L190" s="3">
        <v>44117</v>
      </c>
      <c r="M190" s="1">
        <v>47</v>
      </c>
      <c r="N190" s="1" t="s">
        <v>1196</v>
      </c>
      <c r="O190" s="1" t="s">
        <v>1197</v>
      </c>
      <c r="P190" s="1">
        <v>218</v>
      </c>
      <c r="Q190" s="1" t="s">
        <v>1199</v>
      </c>
      <c r="R190">
        <f t="shared" ca="1" si="2"/>
        <v>0</v>
      </c>
      <c r="S190">
        <f t="shared" ca="1" si="2"/>
        <v>0</v>
      </c>
    </row>
    <row r="191" spans="1:19" ht="13.2">
      <c r="A191" s="1" t="s">
        <v>1200</v>
      </c>
      <c r="B191" s="1">
        <v>68</v>
      </c>
      <c r="C191" s="1" t="str">
        <f ca="1">IFERROR(__xludf.DUMMYFUNCTION("GOOGLETRANSLATE(D191,""en"",""pt"")"),"Grande")</f>
        <v>Grande</v>
      </c>
      <c r="D191" s="3">
        <v>44576</v>
      </c>
      <c r="E191" s="1">
        <v>2</v>
      </c>
      <c r="F191" s="2" t="str">
        <f ca="1">IFERROR(__xludf.DUMMYFUNCTION("GOOGLETRANSLATE(I191,""en"",""pt"")"),"Manteiga")</f>
        <v>Manteiga</v>
      </c>
      <c r="G191" s="1" t="s">
        <v>1201</v>
      </c>
      <c r="H191" s="1" t="s">
        <v>1202</v>
      </c>
      <c r="I191" s="1" t="str">
        <f ca="1">IFERROR(__xludf.DUMMYFUNCTION("GOOGLETRANSLATE(O191,""en"",""pt"")"),"26")</f>
        <v>26</v>
      </c>
      <c r="J191" s="1" t="str">
        <f ca="1">IFERROR(__xludf.DUMMYFUNCTION("GOOGLETRANSLATE(Q191,""en"",""pt"")"),"Refrigerado")</f>
        <v>Refrigerado</v>
      </c>
      <c r="K191" s="3">
        <v>44574</v>
      </c>
      <c r="L191" s="3">
        <v>44600</v>
      </c>
      <c r="M191" s="1">
        <v>9</v>
      </c>
      <c r="N191" s="1" t="s">
        <v>1203</v>
      </c>
      <c r="O191" s="1" t="s">
        <v>1204</v>
      </c>
      <c r="P191" s="1">
        <v>34</v>
      </c>
      <c r="Q191" s="1" t="s">
        <v>1206</v>
      </c>
      <c r="R191">
        <f t="shared" ca="1" si="2"/>
        <v>0</v>
      </c>
      <c r="S191">
        <f t="shared" ca="1" si="2"/>
        <v>0</v>
      </c>
    </row>
    <row r="192" spans="1:19" ht="13.2">
      <c r="A192" s="1" t="s">
        <v>1207</v>
      </c>
      <c r="B192" s="1">
        <v>75</v>
      </c>
      <c r="C192" s="1" t="str">
        <f ca="1">IFERROR(__xludf.DUMMYFUNCTION("GOOGLETRANSLATE(D192,""en"",""pt"")"),"Grande")</f>
        <v>Grande</v>
      </c>
      <c r="D192" s="3">
        <v>44671</v>
      </c>
      <c r="E192" s="1">
        <v>6</v>
      </c>
      <c r="F192" s="2" t="str">
        <f ca="1">IFERROR(__xludf.DUMMYFUNCTION("GOOGLETRANSLATE(I192,""en"",""pt"")"),"Coalhada")</f>
        <v>Coalhada</v>
      </c>
      <c r="G192" s="1" t="s">
        <v>1208</v>
      </c>
      <c r="H192" s="1" t="s">
        <v>1209</v>
      </c>
      <c r="I192" s="1" t="str">
        <f ca="1">IFERROR(__xludf.DUMMYFUNCTION("GOOGLETRANSLATE(O192,""en"",""pt"")"),"5")</f>
        <v>5</v>
      </c>
      <c r="J192" s="1" t="str">
        <f ca="1">IFERROR(__xludf.DUMMYFUNCTION("GOOGLETRANSLATE(Q192,""en"",""pt"")"),"Refrigerado")</f>
        <v>Refrigerado</v>
      </c>
      <c r="K192" s="3">
        <v>44629</v>
      </c>
      <c r="L192" s="3">
        <v>44634</v>
      </c>
      <c r="M192" s="1">
        <v>54</v>
      </c>
      <c r="N192" s="1" t="s">
        <v>1210</v>
      </c>
      <c r="O192" s="1" t="s">
        <v>1211</v>
      </c>
      <c r="P192" s="1">
        <v>356</v>
      </c>
      <c r="Q192" s="1" t="s">
        <v>1212</v>
      </c>
      <c r="R192">
        <f t="shared" ca="1" si="2"/>
        <v>1</v>
      </c>
      <c r="S192">
        <f t="shared" ca="1" si="2"/>
        <v>1</v>
      </c>
    </row>
    <row r="193" spans="1:19" ht="13.2">
      <c r="A193" s="1" t="s">
        <v>1213</v>
      </c>
      <c r="B193" s="1">
        <v>93</v>
      </c>
      <c r="C193" s="1" t="str">
        <f ca="1">IFERROR(__xludf.DUMMYFUNCTION("GOOGLETRANSLATE(D193,""en"",""pt"")"),"Pequeno")</f>
        <v>Pequeno</v>
      </c>
      <c r="D193" s="3">
        <v>44699</v>
      </c>
      <c r="E193" s="1">
        <v>7</v>
      </c>
      <c r="F193" s="2" t="str">
        <f ca="1">IFERROR(__xludf.DUMMYFUNCTION("GOOGLETRANSLATE(I193,""en"",""pt"")"),"Lassi")</f>
        <v>Lassi</v>
      </c>
      <c r="G193" s="1" t="s">
        <v>1214</v>
      </c>
      <c r="H193" s="1" t="s">
        <v>1215</v>
      </c>
      <c r="I193" s="1" t="str">
        <f ca="1">IFERROR(__xludf.DUMMYFUNCTION("GOOGLETRANSLATE(O193,""en"",""pt"")"),"13")</f>
        <v>13</v>
      </c>
      <c r="J193" s="1" t="str">
        <f ca="1">IFERROR(__xludf.DUMMYFUNCTION("GOOGLETRANSLATE(Q193,""en"",""pt"")"),"Refrigerado")</f>
        <v>Refrigerado</v>
      </c>
      <c r="K193" s="3">
        <v>44679</v>
      </c>
      <c r="L193" s="3">
        <v>44692</v>
      </c>
      <c r="M193" s="1">
        <v>526</v>
      </c>
      <c r="N193" s="1" t="s">
        <v>1216</v>
      </c>
      <c r="O193" s="1" t="s">
        <v>1217</v>
      </c>
      <c r="P193" s="1">
        <v>152</v>
      </c>
      <c r="Q193" s="1" t="s">
        <v>1219</v>
      </c>
      <c r="R193">
        <f t="shared" ca="1" si="2"/>
        <v>0</v>
      </c>
      <c r="S193">
        <f t="shared" ca="1" si="2"/>
        <v>1</v>
      </c>
    </row>
    <row r="194" spans="1:19" ht="13.2">
      <c r="A194" s="1" t="s">
        <v>1220</v>
      </c>
      <c r="B194" s="1">
        <v>48</v>
      </c>
      <c r="C194" s="1" t="str">
        <f ca="1">IFERROR(__xludf.DUMMYFUNCTION("GOOGLETRANSLATE(D194,""en"",""pt"")"),"Médio")</f>
        <v>Médio</v>
      </c>
      <c r="D194" s="3">
        <v>43814</v>
      </c>
      <c r="E194" s="1">
        <v>9</v>
      </c>
      <c r="F194" s="2" t="str">
        <f ca="1">IFERROR(__xludf.DUMMYFUNCTION("GOOGLETRANSLATE(I194,""en"",""pt"")"),"Painel")</f>
        <v>Painel</v>
      </c>
      <c r="G194" s="1" t="s">
        <v>1221</v>
      </c>
      <c r="H194" s="1" t="s">
        <v>1222</v>
      </c>
      <c r="I194" s="1" t="str">
        <f ca="1">IFERROR(__xludf.DUMMYFUNCTION("GOOGLETRANSLATE(O194,""en"",""pt"")"),"11")</f>
        <v>11</v>
      </c>
      <c r="J194" s="1" t="str">
        <f ca="1">IFERROR(__xludf.DUMMYFUNCTION("GOOGLETRANSLATE(Q194,""en"",""pt"")"),"Refrigerado")</f>
        <v>Refrigerado</v>
      </c>
      <c r="K194" s="3">
        <v>43790</v>
      </c>
      <c r="L194" s="3">
        <v>43801</v>
      </c>
      <c r="M194" s="1">
        <v>24</v>
      </c>
      <c r="N194" s="1" t="s">
        <v>1223</v>
      </c>
      <c r="O194" s="1" t="s">
        <v>1224</v>
      </c>
      <c r="P194" s="1">
        <v>283</v>
      </c>
      <c r="Q194" s="1" t="s">
        <v>1225</v>
      </c>
      <c r="R194">
        <f t="shared" ca="1" si="2"/>
        <v>0</v>
      </c>
      <c r="S194">
        <f t="shared" ca="1" si="2"/>
        <v>1</v>
      </c>
    </row>
    <row r="195" spans="1:19" ht="13.2">
      <c r="A195" s="1" t="s">
        <v>1226</v>
      </c>
      <c r="B195" s="1">
        <v>35</v>
      </c>
      <c r="C195" s="1" t="str">
        <f ca="1">IFERROR(__xludf.DUMMYFUNCTION("GOOGLETRANSLATE(D195,""en"",""pt"")"),"Pequeno")</f>
        <v>Pequeno</v>
      </c>
      <c r="D195" s="3">
        <v>44287</v>
      </c>
      <c r="E195" s="1">
        <v>9</v>
      </c>
      <c r="F195" s="2" t="str">
        <f ca="1">IFERROR(__xludf.DUMMYFUNCTION("GOOGLETRANSLATE(I195,""en"",""pt"")"),"Painel")</f>
        <v>Painel</v>
      </c>
      <c r="G195" s="1" t="s">
        <v>1227</v>
      </c>
      <c r="H195" s="1" t="s">
        <v>1228</v>
      </c>
      <c r="I195" s="1" t="str">
        <f ca="1">IFERROR(__xludf.DUMMYFUNCTION("GOOGLETRANSLATE(O195,""en"",""pt"")"),"9")</f>
        <v>9</v>
      </c>
      <c r="J195" s="1" t="str">
        <f ca="1">IFERROR(__xludf.DUMMYFUNCTION("GOOGLETRANSLATE(Q195,""en"",""pt"")"),"Refrigerado")</f>
        <v>Refrigerado</v>
      </c>
      <c r="K195" s="3">
        <v>44266</v>
      </c>
      <c r="L195" s="3">
        <v>44275</v>
      </c>
      <c r="M195" s="1">
        <v>10</v>
      </c>
      <c r="N195" s="1" t="s">
        <v>1229</v>
      </c>
      <c r="O195" s="5" t="s">
        <v>1230</v>
      </c>
      <c r="P195" s="1">
        <v>121</v>
      </c>
      <c r="Q195" s="1" t="s">
        <v>1231</v>
      </c>
      <c r="R195">
        <f t="shared" ref="R195:S258" ca="1" si="3">RANDBETWEEN(0,1)</f>
        <v>1</v>
      </c>
      <c r="S195">
        <f t="shared" ca="1" si="3"/>
        <v>0</v>
      </c>
    </row>
    <row r="196" spans="1:19" ht="13.2">
      <c r="A196" s="1" t="s">
        <v>1232</v>
      </c>
      <c r="B196" s="1">
        <v>26</v>
      </c>
      <c r="C196" s="1" t="str">
        <f ca="1">IFERROR(__xludf.DUMMYFUNCTION("GOOGLETRANSLATE(D196,""en"",""pt"")"),"Grande")</f>
        <v>Grande</v>
      </c>
      <c r="D196" s="3">
        <v>44531</v>
      </c>
      <c r="E196" s="1">
        <v>8</v>
      </c>
      <c r="F196" s="2" t="str">
        <f ca="1">IFERROR(__xludf.DUMMYFUNCTION("GOOGLETRANSLATE(I196,""en"",""pt"")"),"Soro de leite coalhado")</f>
        <v>Soro de leite coalhado</v>
      </c>
      <c r="G196" s="1" t="s">
        <v>1233</v>
      </c>
      <c r="H196" s="1" t="s">
        <v>1234</v>
      </c>
      <c r="I196" s="1" t="str">
        <f ca="1">IFERROR(__xludf.DUMMYFUNCTION("GOOGLETRANSLATE(O196,""en"",""pt"")"),"10")</f>
        <v>10</v>
      </c>
      <c r="J196" s="1" t="str">
        <f ca="1">IFERROR(__xludf.DUMMYFUNCTION("GOOGLETRANSLATE(Q196,""en"",""pt"")"),"Refrigerado")</f>
        <v>Refrigerado</v>
      </c>
      <c r="K196" s="3">
        <v>44527</v>
      </c>
      <c r="L196" s="3">
        <v>44537</v>
      </c>
      <c r="M196" s="1">
        <v>61</v>
      </c>
      <c r="N196" s="1" t="s">
        <v>1235</v>
      </c>
      <c r="O196" s="5">
        <v>1086933</v>
      </c>
      <c r="P196" s="1">
        <v>731</v>
      </c>
      <c r="Q196" s="1" t="s">
        <v>1236</v>
      </c>
      <c r="R196">
        <f t="shared" ca="1" si="3"/>
        <v>0</v>
      </c>
      <c r="S196">
        <f t="shared" ca="1" si="3"/>
        <v>0</v>
      </c>
    </row>
    <row r="197" spans="1:19" ht="13.2">
      <c r="A197" s="1" t="s">
        <v>1237</v>
      </c>
      <c r="B197" s="1">
        <v>77</v>
      </c>
      <c r="C197" s="1" t="str">
        <f ca="1">IFERROR(__xludf.DUMMYFUNCTION("GOOGLETRANSLATE(D197,""en"",""pt"")"),"Pequeno")</f>
        <v>Pequeno</v>
      </c>
      <c r="D197" s="3">
        <v>44799</v>
      </c>
      <c r="E197" s="1">
        <v>5</v>
      </c>
      <c r="F197" s="2" t="str">
        <f ca="1">IFERROR(__xludf.DUMMYFUNCTION("GOOGLETRANSLATE(I197,""en"",""pt"")"),"Sorvete")</f>
        <v>Sorvete</v>
      </c>
      <c r="G197" s="1" t="s">
        <v>1238</v>
      </c>
      <c r="H197" s="1" t="s">
        <v>1239</v>
      </c>
      <c r="I197" s="1" t="str">
        <f ca="1">IFERROR(__xludf.DUMMYFUNCTION("GOOGLETRANSLATE(O197,""en"",""pt"")"),"29")</f>
        <v>29</v>
      </c>
      <c r="J197" s="1" t="str">
        <f ca="1">IFERROR(__xludf.DUMMYFUNCTION("GOOGLETRANSLATE(Q197,""en"",""pt"")"),"Congeladas")</f>
        <v>Congeladas</v>
      </c>
      <c r="K197" s="3">
        <v>44741</v>
      </c>
      <c r="L197" s="3">
        <v>44770</v>
      </c>
      <c r="M197" s="1">
        <v>509</v>
      </c>
      <c r="N197" s="1" t="s">
        <v>1240</v>
      </c>
      <c r="O197" s="1" t="s">
        <v>1241</v>
      </c>
      <c r="P197" s="1">
        <v>390</v>
      </c>
      <c r="Q197" s="1" t="s">
        <v>1242</v>
      </c>
      <c r="R197">
        <f t="shared" ca="1" si="3"/>
        <v>0</v>
      </c>
      <c r="S197">
        <f t="shared" ca="1" si="3"/>
        <v>1</v>
      </c>
    </row>
    <row r="198" spans="1:19" ht="13.2">
      <c r="A198" s="1" t="s">
        <v>1243</v>
      </c>
      <c r="B198" s="1">
        <v>55</v>
      </c>
      <c r="C198" s="1" t="str">
        <f ca="1">IFERROR(__xludf.DUMMYFUNCTION("GOOGLETRANSLATE(D198,""en"",""pt"")"),"Pequeno")</f>
        <v>Pequeno</v>
      </c>
      <c r="D198" s="3">
        <v>44151</v>
      </c>
      <c r="E198" s="1">
        <v>1</v>
      </c>
      <c r="F198" s="2" t="str">
        <f ca="1">IFERROR(__xludf.DUMMYFUNCTION("GOOGLETRANSLATE(I198,""en"",""pt"")"),"Leite")</f>
        <v>Leite</v>
      </c>
      <c r="G198" s="1" t="s">
        <v>1244</v>
      </c>
      <c r="H198" s="1" t="s">
        <v>1245</v>
      </c>
      <c r="I198" s="1" t="str">
        <f ca="1">IFERROR(__xludf.DUMMYFUNCTION("GOOGLETRANSLATE(O198,""en"",""pt"")"),"25")</f>
        <v>25</v>
      </c>
      <c r="J198" s="1" t="str">
        <f ca="1">IFERROR(__xludf.DUMMYFUNCTION("GOOGLETRANSLATE(Q198,""en"",""pt"")"),"Pacote Tetra")</f>
        <v>Pacote Tetra</v>
      </c>
      <c r="K198" s="3">
        <v>44124</v>
      </c>
      <c r="L198" s="3">
        <v>44149</v>
      </c>
      <c r="M198" s="1">
        <v>23</v>
      </c>
      <c r="N198" s="1" t="s">
        <v>1246</v>
      </c>
      <c r="O198" s="1" t="s">
        <v>1247</v>
      </c>
      <c r="P198" s="1">
        <v>193</v>
      </c>
      <c r="Q198" s="1" t="s">
        <v>1248</v>
      </c>
      <c r="R198">
        <f t="shared" ca="1" si="3"/>
        <v>1</v>
      </c>
      <c r="S198">
        <f t="shared" ca="1" si="3"/>
        <v>1</v>
      </c>
    </row>
    <row r="199" spans="1:19" ht="13.2">
      <c r="A199" s="1" t="s">
        <v>1249</v>
      </c>
      <c r="B199" s="1">
        <v>12</v>
      </c>
      <c r="C199" s="1" t="str">
        <f ca="1">IFERROR(__xludf.DUMMYFUNCTION("GOOGLETRANSLATE(D199,""en"",""pt"")"),"Médio")</f>
        <v>Médio</v>
      </c>
      <c r="D199" s="3">
        <v>43867</v>
      </c>
      <c r="E199" s="1">
        <v>7</v>
      </c>
      <c r="F199" s="2" t="str">
        <f ca="1">IFERROR(__xludf.DUMMYFUNCTION("GOOGLETRANSLATE(I199,""en"",""pt"")"),"Lassi")</f>
        <v>Lassi</v>
      </c>
      <c r="G199" s="1" t="s">
        <v>1250</v>
      </c>
      <c r="H199" s="1" t="s">
        <v>1251</v>
      </c>
      <c r="I199" s="1" t="str">
        <f ca="1">IFERROR(__xludf.DUMMYFUNCTION("GOOGLETRANSLATE(O199,""en"",""pt"")"),"18")</f>
        <v>18</v>
      </c>
      <c r="J199" s="1" t="str">
        <f ca="1">IFERROR(__xludf.DUMMYFUNCTION("GOOGLETRANSLATE(Q199,""en"",""pt"")"),"Refrigerado")</f>
        <v>Refrigerado</v>
      </c>
      <c r="K199" s="3">
        <v>43863</v>
      </c>
      <c r="L199" s="3">
        <v>43881</v>
      </c>
      <c r="M199" s="1">
        <v>42</v>
      </c>
      <c r="N199" s="1" t="s">
        <v>1252</v>
      </c>
      <c r="O199" s="1" t="s">
        <v>1253</v>
      </c>
      <c r="P199" s="1">
        <v>833</v>
      </c>
      <c r="Q199" s="1" t="s">
        <v>1255</v>
      </c>
      <c r="R199">
        <f t="shared" ca="1" si="3"/>
        <v>1</v>
      </c>
      <c r="S199">
        <f t="shared" ca="1" si="3"/>
        <v>1</v>
      </c>
    </row>
    <row r="200" spans="1:19" ht="13.2">
      <c r="A200" s="1" t="s">
        <v>1256</v>
      </c>
      <c r="B200" s="1">
        <v>34</v>
      </c>
      <c r="C200" s="1" t="str">
        <f ca="1">IFERROR(__xludf.DUMMYFUNCTION("GOOGLETRANSLATE(D200,""en"",""pt"")"),"Grande")</f>
        <v>Grande</v>
      </c>
      <c r="D200" s="3">
        <v>43783</v>
      </c>
      <c r="E200" s="1">
        <v>9</v>
      </c>
      <c r="F200" s="2" t="str">
        <f ca="1">IFERROR(__xludf.DUMMYFUNCTION("GOOGLETRANSLATE(I200,""en"",""pt"")"),"Painel")</f>
        <v>Painel</v>
      </c>
      <c r="G200" s="1" t="s">
        <v>1257</v>
      </c>
      <c r="H200" s="1" t="s">
        <v>1258</v>
      </c>
      <c r="I200" s="1" t="str">
        <f ca="1">IFERROR(__xludf.DUMMYFUNCTION("GOOGLETRANSLATE(O200,""en"",""pt"")"),"12")</f>
        <v>12</v>
      </c>
      <c r="J200" s="1" t="str">
        <f ca="1">IFERROR(__xludf.DUMMYFUNCTION("GOOGLETRANSLATE(Q200,""en"",""pt"")"),"Refrigerado")</f>
        <v>Refrigerado</v>
      </c>
      <c r="K200" s="3">
        <v>43774</v>
      </c>
      <c r="L200" s="3">
        <v>43786</v>
      </c>
      <c r="M200" s="1">
        <v>312</v>
      </c>
      <c r="N200" s="1" t="s">
        <v>1259</v>
      </c>
      <c r="O200" s="1" t="s">
        <v>1260</v>
      </c>
      <c r="P200" s="1">
        <v>290</v>
      </c>
      <c r="Q200" s="1" t="s">
        <v>1261</v>
      </c>
      <c r="R200">
        <f t="shared" ca="1" si="3"/>
        <v>1</v>
      </c>
      <c r="S200">
        <f t="shared" ca="1" si="3"/>
        <v>1</v>
      </c>
    </row>
    <row r="201" spans="1:19" ht="13.2">
      <c r="A201" s="1" t="s">
        <v>1262</v>
      </c>
      <c r="B201" s="1">
        <v>80</v>
      </c>
      <c r="C201" s="1" t="str">
        <f ca="1">IFERROR(__xludf.DUMMYFUNCTION("GOOGLETRANSLATE(D201,""en"",""pt"")"),"Médio")</f>
        <v>Médio</v>
      </c>
      <c r="D201" s="3">
        <v>43492</v>
      </c>
      <c r="E201" s="1">
        <v>6</v>
      </c>
      <c r="F201" s="2" t="str">
        <f ca="1">IFERROR(__xludf.DUMMYFUNCTION("GOOGLETRANSLATE(I201,""en"",""pt"")"),"Coalhada")</f>
        <v>Coalhada</v>
      </c>
      <c r="G201" s="1" t="s">
        <v>1263</v>
      </c>
      <c r="H201" s="1" t="s">
        <v>1264</v>
      </c>
      <c r="I201" s="1" t="str">
        <f ca="1">IFERROR(__xludf.DUMMYFUNCTION("GOOGLETRANSLATE(O201,""en"",""pt"")"),"5")</f>
        <v>5</v>
      </c>
      <c r="J201" s="1" t="str">
        <f ca="1">IFERROR(__xludf.DUMMYFUNCTION("GOOGLETRANSLATE(Q201,""en"",""pt"")"),"Refrigerado")</f>
        <v>Refrigerado</v>
      </c>
      <c r="K201" s="3">
        <v>43453</v>
      </c>
      <c r="L201" s="3">
        <v>43458</v>
      </c>
      <c r="M201" s="1">
        <v>105</v>
      </c>
      <c r="N201" s="1" t="s">
        <v>1265</v>
      </c>
      <c r="O201" s="5" t="s">
        <v>1266</v>
      </c>
      <c r="P201" s="1">
        <v>758</v>
      </c>
      <c r="Q201" s="1" t="s">
        <v>1267</v>
      </c>
      <c r="R201">
        <f t="shared" ca="1" si="3"/>
        <v>1</v>
      </c>
      <c r="S201">
        <f t="shared" ca="1" si="3"/>
        <v>0</v>
      </c>
    </row>
    <row r="202" spans="1:19" ht="13.2">
      <c r="A202" s="1" t="s">
        <v>1268</v>
      </c>
      <c r="B202" s="1">
        <v>26</v>
      </c>
      <c r="C202" s="1" t="str">
        <f ca="1">IFERROR(__xludf.DUMMYFUNCTION("GOOGLETRANSLATE(D202,""en"",""pt"")"),"Grande")</f>
        <v>Grande</v>
      </c>
      <c r="D202" s="3">
        <v>44475</v>
      </c>
      <c r="E202" s="1">
        <v>10</v>
      </c>
      <c r="F202" s="2" t="str">
        <f ca="1">IFERROR(__xludf.DUMMYFUNCTION("GOOGLETRANSLATE(I202,""en"",""pt"")"),"ghee")</f>
        <v>ghee</v>
      </c>
      <c r="G202" s="1" t="s">
        <v>1269</v>
      </c>
      <c r="H202" s="1" t="s">
        <v>1270</v>
      </c>
      <c r="I202" s="1" t="str">
        <f ca="1">IFERROR(__xludf.DUMMYFUNCTION("GOOGLETRANSLATE(O202,""en"",""pt"")"),"131")</f>
        <v>131</v>
      </c>
      <c r="J202" s="1" t="str">
        <f ca="1">IFERROR(__xludf.DUMMYFUNCTION("GOOGLETRANSLATE(Q202,""en"",""pt"")"),"Ambiente")</f>
        <v>Ambiente</v>
      </c>
      <c r="K202" s="3">
        <v>44422</v>
      </c>
      <c r="L202" s="3">
        <v>44553</v>
      </c>
      <c r="M202" s="1">
        <v>75</v>
      </c>
      <c r="N202" s="1" t="s">
        <v>1271</v>
      </c>
      <c r="O202" s="5">
        <v>392393</v>
      </c>
      <c r="P202" s="1">
        <v>359</v>
      </c>
      <c r="Q202" s="1" t="s">
        <v>1273</v>
      </c>
      <c r="R202">
        <f t="shared" ca="1" si="3"/>
        <v>1</v>
      </c>
      <c r="S202">
        <f t="shared" ca="1" si="3"/>
        <v>0</v>
      </c>
    </row>
    <row r="203" spans="1:19" ht="13.2">
      <c r="A203" s="6">
        <v>45380</v>
      </c>
      <c r="B203" s="1">
        <v>76</v>
      </c>
      <c r="C203" s="1" t="str">
        <f ca="1">IFERROR(__xludf.DUMMYFUNCTION("GOOGLETRANSLATE(D203,""en"",""pt"")"),"Grande")</f>
        <v>Grande</v>
      </c>
      <c r="D203" s="3">
        <v>44838</v>
      </c>
      <c r="E203" s="1">
        <v>7</v>
      </c>
      <c r="F203" s="2" t="str">
        <f ca="1">IFERROR(__xludf.DUMMYFUNCTION("GOOGLETRANSLATE(I203,""en"",""pt"")"),"Lassi")</f>
        <v>Lassi</v>
      </c>
      <c r="G203" s="1" t="s">
        <v>1274</v>
      </c>
      <c r="H203" s="1" t="s">
        <v>1275</v>
      </c>
      <c r="I203" s="1" t="str">
        <f ca="1">IFERROR(__xludf.DUMMYFUNCTION("GOOGLETRANSLATE(O203,""en"",""pt"")"),"17")</f>
        <v>17</v>
      </c>
      <c r="J203" s="1" t="str">
        <f ca="1">IFERROR(__xludf.DUMMYFUNCTION("GOOGLETRANSLATE(Q203,""en"",""pt"")"),"Refrigerado")</f>
        <v>Refrigerado</v>
      </c>
      <c r="K203" s="3">
        <v>44819</v>
      </c>
      <c r="L203" s="3">
        <v>44836</v>
      </c>
      <c r="M203" s="1">
        <v>471</v>
      </c>
      <c r="N203" s="1" t="s">
        <v>1276</v>
      </c>
      <c r="O203" s="1" t="s">
        <v>1277</v>
      </c>
      <c r="P203" s="1">
        <v>85</v>
      </c>
      <c r="Q203" s="1" t="s">
        <v>1278</v>
      </c>
      <c r="R203">
        <f t="shared" ca="1" si="3"/>
        <v>1</v>
      </c>
      <c r="S203">
        <f t="shared" ca="1" si="3"/>
        <v>0</v>
      </c>
    </row>
    <row r="204" spans="1:19" ht="13.2">
      <c r="A204" s="1" t="s">
        <v>1279</v>
      </c>
      <c r="B204" s="1">
        <v>60</v>
      </c>
      <c r="C204" s="1" t="str">
        <f ca="1">IFERROR(__xludf.DUMMYFUNCTION("GOOGLETRANSLATE(D204,""en"",""pt"")"),"Médio")</f>
        <v>Médio</v>
      </c>
      <c r="D204" s="3">
        <v>43986</v>
      </c>
      <c r="E204" s="1">
        <v>10</v>
      </c>
      <c r="F204" s="2" t="str">
        <f ca="1">IFERROR(__xludf.DUMMYFUNCTION("GOOGLETRANSLATE(I204,""en"",""pt"")"),"ghee")</f>
        <v>ghee</v>
      </c>
      <c r="G204" s="1" t="s">
        <v>1280</v>
      </c>
      <c r="H204" s="1" t="s">
        <v>1281</v>
      </c>
      <c r="I204" s="1" t="str">
        <f ca="1">IFERROR(__xludf.DUMMYFUNCTION("GOOGLETRANSLATE(O204,""en"",""pt"")"),"115")</f>
        <v>115</v>
      </c>
      <c r="J204" s="1" t="str">
        <f ca="1">IFERROR(__xludf.DUMMYFUNCTION("GOOGLETRANSLATE(Q204,""en"",""pt"")"),"Ambiente")</f>
        <v>Ambiente</v>
      </c>
      <c r="K204" s="3">
        <v>43956</v>
      </c>
      <c r="L204" s="3">
        <v>44071</v>
      </c>
      <c r="M204" s="1">
        <v>387</v>
      </c>
      <c r="N204" s="1" t="s">
        <v>1282</v>
      </c>
      <c r="O204" s="1" t="s">
        <v>1283</v>
      </c>
      <c r="P204" s="1">
        <v>1</v>
      </c>
      <c r="Q204" s="1" t="s">
        <v>1284</v>
      </c>
      <c r="R204">
        <f t="shared" ca="1" si="3"/>
        <v>0</v>
      </c>
      <c r="S204">
        <f t="shared" ca="1" si="3"/>
        <v>1</v>
      </c>
    </row>
    <row r="205" spans="1:19" ht="13.2">
      <c r="A205" s="1" t="s">
        <v>1285</v>
      </c>
      <c r="B205" s="1">
        <v>70</v>
      </c>
      <c r="C205" s="1" t="str">
        <f ca="1">IFERROR(__xludf.DUMMYFUNCTION("GOOGLETRANSLATE(D205,""en"",""pt"")"),"Médio")</f>
        <v>Médio</v>
      </c>
      <c r="D205" s="3">
        <v>44009</v>
      </c>
      <c r="E205" s="1">
        <v>10</v>
      </c>
      <c r="F205" s="2" t="str">
        <f ca="1">IFERROR(__xludf.DUMMYFUNCTION("GOOGLETRANSLATE(I205,""en"",""pt"")"),"ghee")</f>
        <v>ghee</v>
      </c>
      <c r="G205" s="1" t="s">
        <v>1286</v>
      </c>
      <c r="H205" s="1" t="s">
        <v>1287</v>
      </c>
      <c r="I205" s="1" t="str">
        <f ca="1">IFERROR(__xludf.DUMMYFUNCTION("GOOGLETRANSLATE(O205,""en"",""pt"")"),"83")</f>
        <v>83</v>
      </c>
      <c r="J205" s="1" t="str">
        <f ca="1">IFERROR(__xludf.DUMMYFUNCTION("GOOGLETRANSLATE(Q205,""en"",""pt"")"),"Ambiente")</f>
        <v>Ambiente</v>
      </c>
      <c r="K205" s="3">
        <v>43952</v>
      </c>
      <c r="L205" s="3">
        <v>44035</v>
      </c>
      <c r="M205" s="1">
        <v>186</v>
      </c>
      <c r="N205" s="1" t="s">
        <v>1288</v>
      </c>
      <c r="O205" s="1" t="s">
        <v>1289</v>
      </c>
      <c r="P205" s="1">
        <v>511</v>
      </c>
      <c r="Q205" s="1" t="s">
        <v>1290</v>
      </c>
      <c r="R205">
        <f t="shared" ca="1" si="3"/>
        <v>0</v>
      </c>
      <c r="S205">
        <f t="shared" ca="1" si="3"/>
        <v>0</v>
      </c>
    </row>
    <row r="206" spans="1:19" ht="13.2">
      <c r="A206" s="1" t="s">
        <v>1291</v>
      </c>
      <c r="B206" s="1">
        <v>99</v>
      </c>
      <c r="C206" s="1" t="str">
        <f ca="1">IFERROR(__xludf.DUMMYFUNCTION("GOOGLETRANSLATE(D206,""en"",""pt"")"),"Pequeno")</f>
        <v>Pequeno</v>
      </c>
      <c r="D206" s="3">
        <v>44675</v>
      </c>
      <c r="E206" s="1">
        <v>9</v>
      </c>
      <c r="F206" s="2" t="str">
        <f ca="1">IFERROR(__xludf.DUMMYFUNCTION("GOOGLETRANSLATE(I206,""en"",""pt"")"),"Painel")</f>
        <v>Painel</v>
      </c>
      <c r="G206" s="1" t="s">
        <v>1292</v>
      </c>
      <c r="H206" s="1" t="s">
        <v>1293</v>
      </c>
      <c r="I206" s="1" t="str">
        <f ca="1">IFERROR(__xludf.DUMMYFUNCTION("GOOGLETRANSLATE(O206,""en"",""pt"")"),"8")</f>
        <v>8</v>
      </c>
      <c r="J206" s="1" t="str">
        <f ca="1">IFERROR(__xludf.DUMMYFUNCTION("GOOGLETRANSLATE(Q206,""en"",""pt"")"),"Refrigerado")</f>
        <v>Refrigerado</v>
      </c>
      <c r="K206" s="3">
        <v>44627</v>
      </c>
      <c r="L206" s="3">
        <v>44635</v>
      </c>
      <c r="M206" s="1">
        <v>672</v>
      </c>
      <c r="N206" s="1" t="s">
        <v>1294</v>
      </c>
      <c r="O206" s="1" t="s">
        <v>1295</v>
      </c>
      <c r="P206" s="1">
        <v>173</v>
      </c>
      <c r="Q206" s="1" t="s">
        <v>1297</v>
      </c>
      <c r="R206">
        <f t="shared" ca="1" si="3"/>
        <v>1</v>
      </c>
      <c r="S206">
        <f t="shared" ca="1" si="3"/>
        <v>0</v>
      </c>
    </row>
    <row r="207" spans="1:19" ht="13.2">
      <c r="A207" s="1" t="s">
        <v>1298</v>
      </c>
      <c r="B207" s="1">
        <v>38</v>
      </c>
      <c r="C207" s="1" t="str">
        <f ca="1">IFERROR(__xludf.DUMMYFUNCTION("GOOGLETRANSLATE(D207,""en"",""pt"")"),"Grande")</f>
        <v>Grande</v>
      </c>
      <c r="D207" s="3">
        <v>44094</v>
      </c>
      <c r="E207" s="1">
        <v>8</v>
      </c>
      <c r="F207" s="2" t="str">
        <f ca="1">IFERROR(__xludf.DUMMYFUNCTION("GOOGLETRANSLATE(I207,""en"",""pt"")"),"Soro de leite coalhado")</f>
        <v>Soro de leite coalhado</v>
      </c>
      <c r="G207" s="1" t="s">
        <v>1299</v>
      </c>
      <c r="H207" s="1" t="s">
        <v>1300</v>
      </c>
      <c r="I207" s="1" t="str">
        <f ca="1">IFERROR(__xludf.DUMMYFUNCTION("GOOGLETRANSLATE(O207,""en"",""pt"")"),"8")</f>
        <v>8</v>
      </c>
      <c r="J207" s="1" t="str">
        <f ca="1">IFERROR(__xludf.DUMMYFUNCTION("GOOGLETRANSLATE(Q207,""en"",""pt"")"),"Refrigerado")</f>
        <v>Refrigerado</v>
      </c>
      <c r="K207" s="3">
        <v>44089</v>
      </c>
      <c r="L207" s="3">
        <v>44097</v>
      </c>
      <c r="M207" s="1">
        <v>85</v>
      </c>
      <c r="N207" s="1" t="s">
        <v>1301</v>
      </c>
      <c r="O207" s="1" t="s">
        <v>1302</v>
      </c>
      <c r="P207" s="1">
        <v>749</v>
      </c>
      <c r="Q207" s="1" t="s">
        <v>1304</v>
      </c>
      <c r="R207">
        <f t="shared" ca="1" si="3"/>
        <v>1</v>
      </c>
      <c r="S207">
        <f t="shared" ca="1" si="3"/>
        <v>0</v>
      </c>
    </row>
    <row r="208" spans="1:19" ht="13.2">
      <c r="A208" s="1" t="s">
        <v>1305</v>
      </c>
      <c r="B208" s="1">
        <v>71</v>
      </c>
      <c r="C208" s="1" t="str">
        <f ca="1">IFERROR(__xludf.DUMMYFUNCTION("GOOGLETRANSLATE(D208,""en"",""pt"")"),"Pequeno")</f>
        <v>Pequeno</v>
      </c>
      <c r="D208" s="3">
        <v>44854</v>
      </c>
      <c r="E208" s="1">
        <v>7</v>
      </c>
      <c r="F208" s="2" t="str">
        <f ca="1">IFERROR(__xludf.DUMMYFUNCTION("GOOGLETRANSLATE(I208,""en"",""pt"")"),"Lassi")</f>
        <v>Lassi</v>
      </c>
      <c r="G208" s="1" t="s">
        <v>1306</v>
      </c>
      <c r="H208" s="1" t="s">
        <v>1307</v>
      </c>
      <c r="I208" s="1" t="str">
        <f ca="1">IFERROR(__xludf.DUMMYFUNCTION("GOOGLETRANSLATE(O208,""en"",""pt"")"),"16")</f>
        <v>16</v>
      </c>
      <c r="J208" s="1" t="str">
        <f ca="1">IFERROR(__xludf.DUMMYFUNCTION("GOOGLETRANSLATE(Q208,""en"",""pt"")"),"Refrigerado")</f>
        <v>Refrigerado</v>
      </c>
      <c r="K208" s="3">
        <v>44846</v>
      </c>
      <c r="L208" s="3">
        <v>44862</v>
      </c>
      <c r="M208" s="1">
        <v>286</v>
      </c>
      <c r="N208" s="1" t="s">
        <v>1296</v>
      </c>
      <c r="O208" s="1" t="s">
        <v>1308</v>
      </c>
      <c r="P208" s="1">
        <v>687</v>
      </c>
      <c r="Q208" s="1" t="s">
        <v>1309</v>
      </c>
      <c r="R208">
        <f t="shared" ca="1" si="3"/>
        <v>1</v>
      </c>
      <c r="S208">
        <f t="shared" ca="1" si="3"/>
        <v>1</v>
      </c>
    </row>
    <row r="209" spans="1:19" ht="13.2">
      <c r="A209" s="1" t="s">
        <v>1310</v>
      </c>
      <c r="B209" s="1">
        <v>35</v>
      </c>
      <c r="C209" s="1" t="str">
        <f ca="1">IFERROR(__xludf.DUMMYFUNCTION("GOOGLETRANSLATE(D209,""en"",""pt"")"),"Grande")</f>
        <v>Grande</v>
      </c>
      <c r="D209" s="3">
        <v>44573</v>
      </c>
      <c r="E209" s="1">
        <v>7</v>
      </c>
      <c r="F209" s="2" t="str">
        <f ca="1">IFERROR(__xludf.DUMMYFUNCTION("GOOGLETRANSLATE(I209,""en"",""pt"")"),"Lassi")</f>
        <v>Lassi</v>
      </c>
      <c r="G209" s="1" t="s">
        <v>1311</v>
      </c>
      <c r="H209" s="1" t="s">
        <v>1312</v>
      </c>
      <c r="I209" s="1" t="str">
        <f ca="1">IFERROR(__xludf.DUMMYFUNCTION("GOOGLETRANSLATE(O209,""en"",""pt"")"),"13")</f>
        <v>13</v>
      </c>
      <c r="J209" s="1" t="str">
        <f ca="1">IFERROR(__xludf.DUMMYFUNCTION("GOOGLETRANSLATE(Q209,""en"",""pt"")"),"Refrigerado")</f>
        <v>Refrigerado</v>
      </c>
      <c r="K209" s="3">
        <v>44541</v>
      </c>
      <c r="L209" s="3">
        <v>44554</v>
      </c>
      <c r="M209" s="1">
        <v>204</v>
      </c>
      <c r="N209" s="1" t="s">
        <v>1313</v>
      </c>
      <c r="O209" s="1" t="s">
        <v>1314</v>
      </c>
      <c r="P209" s="1">
        <v>365</v>
      </c>
      <c r="Q209" s="1" t="s">
        <v>1316</v>
      </c>
      <c r="R209">
        <f t="shared" ca="1" si="3"/>
        <v>1</v>
      </c>
      <c r="S209">
        <f t="shared" ca="1" si="3"/>
        <v>0</v>
      </c>
    </row>
    <row r="210" spans="1:19" ht="13.2">
      <c r="A210" s="1" t="s">
        <v>1317</v>
      </c>
      <c r="B210" s="1">
        <v>27</v>
      </c>
      <c r="C210" s="1" t="str">
        <f ca="1">IFERROR(__xludf.DUMMYFUNCTION("GOOGLETRANSLATE(D210,""en"",""pt"")"),"Médio")</f>
        <v>Médio</v>
      </c>
      <c r="D210" s="3">
        <v>44917</v>
      </c>
      <c r="E210" s="1">
        <v>1</v>
      </c>
      <c r="F210" s="2" t="str">
        <f ca="1">IFERROR(__xludf.DUMMYFUNCTION("GOOGLETRANSLATE(I210,""en"",""pt"")"),"Leite")</f>
        <v>Leite</v>
      </c>
      <c r="G210" s="1" t="s">
        <v>1318</v>
      </c>
      <c r="H210" s="1" t="s">
        <v>1319</v>
      </c>
      <c r="I210" s="1" t="str">
        <f ca="1">IFERROR(__xludf.DUMMYFUNCTION("GOOGLETRANSLATE(O210,""en"",""pt"")"),"29")</f>
        <v>29</v>
      </c>
      <c r="J210" s="1" t="str">
        <f ca="1">IFERROR(__xludf.DUMMYFUNCTION("GOOGLETRANSLATE(Q210,""en"",""pt"")"),"Pacote Tetra")</f>
        <v>Pacote Tetra</v>
      </c>
      <c r="K210" s="3">
        <v>44858</v>
      </c>
      <c r="L210" s="3">
        <v>44887</v>
      </c>
      <c r="M210" s="1">
        <v>284</v>
      </c>
      <c r="N210" s="1" t="s">
        <v>1320</v>
      </c>
      <c r="O210" s="1" t="s">
        <v>1321</v>
      </c>
      <c r="P210" s="1">
        <v>78</v>
      </c>
      <c r="Q210" s="1" t="s">
        <v>1323</v>
      </c>
      <c r="R210">
        <f t="shared" ca="1" si="3"/>
        <v>0</v>
      </c>
      <c r="S210">
        <f t="shared" ca="1" si="3"/>
        <v>0</v>
      </c>
    </row>
    <row r="211" spans="1:19" ht="13.2">
      <c r="A211" s="1" t="s">
        <v>1324</v>
      </c>
      <c r="B211" s="1">
        <v>32</v>
      </c>
      <c r="C211" s="1" t="str">
        <f ca="1">IFERROR(__xludf.DUMMYFUNCTION("GOOGLETRANSLATE(D211,""en"",""pt"")"),"Médio")</f>
        <v>Médio</v>
      </c>
      <c r="D211" s="3">
        <v>44281</v>
      </c>
      <c r="E211" s="1">
        <v>3</v>
      </c>
      <c r="F211" s="2" t="str">
        <f ca="1">IFERROR(__xludf.DUMMYFUNCTION("GOOGLETRANSLATE(I211,""en"",""pt"")"),"Queijo")</f>
        <v>Queijo</v>
      </c>
      <c r="G211" s="1" t="s">
        <v>1325</v>
      </c>
      <c r="H211" s="1" t="s">
        <v>1326</v>
      </c>
      <c r="I211" s="1" t="str">
        <f ca="1">IFERROR(__xludf.DUMMYFUNCTION("GOOGLETRANSLATE(O211,""en"",""pt"")"),"69")</f>
        <v>69</v>
      </c>
      <c r="J211" s="1" t="str">
        <f ca="1">IFERROR(__xludf.DUMMYFUNCTION("GOOGLETRANSLATE(Q211,""en"",""pt"")"),"Refrigerado")</f>
        <v>Refrigerado</v>
      </c>
      <c r="K211" s="3">
        <v>44227</v>
      </c>
      <c r="L211" s="3">
        <v>44296</v>
      </c>
      <c r="M211" s="1">
        <v>177</v>
      </c>
      <c r="N211" s="1" t="s">
        <v>1327</v>
      </c>
      <c r="O211" s="1" t="s">
        <v>1328</v>
      </c>
      <c r="P211" s="1">
        <v>115</v>
      </c>
      <c r="Q211" s="6">
        <v>45378</v>
      </c>
      <c r="R211">
        <f t="shared" ca="1" si="3"/>
        <v>1</v>
      </c>
      <c r="S211">
        <f t="shared" ca="1" si="3"/>
        <v>1</v>
      </c>
    </row>
    <row r="212" spans="1:19" ht="13.2">
      <c r="A212" s="1" t="s">
        <v>1330</v>
      </c>
      <c r="B212" s="1">
        <v>34</v>
      </c>
      <c r="C212" s="1" t="str">
        <f ca="1">IFERROR(__xludf.DUMMYFUNCTION("GOOGLETRANSLATE(D212,""en"",""pt"")"),"Grande")</f>
        <v>Grande</v>
      </c>
      <c r="D212" s="3">
        <v>44167</v>
      </c>
      <c r="E212" s="1">
        <v>6</v>
      </c>
      <c r="F212" s="2" t="str">
        <f ca="1">IFERROR(__xludf.DUMMYFUNCTION("GOOGLETRANSLATE(I212,""en"",""pt"")"),"Coalhada")</f>
        <v>Coalhada</v>
      </c>
      <c r="G212" s="1" t="s">
        <v>1331</v>
      </c>
      <c r="H212" s="1" t="s">
        <v>1332</v>
      </c>
      <c r="I212" s="1" t="str">
        <f ca="1">IFERROR(__xludf.DUMMYFUNCTION("GOOGLETRANSLATE(O212,""en"",""pt"")"),"7")</f>
        <v>7</v>
      </c>
      <c r="J212" s="1" t="str">
        <f ca="1">IFERROR(__xludf.DUMMYFUNCTION("GOOGLETRANSLATE(Q212,""en"",""pt"")"),"Refrigerado")</f>
        <v>Refrigerado</v>
      </c>
      <c r="K212" s="3">
        <v>44127</v>
      </c>
      <c r="L212" s="3">
        <v>44134</v>
      </c>
      <c r="M212" s="1">
        <v>270</v>
      </c>
      <c r="N212" s="1" t="s">
        <v>1333</v>
      </c>
      <c r="O212" s="1" t="s">
        <v>1334</v>
      </c>
      <c r="P212" s="1">
        <v>17</v>
      </c>
      <c r="Q212" s="1" t="s">
        <v>1336</v>
      </c>
      <c r="R212">
        <f t="shared" ca="1" si="3"/>
        <v>1</v>
      </c>
      <c r="S212">
        <f t="shared" ca="1" si="3"/>
        <v>1</v>
      </c>
    </row>
    <row r="213" spans="1:19" ht="13.2">
      <c r="A213" s="1" t="s">
        <v>1337</v>
      </c>
      <c r="B213" s="1">
        <v>38</v>
      </c>
      <c r="C213" s="1" t="str">
        <f ca="1">IFERROR(__xludf.DUMMYFUNCTION("GOOGLETRANSLATE(D213,""en"",""pt"")"),"Grande")</f>
        <v>Grande</v>
      </c>
      <c r="D213" s="3">
        <v>44781</v>
      </c>
      <c r="E213" s="1">
        <v>4</v>
      </c>
      <c r="F213" s="2" t="str">
        <f ca="1">IFERROR(__xludf.DUMMYFUNCTION("GOOGLETRANSLATE(I213,""en"",""pt"")"),"Iogurte")</f>
        <v>Iogurte</v>
      </c>
      <c r="G213" s="1" t="s">
        <v>1338</v>
      </c>
      <c r="H213" s="1" t="s">
        <v>1339</v>
      </c>
      <c r="I213" s="1" t="str">
        <f ca="1">IFERROR(__xludf.DUMMYFUNCTION("GOOGLETRANSLATE(O213,""en"",""pt"")"),"25")</f>
        <v>25</v>
      </c>
      <c r="J213" s="1" t="str">
        <f ca="1">IFERROR(__xludf.DUMMYFUNCTION("GOOGLETRANSLATE(Q213,""en"",""pt"")"),"Congeladas")</f>
        <v>Congeladas</v>
      </c>
      <c r="K213" s="3">
        <v>44758</v>
      </c>
      <c r="L213" s="3">
        <v>44783</v>
      </c>
      <c r="M213" s="1">
        <v>51</v>
      </c>
      <c r="N213" s="1" t="s">
        <v>1340</v>
      </c>
      <c r="O213" s="1" t="s">
        <v>1341</v>
      </c>
      <c r="P213" s="1">
        <v>27</v>
      </c>
      <c r="Q213" s="1" t="s">
        <v>1342</v>
      </c>
      <c r="R213">
        <f t="shared" ca="1" si="3"/>
        <v>0</v>
      </c>
      <c r="S213">
        <f t="shared" ca="1" si="3"/>
        <v>1</v>
      </c>
    </row>
    <row r="214" spans="1:19" ht="13.2">
      <c r="A214" s="1" t="s">
        <v>1343</v>
      </c>
      <c r="B214" s="1">
        <v>67</v>
      </c>
      <c r="C214" s="1" t="str">
        <f ca="1">IFERROR(__xludf.DUMMYFUNCTION("GOOGLETRANSLATE(D214,""en"",""pt"")"),"Pequeno")</f>
        <v>Pequeno</v>
      </c>
      <c r="D214" s="3">
        <v>44631</v>
      </c>
      <c r="E214" s="1">
        <v>5</v>
      </c>
      <c r="F214" s="2" t="str">
        <f ca="1">IFERROR(__xludf.DUMMYFUNCTION("GOOGLETRANSLATE(I214,""en"",""pt"")"),"Sorvete")</f>
        <v>Sorvete</v>
      </c>
      <c r="G214" s="1" t="s">
        <v>1344</v>
      </c>
      <c r="H214" s="1" t="s">
        <v>1345</v>
      </c>
      <c r="I214" s="1" t="str">
        <f ca="1">IFERROR(__xludf.DUMMYFUNCTION("GOOGLETRANSLATE(O214,""en"",""pt"")"),"24")</f>
        <v>24</v>
      </c>
      <c r="J214" s="1" t="str">
        <f ca="1">IFERROR(__xludf.DUMMYFUNCTION("GOOGLETRANSLATE(Q214,""en"",""pt"")"),"Congeladas")</f>
        <v>Congeladas</v>
      </c>
      <c r="K214" s="3">
        <v>44572</v>
      </c>
      <c r="L214" s="3">
        <v>44596</v>
      </c>
      <c r="M214" s="1">
        <v>766</v>
      </c>
      <c r="N214" s="1" t="s">
        <v>1346</v>
      </c>
      <c r="O214" s="1" t="s">
        <v>1347</v>
      </c>
      <c r="P214" s="1">
        <v>78</v>
      </c>
      <c r="Q214" s="1" t="s">
        <v>1348</v>
      </c>
      <c r="R214">
        <f t="shared" ca="1" si="3"/>
        <v>0</v>
      </c>
      <c r="S214">
        <f t="shared" ca="1" si="3"/>
        <v>1</v>
      </c>
    </row>
    <row r="215" spans="1:19" ht="13.2">
      <c r="A215" s="1" t="s">
        <v>1349</v>
      </c>
      <c r="B215" s="1">
        <v>74</v>
      </c>
      <c r="C215" s="1" t="str">
        <f ca="1">IFERROR(__xludf.DUMMYFUNCTION("GOOGLETRANSLATE(D215,""en"",""pt"")"),"Médio")</f>
        <v>Médio</v>
      </c>
      <c r="D215" s="3">
        <v>44910</v>
      </c>
      <c r="E215" s="1">
        <v>10</v>
      </c>
      <c r="F215" s="2" t="str">
        <f ca="1">IFERROR(__xludf.DUMMYFUNCTION("GOOGLETRANSLATE(I215,""en"",""pt"")"),"ghee")</f>
        <v>ghee</v>
      </c>
      <c r="G215" s="1" t="s">
        <v>1350</v>
      </c>
      <c r="H215" s="1" t="s">
        <v>1351</v>
      </c>
      <c r="I215" s="1" t="str">
        <f ca="1">IFERROR(__xludf.DUMMYFUNCTION("GOOGLETRANSLATE(O215,""en"",""pt"")"),"115")</f>
        <v>115</v>
      </c>
      <c r="J215" s="1" t="str">
        <f ca="1">IFERROR(__xludf.DUMMYFUNCTION("GOOGLETRANSLATE(Q215,""en"",""pt"")"),"Ambiente")</f>
        <v>Ambiente</v>
      </c>
      <c r="K215" s="3">
        <v>44884</v>
      </c>
      <c r="L215" s="3">
        <v>44999</v>
      </c>
      <c r="M215" s="1">
        <v>324</v>
      </c>
      <c r="N215" s="1" t="s">
        <v>1352</v>
      </c>
      <c r="O215" s="1" t="s">
        <v>1353</v>
      </c>
      <c r="P215" s="1">
        <v>102</v>
      </c>
      <c r="Q215" s="1" t="s">
        <v>1354</v>
      </c>
      <c r="R215">
        <f t="shared" ca="1" si="3"/>
        <v>1</v>
      </c>
      <c r="S215">
        <f t="shared" ca="1" si="3"/>
        <v>1</v>
      </c>
    </row>
    <row r="216" spans="1:19" ht="13.2">
      <c r="A216" s="1" t="s">
        <v>1355</v>
      </c>
      <c r="B216" s="1">
        <v>64</v>
      </c>
      <c r="C216" s="1" t="str">
        <f ca="1">IFERROR(__xludf.DUMMYFUNCTION("GOOGLETRANSLATE(D216,""en"",""pt"")"),"Pequeno")</f>
        <v>Pequeno</v>
      </c>
      <c r="D216" s="3">
        <v>43722</v>
      </c>
      <c r="E216" s="1">
        <v>2</v>
      </c>
      <c r="F216" s="2" t="str">
        <f ca="1">IFERROR(__xludf.DUMMYFUNCTION("GOOGLETRANSLATE(I216,""en"",""pt"")"),"Manteiga")</f>
        <v>Manteiga</v>
      </c>
      <c r="G216" s="1" t="s">
        <v>1356</v>
      </c>
      <c r="H216" s="6">
        <v>45399</v>
      </c>
      <c r="I216" s="1" t="str">
        <f ca="1">IFERROR(__xludf.DUMMYFUNCTION("GOOGLETRANSLATE(O216,""en"",""pt"")"),"36")</f>
        <v>36</v>
      </c>
      <c r="J216" s="1" t="str">
        <f ca="1">IFERROR(__xludf.DUMMYFUNCTION("GOOGLETRANSLATE(Q216,""en"",""pt"")"),"Congeladas")</f>
        <v>Congeladas</v>
      </c>
      <c r="K216" s="3">
        <v>43719</v>
      </c>
      <c r="L216" s="3">
        <v>43755</v>
      </c>
      <c r="M216" s="1">
        <v>12</v>
      </c>
      <c r="N216" s="1" t="s">
        <v>1357</v>
      </c>
      <c r="O216" s="1" t="s">
        <v>1358</v>
      </c>
      <c r="P216" s="1">
        <v>27</v>
      </c>
      <c r="Q216" s="1" t="s">
        <v>1360</v>
      </c>
      <c r="R216">
        <f t="shared" ca="1" si="3"/>
        <v>0</v>
      </c>
      <c r="S216">
        <f t="shared" ca="1" si="3"/>
        <v>0</v>
      </c>
    </row>
    <row r="217" spans="1:19" ht="13.2">
      <c r="A217" s="1" t="s">
        <v>1361</v>
      </c>
      <c r="B217" s="1">
        <v>14</v>
      </c>
      <c r="C217" s="1" t="str">
        <f ca="1">IFERROR(__xludf.DUMMYFUNCTION("GOOGLETRANSLATE(D217,""en"",""pt"")"),"Pequeno")</f>
        <v>Pequeno</v>
      </c>
      <c r="D217" s="3">
        <v>44359</v>
      </c>
      <c r="E217" s="1">
        <v>8</v>
      </c>
      <c r="F217" s="2" t="str">
        <f ca="1">IFERROR(__xludf.DUMMYFUNCTION("GOOGLETRANSLATE(I217,""en"",""pt"")"),"Soro de leite coalhado")</f>
        <v>Soro de leite coalhado</v>
      </c>
      <c r="G217" s="1" t="s">
        <v>1362</v>
      </c>
      <c r="H217" s="1" t="s">
        <v>1363</v>
      </c>
      <c r="I217" s="1" t="str">
        <f ca="1">IFERROR(__xludf.DUMMYFUNCTION("GOOGLETRANSLATE(O217,""en"",""pt"")"),"13")</f>
        <v>13</v>
      </c>
      <c r="J217" s="1" t="str">
        <f ca="1">IFERROR(__xludf.DUMMYFUNCTION("GOOGLETRANSLATE(Q217,""en"",""pt"")"),"Refrigerado")</f>
        <v>Refrigerado</v>
      </c>
      <c r="K217" s="3">
        <v>44357</v>
      </c>
      <c r="L217" s="3">
        <v>44370</v>
      </c>
      <c r="M217" s="1">
        <v>728</v>
      </c>
      <c r="N217" s="1" t="s">
        <v>663</v>
      </c>
      <c r="O217" s="1" t="s">
        <v>1364</v>
      </c>
      <c r="P217" s="1">
        <v>50</v>
      </c>
      <c r="Q217" s="1" t="s">
        <v>1365</v>
      </c>
      <c r="R217">
        <f t="shared" ca="1" si="3"/>
        <v>0</v>
      </c>
      <c r="S217">
        <f t="shared" ca="1" si="3"/>
        <v>0</v>
      </c>
    </row>
    <row r="218" spans="1:19" ht="13.2">
      <c r="A218" s="1" t="s">
        <v>208</v>
      </c>
      <c r="B218" s="1">
        <v>75</v>
      </c>
      <c r="C218" s="1" t="str">
        <f ca="1">IFERROR(__xludf.DUMMYFUNCTION("GOOGLETRANSLATE(D218,""en"",""pt"")"),"Médio")</f>
        <v>Médio</v>
      </c>
      <c r="D218" s="3">
        <v>44748</v>
      </c>
      <c r="E218" s="1">
        <v>4</v>
      </c>
      <c r="F218" s="2" t="str">
        <f ca="1">IFERROR(__xludf.DUMMYFUNCTION("GOOGLETRANSLATE(I218,""en"",""pt"")"),"Iogurte")</f>
        <v>Iogurte</v>
      </c>
      <c r="G218" s="1" t="s">
        <v>1366</v>
      </c>
      <c r="H218" s="1" t="s">
        <v>1367</v>
      </c>
      <c r="I218" s="1" t="str">
        <f ca="1">IFERROR(__xludf.DUMMYFUNCTION("GOOGLETRANSLATE(O218,""en"",""pt"")"),"27")</f>
        <v>27</v>
      </c>
      <c r="J218" s="1" t="str">
        <f ca="1">IFERROR(__xludf.DUMMYFUNCTION("GOOGLETRANSLATE(Q218,""en"",""pt"")"),"Refrigerado")</f>
        <v>Refrigerado</v>
      </c>
      <c r="K218" s="3">
        <v>44745</v>
      </c>
      <c r="L218" s="3">
        <v>44772</v>
      </c>
      <c r="M218" s="1">
        <v>301</v>
      </c>
      <c r="N218" s="1" t="s">
        <v>1368</v>
      </c>
      <c r="O218" s="1" t="s">
        <v>1369</v>
      </c>
      <c r="P218" s="1">
        <v>229</v>
      </c>
      <c r="Q218" s="1" t="s">
        <v>1370</v>
      </c>
      <c r="R218">
        <f t="shared" ca="1" si="3"/>
        <v>1</v>
      </c>
      <c r="S218">
        <f t="shared" ca="1" si="3"/>
        <v>0</v>
      </c>
    </row>
    <row r="219" spans="1:19" ht="13.2">
      <c r="A219" s="1" t="s">
        <v>1371</v>
      </c>
      <c r="B219" s="1">
        <v>40</v>
      </c>
      <c r="C219" s="1" t="str">
        <f ca="1">IFERROR(__xludf.DUMMYFUNCTION("GOOGLETRANSLATE(D219,""en"",""pt"")"),"Pequeno")</f>
        <v>Pequeno</v>
      </c>
      <c r="D219" s="3">
        <v>44067</v>
      </c>
      <c r="E219" s="1">
        <v>9</v>
      </c>
      <c r="F219" s="2" t="str">
        <f ca="1">IFERROR(__xludf.DUMMYFUNCTION("GOOGLETRANSLATE(I219,""en"",""pt"")"),"Painel")</f>
        <v>Painel</v>
      </c>
      <c r="G219" s="1" t="s">
        <v>1372</v>
      </c>
      <c r="H219" s="1" t="s">
        <v>1373</v>
      </c>
      <c r="I219" s="1" t="str">
        <f ca="1">IFERROR(__xludf.DUMMYFUNCTION("GOOGLETRANSLATE(O219,""en"",""pt"")"),"10")</f>
        <v>10</v>
      </c>
      <c r="J219" s="1" t="str">
        <f ca="1">IFERROR(__xludf.DUMMYFUNCTION("GOOGLETRANSLATE(Q219,""en"",""pt"")"),"Refrigerado")</f>
        <v>Refrigerado</v>
      </c>
      <c r="K219" s="3">
        <v>44033</v>
      </c>
      <c r="L219" s="3">
        <v>44043</v>
      </c>
      <c r="M219" s="1">
        <v>165</v>
      </c>
      <c r="N219" s="1" t="s">
        <v>44</v>
      </c>
      <c r="O219" s="1" t="s">
        <v>1374</v>
      </c>
      <c r="P219" s="1">
        <v>206</v>
      </c>
      <c r="Q219" s="1" t="s">
        <v>1375</v>
      </c>
      <c r="R219">
        <f t="shared" ca="1" si="3"/>
        <v>1</v>
      </c>
      <c r="S219">
        <f t="shared" ca="1" si="3"/>
        <v>1</v>
      </c>
    </row>
    <row r="220" spans="1:19" ht="13.2">
      <c r="A220" s="1" t="s">
        <v>1376</v>
      </c>
      <c r="B220" s="1">
        <v>40</v>
      </c>
      <c r="C220" s="1" t="str">
        <f ca="1">IFERROR(__xludf.DUMMYFUNCTION("GOOGLETRANSLATE(D220,""en"",""pt"")"),"Médio")</f>
        <v>Médio</v>
      </c>
      <c r="D220" s="3">
        <v>44715</v>
      </c>
      <c r="E220" s="1">
        <v>8</v>
      </c>
      <c r="F220" s="2" t="str">
        <f ca="1">IFERROR(__xludf.DUMMYFUNCTION("GOOGLETRANSLATE(I220,""en"",""pt"")"),"Soro de leite coalhado")</f>
        <v>Soro de leite coalhado</v>
      </c>
      <c r="G220" s="1" t="s">
        <v>1377</v>
      </c>
      <c r="H220" s="1" t="s">
        <v>79</v>
      </c>
      <c r="I220" s="1" t="str">
        <f ca="1">IFERROR(__xludf.DUMMYFUNCTION("GOOGLETRANSLATE(O220,""en"",""pt"")"),"13")</f>
        <v>13</v>
      </c>
      <c r="J220" s="1" t="str">
        <f ca="1">IFERROR(__xludf.DUMMYFUNCTION("GOOGLETRANSLATE(Q220,""en"",""pt"")"),"Refrigerado")</f>
        <v>Refrigerado</v>
      </c>
      <c r="K220" s="3">
        <v>44689</v>
      </c>
      <c r="L220" s="3">
        <v>44702</v>
      </c>
      <c r="M220" s="1">
        <v>43</v>
      </c>
      <c r="N220" s="1" t="s">
        <v>1378</v>
      </c>
      <c r="O220" s="7" t="s">
        <v>1379</v>
      </c>
      <c r="P220" s="1">
        <v>436</v>
      </c>
      <c r="Q220" s="1" t="s">
        <v>1381</v>
      </c>
      <c r="R220">
        <f t="shared" ca="1" si="3"/>
        <v>0</v>
      </c>
      <c r="S220">
        <f t="shared" ca="1" si="3"/>
        <v>0</v>
      </c>
    </row>
    <row r="221" spans="1:19" ht="13.2">
      <c r="A221" s="1" t="s">
        <v>1382</v>
      </c>
      <c r="B221" s="1">
        <v>45</v>
      </c>
      <c r="C221" s="1" t="str">
        <f ca="1">IFERROR(__xludf.DUMMYFUNCTION("GOOGLETRANSLATE(D221,""en"",""pt"")"),"Médio")</f>
        <v>Médio</v>
      </c>
      <c r="D221" s="3">
        <v>44337</v>
      </c>
      <c r="E221" s="1">
        <v>8</v>
      </c>
      <c r="F221" s="2" t="str">
        <f ca="1">IFERROR(__xludf.DUMMYFUNCTION("GOOGLETRANSLATE(I221,""en"",""pt"")"),"Soro de leite coalhado")</f>
        <v>Soro de leite coalhado</v>
      </c>
      <c r="G221" s="1" t="s">
        <v>1383</v>
      </c>
      <c r="H221" s="1" t="s">
        <v>1384</v>
      </c>
      <c r="I221" s="1" t="str">
        <f ca="1">IFERROR(__xludf.DUMMYFUNCTION("GOOGLETRANSLATE(O221,""en"",""pt"")"),"10")</f>
        <v>10</v>
      </c>
      <c r="J221" s="1" t="str">
        <f ca="1">IFERROR(__xludf.DUMMYFUNCTION("GOOGLETRANSLATE(Q221,""en"",""pt"")"),"Refrigerado")</f>
        <v>Refrigerado</v>
      </c>
      <c r="K221" s="3">
        <v>44281</v>
      </c>
      <c r="L221" s="3">
        <v>44291</v>
      </c>
      <c r="M221" s="1">
        <v>77</v>
      </c>
      <c r="N221" s="1" t="s">
        <v>679</v>
      </c>
      <c r="O221" s="1" t="s">
        <v>1385</v>
      </c>
      <c r="P221" s="1">
        <v>192</v>
      </c>
      <c r="Q221" s="1" t="s">
        <v>1386</v>
      </c>
      <c r="R221">
        <f t="shared" ca="1" si="3"/>
        <v>0</v>
      </c>
      <c r="S221">
        <f t="shared" ca="1" si="3"/>
        <v>1</v>
      </c>
    </row>
    <row r="222" spans="1:19" ht="13.2">
      <c r="A222" s="1" t="s">
        <v>1387</v>
      </c>
      <c r="B222" s="1">
        <v>20</v>
      </c>
      <c r="C222" s="1" t="str">
        <f ca="1">IFERROR(__xludf.DUMMYFUNCTION("GOOGLETRANSLATE(D222,""en"",""pt"")"),"Pequeno")</f>
        <v>Pequeno</v>
      </c>
      <c r="D222" s="3">
        <v>44462</v>
      </c>
      <c r="E222" s="1">
        <v>2</v>
      </c>
      <c r="F222" s="2" t="str">
        <f ca="1">IFERROR(__xludf.DUMMYFUNCTION("GOOGLETRANSLATE(I222,""en"",""pt"")"),"Manteiga")</f>
        <v>Manteiga</v>
      </c>
      <c r="G222" s="1" t="s">
        <v>260</v>
      </c>
      <c r="H222" s="1" t="s">
        <v>1388</v>
      </c>
      <c r="I222" s="1" t="str">
        <f ca="1">IFERROR(__xludf.DUMMYFUNCTION("GOOGLETRANSLATE(O222,""en"",""pt"")"),"25")</f>
        <v>25</v>
      </c>
      <c r="J222" s="1" t="str">
        <f ca="1">IFERROR(__xludf.DUMMYFUNCTION("GOOGLETRANSLATE(Q222,""en"",""pt"")"),"Refrigerado")</f>
        <v>Refrigerado</v>
      </c>
      <c r="K222" s="3">
        <v>44420</v>
      </c>
      <c r="L222" s="3">
        <v>44445</v>
      </c>
      <c r="M222" s="1">
        <v>29</v>
      </c>
      <c r="N222" s="1" t="s">
        <v>1389</v>
      </c>
      <c r="O222" s="1" t="s">
        <v>1390</v>
      </c>
      <c r="P222" s="1">
        <v>24</v>
      </c>
      <c r="Q222" s="1" t="s">
        <v>1392</v>
      </c>
      <c r="R222">
        <f t="shared" ca="1" si="3"/>
        <v>1</v>
      </c>
      <c r="S222">
        <f t="shared" ca="1" si="3"/>
        <v>0</v>
      </c>
    </row>
    <row r="223" spans="1:19" ht="13.2">
      <c r="A223" s="1" t="s">
        <v>1393</v>
      </c>
      <c r="B223" s="1">
        <v>91</v>
      </c>
      <c r="C223" s="1" t="str">
        <f ca="1">IFERROR(__xludf.DUMMYFUNCTION("GOOGLETRANSLATE(D223,""en"",""pt"")"),"Pequeno")</f>
        <v>Pequeno</v>
      </c>
      <c r="D223" s="3">
        <v>44161</v>
      </c>
      <c r="E223" s="1">
        <v>5</v>
      </c>
      <c r="F223" s="2" t="str">
        <f ca="1">IFERROR(__xludf.DUMMYFUNCTION("GOOGLETRANSLATE(I223,""en"",""pt"")"),"Sorvete")</f>
        <v>Sorvete</v>
      </c>
      <c r="G223" s="1" t="s">
        <v>1394</v>
      </c>
      <c r="H223" s="1" t="s">
        <v>1395</v>
      </c>
      <c r="I223" s="1" t="str">
        <f ca="1">IFERROR(__xludf.DUMMYFUNCTION("GOOGLETRANSLATE(O223,""en"",""pt"")"),"30")</f>
        <v>30</v>
      </c>
      <c r="J223" s="1" t="str">
        <f ca="1">IFERROR(__xludf.DUMMYFUNCTION("GOOGLETRANSLATE(Q223,""en"",""pt"")"),"Congeladas")</f>
        <v>Congeladas</v>
      </c>
      <c r="K223" s="3">
        <v>44109</v>
      </c>
      <c r="L223" s="3">
        <v>44139</v>
      </c>
      <c r="M223" s="1">
        <v>63</v>
      </c>
      <c r="N223" s="1" t="s">
        <v>1396</v>
      </c>
      <c r="O223" s="1" t="s">
        <v>1397</v>
      </c>
      <c r="P223" s="1">
        <v>225</v>
      </c>
      <c r="Q223" s="1" t="s">
        <v>1399</v>
      </c>
      <c r="R223">
        <f t="shared" ca="1" si="3"/>
        <v>1</v>
      </c>
      <c r="S223">
        <f t="shared" ca="1" si="3"/>
        <v>0</v>
      </c>
    </row>
    <row r="224" spans="1:19" ht="13.2">
      <c r="A224" s="1" t="s">
        <v>1400</v>
      </c>
      <c r="B224" s="1">
        <v>55</v>
      </c>
      <c r="C224" s="1" t="str">
        <f ca="1">IFERROR(__xludf.DUMMYFUNCTION("GOOGLETRANSLATE(D224,""en"",""pt"")"),"Grande")</f>
        <v>Grande</v>
      </c>
      <c r="D224" s="3">
        <v>43844</v>
      </c>
      <c r="E224" s="1">
        <v>8</v>
      </c>
      <c r="F224" s="2" t="str">
        <f ca="1">IFERROR(__xludf.DUMMYFUNCTION("GOOGLETRANSLATE(I224,""en"",""pt"")"),"Soro de leite coalhado")</f>
        <v>Soro de leite coalhado</v>
      </c>
      <c r="G224" s="1" t="s">
        <v>1401</v>
      </c>
      <c r="H224" s="1" t="s">
        <v>1402</v>
      </c>
      <c r="I224" s="1" t="str">
        <f ca="1">IFERROR(__xludf.DUMMYFUNCTION("GOOGLETRANSLATE(O224,""en"",""pt"")"),"14")</f>
        <v>14</v>
      </c>
      <c r="J224" s="1" t="str">
        <f ca="1">IFERROR(__xludf.DUMMYFUNCTION("GOOGLETRANSLATE(Q224,""en"",""pt"")"),"Refrigerado")</f>
        <v>Refrigerado</v>
      </c>
      <c r="K224" s="3">
        <v>43797</v>
      </c>
      <c r="L224" s="3">
        <v>43811</v>
      </c>
      <c r="M224" s="1">
        <v>16</v>
      </c>
      <c r="N224" s="1" t="s">
        <v>1403</v>
      </c>
      <c r="O224" s="1" t="s">
        <v>1404</v>
      </c>
      <c r="P224" s="1">
        <v>86</v>
      </c>
      <c r="Q224" s="1" t="s">
        <v>1405</v>
      </c>
      <c r="R224">
        <f t="shared" ca="1" si="3"/>
        <v>1</v>
      </c>
      <c r="S224">
        <f t="shared" ca="1" si="3"/>
        <v>0</v>
      </c>
    </row>
    <row r="225" spans="1:19" ht="13.2">
      <c r="A225" s="1" t="s">
        <v>1406</v>
      </c>
      <c r="B225" s="1">
        <v>24</v>
      </c>
      <c r="C225" s="1" t="str">
        <f ca="1">IFERROR(__xludf.DUMMYFUNCTION("GOOGLETRANSLATE(D225,""en"",""pt"")"),"Grande")</f>
        <v>Grande</v>
      </c>
      <c r="D225" s="3">
        <v>43877</v>
      </c>
      <c r="E225" s="1">
        <v>1</v>
      </c>
      <c r="F225" s="2" t="str">
        <f ca="1">IFERROR(__xludf.DUMMYFUNCTION("GOOGLETRANSLATE(I225,""en"",""pt"")"),"Leite")</f>
        <v>Leite</v>
      </c>
      <c r="G225" s="1" t="s">
        <v>1407</v>
      </c>
      <c r="H225" s="1" t="s">
        <v>1408</v>
      </c>
      <c r="I225" s="1" t="str">
        <f ca="1">IFERROR(__xludf.DUMMYFUNCTION("GOOGLETRANSLATE(O225,""en"",""pt"")"),"25")</f>
        <v>25</v>
      </c>
      <c r="J225" s="1" t="str">
        <f ca="1">IFERROR(__xludf.DUMMYFUNCTION("GOOGLETRANSLATE(Q225,""en"",""pt"")"),"Pacote Tetra")</f>
        <v>Pacote Tetra</v>
      </c>
      <c r="K225" s="3">
        <v>43868</v>
      </c>
      <c r="L225" s="3">
        <v>43893</v>
      </c>
      <c r="M225" s="1">
        <v>485</v>
      </c>
      <c r="N225" s="1" t="s">
        <v>1409</v>
      </c>
      <c r="O225" s="1" t="s">
        <v>1410</v>
      </c>
      <c r="P225" s="1">
        <v>448</v>
      </c>
      <c r="Q225" s="1" t="s">
        <v>1412</v>
      </c>
      <c r="R225">
        <f t="shared" ca="1" si="3"/>
        <v>1</v>
      </c>
      <c r="S225">
        <f t="shared" ca="1" si="3"/>
        <v>1</v>
      </c>
    </row>
    <row r="226" spans="1:19" ht="13.2">
      <c r="A226" s="1" t="s">
        <v>1413</v>
      </c>
      <c r="B226" s="1">
        <v>97</v>
      </c>
      <c r="C226" s="1" t="str">
        <f ca="1">IFERROR(__xludf.DUMMYFUNCTION("GOOGLETRANSLATE(D226,""en"",""pt"")"),"Grande")</f>
        <v>Grande</v>
      </c>
      <c r="D226" s="3">
        <v>44814</v>
      </c>
      <c r="E226" s="1">
        <v>3</v>
      </c>
      <c r="F226" s="2" t="str">
        <f ca="1">IFERROR(__xludf.DUMMYFUNCTION("GOOGLETRANSLATE(I226,""en"",""pt"")"),"Queijo")</f>
        <v>Queijo</v>
      </c>
      <c r="G226" s="1" t="s">
        <v>1414</v>
      </c>
      <c r="H226" s="1" t="s">
        <v>1415</v>
      </c>
      <c r="I226" s="1" t="str">
        <f ca="1">IFERROR(__xludf.DUMMYFUNCTION("GOOGLETRANSLATE(O226,""en"",""pt"")"),"50")</f>
        <v>50</v>
      </c>
      <c r="J226" s="1" t="str">
        <f ca="1">IFERROR(__xludf.DUMMYFUNCTION("GOOGLETRANSLATE(Q226,""en"",""pt"")"),"Congeladas")</f>
        <v>Congeladas</v>
      </c>
      <c r="K226" s="3">
        <v>44796</v>
      </c>
      <c r="L226" s="3">
        <v>44846</v>
      </c>
      <c r="M226" s="1">
        <v>67</v>
      </c>
      <c r="N226" s="1" t="s">
        <v>1416</v>
      </c>
      <c r="O226" s="1" t="s">
        <v>1417</v>
      </c>
      <c r="P226" s="1">
        <v>140</v>
      </c>
      <c r="Q226" s="1" t="s">
        <v>1419</v>
      </c>
      <c r="R226">
        <f t="shared" ca="1" si="3"/>
        <v>1</v>
      </c>
      <c r="S226">
        <f t="shared" ca="1" si="3"/>
        <v>1</v>
      </c>
    </row>
    <row r="227" spans="1:19" ht="13.2">
      <c r="A227" s="1" t="s">
        <v>1420</v>
      </c>
      <c r="B227" s="1">
        <v>12</v>
      </c>
      <c r="C227" s="1" t="str">
        <f ca="1">IFERROR(__xludf.DUMMYFUNCTION("GOOGLETRANSLATE(D227,""en"",""pt"")"),"Pequeno")</f>
        <v>Pequeno</v>
      </c>
      <c r="D227" s="3">
        <v>43527</v>
      </c>
      <c r="E227" s="1">
        <v>3</v>
      </c>
      <c r="F227" s="2" t="str">
        <f ca="1">IFERROR(__xludf.DUMMYFUNCTION("GOOGLETRANSLATE(I227,""en"",""pt"")"),"Queijo")</f>
        <v>Queijo</v>
      </c>
      <c r="G227" s="1" t="s">
        <v>1421</v>
      </c>
      <c r="H227" s="1" t="s">
        <v>1422</v>
      </c>
      <c r="I227" s="1" t="str">
        <f ca="1">IFERROR(__xludf.DUMMYFUNCTION("GOOGLETRANSLATE(O227,""en"",""pt"")"),"51")</f>
        <v>51</v>
      </c>
      <c r="J227" s="1" t="str">
        <f ca="1">IFERROR(__xludf.DUMMYFUNCTION("GOOGLETRANSLATE(Q227,""en"",""pt"")"),"Congeladas")</f>
        <v>Congeladas</v>
      </c>
      <c r="K227" s="3">
        <v>43489</v>
      </c>
      <c r="L227" s="3">
        <v>43540</v>
      </c>
      <c r="M227" s="1">
        <v>70</v>
      </c>
      <c r="N227" s="1" t="s">
        <v>640</v>
      </c>
      <c r="O227" s="1" t="s">
        <v>1423</v>
      </c>
      <c r="P227" s="1">
        <v>317</v>
      </c>
      <c r="Q227" s="1" t="s">
        <v>264</v>
      </c>
      <c r="R227">
        <f t="shared" ca="1" si="3"/>
        <v>1</v>
      </c>
      <c r="S227">
        <f t="shared" ca="1" si="3"/>
        <v>1</v>
      </c>
    </row>
    <row r="228" spans="1:19" ht="13.2">
      <c r="A228" s="1" t="s">
        <v>1424</v>
      </c>
      <c r="B228" s="1">
        <v>18</v>
      </c>
      <c r="C228" s="1" t="str">
        <f ca="1">IFERROR(__xludf.DUMMYFUNCTION("GOOGLETRANSLATE(D228,""en"",""pt"")"),"Grande")</f>
        <v>Grande</v>
      </c>
      <c r="D228" s="3">
        <v>44027</v>
      </c>
      <c r="E228" s="1">
        <v>1</v>
      </c>
      <c r="F228" s="2" t="str">
        <f ca="1">IFERROR(__xludf.DUMMYFUNCTION("GOOGLETRANSLATE(I228,""en"",""pt"")"),"Leite")</f>
        <v>Leite</v>
      </c>
      <c r="G228" s="1" t="s">
        <v>1425</v>
      </c>
      <c r="H228" s="1" t="s">
        <v>1426</v>
      </c>
      <c r="I228" s="1" t="str">
        <f ca="1">IFERROR(__xludf.DUMMYFUNCTION("GOOGLETRANSLATE(O228,""en"",""pt"")"),"2")</f>
        <v>2</v>
      </c>
      <c r="J228" s="1" t="str">
        <f ca="1">IFERROR(__xludf.DUMMYFUNCTION("GOOGLETRANSLATE(Q228,""en"",""pt"")"),"Pacote de polietileno")</f>
        <v>Pacote de polietileno</v>
      </c>
      <c r="K228" s="3">
        <v>44010</v>
      </c>
      <c r="L228" s="3">
        <v>44012</v>
      </c>
      <c r="M228" s="1">
        <v>658</v>
      </c>
      <c r="N228" s="1" t="s">
        <v>1427</v>
      </c>
      <c r="O228" s="1" t="s">
        <v>1428</v>
      </c>
      <c r="P228" s="1">
        <v>288</v>
      </c>
      <c r="Q228" s="1" t="s">
        <v>1430</v>
      </c>
      <c r="R228">
        <f t="shared" ca="1" si="3"/>
        <v>1</v>
      </c>
      <c r="S228">
        <f t="shared" ca="1" si="3"/>
        <v>1</v>
      </c>
    </row>
    <row r="229" spans="1:19" ht="13.2">
      <c r="A229" s="1" t="s">
        <v>1431</v>
      </c>
      <c r="B229" s="1">
        <v>78</v>
      </c>
      <c r="C229" s="1" t="str">
        <f ca="1">IFERROR(__xludf.DUMMYFUNCTION("GOOGLETRANSLATE(D229,""en"",""pt"")"),"Médio")</f>
        <v>Médio</v>
      </c>
      <c r="D229" s="3">
        <v>44338</v>
      </c>
      <c r="E229" s="1">
        <v>7</v>
      </c>
      <c r="F229" s="2" t="str">
        <f ca="1">IFERROR(__xludf.DUMMYFUNCTION("GOOGLETRANSLATE(I229,""en"",""pt"")"),"Lassi")</f>
        <v>Lassi</v>
      </c>
      <c r="G229" s="1" t="s">
        <v>1432</v>
      </c>
      <c r="H229" s="1" t="s">
        <v>1433</v>
      </c>
      <c r="I229" s="1" t="str">
        <f ca="1">IFERROR(__xludf.DUMMYFUNCTION("GOOGLETRANSLATE(O229,""en"",""pt"")"),"15")</f>
        <v>15</v>
      </c>
      <c r="J229" s="1" t="str">
        <f ca="1">IFERROR(__xludf.DUMMYFUNCTION("GOOGLETRANSLATE(Q229,""en"",""pt"")"),"Refrigerado")</f>
        <v>Refrigerado</v>
      </c>
      <c r="K229" s="3">
        <v>44305</v>
      </c>
      <c r="L229" s="3">
        <v>44320</v>
      </c>
      <c r="M229" s="1">
        <v>42</v>
      </c>
      <c r="N229" s="1" t="s">
        <v>1434</v>
      </c>
      <c r="O229" s="1" t="s">
        <v>1435</v>
      </c>
      <c r="P229" s="1">
        <v>71</v>
      </c>
      <c r="Q229" s="1" t="s">
        <v>1437</v>
      </c>
      <c r="R229">
        <f t="shared" ca="1" si="3"/>
        <v>0</v>
      </c>
      <c r="S229">
        <f t="shared" ca="1" si="3"/>
        <v>0</v>
      </c>
    </row>
    <row r="230" spans="1:19" ht="13.2">
      <c r="A230" s="1" t="s">
        <v>1438</v>
      </c>
      <c r="B230" s="1">
        <v>78</v>
      </c>
      <c r="C230" s="1" t="str">
        <f ca="1">IFERROR(__xludf.DUMMYFUNCTION("GOOGLETRANSLATE(D230,""en"",""pt"")"),"Médio")</f>
        <v>Médio</v>
      </c>
      <c r="D230" s="3">
        <v>44764</v>
      </c>
      <c r="E230" s="1">
        <v>5</v>
      </c>
      <c r="F230" s="2" t="str">
        <f ca="1">IFERROR(__xludf.DUMMYFUNCTION("GOOGLETRANSLATE(I230,""en"",""pt"")"),"Sorvete")</f>
        <v>Sorvete</v>
      </c>
      <c r="G230" s="1" t="s">
        <v>1439</v>
      </c>
      <c r="H230" s="1" t="s">
        <v>1440</v>
      </c>
      <c r="I230" s="1" t="str">
        <f ca="1">IFERROR(__xludf.DUMMYFUNCTION("GOOGLETRANSLATE(O230,""en"",""pt"")"),"26")</f>
        <v>26</v>
      </c>
      <c r="J230" s="1" t="str">
        <f ca="1">IFERROR(__xludf.DUMMYFUNCTION("GOOGLETRANSLATE(Q230,""en"",""pt"")"),"Congeladas")</f>
        <v>Congeladas</v>
      </c>
      <c r="K230" s="3">
        <v>44742</v>
      </c>
      <c r="L230" s="3">
        <v>44768</v>
      </c>
      <c r="M230" s="1">
        <v>155</v>
      </c>
      <c r="N230" s="1" t="s">
        <v>1441</v>
      </c>
      <c r="O230" s="1" t="s">
        <v>1442</v>
      </c>
      <c r="P230" s="1">
        <v>493</v>
      </c>
      <c r="Q230" s="1" t="s">
        <v>1444</v>
      </c>
      <c r="R230">
        <f t="shared" ca="1" si="3"/>
        <v>1</v>
      </c>
      <c r="S230">
        <f t="shared" ca="1" si="3"/>
        <v>0</v>
      </c>
    </row>
    <row r="231" spans="1:19" ht="13.2">
      <c r="A231" s="1" t="s">
        <v>1445</v>
      </c>
      <c r="B231" s="1">
        <v>62</v>
      </c>
      <c r="C231" s="1" t="str">
        <f ca="1">IFERROR(__xludf.DUMMYFUNCTION("GOOGLETRANSLATE(D231,""en"",""pt"")"),"Grande")</f>
        <v>Grande</v>
      </c>
      <c r="D231" s="3">
        <v>44774</v>
      </c>
      <c r="E231" s="1">
        <v>2</v>
      </c>
      <c r="F231" s="2" t="str">
        <f ca="1">IFERROR(__xludf.DUMMYFUNCTION("GOOGLETRANSLATE(I231,""en"",""pt"")"),"Manteiga")</f>
        <v>Manteiga</v>
      </c>
      <c r="G231" s="1" t="s">
        <v>1446</v>
      </c>
      <c r="H231" s="1" t="s">
        <v>1447</v>
      </c>
      <c r="I231" s="1" t="str">
        <f ca="1">IFERROR(__xludf.DUMMYFUNCTION("GOOGLETRANSLATE(O231,""en"",""pt"")"),"29")</f>
        <v>29</v>
      </c>
      <c r="J231" s="1" t="str">
        <f ca="1">IFERROR(__xludf.DUMMYFUNCTION("GOOGLETRANSLATE(Q231,""en"",""pt"")"),"Congeladas")</f>
        <v>Congeladas</v>
      </c>
      <c r="K231" s="3">
        <v>44747</v>
      </c>
      <c r="L231" s="3">
        <v>44776</v>
      </c>
      <c r="M231" s="1">
        <v>241</v>
      </c>
      <c r="N231" s="1" t="s">
        <v>1448</v>
      </c>
      <c r="O231" s="1" t="s">
        <v>1449</v>
      </c>
      <c r="P231" s="1">
        <v>94</v>
      </c>
      <c r="Q231" s="1" t="s">
        <v>1451</v>
      </c>
      <c r="R231">
        <f t="shared" ca="1" si="3"/>
        <v>1</v>
      </c>
      <c r="S231">
        <f t="shared" ca="1" si="3"/>
        <v>1</v>
      </c>
    </row>
    <row r="232" spans="1:19" ht="13.2">
      <c r="A232" s="1" t="s">
        <v>1452</v>
      </c>
      <c r="B232" s="1">
        <v>33</v>
      </c>
      <c r="C232" s="1" t="str">
        <f ca="1">IFERROR(__xludf.DUMMYFUNCTION("GOOGLETRANSLATE(D232,""en"",""pt"")"),"Grande")</f>
        <v>Grande</v>
      </c>
      <c r="D232" s="3">
        <v>44565</v>
      </c>
      <c r="E232" s="1">
        <v>4</v>
      </c>
      <c r="F232" s="2" t="str">
        <f ca="1">IFERROR(__xludf.DUMMYFUNCTION("GOOGLETRANSLATE(I232,""en"",""pt"")"),"Iogurte")</f>
        <v>Iogurte</v>
      </c>
      <c r="G232" s="1" t="s">
        <v>1453</v>
      </c>
      <c r="H232" s="1" t="s">
        <v>1454</v>
      </c>
      <c r="I232" s="1" t="str">
        <f ca="1">IFERROR(__xludf.DUMMYFUNCTION("GOOGLETRANSLATE(O232,""en"",""pt"")"),"25")</f>
        <v>25</v>
      </c>
      <c r="J232" s="1" t="str">
        <f ca="1">IFERROR(__xludf.DUMMYFUNCTION("GOOGLETRANSLATE(Q232,""en"",""pt"")"),"Refrigerado")</f>
        <v>Refrigerado</v>
      </c>
      <c r="K232" s="3">
        <v>44526</v>
      </c>
      <c r="L232" s="3">
        <v>44551</v>
      </c>
      <c r="M232" s="1">
        <v>302</v>
      </c>
      <c r="N232" s="1" t="s">
        <v>1427</v>
      </c>
      <c r="O232" s="1" t="s">
        <v>1455</v>
      </c>
      <c r="P232" s="1">
        <v>33</v>
      </c>
      <c r="Q232" s="1" t="s">
        <v>1456</v>
      </c>
      <c r="R232">
        <f t="shared" ca="1" si="3"/>
        <v>0</v>
      </c>
      <c r="S232">
        <f t="shared" ca="1" si="3"/>
        <v>0</v>
      </c>
    </row>
    <row r="233" spans="1:19" ht="13.2">
      <c r="A233" s="1" t="s">
        <v>978</v>
      </c>
      <c r="B233" s="1">
        <v>39</v>
      </c>
      <c r="C233" s="1" t="str">
        <f ca="1">IFERROR(__xludf.DUMMYFUNCTION("GOOGLETRANSLATE(D233,""en"",""pt"")"),"Médio")</f>
        <v>Médio</v>
      </c>
      <c r="D233" s="3">
        <v>44853</v>
      </c>
      <c r="E233" s="1">
        <v>8</v>
      </c>
      <c r="F233" s="2" t="str">
        <f ca="1">IFERROR(__xludf.DUMMYFUNCTION("GOOGLETRANSLATE(I233,""en"",""pt"")"),"Soro de leite coalhado")</f>
        <v>Soro de leite coalhado</v>
      </c>
      <c r="G233" s="1" t="s">
        <v>1457</v>
      </c>
      <c r="H233" s="6">
        <v>45528</v>
      </c>
      <c r="I233" s="1" t="str">
        <f ca="1">IFERROR(__xludf.DUMMYFUNCTION("GOOGLETRANSLATE(O233,""en"",""pt"")"),"11")</f>
        <v>11</v>
      </c>
      <c r="J233" s="1" t="str">
        <f ca="1">IFERROR(__xludf.DUMMYFUNCTION("GOOGLETRANSLATE(Q233,""en"",""pt"")"),"Refrigerado")</f>
        <v>Refrigerado</v>
      </c>
      <c r="K233" s="3">
        <v>44840</v>
      </c>
      <c r="L233" s="3">
        <v>44851</v>
      </c>
      <c r="M233" s="1">
        <v>1</v>
      </c>
      <c r="N233" s="4">
        <v>45439</v>
      </c>
      <c r="O233" s="4">
        <v>45439</v>
      </c>
      <c r="P233" s="1">
        <v>139</v>
      </c>
      <c r="Q233" s="1" t="s">
        <v>1458</v>
      </c>
      <c r="R233">
        <f t="shared" ca="1" si="3"/>
        <v>0</v>
      </c>
      <c r="S233">
        <f t="shared" ca="1" si="3"/>
        <v>1</v>
      </c>
    </row>
    <row r="234" spans="1:19" ht="13.2">
      <c r="A234" s="1" t="s">
        <v>1459</v>
      </c>
      <c r="B234" s="1">
        <v>41</v>
      </c>
      <c r="C234" s="1" t="str">
        <f ca="1">IFERROR(__xludf.DUMMYFUNCTION("GOOGLETRANSLATE(D234,""en"",""pt"")"),"Grande")</f>
        <v>Grande</v>
      </c>
      <c r="D234" s="3">
        <v>44553</v>
      </c>
      <c r="E234" s="1">
        <v>8</v>
      </c>
      <c r="F234" s="2" t="str">
        <f ca="1">IFERROR(__xludf.DUMMYFUNCTION("GOOGLETRANSLATE(I234,""en"",""pt"")"),"Soro de leite coalhado")</f>
        <v>Soro de leite coalhado</v>
      </c>
      <c r="G234" s="1" t="s">
        <v>1460</v>
      </c>
      <c r="H234" s="1" t="s">
        <v>1461</v>
      </c>
      <c r="I234" s="1" t="str">
        <f ca="1">IFERROR(__xludf.DUMMYFUNCTION("GOOGLETRANSLATE(O234,""en"",""pt"")"),"14")</f>
        <v>14</v>
      </c>
      <c r="J234" s="1" t="str">
        <f ca="1">IFERROR(__xludf.DUMMYFUNCTION("GOOGLETRANSLATE(Q234,""en"",""pt"")"),"Refrigerado")</f>
        <v>Refrigerado</v>
      </c>
      <c r="K234" s="3">
        <v>44526</v>
      </c>
      <c r="L234" s="3">
        <v>44540</v>
      </c>
      <c r="M234" s="1">
        <v>193</v>
      </c>
      <c r="N234" s="1" t="s">
        <v>1462</v>
      </c>
      <c r="O234" s="1" t="s">
        <v>1463</v>
      </c>
      <c r="P234" s="1">
        <v>8</v>
      </c>
      <c r="Q234" s="1" t="s">
        <v>1464</v>
      </c>
      <c r="R234">
        <f t="shared" ca="1" si="3"/>
        <v>1</v>
      </c>
      <c r="S234">
        <f t="shared" ca="1" si="3"/>
        <v>1</v>
      </c>
    </row>
    <row r="235" spans="1:19" ht="13.2">
      <c r="A235" s="1" t="s">
        <v>1465</v>
      </c>
      <c r="B235" s="1">
        <v>26</v>
      </c>
      <c r="C235" s="1" t="str">
        <f ca="1">IFERROR(__xludf.DUMMYFUNCTION("GOOGLETRANSLATE(D235,""en"",""pt"")"),"Médio")</f>
        <v>Médio</v>
      </c>
      <c r="D235" s="3">
        <v>43485</v>
      </c>
      <c r="E235" s="1">
        <v>2</v>
      </c>
      <c r="F235" s="2" t="str">
        <f ca="1">IFERROR(__xludf.DUMMYFUNCTION("GOOGLETRANSLATE(I235,""en"",""pt"")"),"Manteiga")</f>
        <v>Manteiga</v>
      </c>
      <c r="G235" s="1" t="s">
        <v>1466</v>
      </c>
      <c r="H235" s="1" t="s">
        <v>198</v>
      </c>
      <c r="I235" s="1" t="str">
        <f ca="1">IFERROR(__xludf.DUMMYFUNCTION("GOOGLETRANSLATE(O235,""en"",""pt"")"),"38")</f>
        <v>38</v>
      </c>
      <c r="J235" s="1" t="str">
        <f ca="1">IFERROR(__xludf.DUMMYFUNCTION("GOOGLETRANSLATE(Q235,""en"",""pt"")"),"Refrigerado")</f>
        <v>Refrigerado</v>
      </c>
      <c r="K235" s="3">
        <v>43436</v>
      </c>
      <c r="L235" s="3">
        <v>43474</v>
      </c>
      <c r="M235" s="1">
        <v>197</v>
      </c>
      <c r="N235" s="1" t="s">
        <v>1467</v>
      </c>
      <c r="O235" s="1" t="s">
        <v>1468</v>
      </c>
      <c r="P235" s="1">
        <v>13</v>
      </c>
      <c r="Q235" s="1" t="s">
        <v>1470</v>
      </c>
      <c r="R235">
        <f t="shared" ca="1" si="3"/>
        <v>1</v>
      </c>
      <c r="S235">
        <f t="shared" ca="1" si="3"/>
        <v>1</v>
      </c>
    </row>
    <row r="236" spans="1:19" ht="13.2">
      <c r="A236" s="1" t="s">
        <v>1471</v>
      </c>
      <c r="B236" s="1">
        <v>74</v>
      </c>
      <c r="C236" s="1" t="str">
        <f ca="1">IFERROR(__xludf.DUMMYFUNCTION("GOOGLETRANSLATE(D236,""en"",""pt"")"),"Grande")</f>
        <v>Grande</v>
      </c>
      <c r="D236" s="3">
        <v>43929</v>
      </c>
      <c r="E236" s="1">
        <v>7</v>
      </c>
      <c r="F236" s="2" t="str">
        <f ca="1">IFERROR(__xludf.DUMMYFUNCTION("GOOGLETRANSLATE(I236,""en"",""pt"")"),"Lassi")</f>
        <v>Lassi</v>
      </c>
      <c r="G236" s="1" t="s">
        <v>1472</v>
      </c>
      <c r="H236" s="6">
        <v>45502</v>
      </c>
      <c r="I236" s="1" t="str">
        <f ca="1">IFERROR(__xludf.DUMMYFUNCTION("GOOGLETRANSLATE(O236,""en"",""pt"")"),"16")</f>
        <v>16</v>
      </c>
      <c r="J236" s="1" t="str">
        <f ca="1">IFERROR(__xludf.DUMMYFUNCTION("GOOGLETRANSLATE(Q236,""en"",""pt"")"),"Refrigerado")</f>
        <v>Refrigerado</v>
      </c>
      <c r="K236" s="3">
        <v>43917</v>
      </c>
      <c r="L236" s="3">
        <v>43933</v>
      </c>
      <c r="M236" s="1">
        <v>6</v>
      </c>
      <c r="N236" s="1" t="s">
        <v>1473</v>
      </c>
      <c r="O236" s="1" t="s">
        <v>1474</v>
      </c>
      <c r="P236" s="1">
        <v>47</v>
      </c>
      <c r="Q236" s="1" t="s">
        <v>1476</v>
      </c>
      <c r="R236">
        <f t="shared" ca="1" si="3"/>
        <v>0</v>
      </c>
      <c r="S236">
        <f t="shared" ca="1" si="3"/>
        <v>1</v>
      </c>
    </row>
    <row r="237" spans="1:19" ht="13.2">
      <c r="A237" s="1" t="s">
        <v>1477</v>
      </c>
      <c r="B237" s="1">
        <v>22</v>
      </c>
      <c r="C237" s="1" t="str">
        <f ca="1">IFERROR(__xludf.DUMMYFUNCTION("GOOGLETRANSLATE(D237,""en"",""pt"")"),"Pequeno")</f>
        <v>Pequeno</v>
      </c>
      <c r="D237" s="3">
        <v>43546</v>
      </c>
      <c r="E237" s="1">
        <v>9</v>
      </c>
      <c r="F237" s="2" t="str">
        <f ca="1">IFERROR(__xludf.DUMMYFUNCTION("GOOGLETRANSLATE(I237,""en"",""pt"")"),"Painel")</f>
        <v>Painel</v>
      </c>
      <c r="G237" s="1" t="s">
        <v>1478</v>
      </c>
      <c r="H237" s="1" t="s">
        <v>1479</v>
      </c>
      <c r="I237" s="1" t="str">
        <f ca="1">IFERROR(__xludf.DUMMYFUNCTION("GOOGLETRANSLATE(O237,""en"",""pt"")"),"14")</f>
        <v>14</v>
      </c>
      <c r="J237" s="1" t="str">
        <f ca="1">IFERROR(__xludf.DUMMYFUNCTION("GOOGLETRANSLATE(Q237,""en"",""pt"")"),"Refrigerado")</f>
        <v>Refrigerado</v>
      </c>
      <c r="K237" s="3">
        <v>43538</v>
      </c>
      <c r="L237" s="3">
        <v>43552</v>
      </c>
      <c r="M237" s="1">
        <v>2</v>
      </c>
      <c r="N237" s="1" t="s">
        <v>1480</v>
      </c>
      <c r="O237" s="1" t="s">
        <v>1481</v>
      </c>
      <c r="P237" s="1">
        <v>2</v>
      </c>
      <c r="Q237" s="1" t="s">
        <v>1482</v>
      </c>
      <c r="R237">
        <f t="shared" ca="1" si="3"/>
        <v>0</v>
      </c>
      <c r="S237">
        <f t="shared" ca="1" si="3"/>
        <v>0</v>
      </c>
    </row>
    <row r="238" spans="1:19" ht="13.2">
      <c r="A238" s="1" t="s">
        <v>1483</v>
      </c>
      <c r="B238" s="1">
        <v>100</v>
      </c>
      <c r="C238" s="1" t="str">
        <f ca="1">IFERROR(__xludf.DUMMYFUNCTION("GOOGLETRANSLATE(D238,""en"",""pt"")"),"Médio")</f>
        <v>Médio</v>
      </c>
      <c r="D238" s="3">
        <v>43644</v>
      </c>
      <c r="E238" s="1">
        <v>7</v>
      </c>
      <c r="F238" s="2" t="str">
        <f ca="1">IFERROR(__xludf.DUMMYFUNCTION("GOOGLETRANSLATE(I238,""en"",""pt"")"),"Lassi")</f>
        <v>Lassi</v>
      </c>
      <c r="G238" s="1" t="s">
        <v>1484</v>
      </c>
      <c r="H238" s="1" t="s">
        <v>1485</v>
      </c>
      <c r="I238" s="1" t="str">
        <f ca="1">IFERROR(__xludf.DUMMYFUNCTION("GOOGLETRANSLATE(O238,""en"",""pt"")"),"13")</f>
        <v>13</v>
      </c>
      <c r="J238" s="1" t="str">
        <f ca="1">IFERROR(__xludf.DUMMYFUNCTION("GOOGLETRANSLATE(Q238,""en"",""pt"")"),"Refrigerado")</f>
        <v>Refrigerado</v>
      </c>
      <c r="K238" s="3">
        <v>43631</v>
      </c>
      <c r="L238" s="3">
        <v>43644</v>
      </c>
      <c r="M238" s="1">
        <v>36</v>
      </c>
      <c r="N238" s="1" t="s">
        <v>1486</v>
      </c>
      <c r="O238" s="1" t="s">
        <v>1487</v>
      </c>
      <c r="P238" s="1">
        <v>332</v>
      </c>
      <c r="Q238" s="1" t="s">
        <v>1488</v>
      </c>
      <c r="R238">
        <f t="shared" ca="1" si="3"/>
        <v>1</v>
      </c>
      <c r="S238">
        <f t="shared" ca="1" si="3"/>
        <v>1</v>
      </c>
    </row>
    <row r="239" spans="1:19" ht="13.2">
      <c r="A239" s="1" t="s">
        <v>1489</v>
      </c>
      <c r="B239" s="1">
        <v>67</v>
      </c>
      <c r="C239" s="1" t="str">
        <f ca="1">IFERROR(__xludf.DUMMYFUNCTION("GOOGLETRANSLATE(D239,""en"",""pt"")"),"Grande")</f>
        <v>Grande</v>
      </c>
      <c r="D239" s="3">
        <v>43619</v>
      </c>
      <c r="E239" s="1">
        <v>5</v>
      </c>
      <c r="F239" s="2" t="str">
        <f ca="1">IFERROR(__xludf.DUMMYFUNCTION("GOOGLETRANSLATE(I239,""en"",""pt"")"),"Sorvete")</f>
        <v>Sorvete</v>
      </c>
      <c r="G239" s="1" t="s">
        <v>1490</v>
      </c>
      <c r="H239" s="1" t="s">
        <v>1491</v>
      </c>
      <c r="I239" s="1" t="str">
        <f ca="1">IFERROR(__xludf.DUMMYFUNCTION("GOOGLETRANSLATE(O239,""en"",""pt"")"),"23")</f>
        <v>23</v>
      </c>
      <c r="J239" s="1" t="str">
        <f ca="1">IFERROR(__xludf.DUMMYFUNCTION("GOOGLETRANSLATE(Q239,""en"",""pt"")"),"Congeladas")</f>
        <v>Congeladas</v>
      </c>
      <c r="K239" s="3">
        <v>43595</v>
      </c>
      <c r="L239" s="3">
        <v>43618</v>
      </c>
      <c r="M239" s="1">
        <v>218</v>
      </c>
      <c r="N239" s="6">
        <v>45440</v>
      </c>
      <c r="O239" s="5">
        <v>1539377</v>
      </c>
      <c r="P239" s="1">
        <v>257</v>
      </c>
      <c r="Q239" s="1" t="s">
        <v>1493</v>
      </c>
      <c r="R239">
        <f t="shared" ca="1" si="3"/>
        <v>0</v>
      </c>
      <c r="S239">
        <f t="shared" ca="1" si="3"/>
        <v>0</v>
      </c>
    </row>
    <row r="240" spans="1:19" ht="13.2">
      <c r="A240" s="1" t="s">
        <v>1494</v>
      </c>
      <c r="B240" s="1">
        <v>31</v>
      </c>
      <c r="C240" s="1" t="str">
        <f ca="1">IFERROR(__xludf.DUMMYFUNCTION("GOOGLETRANSLATE(D240,""en"",""pt"")"),"Grande")</f>
        <v>Grande</v>
      </c>
      <c r="D240" s="3">
        <v>43836</v>
      </c>
      <c r="E240" s="1">
        <v>4</v>
      </c>
      <c r="F240" s="2" t="str">
        <f ca="1">IFERROR(__xludf.DUMMYFUNCTION("GOOGLETRANSLATE(I240,""en"",""pt"")"),"Iogurte")</f>
        <v>Iogurte</v>
      </c>
      <c r="G240" s="1" t="s">
        <v>1495</v>
      </c>
      <c r="H240" s="1" t="s">
        <v>1496</v>
      </c>
      <c r="I240" s="1" t="str">
        <f ca="1">IFERROR(__xludf.DUMMYFUNCTION("GOOGLETRANSLATE(O240,""en"",""pt"")"),"24")</f>
        <v>24</v>
      </c>
      <c r="J240" s="1" t="str">
        <f ca="1">IFERROR(__xludf.DUMMYFUNCTION("GOOGLETRANSLATE(Q240,""en"",""pt"")"),"Refrigerado")</f>
        <v>Refrigerado</v>
      </c>
      <c r="K240" s="3">
        <v>43809</v>
      </c>
      <c r="L240" s="3">
        <v>43833</v>
      </c>
      <c r="M240" s="1">
        <v>107</v>
      </c>
      <c r="N240" s="1" t="s">
        <v>1049</v>
      </c>
      <c r="O240" s="1" t="s">
        <v>1497</v>
      </c>
      <c r="P240" s="1">
        <v>144</v>
      </c>
      <c r="Q240" s="1" t="s">
        <v>1498</v>
      </c>
      <c r="R240">
        <f t="shared" ca="1" si="3"/>
        <v>1</v>
      </c>
      <c r="S240">
        <f t="shared" ca="1" si="3"/>
        <v>1</v>
      </c>
    </row>
    <row r="241" spans="1:19" ht="13.2">
      <c r="A241" s="1" t="s">
        <v>1499</v>
      </c>
      <c r="B241" s="1">
        <v>86</v>
      </c>
      <c r="C241" s="1" t="str">
        <f ca="1">IFERROR(__xludf.DUMMYFUNCTION("GOOGLETRANSLATE(D241,""en"",""pt"")"),"Pequeno")</f>
        <v>Pequeno</v>
      </c>
      <c r="D241" s="3">
        <v>44053</v>
      </c>
      <c r="E241" s="1">
        <v>4</v>
      </c>
      <c r="F241" s="2" t="str">
        <f ca="1">IFERROR(__xludf.DUMMYFUNCTION("GOOGLETRANSLATE(I241,""en"",""pt"")"),"Iogurte")</f>
        <v>Iogurte</v>
      </c>
      <c r="G241" s="1" t="s">
        <v>1500</v>
      </c>
      <c r="H241" s="1" t="s">
        <v>1501</v>
      </c>
      <c r="I241" s="1" t="str">
        <f ca="1">IFERROR(__xludf.DUMMYFUNCTION("GOOGLETRANSLATE(O241,""en"",""pt"")"),"23")</f>
        <v>23</v>
      </c>
      <c r="J241" s="1" t="str">
        <f ca="1">IFERROR(__xludf.DUMMYFUNCTION("GOOGLETRANSLATE(Q241,""en"",""pt"")"),"Refrigerado")</f>
        <v>Refrigerado</v>
      </c>
      <c r="K241" s="3">
        <v>44008</v>
      </c>
      <c r="L241" s="3">
        <v>44031</v>
      </c>
      <c r="M241" s="1">
        <v>127</v>
      </c>
      <c r="N241" s="1" t="s">
        <v>1502</v>
      </c>
      <c r="O241" s="7">
        <v>2560107</v>
      </c>
      <c r="P241" s="1">
        <v>709</v>
      </c>
      <c r="Q241" s="1" t="s">
        <v>1503</v>
      </c>
      <c r="R241">
        <f t="shared" ca="1" si="3"/>
        <v>1</v>
      </c>
      <c r="S241">
        <f t="shared" ca="1" si="3"/>
        <v>0</v>
      </c>
    </row>
    <row r="242" spans="1:19" ht="13.2">
      <c r="A242" s="1" t="s">
        <v>1504</v>
      </c>
      <c r="B242" s="1">
        <v>22</v>
      </c>
      <c r="C242" s="1" t="str">
        <f ca="1">IFERROR(__xludf.DUMMYFUNCTION("GOOGLETRANSLATE(D242,""en"",""pt"")"),"Pequeno")</f>
        <v>Pequeno</v>
      </c>
      <c r="D242" s="3">
        <v>44598</v>
      </c>
      <c r="E242" s="1">
        <v>3</v>
      </c>
      <c r="F242" s="2" t="str">
        <f ca="1">IFERROR(__xludf.DUMMYFUNCTION("GOOGLETRANSLATE(I242,""en"",""pt"")"),"Queijo")</f>
        <v>Queijo</v>
      </c>
      <c r="G242" s="1" t="s">
        <v>1505</v>
      </c>
      <c r="H242" s="1" t="s">
        <v>1506</v>
      </c>
      <c r="I242" s="1" t="str">
        <f ca="1">IFERROR(__xludf.DUMMYFUNCTION("GOOGLETRANSLATE(O242,""en"",""pt"")"),"69")</f>
        <v>69</v>
      </c>
      <c r="J242" s="1" t="str">
        <f ca="1">IFERROR(__xludf.DUMMYFUNCTION("GOOGLETRANSLATE(Q242,""en"",""pt"")"),"Refrigerado")</f>
        <v>Refrigerado</v>
      </c>
      <c r="K242" s="3">
        <v>44556</v>
      </c>
      <c r="L242" s="3">
        <v>44625</v>
      </c>
      <c r="M242" s="1">
        <v>71</v>
      </c>
      <c r="N242" s="1" t="s">
        <v>606</v>
      </c>
      <c r="O242" s="1" t="s">
        <v>1507</v>
      </c>
      <c r="P242" s="1">
        <v>522</v>
      </c>
      <c r="Q242" s="1" t="s">
        <v>1509</v>
      </c>
      <c r="R242">
        <f t="shared" ca="1" si="3"/>
        <v>1</v>
      </c>
      <c r="S242">
        <f t="shared" ca="1" si="3"/>
        <v>1</v>
      </c>
    </row>
    <row r="243" spans="1:19" ht="13.2">
      <c r="A243" s="1" t="s">
        <v>1510</v>
      </c>
      <c r="B243" s="1">
        <v>86</v>
      </c>
      <c r="C243" s="1" t="str">
        <f ca="1">IFERROR(__xludf.DUMMYFUNCTION("GOOGLETRANSLATE(D243,""en"",""pt"")"),"Grande")</f>
        <v>Grande</v>
      </c>
      <c r="D243" s="3">
        <v>44236</v>
      </c>
      <c r="E243" s="1">
        <v>2</v>
      </c>
      <c r="F243" s="2" t="str">
        <f ca="1">IFERROR(__xludf.DUMMYFUNCTION("GOOGLETRANSLATE(I243,""en"",""pt"")"),"Manteiga")</f>
        <v>Manteiga</v>
      </c>
      <c r="G243" s="1" t="s">
        <v>1511</v>
      </c>
      <c r="H243" s="1" t="s">
        <v>1512</v>
      </c>
      <c r="I243" s="1" t="str">
        <f ca="1">IFERROR(__xludf.DUMMYFUNCTION("GOOGLETRANSLATE(O243,""en"",""pt"")"),"36")</f>
        <v>36</v>
      </c>
      <c r="J243" s="1" t="str">
        <f ca="1">IFERROR(__xludf.DUMMYFUNCTION("GOOGLETRANSLATE(Q243,""en"",""pt"")"),"Congeladas")</f>
        <v>Congeladas</v>
      </c>
      <c r="K243" s="3">
        <v>44220</v>
      </c>
      <c r="L243" s="3">
        <v>44256</v>
      </c>
      <c r="M243" s="1">
        <v>13</v>
      </c>
      <c r="N243" s="1" t="s">
        <v>606</v>
      </c>
      <c r="O243" s="1" t="s">
        <v>1513</v>
      </c>
      <c r="P243" s="1">
        <v>52</v>
      </c>
      <c r="Q243" s="1" t="s">
        <v>1515</v>
      </c>
      <c r="R243">
        <f t="shared" ca="1" si="3"/>
        <v>1</v>
      </c>
      <c r="S243">
        <f t="shared" ca="1" si="3"/>
        <v>0</v>
      </c>
    </row>
    <row r="244" spans="1:19" ht="13.2">
      <c r="A244" s="1" t="s">
        <v>1516</v>
      </c>
      <c r="B244" s="1">
        <v>51</v>
      </c>
      <c r="C244" s="1" t="str">
        <f ca="1">IFERROR(__xludf.DUMMYFUNCTION("GOOGLETRANSLATE(D244,""en"",""pt"")"),"Médio")</f>
        <v>Médio</v>
      </c>
      <c r="D244" s="3">
        <v>44224</v>
      </c>
      <c r="E244" s="1">
        <v>8</v>
      </c>
      <c r="F244" s="2" t="str">
        <f ca="1">IFERROR(__xludf.DUMMYFUNCTION("GOOGLETRANSLATE(I244,""en"",""pt"")"),"Soro de leite coalhado")</f>
        <v>Soro de leite coalhado</v>
      </c>
      <c r="G244" s="1" t="s">
        <v>1517</v>
      </c>
      <c r="H244" s="1" t="s">
        <v>1518</v>
      </c>
      <c r="I244" s="1" t="str">
        <f ca="1">IFERROR(__xludf.DUMMYFUNCTION("GOOGLETRANSLATE(O244,""en"",""pt"")"),"14")</f>
        <v>14</v>
      </c>
      <c r="J244" s="1" t="str">
        <f ca="1">IFERROR(__xludf.DUMMYFUNCTION("GOOGLETRANSLATE(Q244,""en"",""pt"")"),"Refrigerado")</f>
        <v>Refrigerado</v>
      </c>
      <c r="K244" s="3">
        <v>44169</v>
      </c>
      <c r="L244" s="3">
        <v>44183</v>
      </c>
      <c r="M244" s="1">
        <v>494</v>
      </c>
      <c r="N244" s="1" t="s">
        <v>1519</v>
      </c>
      <c r="O244" s="1" t="s">
        <v>1520</v>
      </c>
      <c r="P244" s="1">
        <v>374</v>
      </c>
      <c r="Q244" s="1" t="s">
        <v>1522</v>
      </c>
      <c r="R244">
        <f t="shared" ca="1" si="3"/>
        <v>0</v>
      </c>
      <c r="S244">
        <f t="shared" ca="1" si="3"/>
        <v>0</v>
      </c>
    </row>
    <row r="245" spans="1:19" ht="13.2">
      <c r="A245" s="1" t="s">
        <v>1523</v>
      </c>
      <c r="B245" s="1">
        <v>20</v>
      </c>
      <c r="C245" s="1" t="str">
        <f ca="1">IFERROR(__xludf.DUMMYFUNCTION("GOOGLETRANSLATE(D245,""en"",""pt"")"),"Pequeno")</f>
        <v>Pequeno</v>
      </c>
      <c r="D245" s="3">
        <v>43522</v>
      </c>
      <c r="E245" s="1">
        <v>7</v>
      </c>
      <c r="F245" s="2" t="str">
        <f ca="1">IFERROR(__xludf.DUMMYFUNCTION("GOOGLETRANSLATE(I245,""en"",""pt"")"),"Lassi")</f>
        <v>Lassi</v>
      </c>
      <c r="G245" s="1" t="s">
        <v>1524</v>
      </c>
      <c r="H245" s="1" t="s">
        <v>1525</v>
      </c>
      <c r="I245" s="1" t="str">
        <f ca="1">IFERROR(__xludf.DUMMYFUNCTION("GOOGLETRANSLATE(O245,""en"",""pt"")"),"14")</f>
        <v>14</v>
      </c>
      <c r="J245" s="1" t="str">
        <f ca="1">IFERROR(__xludf.DUMMYFUNCTION("GOOGLETRANSLATE(Q245,""en"",""pt"")"),"Refrigerado")</f>
        <v>Refrigerado</v>
      </c>
      <c r="K245" s="3">
        <v>43467</v>
      </c>
      <c r="L245" s="3">
        <v>43481</v>
      </c>
      <c r="M245" s="1">
        <v>45</v>
      </c>
      <c r="N245" s="1" t="s">
        <v>1526</v>
      </c>
      <c r="O245" s="5">
        <v>485104</v>
      </c>
      <c r="P245" s="1">
        <v>14</v>
      </c>
      <c r="Q245" s="1" t="s">
        <v>1528</v>
      </c>
      <c r="R245">
        <f t="shared" ca="1" si="3"/>
        <v>0</v>
      </c>
      <c r="S245">
        <f t="shared" ca="1" si="3"/>
        <v>1</v>
      </c>
    </row>
    <row r="246" spans="1:19" ht="13.2">
      <c r="A246" s="1" t="s">
        <v>1529</v>
      </c>
      <c r="B246" s="1">
        <v>11</v>
      </c>
      <c r="C246" s="1" t="str">
        <f ca="1">IFERROR(__xludf.DUMMYFUNCTION("GOOGLETRANSLATE(D246,""en"",""pt"")"),"Pequeno")</f>
        <v>Pequeno</v>
      </c>
      <c r="D246" s="3">
        <v>43681</v>
      </c>
      <c r="E246" s="1">
        <v>10</v>
      </c>
      <c r="F246" s="2" t="str">
        <f ca="1">IFERROR(__xludf.DUMMYFUNCTION("GOOGLETRANSLATE(I246,""en"",""pt"")"),"ghee")</f>
        <v>ghee</v>
      </c>
      <c r="G246" s="1" t="s">
        <v>1530</v>
      </c>
      <c r="H246" s="1" t="s">
        <v>1531</v>
      </c>
      <c r="I246" s="1" t="str">
        <f ca="1">IFERROR(__xludf.DUMMYFUNCTION("GOOGLETRANSLATE(O246,""en"",""pt"")"),"138")</f>
        <v>138</v>
      </c>
      <c r="J246" s="1" t="str">
        <f ca="1">IFERROR(__xludf.DUMMYFUNCTION("GOOGLETRANSLATE(Q246,""en"",""pt"")"),"Ambiente")</f>
        <v>Ambiente</v>
      </c>
      <c r="K246" s="3">
        <v>43669</v>
      </c>
      <c r="L246" s="3">
        <v>43807</v>
      </c>
      <c r="M246" s="1">
        <v>353</v>
      </c>
      <c r="N246" s="1" t="s">
        <v>1532</v>
      </c>
      <c r="O246" s="1" t="s">
        <v>1533</v>
      </c>
      <c r="P246" s="1">
        <v>535</v>
      </c>
      <c r="Q246" s="1" t="s">
        <v>1534</v>
      </c>
      <c r="R246">
        <f t="shared" ca="1" si="3"/>
        <v>0</v>
      </c>
      <c r="S246">
        <f t="shared" ca="1" si="3"/>
        <v>1</v>
      </c>
    </row>
    <row r="247" spans="1:19" ht="13.2">
      <c r="A247" s="1" t="s">
        <v>1535</v>
      </c>
      <c r="B247" s="1">
        <v>28</v>
      </c>
      <c r="C247" s="1" t="str">
        <f ca="1">IFERROR(__xludf.DUMMYFUNCTION("GOOGLETRANSLATE(D247,""en"",""pt"")"),"Médio")</f>
        <v>Médio</v>
      </c>
      <c r="D247" s="3">
        <v>44667</v>
      </c>
      <c r="E247" s="1">
        <v>4</v>
      </c>
      <c r="F247" s="2" t="str">
        <f ca="1">IFERROR(__xludf.DUMMYFUNCTION("GOOGLETRANSLATE(I247,""en"",""pt"")"),"Iogurte")</f>
        <v>Iogurte</v>
      </c>
      <c r="G247" s="1" t="s">
        <v>1536</v>
      </c>
      <c r="H247" s="1" t="s">
        <v>1537</v>
      </c>
      <c r="I247" s="1" t="str">
        <f ca="1">IFERROR(__xludf.DUMMYFUNCTION("GOOGLETRANSLATE(O247,""en"",""pt"")"),"28")</f>
        <v>28</v>
      </c>
      <c r="J247" s="1" t="str">
        <f ca="1">IFERROR(__xludf.DUMMYFUNCTION("GOOGLETRANSLATE(Q247,""en"",""pt"")"),"Congeladas")</f>
        <v>Congeladas</v>
      </c>
      <c r="K247" s="3">
        <v>44663</v>
      </c>
      <c r="L247" s="3">
        <v>44691</v>
      </c>
      <c r="M247" s="1">
        <v>138</v>
      </c>
      <c r="N247" s="1" t="s">
        <v>1538</v>
      </c>
      <c r="O247" s="1" t="s">
        <v>1539</v>
      </c>
      <c r="P247" s="1">
        <v>10</v>
      </c>
      <c r="Q247" s="1" t="s">
        <v>1541</v>
      </c>
      <c r="R247">
        <f t="shared" ca="1" si="3"/>
        <v>1</v>
      </c>
      <c r="S247">
        <f t="shared" ca="1" si="3"/>
        <v>0</v>
      </c>
    </row>
    <row r="248" spans="1:19" ht="13.2">
      <c r="A248" s="1" t="s">
        <v>1542</v>
      </c>
      <c r="B248" s="1">
        <v>71</v>
      </c>
      <c r="C248" s="1" t="str">
        <f ca="1">IFERROR(__xludf.DUMMYFUNCTION("GOOGLETRANSLATE(D248,""en"",""pt"")"),"Médio")</f>
        <v>Médio</v>
      </c>
      <c r="D248" s="3">
        <v>43946</v>
      </c>
      <c r="E248" s="1">
        <v>7</v>
      </c>
      <c r="F248" s="2" t="str">
        <f ca="1">IFERROR(__xludf.DUMMYFUNCTION("GOOGLETRANSLATE(I248,""en"",""pt"")"),"Lassi")</f>
        <v>Lassi</v>
      </c>
      <c r="G248" s="1" t="s">
        <v>1543</v>
      </c>
      <c r="H248" s="1" t="s">
        <v>1544</v>
      </c>
      <c r="I248" s="1" t="str">
        <f ca="1">IFERROR(__xludf.DUMMYFUNCTION("GOOGLETRANSLATE(O248,""en"",""pt"")"),"15")</f>
        <v>15</v>
      </c>
      <c r="J248" s="1" t="str">
        <f ca="1">IFERROR(__xludf.DUMMYFUNCTION("GOOGLETRANSLATE(Q248,""en"",""pt"")"),"Refrigerado")</f>
        <v>Refrigerado</v>
      </c>
      <c r="K248" s="3">
        <v>43928</v>
      </c>
      <c r="L248" s="3">
        <v>43943</v>
      </c>
      <c r="M248" s="1">
        <v>488</v>
      </c>
      <c r="N248" s="1" t="s">
        <v>1545</v>
      </c>
      <c r="O248" s="1" t="s">
        <v>1546</v>
      </c>
      <c r="P248" s="1">
        <v>210</v>
      </c>
      <c r="Q248" s="1" t="s">
        <v>1547</v>
      </c>
      <c r="R248">
        <f t="shared" ca="1" si="3"/>
        <v>1</v>
      </c>
      <c r="S248">
        <f t="shared" ca="1" si="3"/>
        <v>0</v>
      </c>
    </row>
    <row r="249" spans="1:19" ht="13.2">
      <c r="A249" s="1" t="s">
        <v>1548</v>
      </c>
      <c r="B249" s="1">
        <v>78</v>
      </c>
      <c r="C249" s="1" t="str">
        <f ca="1">IFERROR(__xludf.DUMMYFUNCTION("GOOGLETRANSLATE(D249,""en"",""pt"")"),"Grande")</f>
        <v>Grande</v>
      </c>
      <c r="D249" s="3">
        <v>44063</v>
      </c>
      <c r="E249" s="1">
        <v>8</v>
      </c>
      <c r="F249" s="2" t="str">
        <f ca="1">IFERROR(__xludf.DUMMYFUNCTION("GOOGLETRANSLATE(I249,""en"",""pt"")"),"Soro de leite coalhado")</f>
        <v>Soro de leite coalhado</v>
      </c>
      <c r="G249" s="1" t="s">
        <v>1549</v>
      </c>
      <c r="H249" s="1" t="s">
        <v>1550</v>
      </c>
      <c r="I249" s="1" t="str">
        <f ca="1">IFERROR(__xludf.DUMMYFUNCTION("GOOGLETRANSLATE(O249,""en"",""pt"")"),"11")</f>
        <v>11</v>
      </c>
      <c r="J249" s="1" t="str">
        <f ca="1">IFERROR(__xludf.DUMMYFUNCTION("GOOGLETRANSLATE(Q249,""en"",""pt"")"),"Refrigerado")</f>
        <v>Refrigerado</v>
      </c>
      <c r="K249" s="3">
        <v>44039</v>
      </c>
      <c r="L249" s="3">
        <v>44050</v>
      </c>
      <c r="M249" s="1">
        <v>301</v>
      </c>
      <c r="N249" s="1" t="s">
        <v>1551</v>
      </c>
      <c r="O249" s="1" t="s">
        <v>1552</v>
      </c>
      <c r="P249" s="1">
        <v>538</v>
      </c>
      <c r="Q249" s="1" t="s">
        <v>1554</v>
      </c>
      <c r="R249">
        <f t="shared" ca="1" si="3"/>
        <v>0</v>
      </c>
      <c r="S249">
        <f t="shared" ca="1" si="3"/>
        <v>1</v>
      </c>
    </row>
    <row r="250" spans="1:19" ht="13.2">
      <c r="A250" s="1" t="s">
        <v>1555</v>
      </c>
      <c r="B250" s="1">
        <v>86</v>
      </c>
      <c r="C250" s="1" t="str">
        <f ca="1">IFERROR(__xludf.DUMMYFUNCTION("GOOGLETRANSLATE(D250,""en"",""pt"")"),"Grande")</f>
        <v>Grande</v>
      </c>
      <c r="D250" s="3">
        <v>43537</v>
      </c>
      <c r="E250" s="1">
        <v>10</v>
      </c>
      <c r="F250" s="2" t="str">
        <f ca="1">IFERROR(__xludf.DUMMYFUNCTION("GOOGLETRANSLATE(I250,""en"",""pt"")"),"ghee")</f>
        <v>ghee</v>
      </c>
      <c r="G250" s="1" t="s">
        <v>1556</v>
      </c>
      <c r="H250" s="1" t="s">
        <v>1557</v>
      </c>
      <c r="I250" s="1" t="str">
        <f ca="1">IFERROR(__xludf.DUMMYFUNCTION("GOOGLETRANSLATE(O250,""en"",""pt"")"),"143")</f>
        <v>143</v>
      </c>
      <c r="J250" s="1" t="str">
        <f ca="1">IFERROR(__xludf.DUMMYFUNCTION("GOOGLETRANSLATE(Q250,""en"",""pt"")"),"Ambiente")</f>
        <v>Ambiente</v>
      </c>
      <c r="K250" s="3">
        <v>43530</v>
      </c>
      <c r="L250" s="3">
        <v>43673</v>
      </c>
      <c r="M250" s="1">
        <v>322</v>
      </c>
      <c r="N250" s="1" t="s">
        <v>1558</v>
      </c>
      <c r="O250" s="1" t="s">
        <v>1559</v>
      </c>
      <c r="P250" s="1">
        <v>293</v>
      </c>
      <c r="Q250" s="1" t="s">
        <v>1485</v>
      </c>
      <c r="R250">
        <f t="shared" ca="1" si="3"/>
        <v>1</v>
      </c>
      <c r="S250">
        <f t="shared" ca="1" si="3"/>
        <v>1</v>
      </c>
    </row>
    <row r="251" spans="1:19" ht="13.2">
      <c r="A251" s="1" t="s">
        <v>1561</v>
      </c>
      <c r="B251" s="1">
        <v>48</v>
      </c>
      <c r="C251" s="1" t="str">
        <f ca="1">IFERROR(__xludf.DUMMYFUNCTION("GOOGLETRANSLATE(D251,""en"",""pt"")"),"Grande")</f>
        <v>Grande</v>
      </c>
      <c r="D251" s="3">
        <v>44264</v>
      </c>
      <c r="E251" s="1">
        <v>3</v>
      </c>
      <c r="F251" s="2" t="str">
        <f ca="1">IFERROR(__xludf.DUMMYFUNCTION("GOOGLETRANSLATE(I251,""en"",""pt"")"),"Queijo")</f>
        <v>Queijo</v>
      </c>
      <c r="G251" s="1" t="s">
        <v>1562</v>
      </c>
      <c r="H251" s="1" t="s">
        <v>1563</v>
      </c>
      <c r="I251" s="1" t="str">
        <f ca="1">IFERROR(__xludf.DUMMYFUNCTION("GOOGLETRANSLATE(O251,""en"",""pt"")"),"55")</f>
        <v>55</v>
      </c>
      <c r="J251" s="1" t="str">
        <f ca="1">IFERROR(__xludf.DUMMYFUNCTION("GOOGLETRANSLATE(Q251,""en"",""pt"")"),"Congeladas")</f>
        <v>Congeladas</v>
      </c>
      <c r="K251" s="3">
        <v>44225</v>
      </c>
      <c r="L251" s="3">
        <v>44280</v>
      </c>
      <c r="M251" s="1">
        <v>32</v>
      </c>
      <c r="N251" s="1" t="s">
        <v>1564</v>
      </c>
      <c r="O251" s="1" t="s">
        <v>1565</v>
      </c>
      <c r="P251" s="1">
        <v>306</v>
      </c>
      <c r="Q251" s="1" t="s">
        <v>1567</v>
      </c>
      <c r="R251">
        <f t="shared" ca="1" si="3"/>
        <v>0</v>
      </c>
      <c r="S251">
        <f t="shared" ca="1" si="3"/>
        <v>1</v>
      </c>
    </row>
    <row r="252" spans="1:19" ht="13.2">
      <c r="A252" s="1" t="s">
        <v>943</v>
      </c>
      <c r="B252" s="1">
        <v>21</v>
      </c>
      <c r="C252" s="1" t="str">
        <f ca="1">IFERROR(__xludf.DUMMYFUNCTION("GOOGLETRANSLATE(D252,""en"",""pt"")"),"Pequeno")</f>
        <v>Pequeno</v>
      </c>
      <c r="D252" s="3">
        <v>44908</v>
      </c>
      <c r="E252" s="1">
        <v>3</v>
      </c>
      <c r="F252" s="2" t="str">
        <f ca="1">IFERROR(__xludf.DUMMYFUNCTION("GOOGLETRANSLATE(I252,""en"",""pt"")"),"Queijo")</f>
        <v>Queijo</v>
      </c>
      <c r="G252" s="1" t="s">
        <v>1568</v>
      </c>
      <c r="H252" s="1" t="s">
        <v>1558</v>
      </c>
      <c r="I252" s="1" t="str">
        <f ca="1">IFERROR(__xludf.DUMMYFUNCTION("GOOGLETRANSLATE(O252,""en"",""pt"")"),"88")</f>
        <v>88</v>
      </c>
      <c r="J252" s="1" t="str">
        <f ca="1">IFERROR(__xludf.DUMMYFUNCTION("GOOGLETRANSLATE(Q252,""en"",""pt"")"),"Refrigerado")</f>
        <v>Refrigerado</v>
      </c>
      <c r="K252" s="3">
        <v>44898</v>
      </c>
      <c r="L252" s="3">
        <v>44986</v>
      </c>
      <c r="M252" s="1">
        <v>8</v>
      </c>
      <c r="N252" s="1" t="s">
        <v>1569</v>
      </c>
      <c r="O252" s="1" t="s">
        <v>1570</v>
      </c>
      <c r="P252" s="1">
        <v>92</v>
      </c>
      <c r="Q252" s="1" t="s">
        <v>1572</v>
      </c>
      <c r="R252">
        <f t="shared" ca="1" si="3"/>
        <v>0</v>
      </c>
      <c r="S252">
        <f t="shared" ca="1" si="3"/>
        <v>0</v>
      </c>
    </row>
    <row r="253" spans="1:19" ht="13.2">
      <c r="A253" s="1" t="s">
        <v>1573</v>
      </c>
      <c r="B253" s="1">
        <v>48</v>
      </c>
      <c r="C253" s="1" t="str">
        <f ca="1">IFERROR(__xludf.DUMMYFUNCTION("GOOGLETRANSLATE(D253,""en"",""pt"")"),"Médio")</f>
        <v>Médio</v>
      </c>
      <c r="D253" s="3">
        <v>44479</v>
      </c>
      <c r="E253" s="1">
        <v>10</v>
      </c>
      <c r="F253" s="2" t="str">
        <f ca="1">IFERROR(__xludf.DUMMYFUNCTION("GOOGLETRANSLATE(I253,""en"",""pt"")"),"ghee")</f>
        <v>ghee</v>
      </c>
      <c r="G253" s="1" t="s">
        <v>1574</v>
      </c>
      <c r="H253" s="1" t="s">
        <v>1575</v>
      </c>
      <c r="I253" s="1" t="str">
        <f ca="1">IFERROR(__xludf.DUMMYFUNCTION("GOOGLETRANSLATE(O253,""en"",""pt"")"),"104")</f>
        <v>104</v>
      </c>
      <c r="J253" s="1" t="str">
        <f ca="1">IFERROR(__xludf.DUMMYFUNCTION("GOOGLETRANSLATE(Q253,""en"",""pt"")"),"Ambiente")</f>
        <v>Ambiente</v>
      </c>
      <c r="K253" s="3">
        <v>44449</v>
      </c>
      <c r="L253" s="3">
        <v>44553</v>
      </c>
      <c r="M253" s="1">
        <v>57</v>
      </c>
      <c r="N253" s="1" t="s">
        <v>58</v>
      </c>
      <c r="O253" s="1" t="s">
        <v>1576</v>
      </c>
      <c r="P253" s="1">
        <v>685</v>
      </c>
      <c r="Q253" s="1" t="s">
        <v>1577</v>
      </c>
      <c r="R253">
        <f t="shared" ca="1" si="3"/>
        <v>0</v>
      </c>
      <c r="S253">
        <f t="shared" ca="1" si="3"/>
        <v>0</v>
      </c>
    </row>
    <row r="254" spans="1:19" ht="13.2">
      <c r="A254" s="1" t="s">
        <v>1578</v>
      </c>
      <c r="B254" s="1">
        <v>88</v>
      </c>
      <c r="C254" s="1" t="str">
        <f ca="1">IFERROR(__xludf.DUMMYFUNCTION("GOOGLETRANSLATE(D254,""en"",""pt"")"),"Pequeno")</f>
        <v>Pequeno</v>
      </c>
      <c r="D254" s="3">
        <v>43573</v>
      </c>
      <c r="E254" s="1">
        <v>8</v>
      </c>
      <c r="F254" s="2" t="str">
        <f ca="1">IFERROR(__xludf.DUMMYFUNCTION("GOOGLETRANSLATE(I254,""en"",""pt"")"),"Soro de leite coalhado")</f>
        <v>Soro de leite coalhado</v>
      </c>
      <c r="G254" s="1" t="s">
        <v>1579</v>
      </c>
      <c r="H254" s="1" t="s">
        <v>1580</v>
      </c>
      <c r="I254" s="1" t="str">
        <f ca="1">IFERROR(__xludf.DUMMYFUNCTION("GOOGLETRANSLATE(O254,""en"",""pt"")"),"12")</f>
        <v>12</v>
      </c>
      <c r="J254" s="1" t="str">
        <f ca="1">IFERROR(__xludf.DUMMYFUNCTION("GOOGLETRANSLATE(Q254,""en"",""pt"")"),"Refrigerado")</f>
        <v>Refrigerado</v>
      </c>
      <c r="K254" s="3">
        <v>43560</v>
      </c>
      <c r="L254" s="3">
        <v>43572</v>
      </c>
      <c r="M254" s="1">
        <v>518</v>
      </c>
      <c r="N254" s="1" t="s">
        <v>1581</v>
      </c>
      <c r="O254" s="1" t="s">
        <v>1582</v>
      </c>
      <c r="P254" s="1">
        <v>124</v>
      </c>
      <c r="Q254" s="1" t="s">
        <v>1584</v>
      </c>
      <c r="R254">
        <f t="shared" ca="1" si="3"/>
        <v>0</v>
      </c>
      <c r="S254">
        <f t="shared" ca="1" si="3"/>
        <v>1</v>
      </c>
    </row>
    <row r="255" spans="1:19" ht="13.2">
      <c r="A255" s="1" t="s">
        <v>1585</v>
      </c>
      <c r="B255" s="1">
        <v>44</v>
      </c>
      <c r="C255" s="1" t="str">
        <f ca="1">IFERROR(__xludf.DUMMYFUNCTION("GOOGLETRANSLATE(D255,""en"",""pt"")"),"Grande")</f>
        <v>Grande</v>
      </c>
      <c r="D255" s="3">
        <v>44463</v>
      </c>
      <c r="E255" s="1">
        <v>6</v>
      </c>
      <c r="F255" s="2" t="str">
        <f ca="1">IFERROR(__xludf.DUMMYFUNCTION("GOOGLETRANSLATE(I255,""en"",""pt"")"),"Coalhada")</f>
        <v>Coalhada</v>
      </c>
      <c r="G255" s="1" t="s">
        <v>1586</v>
      </c>
      <c r="H255" s="1" t="s">
        <v>1587</v>
      </c>
      <c r="I255" s="1" t="str">
        <f ca="1">IFERROR(__xludf.DUMMYFUNCTION("GOOGLETRANSLATE(O255,""en"",""pt"")"),"6")</f>
        <v>6</v>
      </c>
      <c r="J255" s="1" t="str">
        <f ca="1">IFERROR(__xludf.DUMMYFUNCTION("GOOGLETRANSLATE(Q255,""en"",""pt"")"),"Refrigerado")</f>
        <v>Refrigerado</v>
      </c>
      <c r="K255" s="3">
        <v>44435</v>
      </c>
      <c r="L255" s="3">
        <v>44441</v>
      </c>
      <c r="M255" s="1">
        <v>708</v>
      </c>
      <c r="N255" s="1" t="s">
        <v>1588</v>
      </c>
      <c r="O255" s="1" t="s">
        <v>1589</v>
      </c>
      <c r="P255" s="1">
        <v>137</v>
      </c>
      <c r="Q255" s="1" t="s">
        <v>1591</v>
      </c>
      <c r="R255">
        <f t="shared" ca="1" si="3"/>
        <v>1</v>
      </c>
      <c r="S255">
        <f t="shared" ca="1" si="3"/>
        <v>0</v>
      </c>
    </row>
    <row r="256" spans="1:19" ht="13.2">
      <c r="A256" s="1" t="s">
        <v>1592</v>
      </c>
      <c r="B256" s="1">
        <v>10</v>
      </c>
      <c r="C256" s="1" t="str">
        <f ca="1">IFERROR(__xludf.DUMMYFUNCTION("GOOGLETRANSLATE(D256,""en"",""pt"")"),"Médio")</f>
        <v>Médio</v>
      </c>
      <c r="D256" s="3">
        <v>44580</v>
      </c>
      <c r="E256" s="1">
        <v>2</v>
      </c>
      <c r="F256" s="2" t="str">
        <f ca="1">IFERROR(__xludf.DUMMYFUNCTION("GOOGLETRANSLATE(I256,""en"",""pt"")"),"Manteiga")</f>
        <v>Manteiga</v>
      </c>
      <c r="G256" s="1" t="s">
        <v>1593</v>
      </c>
      <c r="H256" s="1" t="s">
        <v>1594</v>
      </c>
      <c r="I256" s="1" t="str">
        <f ca="1">IFERROR(__xludf.DUMMYFUNCTION("GOOGLETRANSLATE(O256,""en"",""pt"")"),"26")</f>
        <v>26</v>
      </c>
      <c r="J256" s="1" t="str">
        <f ca="1">IFERROR(__xludf.DUMMYFUNCTION("GOOGLETRANSLATE(Q256,""en"",""pt"")"),"Refrigerado")</f>
        <v>Refrigerado</v>
      </c>
      <c r="K256" s="3">
        <v>44545</v>
      </c>
      <c r="L256" s="3">
        <v>44571</v>
      </c>
      <c r="M256" s="1">
        <v>424</v>
      </c>
      <c r="N256" s="1" t="s">
        <v>1595</v>
      </c>
      <c r="O256" s="1" t="s">
        <v>1596</v>
      </c>
      <c r="P256" s="1">
        <v>98</v>
      </c>
      <c r="Q256" s="1" t="s">
        <v>1597</v>
      </c>
      <c r="R256">
        <f t="shared" ca="1" si="3"/>
        <v>0</v>
      </c>
      <c r="S256">
        <f t="shared" ca="1" si="3"/>
        <v>0</v>
      </c>
    </row>
    <row r="257" spans="1:19" ht="13.2">
      <c r="A257" s="1" t="s">
        <v>1598</v>
      </c>
      <c r="B257" s="1">
        <v>36</v>
      </c>
      <c r="C257" s="1" t="str">
        <f ca="1">IFERROR(__xludf.DUMMYFUNCTION("GOOGLETRANSLATE(D257,""en"",""pt"")"),"Grande")</f>
        <v>Grande</v>
      </c>
      <c r="D257" s="3">
        <v>44279</v>
      </c>
      <c r="E257" s="1">
        <v>7</v>
      </c>
      <c r="F257" s="2" t="str">
        <f ca="1">IFERROR(__xludf.DUMMYFUNCTION("GOOGLETRANSLATE(I257,""en"",""pt"")"),"Lassi")</f>
        <v>Lassi</v>
      </c>
      <c r="G257" s="1" t="s">
        <v>1599</v>
      </c>
      <c r="H257" s="1" t="s">
        <v>1600</v>
      </c>
      <c r="I257" s="1" t="str">
        <f ca="1">IFERROR(__xludf.DUMMYFUNCTION("GOOGLETRANSLATE(O257,""en"",""pt"")"),"15")</f>
        <v>15</v>
      </c>
      <c r="J257" s="1" t="str">
        <f ca="1">IFERROR(__xludf.DUMMYFUNCTION("GOOGLETRANSLATE(Q257,""en"",""pt"")"),"Refrigerado")</f>
        <v>Refrigerado</v>
      </c>
      <c r="K257" s="3">
        <v>44263</v>
      </c>
      <c r="L257" s="3">
        <v>44278</v>
      </c>
      <c r="M257" s="1">
        <v>8</v>
      </c>
      <c r="N257" s="1" t="s">
        <v>1601</v>
      </c>
      <c r="O257" s="1" t="s">
        <v>1602</v>
      </c>
      <c r="P257" s="1">
        <v>442</v>
      </c>
      <c r="Q257" s="1" t="s">
        <v>1603</v>
      </c>
      <c r="R257">
        <f t="shared" ca="1" si="3"/>
        <v>0</v>
      </c>
      <c r="S257">
        <f t="shared" ca="1" si="3"/>
        <v>0</v>
      </c>
    </row>
    <row r="258" spans="1:19" ht="13.2">
      <c r="A258" s="1" t="s">
        <v>1604</v>
      </c>
      <c r="B258" s="1">
        <v>22</v>
      </c>
      <c r="C258" s="1" t="str">
        <f ca="1">IFERROR(__xludf.DUMMYFUNCTION("GOOGLETRANSLATE(D258,""en"",""pt"")"),"Médio")</f>
        <v>Médio</v>
      </c>
      <c r="D258" s="3">
        <v>44118</v>
      </c>
      <c r="E258" s="1">
        <v>6</v>
      </c>
      <c r="F258" s="2" t="str">
        <f ca="1">IFERROR(__xludf.DUMMYFUNCTION("GOOGLETRANSLATE(I258,""en"",""pt"")"),"Coalhada")</f>
        <v>Coalhada</v>
      </c>
      <c r="G258" s="1" t="s">
        <v>1605</v>
      </c>
      <c r="H258" s="1" t="s">
        <v>1606</v>
      </c>
      <c r="I258" s="1" t="str">
        <f ca="1">IFERROR(__xludf.DUMMYFUNCTION("GOOGLETRANSLATE(O258,""en"",""pt"")"),"7")</f>
        <v>7</v>
      </c>
      <c r="J258" s="1" t="str">
        <f ca="1">IFERROR(__xludf.DUMMYFUNCTION("GOOGLETRANSLATE(Q258,""en"",""pt"")"),"Refrigerado")</f>
        <v>Refrigerado</v>
      </c>
      <c r="K258" s="3">
        <v>44103</v>
      </c>
      <c r="L258" s="3">
        <v>44110</v>
      </c>
      <c r="M258" s="1">
        <v>285</v>
      </c>
      <c r="N258" s="1" t="s">
        <v>1607</v>
      </c>
      <c r="O258" s="1" t="s">
        <v>1608</v>
      </c>
      <c r="P258" s="1">
        <v>410</v>
      </c>
      <c r="Q258" s="1" t="s">
        <v>1610</v>
      </c>
      <c r="R258">
        <f t="shared" ca="1" si="3"/>
        <v>0</v>
      </c>
      <c r="S258">
        <f t="shared" ca="1" si="3"/>
        <v>0</v>
      </c>
    </row>
    <row r="259" spans="1:19" ht="13.2">
      <c r="A259" s="1" t="s">
        <v>1611</v>
      </c>
      <c r="B259" s="1">
        <v>57</v>
      </c>
      <c r="C259" s="1" t="str">
        <f ca="1">IFERROR(__xludf.DUMMYFUNCTION("GOOGLETRANSLATE(D259,""en"",""pt"")"),"Pequeno")</f>
        <v>Pequeno</v>
      </c>
      <c r="D259" s="3">
        <v>43509</v>
      </c>
      <c r="E259" s="1">
        <v>6</v>
      </c>
      <c r="F259" s="2" t="str">
        <f ca="1">IFERROR(__xludf.DUMMYFUNCTION("GOOGLETRANSLATE(I259,""en"",""pt"")"),"Coalhada")</f>
        <v>Coalhada</v>
      </c>
      <c r="G259" s="1" t="s">
        <v>1612</v>
      </c>
      <c r="H259" s="1" t="s">
        <v>1613</v>
      </c>
      <c r="I259" s="1" t="str">
        <f ca="1">IFERROR(__xludf.DUMMYFUNCTION("GOOGLETRANSLATE(O259,""en"",""pt"")"),"6")</f>
        <v>6</v>
      </c>
      <c r="J259" s="1" t="str">
        <f ca="1">IFERROR(__xludf.DUMMYFUNCTION("GOOGLETRANSLATE(Q259,""en"",""pt"")"),"Refrigerado")</f>
        <v>Refrigerado</v>
      </c>
      <c r="K259" s="3">
        <v>43505</v>
      </c>
      <c r="L259" s="3">
        <v>43511</v>
      </c>
      <c r="M259" s="1">
        <v>287</v>
      </c>
      <c r="N259" s="1" t="s">
        <v>1614</v>
      </c>
      <c r="O259" s="1" t="s">
        <v>1615</v>
      </c>
      <c r="P259" s="1">
        <v>488</v>
      </c>
      <c r="Q259" s="1" t="s">
        <v>1616</v>
      </c>
      <c r="R259">
        <f t="shared" ref="R259:S322" ca="1" si="4">RANDBETWEEN(0,1)</f>
        <v>1</v>
      </c>
      <c r="S259">
        <f t="shared" ca="1" si="4"/>
        <v>1</v>
      </c>
    </row>
    <row r="260" spans="1:19" ht="13.2">
      <c r="A260" s="1" t="s">
        <v>1617</v>
      </c>
      <c r="B260" s="1">
        <v>37</v>
      </c>
      <c r="C260" s="1" t="str">
        <f ca="1">IFERROR(__xludf.DUMMYFUNCTION("GOOGLETRANSLATE(D260,""en"",""pt"")"),"Médio")</f>
        <v>Médio</v>
      </c>
      <c r="D260" s="3">
        <v>44919</v>
      </c>
      <c r="E260" s="1">
        <v>2</v>
      </c>
      <c r="F260" s="2" t="str">
        <f ca="1">IFERROR(__xludf.DUMMYFUNCTION("GOOGLETRANSLATE(I260,""en"",""pt"")"),"Manteiga")</f>
        <v>Manteiga</v>
      </c>
      <c r="G260" s="1" t="s">
        <v>1618</v>
      </c>
      <c r="H260" s="4">
        <v>45621</v>
      </c>
      <c r="I260" s="1" t="str">
        <f ca="1">IFERROR(__xludf.DUMMYFUNCTION("GOOGLETRANSLATE(O260,""en"",""pt"")"),"29")</f>
        <v>29</v>
      </c>
      <c r="J260" s="1" t="str">
        <f ca="1">IFERROR(__xludf.DUMMYFUNCTION("GOOGLETRANSLATE(Q260,""en"",""pt"")"),"Congeladas")</f>
        <v>Congeladas</v>
      </c>
      <c r="K260" s="3">
        <v>44917</v>
      </c>
      <c r="L260" s="3">
        <v>44946</v>
      </c>
      <c r="M260" s="1">
        <v>304</v>
      </c>
      <c r="N260" s="1" t="s">
        <v>1619</v>
      </c>
      <c r="O260" s="5">
        <v>2398275</v>
      </c>
      <c r="P260" s="1">
        <v>108</v>
      </c>
      <c r="Q260" s="1" t="s">
        <v>1621</v>
      </c>
      <c r="R260">
        <f t="shared" ca="1" si="4"/>
        <v>0</v>
      </c>
      <c r="S260">
        <f t="shared" ca="1" si="4"/>
        <v>0</v>
      </c>
    </row>
    <row r="261" spans="1:19" ht="13.2">
      <c r="A261" s="1" t="s">
        <v>1622</v>
      </c>
      <c r="B261" s="1">
        <v>34</v>
      </c>
      <c r="C261" s="1" t="str">
        <f ca="1">IFERROR(__xludf.DUMMYFUNCTION("GOOGLETRANSLATE(D261,""en"",""pt"")"),"Médio")</f>
        <v>Médio</v>
      </c>
      <c r="D261" s="3">
        <v>44461</v>
      </c>
      <c r="E261" s="1">
        <v>5</v>
      </c>
      <c r="F261" s="2" t="str">
        <f ca="1">IFERROR(__xludf.DUMMYFUNCTION("GOOGLETRANSLATE(I261,""en"",""pt"")"),"Sorvete")</f>
        <v>Sorvete</v>
      </c>
      <c r="G261" s="1" t="s">
        <v>1623</v>
      </c>
      <c r="H261" s="4">
        <v>45318</v>
      </c>
      <c r="I261" s="1" t="str">
        <f ca="1">IFERROR(__xludf.DUMMYFUNCTION("GOOGLETRANSLATE(O261,""en"",""pt"")"),"21")</f>
        <v>21</v>
      </c>
      <c r="J261" s="1" t="str">
        <f ca="1">IFERROR(__xludf.DUMMYFUNCTION("GOOGLETRANSLATE(Q261,""en"",""pt"")"),"Congeladas")</f>
        <v>Congeladas</v>
      </c>
      <c r="K261" s="3">
        <v>44407</v>
      </c>
      <c r="L261" s="3">
        <v>44428</v>
      </c>
      <c r="M261" s="1">
        <v>21</v>
      </c>
      <c r="N261" s="1" t="s">
        <v>1624</v>
      </c>
      <c r="O261" s="1" t="s">
        <v>1625</v>
      </c>
      <c r="P261" s="1">
        <v>6</v>
      </c>
      <c r="Q261" s="1" t="s">
        <v>1627</v>
      </c>
      <c r="R261">
        <f t="shared" ca="1" si="4"/>
        <v>0</v>
      </c>
      <c r="S261">
        <f t="shared" ca="1" si="4"/>
        <v>1</v>
      </c>
    </row>
    <row r="262" spans="1:19" ht="13.2">
      <c r="A262" s="1" t="s">
        <v>1628</v>
      </c>
      <c r="B262" s="1">
        <v>77</v>
      </c>
      <c r="C262" s="1" t="str">
        <f ca="1">IFERROR(__xludf.DUMMYFUNCTION("GOOGLETRANSLATE(D262,""en"",""pt"")"),"Pequeno")</f>
        <v>Pequeno</v>
      </c>
      <c r="D262" s="3">
        <v>43866</v>
      </c>
      <c r="E262" s="1">
        <v>8</v>
      </c>
      <c r="F262" s="2" t="str">
        <f ca="1">IFERROR(__xludf.DUMMYFUNCTION("GOOGLETRANSLATE(I262,""en"",""pt"")"),"Soro de leite coalhado")</f>
        <v>Soro de leite coalhado</v>
      </c>
      <c r="G262" s="1" t="s">
        <v>1629</v>
      </c>
      <c r="H262" s="1" t="s">
        <v>1630</v>
      </c>
      <c r="I262" s="1" t="str">
        <f ca="1">IFERROR(__xludf.DUMMYFUNCTION("GOOGLETRANSLATE(O262,""en"",""pt"")"),"7")</f>
        <v>7</v>
      </c>
      <c r="J262" s="1" t="str">
        <f ca="1">IFERROR(__xludf.DUMMYFUNCTION("GOOGLETRANSLATE(Q262,""en"",""pt"")"),"Refrigerado")</f>
        <v>Refrigerado</v>
      </c>
      <c r="K262" s="3">
        <v>43847</v>
      </c>
      <c r="L262" s="3">
        <v>43854</v>
      </c>
      <c r="M262" s="1">
        <v>45</v>
      </c>
      <c r="N262" s="1" t="s">
        <v>1631</v>
      </c>
      <c r="O262" s="1" t="s">
        <v>1632</v>
      </c>
      <c r="P262" s="1">
        <v>42</v>
      </c>
      <c r="Q262" s="1" t="s">
        <v>1634</v>
      </c>
      <c r="R262">
        <f t="shared" ca="1" si="4"/>
        <v>0</v>
      </c>
      <c r="S262">
        <f t="shared" ca="1" si="4"/>
        <v>0</v>
      </c>
    </row>
    <row r="263" spans="1:19" ht="13.2">
      <c r="A263" s="1" t="s">
        <v>1635</v>
      </c>
      <c r="B263" s="1">
        <v>29</v>
      </c>
      <c r="C263" s="1" t="str">
        <f ca="1">IFERROR(__xludf.DUMMYFUNCTION("GOOGLETRANSLATE(D263,""en"",""pt"")"),"Grande")</f>
        <v>Grande</v>
      </c>
      <c r="D263" s="3">
        <v>43524</v>
      </c>
      <c r="E263" s="1">
        <v>3</v>
      </c>
      <c r="F263" s="2" t="str">
        <f ca="1">IFERROR(__xludf.DUMMYFUNCTION("GOOGLETRANSLATE(I263,""en"",""pt"")"),"Queijo")</f>
        <v>Queijo</v>
      </c>
      <c r="G263" s="1" t="s">
        <v>1636</v>
      </c>
      <c r="H263" s="1" t="s">
        <v>1637</v>
      </c>
      <c r="I263" s="1" t="str">
        <f ca="1">IFERROR(__xludf.DUMMYFUNCTION("GOOGLETRANSLATE(O263,""en"",""pt"")"),"64")</f>
        <v>64</v>
      </c>
      <c r="J263" s="1" t="str">
        <f ca="1">IFERROR(__xludf.DUMMYFUNCTION("GOOGLETRANSLATE(Q263,""en"",""pt"")"),"Congeladas")</f>
        <v>Congeladas</v>
      </c>
      <c r="K263" s="3">
        <v>43510</v>
      </c>
      <c r="L263" s="3">
        <v>43574</v>
      </c>
      <c r="M263" s="1">
        <v>397</v>
      </c>
      <c r="N263" s="1" t="s">
        <v>1638</v>
      </c>
      <c r="O263" s="1" t="s">
        <v>1639</v>
      </c>
      <c r="P263" s="1">
        <v>171</v>
      </c>
      <c r="Q263" s="1" t="s">
        <v>1640</v>
      </c>
      <c r="R263">
        <f t="shared" ca="1" si="4"/>
        <v>1</v>
      </c>
      <c r="S263">
        <f t="shared" ca="1" si="4"/>
        <v>0</v>
      </c>
    </row>
    <row r="264" spans="1:19" ht="13.2">
      <c r="A264" s="1" t="s">
        <v>1641</v>
      </c>
      <c r="B264" s="1">
        <v>98</v>
      </c>
      <c r="C264" s="1" t="str">
        <f ca="1">IFERROR(__xludf.DUMMYFUNCTION("GOOGLETRANSLATE(D264,""en"",""pt"")"),"Médio")</f>
        <v>Médio</v>
      </c>
      <c r="D264" s="3">
        <v>43600</v>
      </c>
      <c r="E264" s="1">
        <v>1</v>
      </c>
      <c r="F264" s="2" t="str">
        <f ca="1">IFERROR(__xludf.DUMMYFUNCTION("GOOGLETRANSLATE(I264,""en"",""pt"")"),"Leite")</f>
        <v>Leite</v>
      </c>
      <c r="G264" s="1" t="s">
        <v>1642</v>
      </c>
      <c r="H264" s="1" t="s">
        <v>530</v>
      </c>
      <c r="I264" s="1" t="str">
        <f ca="1">IFERROR(__xludf.DUMMYFUNCTION("GOOGLETRANSLATE(O264,""en"",""pt"")"),"29")</f>
        <v>29</v>
      </c>
      <c r="J264" s="1" t="str">
        <f ca="1">IFERROR(__xludf.DUMMYFUNCTION("GOOGLETRANSLATE(Q264,""en"",""pt"")"),"Pacote Tetra")</f>
        <v>Pacote Tetra</v>
      </c>
      <c r="K264" s="3">
        <v>43575</v>
      </c>
      <c r="L264" s="3">
        <v>43604</v>
      </c>
      <c r="M264" s="1">
        <v>605</v>
      </c>
      <c r="N264" s="1" t="s">
        <v>1643</v>
      </c>
      <c r="O264" s="1" t="s">
        <v>1644</v>
      </c>
      <c r="P264" s="1">
        <v>13</v>
      </c>
      <c r="Q264" s="1" t="s">
        <v>1646</v>
      </c>
      <c r="R264">
        <f t="shared" ca="1" si="4"/>
        <v>0</v>
      </c>
      <c r="S264">
        <f t="shared" ca="1" si="4"/>
        <v>1</v>
      </c>
    </row>
    <row r="265" spans="1:19" ht="13.2">
      <c r="A265" s="1" t="s">
        <v>1647</v>
      </c>
      <c r="B265" s="1">
        <v>74</v>
      </c>
      <c r="C265" s="1" t="str">
        <f ca="1">IFERROR(__xludf.DUMMYFUNCTION("GOOGLETRANSLATE(D265,""en"",""pt"")"),"Médio")</f>
        <v>Médio</v>
      </c>
      <c r="D265" s="3">
        <v>44814</v>
      </c>
      <c r="E265" s="1">
        <v>1</v>
      </c>
      <c r="F265" s="2" t="str">
        <f ca="1">IFERROR(__xludf.DUMMYFUNCTION("GOOGLETRANSLATE(I265,""en"",""pt"")"),"Leite")</f>
        <v>Leite</v>
      </c>
      <c r="G265" s="1" t="s">
        <v>1648</v>
      </c>
      <c r="H265" s="1" t="s">
        <v>1649</v>
      </c>
      <c r="I265" s="1" t="str">
        <f ca="1">IFERROR(__xludf.DUMMYFUNCTION("GOOGLETRANSLATE(O265,""en"",""pt"")"),"29")</f>
        <v>29</v>
      </c>
      <c r="J265" s="1" t="str">
        <f ca="1">IFERROR(__xludf.DUMMYFUNCTION("GOOGLETRANSLATE(Q265,""en"",""pt"")"),"Pacote Tetra")</f>
        <v>Pacote Tetra</v>
      </c>
      <c r="K265" s="3">
        <v>44795</v>
      </c>
      <c r="L265" s="3">
        <v>44824</v>
      </c>
      <c r="M265" s="1">
        <v>625</v>
      </c>
      <c r="N265" s="1" t="s">
        <v>1650</v>
      </c>
      <c r="O265" s="1" t="s">
        <v>1651</v>
      </c>
      <c r="P265" s="1">
        <v>241</v>
      </c>
      <c r="Q265" s="1" t="s">
        <v>1653</v>
      </c>
      <c r="R265">
        <f t="shared" ca="1" si="4"/>
        <v>1</v>
      </c>
      <c r="S265">
        <f t="shared" ca="1" si="4"/>
        <v>0</v>
      </c>
    </row>
    <row r="266" spans="1:19" ht="13.2">
      <c r="A266" s="1" t="s">
        <v>1654</v>
      </c>
      <c r="B266" s="1">
        <v>48</v>
      </c>
      <c r="C266" s="1" t="str">
        <f ca="1">IFERROR(__xludf.DUMMYFUNCTION("GOOGLETRANSLATE(D266,""en"",""pt"")"),"Pequeno")</f>
        <v>Pequeno</v>
      </c>
      <c r="D266" s="3">
        <v>43989</v>
      </c>
      <c r="E266" s="1">
        <v>10</v>
      </c>
      <c r="F266" s="2" t="str">
        <f ca="1">IFERROR(__xludf.DUMMYFUNCTION("GOOGLETRANSLATE(I266,""en"",""pt"")"),"ghee")</f>
        <v>ghee</v>
      </c>
      <c r="G266" s="1" t="s">
        <v>1655</v>
      </c>
      <c r="H266" s="1" t="s">
        <v>1656</v>
      </c>
      <c r="I266" s="1" t="str">
        <f ca="1">IFERROR(__xludf.DUMMYFUNCTION("GOOGLETRANSLATE(O266,""en"",""pt"")"),"91")</f>
        <v>91</v>
      </c>
      <c r="J266" s="1" t="str">
        <f ca="1">IFERROR(__xludf.DUMMYFUNCTION("GOOGLETRANSLATE(Q266,""en"",""pt"")"),"Ambiente")</f>
        <v>Ambiente</v>
      </c>
      <c r="K266" s="3">
        <v>43955</v>
      </c>
      <c r="L266" s="3">
        <v>44046</v>
      </c>
      <c r="M266" s="1">
        <v>96</v>
      </c>
      <c r="N266" s="6">
        <v>45408</v>
      </c>
      <c r="O266" s="1" t="s">
        <v>1657</v>
      </c>
      <c r="P266" s="1">
        <v>305</v>
      </c>
      <c r="Q266" s="1" t="s">
        <v>1659</v>
      </c>
      <c r="R266">
        <f t="shared" ca="1" si="4"/>
        <v>0</v>
      </c>
      <c r="S266">
        <f t="shared" ca="1" si="4"/>
        <v>0</v>
      </c>
    </row>
    <row r="267" spans="1:19" ht="13.2">
      <c r="A267" s="1" t="s">
        <v>1660</v>
      </c>
      <c r="B267" s="1">
        <v>75</v>
      </c>
      <c r="C267" s="1" t="str">
        <f ca="1">IFERROR(__xludf.DUMMYFUNCTION("GOOGLETRANSLATE(D267,""en"",""pt"")"),"Médio")</f>
        <v>Médio</v>
      </c>
      <c r="D267" s="3">
        <v>43846</v>
      </c>
      <c r="E267" s="1">
        <v>4</v>
      </c>
      <c r="F267" s="2" t="str">
        <f ca="1">IFERROR(__xludf.DUMMYFUNCTION("GOOGLETRANSLATE(I267,""en"",""pt"")"),"Iogurte")</f>
        <v>Iogurte</v>
      </c>
      <c r="G267" s="1" t="s">
        <v>1661</v>
      </c>
      <c r="H267" s="1" t="s">
        <v>1662</v>
      </c>
      <c r="I267" s="1" t="str">
        <f ca="1">IFERROR(__xludf.DUMMYFUNCTION("GOOGLETRANSLATE(O267,""en"",""pt"")"),"24")</f>
        <v>24</v>
      </c>
      <c r="J267" s="1" t="str">
        <f ca="1">IFERROR(__xludf.DUMMYFUNCTION("GOOGLETRANSLATE(Q267,""en"",""pt"")"),"Congeladas")</f>
        <v>Congeladas</v>
      </c>
      <c r="K267" s="3">
        <v>43841</v>
      </c>
      <c r="L267" s="3">
        <v>43865</v>
      </c>
      <c r="M267" s="1">
        <v>443</v>
      </c>
      <c r="N267" s="1" t="s">
        <v>1663</v>
      </c>
      <c r="O267" s="1" t="s">
        <v>1664</v>
      </c>
      <c r="P267" s="1">
        <v>492</v>
      </c>
      <c r="Q267" s="1" t="s">
        <v>1665</v>
      </c>
      <c r="R267">
        <f t="shared" ca="1" si="4"/>
        <v>1</v>
      </c>
      <c r="S267">
        <f t="shared" ca="1" si="4"/>
        <v>1</v>
      </c>
    </row>
    <row r="268" spans="1:19" ht="13.2">
      <c r="A268" s="1" t="s">
        <v>1666</v>
      </c>
      <c r="B268" s="1">
        <v>35</v>
      </c>
      <c r="C268" s="1" t="str">
        <f ca="1">IFERROR(__xludf.DUMMYFUNCTION("GOOGLETRANSLATE(D268,""en"",""pt"")"),"Grande")</f>
        <v>Grande</v>
      </c>
      <c r="D268" s="3">
        <v>44547</v>
      </c>
      <c r="E268" s="1">
        <v>5</v>
      </c>
      <c r="F268" s="2" t="str">
        <f ca="1">IFERROR(__xludf.DUMMYFUNCTION("GOOGLETRANSLATE(I268,""en"",""pt"")"),"Sorvete")</f>
        <v>Sorvete</v>
      </c>
      <c r="G268" s="1" t="s">
        <v>1667</v>
      </c>
      <c r="H268" s="1" t="s">
        <v>1668</v>
      </c>
      <c r="I268" s="1" t="str">
        <f ca="1">IFERROR(__xludf.DUMMYFUNCTION("GOOGLETRANSLATE(O268,""en"",""pt"")"),"26")</f>
        <v>26</v>
      </c>
      <c r="J268" s="1" t="str">
        <f ca="1">IFERROR(__xludf.DUMMYFUNCTION("GOOGLETRANSLATE(Q268,""en"",""pt"")"),"Congeladas")</f>
        <v>Congeladas</v>
      </c>
      <c r="K268" s="3">
        <v>44527</v>
      </c>
      <c r="L268" s="3">
        <v>44553</v>
      </c>
      <c r="M268" s="1">
        <v>636</v>
      </c>
      <c r="N268" s="1" t="s">
        <v>381</v>
      </c>
      <c r="O268" s="1" t="s">
        <v>1669</v>
      </c>
      <c r="P268" s="1">
        <v>10</v>
      </c>
      <c r="Q268" s="1" t="s">
        <v>1671</v>
      </c>
      <c r="R268">
        <f t="shared" ca="1" si="4"/>
        <v>0</v>
      </c>
      <c r="S268">
        <f t="shared" ca="1" si="4"/>
        <v>0</v>
      </c>
    </row>
    <row r="269" spans="1:19" ht="13.2">
      <c r="A269" s="1" t="s">
        <v>1672</v>
      </c>
      <c r="B269" s="1">
        <v>70</v>
      </c>
      <c r="C269" s="1" t="str">
        <f ca="1">IFERROR(__xludf.DUMMYFUNCTION("GOOGLETRANSLATE(D269,""en"",""pt"")"),"Grande")</f>
        <v>Grande</v>
      </c>
      <c r="D269" s="3">
        <v>43957</v>
      </c>
      <c r="E269" s="1">
        <v>10</v>
      </c>
      <c r="F269" s="2" t="str">
        <f ca="1">IFERROR(__xludf.DUMMYFUNCTION("GOOGLETRANSLATE(I269,""en"",""pt"")"),"ghee")</f>
        <v>ghee</v>
      </c>
      <c r="G269" s="1" t="s">
        <v>1673</v>
      </c>
      <c r="H269" s="1" t="s">
        <v>1296</v>
      </c>
      <c r="I269" s="1" t="str">
        <f ca="1">IFERROR(__xludf.DUMMYFUNCTION("GOOGLETRANSLATE(O269,""en"",""pt"")"),"65")</f>
        <v>65</v>
      </c>
      <c r="J269" s="1" t="str">
        <f ca="1">IFERROR(__xludf.DUMMYFUNCTION("GOOGLETRANSLATE(Q269,""en"",""pt"")"),"Ambiente")</f>
        <v>Ambiente</v>
      </c>
      <c r="K269" s="3">
        <v>43905</v>
      </c>
      <c r="L269" s="3">
        <v>43970</v>
      </c>
      <c r="M269" s="1">
        <v>26</v>
      </c>
      <c r="N269" s="1" t="s">
        <v>1674</v>
      </c>
      <c r="O269" s="1" t="s">
        <v>1675</v>
      </c>
      <c r="P269" s="1">
        <v>274</v>
      </c>
      <c r="Q269" s="1" t="s">
        <v>1676</v>
      </c>
      <c r="R269">
        <f t="shared" ca="1" si="4"/>
        <v>1</v>
      </c>
      <c r="S269">
        <f t="shared" ca="1" si="4"/>
        <v>0</v>
      </c>
    </row>
    <row r="270" spans="1:19" ht="13.2">
      <c r="A270" s="1" t="s">
        <v>1677</v>
      </c>
      <c r="B270" s="1">
        <v>68</v>
      </c>
      <c r="C270" s="1" t="str">
        <f ca="1">IFERROR(__xludf.DUMMYFUNCTION("GOOGLETRANSLATE(D270,""en"",""pt"")"),"Grande")</f>
        <v>Grande</v>
      </c>
      <c r="D270" s="3">
        <v>43740</v>
      </c>
      <c r="E270" s="1">
        <v>9</v>
      </c>
      <c r="F270" s="2" t="str">
        <f ca="1">IFERROR(__xludf.DUMMYFUNCTION("GOOGLETRANSLATE(I270,""en"",""pt"")"),"Painel")</f>
        <v>Painel</v>
      </c>
      <c r="G270" s="1" t="s">
        <v>1678</v>
      </c>
      <c r="H270" s="1" t="s">
        <v>1679</v>
      </c>
      <c r="I270" s="1" t="str">
        <f ca="1">IFERROR(__xludf.DUMMYFUNCTION("GOOGLETRANSLATE(O270,""en"",""pt"")"),"11")</f>
        <v>11</v>
      </c>
      <c r="J270" s="1" t="str">
        <f ca="1">IFERROR(__xludf.DUMMYFUNCTION("GOOGLETRANSLATE(Q270,""en"",""pt"")"),"Refrigerado")</f>
        <v>Refrigerado</v>
      </c>
      <c r="K270" s="3">
        <v>43722</v>
      </c>
      <c r="L270" s="3">
        <v>43733</v>
      </c>
      <c r="M270" s="1">
        <v>310</v>
      </c>
      <c r="N270" s="1" t="s">
        <v>1680</v>
      </c>
      <c r="O270" s="1" t="s">
        <v>1681</v>
      </c>
      <c r="P270" s="1">
        <v>384</v>
      </c>
      <c r="Q270" s="1" t="s">
        <v>1682</v>
      </c>
      <c r="R270">
        <f t="shared" ca="1" si="4"/>
        <v>1</v>
      </c>
      <c r="S270">
        <f t="shared" ca="1" si="4"/>
        <v>1</v>
      </c>
    </row>
    <row r="271" spans="1:19" ht="13.2">
      <c r="A271" s="1" t="s">
        <v>1683</v>
      </c>
      <c r="B271" s="1">
        <v>67</v>
      </c>
      <c r="C271" s="1" t="str">
        <f ca="1">IFERROR(__xludf.DUMMYFUNCTION("GOOGLETRANSLATE(D271,""en"",""pt"")"),"Grande")</f>
        <v>Grande</v>
      </c>
      <c r="D271" s="3">
        <v>44207</v>
      </c>
      <c r="E271" s="1">
        <v>8</v>
      </c>
      <c r="F271" s="2" t="str">
        <f ca="1">IFERROR(__xludf.DUMMYFUNCTION("GOOGLETRANSLATE(I271,""en"",""pt"")"),"Soro de leite coalhado")</f>
        <v>Soro de leite coalhado</v>
      </c>
      <c r="G271" s="1" t="s">
        <v>1684</v>
      </c>
      <c r="H271" s="1" t="s">
        <v>1685</v>
      </c>
      <c r="I271" s="1" t="str">
        <f ca="1">IFERROR(__xludf.DUMMYFUNCTION("GOOGLETRANSLATE(O271,""en"",""pt"")"),"11")</f>
        <v>11</v>
      </c>
      <c r="J271" s="1" t="str">
        <f ca="1">IFERROR(__xludf.DUMMYFUNCTION("GOOGLETRANSLATE(Q271,""en"",""pt"")"),"Refrigerado")</f>
        <v>Refrigerado</v>
      </c>
      <c r="K271" s="3">
        <v>44162</v>
      </c>
      <c r="L271" s="3">
        <v>44173</v>
      </c>
      <c r="M271" s="1">
        <v>539</v>
      </c>
      <c r="N271" s="1" t="s">
        <v>1686</v>
      </c>
      <c r="O271" s="1" t="s">
        <v>1687</v>
      </c>
      <c r="P271" s="1">
        <v>76</v>
      </c>
      <c r="Q271" s="1" t="s">
        <v>1688</v>
      </c>
      <c r="R271">
        <f t="shared" ca="1" si="4"/>
        <v>0</v>
      </c>
      <c r="S271">
        <f t="shared" ca="1" si="4"/>
        <v>0</v>
      </c>
    </row>
    <row r="272" spans="1:19" ht="13.2">
      <c r="A272" s="1" t="s">
        <v>1689</v>
      </c>
      <c r="B272" s="1">
        <v>25</v>
      </c>
      <c r="C272" s="1" t="str">
        <f ca="1">IFERROR(__xludf.DUMMYFUNCTION("GOOGLETRANSLATE(D272,""en"",""pt"")"),"Médio")</f>
        <v>Médio</v>
      </c>
      <c r="D272" s="3">
        <v>44233</v>
      </c>
      <c r="E272" s="1">
        <v>7</v>
      </c>
      <c r="F272" s="2" t="str">
        <f ca="1">IFERROR(__xludf.DUMMYFUNCTION("GOOGLETRANSLATE(I272,""en"",""pt"")"),"Lassi")</f>
        <v>Lassi</v>
      </c>
      <c r="G272" s="1" t="s">
        <v>1690</v>
      </c>
      <c r="H272" s="1" t="s">
        <v>1691</v>
      </c>
      <c r="I272" s="1" t="str">
        <f ca="1">IFERROR(__xludf.DUMMYFUNCTION("GOOGLETRANSLATE(O272,""en"",""pt"")"),"14")</f>
        <v>14</v>
      </c>
      <c r="J272" s="1" t="str">
        <f ca="1">IFERROR(__xludf.DUMMYFUNCTION("GOOGLETRANSLATE(Q272,""en"",""pt"")"),"Refrigerado")</f>
        <v>Refrigerado</v>
      </c>
      <c r="K272" s="3">
        <v>44221</v>
      </c>
      <c r="L272" s="3">
        <v>44235</v>
      </c>
      <c r="M272" s="1">
        <v>211</v>
      </c>
      <c r="N272" s="1" t="s">
        <v>1692</v>
      </c>
      <c r="O272" s="1" t="s">
        <v>1693</v>
      </c>
      <c r="P272" s="1">
        <v>511</v>
      </c>
      <c r="Q272" s="1" t="s">
        <v>1694</v>
      </c>
      <c r="R272">
        <f t="shared" ca="1" si="4"/>
        <v>0</v>
      </c>
      <c r="S272">
        <f t="shared" ca="1" si="4"/>
        <v>0</v>
      </c>
    </row>
    <row r="273" spans="1:19" ht="13.2">
      <c r="A273" s="1" t="s">
        <v>1695</v>
      </c>
      <c r="B273" s="1">
        <v>35</v>
      </c>
      <c r="C273" s="1" t="str">
        <f ca="1">IFERROR(__xludf.DUMMYFUNCTION("GOOGLETRANSLATE(D273,""en"",""pt"")"),"Grande")</f>
        <v>Grande</v>
      </c>
      <c r="D273" s="3">
        <v>43783</v>
      </c>
      <c r="E273" s="1">
        <v>2</v>
      </c>
      <c r="F273" s="2" t="str">
        <f ca="1">IFERROR(__xludf.DUMMYFUNCTION("GOOGLETRANSLATE(I273,""en"",""pt"")"),"Manteiga")</f>
        <v>Manteiga</v>
      </c>
      <c r="G273" s="1" t="s">
        <v>1696</v>
      </c>
      <c r="H273" s="1" t="s">
        <v>1697</v>
      </c>
      <c r="I273" s="1" t="str">
        <f ca="1">IFERROR(__xludf.DUMMYFUNCTION("GOOGLETRANSLATE(O273,""en"",""pt"")"),"29")</f>
        <v>29</v>
      </c>
      <c r="J273" s="1" t="str">
        <f ca="1">IFERROR(__xludf.DUMMYFUNCTION("GOOGLETRANSLATE(Q273,""en"",""pt"")"),"Congeladas")</f>
        <v>Congeladas</v>
      </c>
      <c r="K273" s="3">
        <v>43739</v>
      </c>
      <c r="L273" s="3">
        <v>43768</v>
      </c>
      <c r="M273" s="1">
        <v>163</v>
      </c>
      <c r="N273" s="4">
        <v>45304</v>
      </c>
      <c r="O273" s="5">
        <v>85893</v>
      </c>
      <c r="P273" s="1">
        <v>675</v>
      </c>
      <c r="Q273" s="4">
        <v>45534</v>
      </c>
      <c r="R273">
        <f t="shared" ca="1" si="4"/>
        <v>0</v>
      </c>
      <c r="S273">
        <f t="shared" ca="1" si="4"/>
        <v>0</v>
      </c>
    </row>
    <row r="274" spans="1:19" ht="13.2">
      <c r="A274" s="1" t="s">
        <v>1699</v>
      </c>
      <c r="B274" s="1">
        <v>68</v>
      </c>
      <c r="C274" s="1" t="str">
        <f ca="1">IFERROR(__xludf.DUMMYFUNCTION("GOOGLETRANSLATE(D274,""en"",""pt"")"),"Médio")</f>
        <v>Médio</v>
      </c>
      <c r="D274" s="3">
        <v>44082</v>
      </c>
      <c r="E274" s="1">
        <v>4</v>
      </c>
      <c r="F274" s="2" t="str">
        <f ca="1">IFERROR(__xludf.DUMMYFUNCTION("GOOGLETRANSLATE(I274,""en"",""pt"")"),"Iogurte")</f>
        <v>Iogurte</v>
      </c>
      <c r="G274" s="1" t="s">
        <v>1700</v>
      </c>
      <c r="H274" s="1" t="s">
        <v>1701</v>
      </c>
      <c r="I274" s="1" t="str">
        <f ca="1">IFERROR(__xludf.DUMMYFUNCTION("GOOGLETRANSLATE(O274,""en"",""pt"")"),"28")</f>
        <v>28</v>
      </c>
      <c r="J274" s="1" t="str">
        <f ca="1">IFERROR(__xludf.DUMMYFUNCTION("GOOGLETRANSLATE(Q274,""en"",""pt"")"),"Congeladas")</f>
        <v>Congeladas</v>
      </c>
      <c r="K274" s="3">
        <v>44076</v>
      </c>
      <c r="L274" s="3">
        <v>44104</v>
      </c>
      <c r="M274" s="1">
        <v>849</v>
      </c>
      <c r="N274" s="1" t="s">
        <v>1702</v>
      </c>
      <c r="O274" s="1" t="s">
        <v>1703</v>
      </c>
      <c r="P274" s="1">
        <v>103</v>
      </c>
      <c r="Q274" s="1" t="s">
        <v>1705</v>
      </c>
      <c r="R274">
        <f t="shared" ca="1" si="4"/>
        <v>0</v>
      </c>
      <c r="S274">
        <f t="shared" ca="1" si="4"/>
        <v>1</v>
      </c>
    </row>
    <row r="275" spans="1:19" ht="13.2">
      <c r="A275" s="1" t="s">
        <v>1706</v>
      </c>
      <c r="B275" s="1">
        <v>65</v>
      </c>
      <c r="C275" s="1" t="str">
        <f ca="1">IFERROR(__xludf.DUMMYFUNCTION("GOOGLETRANSLATE(D275,""en"",""pt"")"),"Médio")</f>
        <v>Médio</v>
      </c>
      <c r="D275" s="3">
        <v>44446</v>
      </c>
      <c r="E275" s="1">
        <v>8</v>
      </c>
      <c r="F275" s="2" t="str">
        <f ca="1">IFERROR(__xludf.DUMMYFUNCTION("GOOGLETRANSLATE(I275,""en"",""pt"")"),"Soro de leite coalhado")</f>
        <v>Soro de leite coalhado</v>
      </c>
      <c r="G275" s="1" t="s">
        <v>1707</v>
      </c>
      <c r="H275" s="1" t="s">
        <v>1708</v>
      </c>
      <c r="I275" s="1" t="str">
        <f ca="1">IFERROR(__xludf.DUMMYFUNCTION("GOOGLETRANSLATE(O275,""en"",""pt"")"),"7")</f>
        <v>7</v>
      </c>
      <c r="J275" s="1" t="str">
        <f ca="1">IFERROR(__xludf.DUMMYFUNCTION("GOOGLETRANSLATE(Q275,""en"",""pt"")"),"Refrigerado")</f>
        <v>Refrigerado</v>
      </c>
      <c r="K275" s="3">
        <v>44399</v>
      </c>
      <c r="L275" s="3">
        <v>44406</v>
      </c>
      <c r="M275" s="1">
        <v>277</v>
      </c>
      <c r="N275" s="1" t="s">
        <v>1709</v>
      </c>
      <c r="O275" s="1" t="s">
        <v>1710</v>
      </c>
      <c r="P275" s="1">
        <v>239</v>
      </c>
      <c r="Q275" s="1" t="s">
        <v>1712</v>
      </c>
      <c r="R275">
        <f t="shared" ca="1" si="4"/>
        <v>1</v>
      </c>
      <c r="S275">
        <f t="shared" ca="1" si="4"/>
        <v>0</v>
      </c>
    </row>
    <row r="276" spans="1:19" ht="13.2">
      <c r="A276" s="1" t="s">
        <v>1713</v>
      </c>
      <c r="B276" s="1">
        <v>39</v>
      </c>
      <c r="C276" s="1" t="str">
        <f ca="1">IFERROR(__xludf.DUMMYFUNCTION("GOOGLETRANSLATE(D276,""en"",""pt"")"),"Grande")</f>
        <v>Grande</v>
      </c>
      <c r="D276" s="3">
        <v>43901</v>
      </c>
      <c r="E276" s="1">
        <v>8</v>
      </c>
      <c r="F276" s="2" t="str">
        <f ca="1">IFERROR(__xludf.DUMMYFUNCTION("GOOGLETRANSLATE(I276,""en"",""pt"")"),"Soro de leite coalhado")</f>
        <v>Soro de leite coalhado</v>
      </c>
      <c r="G276" s="1" t="s">
        <v>1714</v>
      </c>
      <c r="H276" s="1" t="s">
        <v>1715</v>
      </c>
      <c r="I276" s="1" t="str">
        <f ca="1">IFERROR(__xludf.DUMMYFUNCTION("GOOGLETRANSLATE(O276,""en"",""pt"")"),"8")</f>
        <v>8</v>
      </c>
      <c r="J276" s="1" t="str">
        <f ca="1">IFERROR(__xludf.DUMMYFUNCTION("GOOGLETRANSLATE(Q276,""en"",""pt"")"),"Refrigerado")</f>
        <v>Refrigerado</v>
      </c>
      <c r="K276" s="3">
        <v>43880</v>
      </c>
      <c r="L276" s="3">
        <v>43888</v>
      </c>
      <c r="M276" s="1">
        <v>22</v>
      </c>
      <c r="N276" s="6">
        <v>45466</v>
      </c>
      <c r="O276" s="1" t="s">
        <v>1716</v>
      </c>
      <c r="P276" s="1">
        <v>453</v>
      </c>
      <c r="Q276" s="1" t="s">
        <v>1718</v>
      </c>
      <c r="R276">
        <f t="shared" ca="1" si="4"/>
        <v>0</v>
      </c>
      <c r="S276">
        <f t="shared" ca="1" si="4"/>
        <v>1</v>
      </c>
    </row>
    <row r="277" spans="1:19" ht="13.2">
      <c r="A277" s="1" t="s">
        <v>1719</v>
      </c>
      <c r="B277" s="1">
        <v>28</v>
      </c>
      <c r="C277" s="1" t="str">
        <f ca="1">IFERROR(__xludf.DUMMYFUNCTION("GOOGLETRANSLATE(D277,""en"",""pt"")"),"Grande")</f>
        <v>Grande</v>
      </c>
      <c r="D277" s="3">
        <v>44102</v>
      </c>
      <c r="E277" s="1">
        <v>7</v>
      </c>
      <c r="F277" s="2" t="str">
        <f ca="1">IFERROR(__xludf.DUMMYFUNCTION("GOOGLETRANSLATE(I277,""en"",""pt"")"),"Lassi")</f>
        <v>Lassi</v>
      </c>
      <c r="G277" s="1" t="s">
        <v>1720</v>
      </c>
      <c r="H277" s="1" t="s">
        <v>1721</v>
      </c>
      <c r="I277" s="1" t="str">
        <f ca="1">IFERROR(__xludf.DUMMYFUNCTION("GOOGLETRANSLATE(O277,""en"",""pt"")"),"15")</f>
        <v>15</v>
      </c>
      <c r="J277" s="1" t="str">
        <f ca="1">IFERROR(__xludf.DUMMYFUNCTION("GOOGLETRANSLATE(Q277,""en"",""pt"")"),"Refrigerado")</f>
        <v>Refrigerado</v>
      </c>
      <c r="K277" s="3">
        <v>44097</v>
      </c>
      <c r="L277" s="3">
        <v>44112</v>
      </c>
      <c r="M277" s="1">
        <v>258</v>
      </c>
      <c r="N277" s="1" t="s">
        <v>1722</v>
      </c>
      <c r="O277" s="1" t="s">
        <v>1723</v>
      </c>
      <c r="P277" s="1">
        <v>564</v>
      </c>
      <c r="Q277" s="1" t="s">
        <v>1724</v>
      </c>
      <c r="R277">
        <f t="shared" ca="1" si="4"/>
        <v>0</v>
      </c>
      <c r="S277">
        <f t="shared" ca="1" si="4"/>
        <v>0</v>
      </c>
    </row>
    <row r="278" spans="1:19" ht="13.2">
      <c r="A278" s="1" t="s">
        <v>1725</v>
      </c>
      <c r="B278" s="1">
        <v>63</v>
      </c>
      <c r="C278" s="1" t="str">
        <f ca="1">IFERROR(__xludf.DUMMYFUNCTION("GOOGLETRANSLATE(D278,""en"",""pt"")"),"Grande")</f>
        <v>Grande</v>
      </c>
      <c r="D278" s="3">
        <v>43994</v>
      </c>
      <c r="E278" s="1">
        <v>9</v>
      </c>
      <c r="F278" s="2" t="str">
        <f ca="1">IFERROR(__xludf.DUMMYFUNCTION("GOOGLETRANSLATE(I278,""en"",""pt"")"),"Painel")</f>
        <v>Painel</v>
      </c>
      <c r="G278" s="1" t="s">
        <v>1726</v>
      </c>
      <c r="H278" s="6">
        <v>45520</v>
      </c>
      <c r="I278" s="1" t="str">
        <f ca="1">IFERROR(__xludf.DUMMYFUNCTION("GOOGLETRANSLATE(O278,""en"",""pt"")"),"11")</f>
        <v>11</v>
      </c>
      <c r="J278" s="1" t="str">
        <f ca="1">IFERROR(__xludf.DUMMYFUNCTION("GOOGLETRANSLATE(Q278,""en"",""pt"")"),"Refrigerado")</f>
        <v>Refrigerado</v>
      </c>
      <c r="K278" s="3">
        <v>43981</v>
      </c>
      <c r="L278" s="3">
        <v>43992</v>
      </c>
      <c r="M278" s="1">
        <v>146</v>
      </c>
      <c r="N278" s="6">
        <v>45337</v>
      </c>
      <c r="O278" s="1" t="s">
        <v>1727</v>
      </c>
      <c r="P278" s="1">
        <v>417</v>
      </c>
      <c r="Q278" s="1" t="s">
        <v>1729</v>
      </c>
      <c r="R278">
        <f t="shared" ca="1" si="4"/>
        <v>1</v>
      </c>
      <c r="S278">
        <f t="shared" ca="1" si="4"/>
        <v>1</v>
      </c>
    </row>
    <row r="279" spans="1:19" ht="13.2">
      <c r="A279" s="1" t="s">
        <v>1730</v>
      </c>
      <c r="B279" s="1">
        <v>62</v>
      </c>
      <c r="C279" s="1" t="str">
        <f ca="1">IFERROR(__xludf.DUMMYFUNCTION("GOOGLETRANSLATE(D279,""en"",""pt"")"),"Médio")</f>
        <v>Médio</v>
      </c>
      <c r="D279" s="3">
        <v>43794</v>
      </c>
      <c r="E279" s="1">
        <v>9</v>
      </c>
      <c r="F279" s="2" t="str">
        <f ca="1">IFERROR(__xludf.DUMMYFUNCTION("GOOGLETRANSLATE(I279,""en"",""pt"")"),"Painel")</f>
        <v>Painel</v>
      </c>
      <c r="G279" s="1" t="s">
        <v>1731</v>
      </c>
      <c r="H279" s="1" t="s">
        <v>1732</v>
      </c>
      <c r="I279" s="1" t="str">
        <f ca="1">IFERROR(__xludf.DUMMYFUNCTION("GOOGLETRANSLATE(O279,""en"",""pt"")"),"14")</f>
        <v>14</v>
      </c>
      <c r="J279" s="1" t="str">
        <f ca="1">IFERROR(__xludf.DUMMYFUNCTION("GOOGLETRANSLATE(Q279,""en"",""pt"")"),"Refrigerado")</f>
        <v>Refrigerado</v>
      </c>
      <c r="K279" s="3">
        <v>43778</v>
      </c>
      <c r="L279" s="3">
        <v>43792</v>
      </c>
      <c r="M279" s="1">
        <v>578</v>
      </c>
      <c r="N279" s="1" t="s">
        <v>810</v>
      </c>
      <c r="O279" s="1" t="s">
        <v>1733</v>
      </c>
      <c r="P279" s="1">
        <v>78</v>
      </c>
      <c r="Q279" s="1" t="s">
        <v>1735</v>
      </c>
      <c r="R279">
        <f t="shared" ca="1" si="4"/>
        <v>1</v>
      </c>
      <c r="S279">
        <f t="shared" ca="1" si="4"/>
        <v>1</v>
      </c>
    </row>
    <row r="280" spans="1:19" ht="13.2">
      <c r="A280" s="1" t="s">
        <v>1736</v>
      </c>
      <c r="B280" s="1">
        <v>32</v>
      </c>
      <c r="C280" s="1" t="str">
        <f ca="1">IFERROR(__xludf.DUMMYFUNCTION("GOOGLETRANSLATE(D280,""en"",""pt"")"),"Pequeno")</f>
        <v>Pequeno</v>
      </c>
      <c r="D280" s="3">
        <v>44333</v>
      </c>
      <c r="E280" s="1">
        <v>4</v>
      </c>
      <c r="F280" s="2" t="str">
        <f ca="1">IFERROR(__xludf.DUMMYFUNCTION("GOOGLETRANSLATE(I280,""en"",""pt"")"),"Iogurte")</f>
        <v>Iogurte</v>
      </c>
      <c r="G280" s="1" t="s">
        <v>1737</v>
      </c>
      <c r="H280" s="4">
        <v>45465</v>
      </c>
      <c r="I280" s="1" t="str">
        <f ca="1">IFERROR(__xludf.DUMMYFUNCTION("GOOGLETRANSLATE(O280,""en"",""pt"")"),"29")</f>
        <v>29</v>
      </c>
      <c r="J280" s="1" t="str">
        <f ca="1">IFERROR(__xludf.DUMMYFUNCTION("GOOGLETRANSLATE(Q280,""en"",""pt"")"),"Congeladas")</f>
        <v>Congeladas</v>
      </c>
      <c r="K280" s="3">
        <v>44306</v>
      </c>
      <c r="L280" s="3">
        <v>44335</v>
      </c>
      <c r="M280" s="1">
        <v>545</v>
      </c>
      <c r="N280" s="4">
        <v>45648</v>
      </c>
      <c r="O280" s="1" t="s">
        <v>1738</v>
      </c>
      <c r="P280" s="1">
        <v>15</v>
      </c>
      <c r="Q280" s="1" t="s">
        <v>1739</v>
      </c>
      <c r="R280">
        <f t="shared" ca="1" si="4"/>
        <v>0</v>
      </c>
      <c r="S280">
        <f t="shared" ca="1" si="4"/>
        <v>1</v>
      </c>
    </row>
    <row r="281" spans="1:19" ht="13.2">
      <c r="A281" s="1" t="s">
        <v>1740</v>
      </c>
      <c r="B281" s="1">
        <v>67</v>
      </c>
      <c r="C281" s="1" t="str">
        <f ca="1">IFERROR(__xludf.DUMMYFUNCTION("GOOGLETRANSLATE(D281,""en"",""pt"")"),"Médio")</f>
        <v>Médio</v>
      </c>
      <c r="D281" s="3">
        <v>44508</v>
      </c>
      <c r="E281" s="1">
        <v>5</v>
      </c>
      <c r="F281" s="2" t="str">
        <f ca="1">IFERROR(__xludf.DUMMYFUNCTION("GOOGLETRANSLATE(I281,""en"",""pt"")"),"Sorvete")</f>
        <v>Sorvete</v>
      </c>
      <c r="G281" s="1" t="s">
        <v>1741</v>
      </c>
      <c r="H281" s="1" t="s">
        <v>1742</v>
      </c>
      <c r="I281" s="1" t="str">
        <f ca="1">IFERROR(__xludf.DUMMYFUNCTION("GOOGLETRANSLATE(O281,""en"",""pt"")"),"27")</f>
        <v>27</v>
      </c>
      <c r="J281" s="1" t="str">
        <f ca="1">IFERROR(__xludf.DUMMYFUNCTION("GOOGLETRANSLATE(Q281,""en"",""pt"")"),"Congeladas")</f>
        <v>Congeladas</v>
      </c>
      <c r="K281" s="3">
        <v>44455</v>
      </c>
      <c r="L281" s="3">
        <v>44482</v>
      </c>
      <c r="M281" s="1">
        <v>18</v>
      </c>
      <c r="N281" s="1" t="s">
        <v>1743</v>
      </c>
      <c r="O281" s="1" t="s">
        <v>1744</v>
      </c>
      <c r="P281" s="1">
        <v>49</v>
      </c>
      <c r="Q281" s="1" t="s">
        <v>1745</v>
      </c>
      <c r="R281">
        <f t="shared" ca="1" si="4"/>
        <v>0</v>
      </c>
      <c r="S281">
        <f t="shared" ca="1" si="4"/>
        <v>0</v>
      </c>
    </row>
    <row r="282" spans="1:19" ht="13.2">
      <c r="A282" s="1" t="s">
        <v>1746</v>
      </c>
      <c r="B282" s="1">
        <v>36</v>
      </c>
      <c r="C282" s="1" t="str">
        <f ca="1">IFERROR(__xludf.DUMMYFUNCTION("GOOGLETRANSLATE(D282,""en"",""pt"")"),"Pequeno")</f>
        <v>Pequeno</v>
      </c>
      <c r="D282" s="3">
        <v>43995</v>
      </c>
      <c r="E282" s="1">
        <v>1</v>
      </c>
      <c r="F282" s="2" t="str">
        <f ca="1">IFERROR(__xludf.DUMMYFUNCTION("GOOGLETRANSLATE(I282,""en"",""pt"")"),"Leite")</f>
        <v>Leite</v>
      </c>
      <c r="G282" s="1" t="s">
        <v>1747</v>
      </c>
      <c r="H282" s="1" t="s">
        <v>1748</v>
      </c>
      <c r="I282" s="1" t="str">
        <f ca="1">IFERROR(__xludf.DUMMYFUNCTION("GOOGLETRANSLATE(O282,""en"",""pt"")"),"1")</f>
        <v>1</v>
      </c>
      <c r="J282" s="1" t="str">
        <f ca="1">IFERROR(__xludf.DUMMYFUNCTION("GOOGLETRANSLATE(Q282,""en"",""pt"")"),"Pacote de polietileno")</f>
        <v>Pacote de polietileno</v>
      </c>
      <c r="K282" s="3">
        <v>43976</v>
      </c>
      <c r="L282" s="3">
        <v>43977</v>
      </c>
      <c r="M282" s="1">
        <v>77</v>
      </c>
      <c r="N282" s="1" t="s">
        <v>1749</v>
      </c>
      <c r="O282" s="1" t="s">
        <v>1750</v>
      </c>
      <c r="P282" s="1">
        <v>10</v>
      </c>
      <c r="Q282" s="1" t="s">
        <v>1752</v>
      </c>
      <c r="R282">
        <f t="shared" ca="1" si="4"/>
        <v>0</v>
      </c>
      <c r="S282">
        <f t="shared" ca="1" si="4"/>
        <v>1</v>
      </c>
    </row>
    <row r="283" spans="1:19" ht="13.2">
      <c r="A283" s="1" t="s">
        <v>1753</v>
      </c>
      <c r="B283" s="1">
        <v>41</v>
      </c>
      <c r="C283" s="1" t="str">
        <f ca="1">IFERROR(__xludf.DUMMYFUNCTION("GOOGLETRANSLATE(D283,""en"",""pt"")"),"Grande")</f>
        <v>Grande</v>
      </c>
      <c r="D283" s="3">
        <v>43649</v>
      </c>
      <c r="E283" s="1">
        <v>1</v>
      </c>
      <c r="F283" s="2" t="str">
        <f ca="1">IFERROR(__xludf.DUMMYFUNCTION("GOOGLETRANSLATE(I283,""en"",""pt"")"),"Leite")</f>
        <v>Leite</v>
      </c>
      <c r="G283" s="1" t="s">
        <v>1754</v>
      </c>
      <c r="H283" s="1" t="s">
        <v>1755</v>
      </c>
      <c r="I283" s="1" t="str">
        <f ca="1">IFERROR(__xludf.DUMMYFUNCTION("GOOGLETRANSLATE(O283,""en"",""pt"")"),"1")</f>
        <v>1</v>
      </c>
      <c r="J283" s="1" t="str">
        <f ca="1">IFERROR(__xludf.DUMMYFUNCTION("GOOGLETRANSLATE(Q283,""en"",""pt"")"),"Pacote de polietileno")</f>
        <v>Pacote de polietileno</v>
      </c>
      <c r="K283" s="3">
        <v>43591</v>
      </c>
      <c r="L283" s="3">
        <v>43592</v>
      </c>
      <c r="M283" s="1">
        <v>299</v>
      </c>
      <c r="N283" s="1" t="s">
        <v>1756</v>
      </c>
      <c r="O283" s="1" t="s">
        <v>1757</v>
      </c>
      <c r="P283" s="1">
        <v>521</v>
      </c>
      <c r="Q283" s="1" t="s">
        <v>1758</v>
      </c>
      <c r="R283">
        <f t="shared" ca="1" si="4"/>
        <v>1</v>
      </c>
      <c r="S283">
        <f t="shared" ca="1" si="4"/>
        <v>0</v>
      </c>
    </row>
    <row r="284" spans="1:19" ht="13.2">
      <c r="A284" s="1" t="s">
        <v>1759</v>
      </c>
      <c r="B284" s="1">
        <v>59</v>
      </c>
      <c r="C284" s="1" t="str">
        <f ca="1">IFERROR(__xludf.DUMMYFUNCTION("GOOGLETRANSLATE(D284,""en"",""pt"")"),"Grande")</f>
        <v>Grande</v>
      </c>
      <c r="D284" s="3">
        <v>44818</v>
      </c>
      <c r="E284" s="1">
        <v>3</v>
      </c>
      <c r="F284" s="2" t="str">
        <f ca="1">IFERROR(__xludf.DUMMYFUNCTION("GOOGLETRANSLATE(I284,""en"",""pt"")"),"Queijo")</f>
        <v>Queijo</v>
      </c>
      <c r="G284" s="1" t="s">
        <v>1760</v>
      </c>
      <c r="H284" s="1" t="s">
        <v>1761</v>
      </c>
      <c r="I284" s="1" t="str">
        <f ca="1">IFERROR(__xludf.DUMMYFUNCTION("GOOGLETRANSLATE(O284,""en"",""pt"")"),"31")</f>
        <v>31</v>
      </c>
      <c r="J284" s="1" t="str">
        <f ca="1">IFERROR(__xludf.DUMMYFUNCTION("GOOGLETRANSLATE(Q284,""en"",""pt"")"),"Refrigerado")</f>
        <v>Refrigerado</v>
      </c>
      <c r="K284" s="3">
        <v>44792</v>
      </c>
      <c r="L284" s="3">
        <v>44823</v>
      </c>
      <c r="M284" s="1">
        <v>552</v>
      </c>
      <c r="N284" s="1" t="s">
        <v>1762</v>
      </c>
      <c r="O284" s="1" t="s">
        <v>1763</v>
      </c>
      <c r="P284" s="1">
        <v>364</v>
      </c>
      <c r="Q284" s="1" t="s">
        <v>1765</v>
      </c>
      <c r="R284">
        <f t="shared" ca="1" si="4"/>
        <v>0</v>
      </c>
      <c r="S284">
        <f t="shared" ca="1" si="4"/>
        <v>1</v>
      </c>
    </row>
    <row r="285" spans="1:19" ht="13.2">
      <c r="A285" s="1" t="s">
        <v>1766</v>
      </c>
      <c r="B285" s="1">
        <v>55</v>
      </c>
      <c r="C285" s="1" t="str">
        <f ca="1">IFERROR(__xludf.DUMMYFUNCTION("GOOGLETRANSLATE(D285,""en"",""pt"")"),"Grande")</f>
        <v>Grande</v>
      </c>
      <c r="D285" s="3">
        <v>44844</v>
      </c>
      <c r="E285" s="1">
        <v>10</v>
      </c>
      <c r="F285" s="2" t="str">
        <f ca="1">IFERROR(__xludf.DUMMYFUNCTION("GOOGLETRANSLATE(I285,""en"",""pt"")"),"ghee")</f>
        <v>ghee</v>
      </c>
      <c r="G285" s="1" t="s">
        <v>1767</v>
      </c>
      <c r="H285" s="1" t="s">
        <v>1768</v>
      </c>
      <c r="I285" s="1" t="str">
        <f ca="1">IFERROR(__xludf.DUMMYFUNCTION("GOOGLETRANSLATE(O285,""en"",""pt"")"),"100")</f>
        <v>100</v>
      </c>
      <c r="J285" s="1" t="str">
        <f ca="1">IFERROR(__xludf.DUMMYFUNCTION("GOOGLETRANSLATE(Q285,""en"",""pt"")"),"Ambiente")</f>
        <v>Ambiente</v>
      </c>
      <c r="K285" s="3">
        <v>44810</v>
      </c>
      <c r="L285" s="3">
        <v>44910</v>
      </c>
      <c r="M285" s="1">
        <v>108</v>
      </c>
      <c r="N285" s="1" t="s">
        <v>1769</v>
      </c>
      <c r="O285" s="1" t="s">
        <v>1770</v>
      </c>
      <c r="P285" s="1">
        <v>81</v>
      </c>
      <c r="Q285" s="1" t="s">
        <v>1772</v>
      </c>
      <c r="R285">
        <f t="shared" ca="1" si="4"/>
        <v>1</v>
      </c>
      <c r="S285">
        <f t="shared" ca="1" si="4"/>
        <v>0</v>
      </c>
    </row>
    <row r="286" spans="1:19" ht="13.2">
      <c r="A286" s="1" t="s">
        <v>1773</v>
      </c>
      <c r="B286" s="1">
        <v>56</v>
      </c>
      <c r="C286" s="1" t="str">
        <f ca="1">IFERROR(__xludf.DUMMYFUNCTION("GOOGLETRANSLATE(D286,""en"",""pt"")"),"Médio")</f>
        <v>Médio</v>
      </c>
      <c r="D286" s="3">
        <v>43740</v>
      </c>
      <c r="E286" s="1">
        <v>10</v>
      </c>
      <c r="F286" s="2" t="str">
        <f ca="1">IFERROR(__xludf.DUMMYFUNCTION("GOOGLETRANSLATE(I286,""en"",""pt"")"),"ghee")</f>
        <v>ghee</v>
      </c>
      <c r="G286" s="1" t="s">
        <v>1774</v>
      </c>
      <c r="H286" s="1" t="s">
        <v>349</v>
      </c>
      <c r="I286" s="1" t="str">
        <f ca="1">IFERROR(__xludf.DUMMYFUNCTION("GOOGLETRANSLATE(O286,""en"",""pt"")"),"136")</f>
        <v>136</v>
      </c>
      <c r="J286" s="1" t="str">
        <f ca="1">IFERROR(__xludf.DUMMYFUNCTION("GOOGLETRANSLATE(Q286,""en"",""pt"")"),"Ambiente")</f>
        <v>Ambiente</v>
      </c>
      <c r="K286" s="3">
        <v>43735</v>
      </c>
      <c r="L286" s="3">
        <v>43871</v>
      </c>
      <c r="M286" s="1">
        <v>412</v>
      </c>
      <c r="N286" s="1" t="s">
        <v>1775</v>
      </c>
      <c r="O286" s="1" t="s">
        <v>1776</v>
      </c>
      <c r="P286" s="1">
        <v>245</v>
      </c>
      <c r="Q286" s="1" t="s">
        <v>1777</v>
      </c>
      <c r="R286">
        <f t="shared" ca="1" si="4"/>
        <v>0</v>
      </c>
      <c r="S286">
        <f t="shared" ca="1" si="4"/>
        <v>0</v>
      </c>
    </row>
    <row r="287" spans="1:19" ht="13.2">
      <c r="A287" s="1" t="s">
        <v>1778</v>
      </c>
      <c r="B287" s="1">
        <v>39</v>
      </c>
      <c r="C287" s="1" t="str">
        <f ca="1">IFERROR(__xludf.DUMMYFUNCTION("GOOGLETRANSLATE(D287,""en"",""pt"")"),"Grande")</f>
        <v>Grande</v>
      </c>
      <c r="D287" s="3">
        <v>44715</v>
      </c>
      <c r="E287" s="1">
        <v>3</v>
      </c>
      <c r="F287" s="2" t="str">
        <f ca="1">IFERROR(__xludf.DUMMYFUNCTION("GOOGLETRANSLATE(I287,""en"",""pt"")"),"Queijo")</f>
        <v>Queijo</v>
      </c>
      <c r="G287" s="1" t="s">
        <v>1779</v>
      </c>
      <c r="H287" s="1" t="s">
        <v>1780</v>
      </c>
      <c r="I287" s="1" t="str">
        <f ca="1">IFERROR(__xludf.DUMMYFUNCTION("GOOGLETRANSLATE(O287,""en"",""pt"")"),"67")</f>
        <v>67</v>
      </c>
      <c r="J287" s="1" t="str">
        <f ca="1">IFERROR(__xludf.DUMMYFUNCTION("GOOGLETRANSLATE(Q287,""en"",""pt"")"),"Refrigerado")</f>
        <v>Refrigerado</v>
      </c>
      <c r="K287" s="3">
        <v>44708</v>
      </c>
      <c r="L287" s="3">
        <v>44775</v>
      </c>
      <c r="M287" s="1">
        <v>6</v>
      </c>
      <c r="N287" s="1" t="s">
        <v>1781</v>
      </c>
      <c r="O287" s="1" t="s">
        <v>1782</v>
      </c>
      <c r="P287" s="1">
        <v>56</v>
      </c>
      <c r="Q287" s="1" t="s">
        <v>1783</v>
      </c>
      <c r="R287">
        <f t="shared" ca="1" si="4"/>
        <v>0</v>
      </c>
      <c r="S287">
        <f t="shared" ca="1" si="4"/>
        <v>0</v>
      </c>
    </row>
    <row r="288" spans="1:19" ht="13.2">
      <c r="A288" s="1" t="s">
        <v>1784</v>
      </c>
      <c r="B288" s="1">
        <v>77</v>
      </c>
      <c r="C288" s="1" t="str">
        <f ca="1">IFERROR(__xludf.DUMMYFUNCTION("GOOGLETRANSLATE(D288,""en"",""pt"")"),"Médio")</f>
        <v>Médio</v>
      </c>
      <c r="D288" s="3">
        <v>44837</v>
      </c>
      <c r="E288" s="1">
        <v>2</v>
      </c>
      <c r="F288" s="2" t="str">
        <f ca="1">IFERROR(__xludf.DUMMYFUNCTION("GOOGLETRANSLATE(I288,""en"",""pt"")"),"Manteiga")</f>
        <v>Manteiga</v>
      </c>
      <c r="G288" s="1" t="s">
        <v>1785</v>
      </c>
      <c r="H288" s="1" t="s">
        <v>1398</v>
      </c>
      <c r="I288" s="1" t="str">
        <f ca="1">IFERROR(__xludf.DUMMYFUNCTION("GOOGLETRANSLATE(O288,""en"",""pt"")"),"40")</f>
        <v>40</v>
      </c>
      <c r="J288" s="1" t="str">
        <f ca="1">IFERROR(__xludf.DUMMYFUNCTION("GOOGLETRANSLATE(Q288,""en"",""pt"")"),"Congeladas")</f>
        <v>Congeladas</v>
      </c>
      <c r="K288" s="3">
        <v>44826</v>
      </c>
      <c r="L288" s="3">
        <v>44866</v>
      </c>
      <c r="M288" s="1">
        <v>209</v>
      </c>
      <c r="N288" s="1" t="s">
        <v>912</v>
      </c>
      <c r="O288" s="1" t="s">
        <v>1786</v>
      </c>
      <c r="P288" s="1">
        <v>710</v>
      </c>
      <c r="Q288" s="1" t="s">
        <v>1788</v>
      </c>
      <c r="R288">
        <f t="shared" ca="1" si="4"/>
        <v>0</v>
      </c>
      <c r="S288">
        <f t="shared" ca="1" si="4"/>
        <v>1</v>
      </c>
    </row>
    <row r="289" spans="1:19" ht="13.2">
      <c r="A289" s="1" t="s">
        <v>1789</v>
      </c>
      <c r="B289" s="1">
        <v>83</v>
      </c>
      <c r="C289" s="1" t="str">
        <f ca="1">IFERROR(__xludf.DUMMYFUNCTION("GOOGLETRANSLATE(D289,""en"",""pt"")"),"Grande")</f>
        <v>Grande</v>
      </c>
      <c r="D289" s="3">
        <v>44470</v>
      </c>
      <c r="E289" s="1">
        <v>10</v>
      </c>
      <c r="F289" s="2" t="str">
        <f ca="1">IFERROR(__xludf.DUMMYFUNCTION("GOOGLETRANSLATE(I289,""en"",""pt"")"),"ghee")</f>
        <v>ghee</v>
      </c>
      <c r="G289" s="1" t="s">
        <v>1790</v>
      </c>
      <c r="H289" s="1" t="s">
        <v>1791</v>
      </c>
      <c r="I289" s="1" t="str">
        <f ca="1">IFERROR(__xludf.DUMMYFUNCTION("GOOGLETRANSLATE(O289,""en"",""pt"")"),"66")</f>
        <v>66</v>
      </c>
      <c r="J289" s="1" t="str">
        <f ca="1">IFERROR(__xludf.DUMMYFUNCTION("GOOGLETRANSLATE(Q289,""en"",""pt"")"),"Ambiente")</f>
        <v>Ambiente</v>
      </c>
      <c r="K289" s="3">
        <v>44439</v>
      </c>
      <c r="L289" s="3">
        <v>44505</v>
      </c>
      <c r="M289" s="1">
        <v>327</v>
      </c>
      <c r="N289" s="4">
        <v>45375</v>
      </c>
      <c r="O289" s="5">
        <v>2208258</v>
      </c>
      <c r="P289" s="1">
        <v>412</v>
      </c>
      <c r="Q289" s="1" t="s">
        <v>1793</v>
      </c>
      <c r="R289">
        <f t="shared" ca="1" si="4"/>
        <v>1</v>
      </c>
      <c r="S289">
        <f t="shared" ca="1" si="4"/>
        <v>1</v>
      </c>
    </row>
    <row r="290" spans="1:19" ht="13.2">
      <c r="A290" s="1" t="s">
        <v>1794</v>
      </c>
      <c r="B290" s="1">
        <v>46</v>
      </c>
      <c r="C290" s="1" t="str">
        <f ca="1">IFERROR(__xludf.DUMMYFUNCTION("GOOGLETRANSLATE(D290,""en"",""pt"")"),"Grande")</f>
        <v>Grande</v>
      </c>
      <c r="D290" s="3">
        <v>44730</v>
      </c>
      <c r="E290" s="1">
        <v>1</v>
      </c>
      <c r="F290" s="2" t="str">
        <f ca="1">IFERROR(__xludf.DUMMYFUNCTION("GOOGLETRANSLATE(I290,""en"",""pt"")"),"Leite")</f>
        <v>Leite</v>
      </c>
      <c r="G290" s="1" t="s">
        <v>1795</v>
      </c>
      <c r="H290" s="1" t="s">
        <v>1796</v>
      </c>
      <c r="I290" s="1" t="str">
        <f ca="1">IFERROR(__xludf.DUMMYFUNCTION("GOOGLETRANSLATE(O290,""en"",""pt"")"),"28")</f>
        <v>28</v>
      </c>
      <c r="J290" s="1" t="str">
        <f ca="1">IFERROR(__xludf.DUMMYFUNCTION("GOOGLETRANSLATE(Q290,""en"",""pt"")"),"Pacote Tetra")</f>
        <v>Pacote Tetra</v>
      </c>
      <c r="K290" s="3">
        <v>44674</v>
      </c>
      <c r="L290" s="3">
        <v>44702</v>
      </c>
      <c r="M290" s="1">
        <v>359</v>
      </c>
      <c r="N290" s="1" t="s">
        <v>1509</v>
      </c>
      <c r="O290" s="1" t="s">
        <v>1797</v>
      </c>
      <c r="P290" s="1">
        <v>309</v>
      </c>
      <c r="Q290" s="1" t="s">
        <v>1798</v>
      </c>
      <c r="R290">
        <f t="shared" ca="1" si="4"/>
        <v>0</v>
      </c>
      <c r="S290">
        <f t="shared" ca="1" si="4"/>
        <v>1</v>
      </c>
    </row>
    <row r="291" spans="1:19" ht="13.2">
      <c r="A291" s="1" t="s">
        <v>1799</v>
      </c>
      <c r="B291" s="1">
        <v>16</v>
      </c>
      <c r="C291" s="1" t="str">
        <f ca="1">IFERROR(__xludf.DUMMYFUNCTION("GOOGLETRANSLATE(D291,""en"",""pt"")"),"Grande")</f>
        <v>Grande</v>
      </c>
      <c r="D291" s="3">
        <v>44852</v>
      </c>
      <c r="E291" s="1">
        <v>6</v>
      </c>
      <c r="F291" s="2" t="str">
        <f ca="1">IFERROR(__xludf.DUMMYFUNCTION("GOOGLETRANSLATE(I291,""en"",""pt"")"),"Coalhada")</f>
        <v>Coalhada</v>
      </c>
      <c r="G291" s="1" t="s">
        <v>1800</v>
      </c>
      <c r="H291" s="1" t="s">
        <v>1801</v>
      </c>
      <c r="I291" s="1" t="str">
        <f ca="1">IFERROR(__xludf.DUMMYFUNCTION("GOOGLETRANSLATE(O291,""en"",""pt"")"),"7")</f>
        <v>7</v>
      </c>
      <c r="J291" s="1" t="str">
        <f ca="1">IFERROR(__xludf.DUMMYFUNCTION("GOOGLETRANSLATE(Q291,""en"",""pt"")"),"Refrigerado")</f>
        <v>Refrigerado</v>
      </c>
      <c r="K291" s="3">
        <v>44830</v>
      </c>
      <c r="L291" s="3">
        <v>44837</v>
      </c>
      <c r="M291" s="1">
        <v>485</v>
      </c>
      <c r="N291" s="1" t="s">
        <v>1802</v>
      </c>
      <c r="O291" s="1" t="s">
        <v>1803</v>
      </c>
      <c r="P291" s="1">
        <v>18</v>
      </c>
      <c r="Q291" s="1" t="s">
        <v>1804</v>
      </c>
      <c r="R291">
        <f t="shared" ca="1" si="4"/>
        <v>0</v>
      </c>
      <c r="S291">
        <f t="shared" ca="1" si="4"/>
        <v>0</v>
      </c>
    </row>
    <row r="292" spans="1:19" ht="13.2">
      <c r="A292" s="1" t="s">
        <v>1805</v>
      </c>
      <c r="B292" s="1">
        <v>27</v>
      </c>
      <c r="C292" s="1" t="str">
        <f ca="1">IFERROR(__xludf.DUMMYFUNCTION("GOOGLETRANSLATE(D292,""en"",""pt"")"),"Pequeno")</f>
        <v>Pequeno</v>
      </c>
      <c r="D292" s="3">
        <v>44820</v>
      </c>
      <c r="E292" s="1">
        <v>2</v>
      </c>
      <c r="F292" s="2" t="str">
        <f ca="1">IFERROR(__xludf.DUMMYFUNCTION("GOOGLETRANSLATE(I292,""en"",""pt"")"),"Manteiga")</f>
        <v>Manteiga</v>
      </c>
      <c r="G292" s="1" t="s">
        <v>1806</v>
      </c>
      <c r="H292" s="1" t="s">
        <v>1807</v>
      </c>
      <c r="I292" s="1" t="str">
        <f ca="1">IFERROR(__xludf.DUMMYFUNCTION("GOOGLETRANSLATE(O292,""en"",""pt"")"),"32")</f>
        <v>32</v>
      </c>
      <c r="J292" s="1" t="str">
        <f ca="1">IFERROR(__xludf.DUMMYFUNCTION("GOOGLETRANSLATE(Q292,""en"",""pt"")"),"Congeladas")</f>
        <v>Congeladas</v>
      </c>
      <c r="K292" s="3">
        <v>44761</v>
      </c>
      <c r="L292" s="3">
        <v>44793</v>
      </c>
      <c r="M292" s="1">
        <v>225</v>
      </c>
      <c r="N292" s="4">
        <v>45491</v>
      </c>
      <c r="O292" s="5">
        <v>842736</v>
      </c>
      <c r="P292" s="1">
        <v>41</v>
      </c>
      <c r="Q292" s="1" t="s">
        <v>1809</v>
      </c>
      <c r="R292">
        <f t="shared" ca="1" si="4"/>
        <v>0</v>
      </c>
      <c r="S292">
        <f t="shared" ca="1" si="4"/>
        <v>1</v>
      </c>
    </row>
    <row r="293" spans="1:19" ht="13.2">
      <c r="A293" s="1" t="s">
        <v>1194</v>
      </c>
      <c r="B293" s="1">
        <v>86</v>
      </c>
      <c r="C293" s="1" t="str">
        <f ca="1">IFERROR(__xludf.DUMMYFUNCTION("GOOGLETRANSLATE(D293,""en"",""pt"")"),"Grande")</f>
        <v>Grande</v>
      </c>
      <c r="D293" s="3">
        <v>43568</v>
      </c>
      <c r="E293" s="1">
        <v>7</v>
      </c>
      <c r="F293" s="2" t="str">
        <f ca="1">IFERROR(__xludf.DUMMYFUNCTION("GOOGLETRANSLATE(I293,""en"",""pt"")"),"Lassi")</f>
        <v>Lassi</v>
      </c>
      <c r="G293" s="1" t="s">
        <v>1810</v>
      </c>
      <c r="H293" s="1" t="s">
        <v>1811</v>
      </c>
      <c r="I293" s="1" t="str">
        <f ca="1">IFERROR(__xludf.DUMMYFUNCTION("GOOGLETRANSLATE(O293,""en"",""pt"")"),"16")</f>
        <v>16</v>
      </c>
      <c r="J293" s="1" t="str">
        <f ca="1">IFERROR(__xludf.DUMMYFUNCTION("GOOGLETRANSLATE(Q293,""en"",""pt"")"),"Refrigerado")</f>
        <v>Refrigerado</v>
      </c>
      <c r="K293" s="3">
        <v>43523</v>
      </c>
      <c r="L293" s="3">
        <v>43539</v>
      </c>
      <c r="M293" s="1">
        <v>7</v>
      </c>
      <c r="N293" s="1" t="s">
        <v>1812</v>
      </c>
      <c r="O293" s="1" t="s">
        <v>1813</v>
      </c>
      <c r="P293" s="1">
        <v>5</v>
      </c>
      <c r="Q293" s="1" t="s">
        <v>1814</v>
      </c>
      <c r="R293">
        <f t="shared" ca="1" si="4"/>
        <v>0</v>
      </c>
      <c r="S293">
        <f t="shared" ca="1" si="4"/>
        <v>0</v>
      </c>
    </row>
    <row r="294" spans="1:19" ht="13.2">
      <c r="A294" s="1" t="s">
        <v>1815</v>
      </c>
      <c r="B294" s="1">
        <v>83</v>
      </c>
      <c r="C294" s="1" t="str">
        <f ca="1">IFERROR(__xludf.DUMMYFUNCTION("GOOGLETRANSLATE(D294,""en"",""pt"")"),"Médio")</f>
        <v>Médio</v>
      </c>
      <c r="D294" s="3">
        <v>44366</v>
      </c>
      <c r="E294" s="1">
        <v>5</v>
      </c>
      <c r="F294" s="2" t="str">
        <f ca="1">IFERROR(__xludf.DUMMYFUNCTION("GOOGLETRANSLATE(I294,""en"",""pt"")"),"Sorvete")</f>
        <v>Sorvete</v>
      </c>
      <c r="G294" s="1" t="s">
        <v>1816</v>
      </c>
      <c r="H294" s="1" t="s">
        <v>1817</v>
      </c>
      <c r="I294" s="1" t="str">
        <f ca="1">IFERROR(__xludf.DUMMYFUNCTION("GOOGLETRANSLATE(O294,""en"",""pt"")"),"22")</f>
        <v>22</v>
      </c>
      <c r="J294" s="1" t="str">
        <f ca="1">IFERROR(__xludf.DUMMYFUNCTION("GOOGLETRANSLATE(Q294,""en"",""pt"")"),"Congeladas")</f>
        <v>Congeladas</v>
      </c>
      <c r="K294" s="3">
        <v>44350</v>
      </c>
      <c r="L294" s="3">
        <v>44372</v>
      </c>
      <c r="M294" s="1">
        <v>89</v>
      </c>
      <c r="N294" s="4">
        <v>45319</v>
      </c>
      <c r="O294" s="5">
        <v>219391</v>
      </c>
      <c r="P294" s="1">
        <v>81</v>
      </c>
      <c r="Q294" s="1" t="s">
        <v>1818</v>
      </c>
      <c r="R294">
        <f t="shared" ca="1" si="4"/>
        <v>1</v>
      </c>
      <c r="S294">
        <f t="shared" ca="1" si="4"/>
        <v>0</v>
      </c>
    </row>
    <row r="295" spans="1:19" ht="13.2">
      <c r="A295" s="1" t="s">
        <v>1819</v>
      </c>
      <c r="B295" s="1">
        <v>13</v>
      </c>
      <c r="C295" s="1" t="str">
        <f ca="1">IFERROR(__xludf.DUMMYFUNCTION("GOOGLETRANSLATE(D295,""en"",""pt"")"),"Médio")</f>
        <v>Médio</v>
      </c>
      <c r="D295" s="3">
        <v>43904</v>
      </c>
      <c r="E295" s="1">
        <v>3</v>
      </c>
      <c r="F295" s="2" t="str">
        <f ca="1">IFERROR(__xludf.DUMMYFUNCTION("GOOGLETRANSLATE(I295,""en"",""pt"")"),"Queijo")</f>
        <v>Queijo</v>
      </c>
      <c r="G295" s="1" t="s">
        <v>1820</v>
      </c>
      <c r="H295" s="1" t="s">
        <v>1821</v>
      </c>
      <c r="I295" s="1" t="str">
        <f ca="1">IFERROR(__xludf.DUMMYFUNCTION("GOOGLETRANSLATE(O295,""en"",""pt"")"),"53")</f>
        <v>53</v>
      </c>
      <c r="J295" s="1" t="str">
        <f ca="1">IFERROR(__xludf.DUMMYFUNCTION("GOOGLETRANSLATE(Q295,""en"",""pt"")"),"Refrigerado")</f>
        <v>Refrigerado</v>
      </c>
      <c r="K295" s="3">
        <v>43859</v>
      </c>
      <c r="L295" s="3">
        <v>43912</v>
      </c>
      <c r="M295" s="1">
        <v>150</v>
      </c>
      <c r="N295" s="1" t="s">
        <v>1822</v>
      </c>
      <c r="O295" s="1" t="s">
        <v>1823</v>
      </c>
      <c r="P295" s="1">
        <v>79</v>
      </c>
      <c r="Q295" s="1" t="s">
        <v>1824</v>
      </c>
      <c r="R295">
        <f t="shared" ca="1" si="4"/>
        <v>1</v>
      </c>
      <c r="S295">
        <f t="shared" ca="1" si="4"/>
        <v>0</v>
      </c>
    </row>
    <row r="296" spans="1:19" ht="13.2">
      <c r="A296" s="1" t="s">
        <v>1825</v>
      </c>
      <c r="B296" s="1">
        <v>18</v>
      </c>
      <c r="C296" s="1" t="str">
        <f ca="1">IFERROR(__xludf.DUMMYFUNCTION("GOOGLETRANSLATE(D296,""en"",""pt"")"),"Pequeno")</f>
        <v>Pequeno</v>
      </c>
      <c r="D296" s="3">
        <v>43825</v>
      </c>
      <c r="E296" s="1">
        <v>9</v>
      </c>
      <c r="F296" s="2" t="str">
        <f ca="1">IFERROR(__xludf.DUMMYFUNCTION("GOOGLETRANSLATE(I296,""en"",""pt"")"),"Painel")</f>
        <v>Painel</v>
      </c>
      <c r="G296" s="1" t="s">
        <v>1826</v>
      </c>
      <c r="H296" s="1" t="s">
        <v>1679</v>
      </c>
      <c r="I296" s="1" t="str">
        <f ca="1">IFERROR(__xludf.DUMMYFUNCTION("GOOGLETRANSLATE(O296,""en"",""pt"")"),"13")</f>
        <v>13</v>
      </c>
      <c r="J296" s="1" t="str">
        <f ca="1">IFERROR(__xludf.DUMMYFUNCTION("GOOGLETRANSLATE(Q296,""en"",""pt"")"),"Refrigerado")</f>
        <v>Refrigerado</v>
      </c>
      <c r="K296" s="3">
        <v>43817</v>
      </c>
      <c r="L296" s="3">
        <v>43830</v>
      </c>
      <c r="M296" s="1">
        <v>278</v>
      </c>
      <c r="N296" s="1" t="s">
        <v>1827</v>
      </c>
      <c r="O296" s="1" t="s">
        <v>1828</v>
      </c>
      <c r="P296" s="1">
        <v>594</v>
      </c>
      <c r="Q296" s="1" t="s">
        <v>1830</v>
      </c>
      <c r="R296">
        <f t="shared" ca="1" si="4"/>
        <v>0</v>
      </c>
      <c r="S296">
        <f t="shared" ca="1" si="4"/>
        <v>1</v>
      </c>
    </row>
    <row r="297" spans="1:19" ht="13.2">
      <c r="A297" s="1" t="s">
        <v>1831</v>
      </c>
      <c r="B297" s="1">
        <v>43</v>
      </c>
      <c r="C297" s="1" t="str">
        <f ca="1">IFERROR(__xludf.DUMMYFUNCTION("GOOGLETRANSLATE(D297,""en"",""pt"")"),"Médio")</f>
        <v>Médio</v>
      </c>
      <c r="D297" s="3">
        <v>43537</v>
      </c>
      <c r="E297" s="1">
        <v>5</v>
      </c>
      <c r="F297" s="2" t="str">
        <f ca="1">IFERROR(__xludf.DUMMYFUNCTION("GOOGLETRANSLATE(I297,""en"",""pt"")"),"Sorvete")</f>
        <v>Sorvete</v>
      </c>
      <c r="G297" s="1" t="s">
        <v>1832</v>
      </c>
      <c r="H297" s="1" t="s">
        <v>1833</v>
      </c>
      <c r="I297" s="1" t="str">
        <f ca="1">IFERROR(__xludf.DUMMYFUNCTION("GOOGLETRANSLATE(O297,""en"",""pt"")"),"29")</f>
        <v>29</v>
      </c>
      <c r="J297" s="1" t="str">
        <f ca="1">IFERROR(__xludf.DUMMYFUNCTION("GOOGLETRANSLATE(Q297,""en"",""pt"")"),"Congeladas")</f>
        <v>Congeladas</v>
      </c>
      <c r="K297" s="3">
        <v>43509</v>
      </c>
      <c r="L297" s="3">
        <v>43538</v>
      </c>
      <c r="M297" s="1">
        <v>202</v>
      </c>
      <c r="N297" s="1" t="s">
        <v>1834</v>
      </c>
      <c r="O297" s="1" t="s">
        <v>1835</v>
      </c>
      <c r="P297" s="1">
        <v>31</v>
      </c>
      <c r="Q297" s="1" t="s">
        <v>1837</v>
      </c>
      <c r="R297">
        <f t="shared" ca="1" si="4"/>
        <v>1</v>
      </c>
      <c r="S297">
        <f t="shared" ca="1" si="4"/>
        <v>0</v>
      </c>
    </row>
    <row r="298" spans="1:19" ht="13.2">
      <c r="A298" s="1" t="s">
        <v>1838</v>
      </c>
      <c r="B298" s="1">
        <v>21</v>
      </c>
      <c r="C298" s="1" t="str">
        <f ca="1">IFERROR(__xludf.DUMMYFUNCTION("GOOGLETRANSLATE(D298,""en"",""pt"")"),"Médio")</f>
        <v>Médio</v>
      </c>
      <c r="D298" s="3">
        <v>43657</v>
      </c>
      <c r="E298" s="1">
        <v>8</v>
      </c>
      <c r="F298" s="2" t="str">
        <f ca="1">IFERROR(__xludf.DUMMYFUNCTION("GOOGLETRANSLATE(I298,""en"",""pt"")"),"Soro de leite coalhado")</f>
        <v>Soro de leite coalhado</v>
      </c>
      <c r="G298" s="1" t="s">
        <v>1839</v>
      </c>
      <c r="H298" s="4">
        <v>45485</v>
      </c>
      <c r="I298" s="1" t="str">
        <f ca="1">IFERROR(__xludf.DUMMYFUNCTION("GOOGLETRANSLATE(O298,""en"",""pt"")"),"8")</f>
        <v>8</v>
      </c>
      <c r="J298" s="1" t="str">
        <f ca="1">IFERROR(__xludf.DUMMYFUNCTION("GOOGLETRANSLATE(Q298,""en"",""pt"")"),"Refrigerado")</f>
        <v>Refrigerado</v>
      </c>
      <c r="K298" s="3">
        <v>43624</v>
      </c>
      <c r="L298" s="3">
        <v>43632</v>
      </c>
      <c r="M298" s="1">
        <v>687</v>
      </c>
      <c r="N298" s="1" t="s">
        <v>1840</v>
      </c>
      <c r="O298" s="5">
        <v>2759013</v>
      </c>
      <c r="P298" s="1">
        <v>115</v>
      </c>
      <c r="Q298" s="1" t="s">
        <v>1842</v>
      </c>
      <c r="R298">
        <f t="shared" ca="1" si="4"/>
        <v>1</v>
      </c>
      <c r="S298">
        <f t="shared" ca="1" si="4"/>
        <v>1</v>
      </c>
    </row>
    <row r="299" spans="1:19" ht="13.2">
      <c r="A299" s="1" t="s">
        <v>1843</v>
      </c>
      <c r="B299" s="1">
        <v>22</v>
      </c>
      <c r="C299" s="1" t="str">
        <f ca="1">IFERROR(__xludf.DUMMYFUNCTION("GOOGLETRANSLATE(D299,""en"",""pt"")"),"Grande")</f>
        <v>Grande</v>
      </c>
      <c r="D299" s="3">
        <v>44882</v>
      </c>
      <c r="E299" s="1">
        <v>8</v>
      </c>
      <c r="F299" s="2" t="str">
        <f ca="1">IFERROR(__xludf.DUMMYFUNCTION("GOOGLETRANSLATE(I299,""en"",""pt"")"),"Soro de leite coalhado")</f>
        <v>Soro de leite coalhado</v>
      </c>
      <c r="G299" s="1" t="s">
        <v>1844</v>
      </c>
      <c r="H299" s="1" t="s">
        <v>1845</v>
      </c>
      <c r="I299" s="1" t="str">
        <f ca="1">IFERROR(__xludf.DUMMYFUNCTION("GOOGLETRANSLATE(O299,""en"",""pt"")"),"13")</f>
        <v>13</v>
      </c>
      <c r="J299" s="1" t="str">
        <f ca="1">IFERROR(__xludf.DUMMYFUNCTION("GOOGLETRANSLATE(Q299,""en"",""pt"")"),"Refrigerado")</f>
        <v>Refrigerado</v>
      </c>
      <c r="K299" s="3">
        <v>44857</v>
      </c>
      <c r="L299" s="3">
        <v>44870</v>
      </c>
      <c r="M299" s="1">
        <v>316</v>
      </c>
      <c r="N299" s="1" t="s">
        <v>1846</v>
      </c>
      <c r="O299" s="1" t="s">
        <v>1847</v>
      </c>
      <c r="P299" s="1">
        <v>275</v>
      </c>
      <c r="Q299" s="1" t="s">
        <v>1849</v>
      </c>
      <c r="R299">
        <f t="shared" ca="1" si="4"/>
        <v>1</v>
      </c>
      <c r="S299">
        <f t="shared" ca="1" si="4"/>
        <v>0</v>
      </c>
    </row>
    <row r="300" spans="1:19" ht="13.2">
      <c r="A300" s="1" t="s">
        <v>1850</v>
      </c>
      <c r="B300" s="1">
        <v>48</v>
      </c>
      <c r="C300" s="1" t="str">
        <f ca="1">IFERROR(__xludf.DUMMYFUNCTION("GOOGLETRANSLATE(D300,""en"",""pt"")"),"Médio")</f>
        <v>Médio</v>
      </c>
      <c r="D300" s="3">
        <v>43914</v>
      </c>
      <c r="E300" s="1">
        <v>1</v>
      </c>
      <c r="F300" s="2" t="str">
        <f ca="1">IFERROR(__xludf.DUMMYFUNCTION("GOOGLETRANSLATE(I300,""en"",""pt"")"),"Leite")</f>
        <v>Leite</v>
      </c>
      <c r="G300" s="1" t="s">
        <v>1851</v>
      </c>
      <c r="H300" s="1" t="s">
        <v>1852</v>
      </c>
      <c r="I300" s="1" t="str">
        <f ca="1">IFERROR(__xludf.DUMMYFUNCTION("GOOGLETRANSLATE(O300,""en"",""pt"")"),"1")</f>
        <v>1</v>
      </c>
      <c r="J300" s="1" t="str">
        <f ca="1">IFERROR(__xludf.DUMMYFUNCTION("GOOGLETRANSLATE(Q300,""en"",""pt"")"),"Pacote de polietileno")</f>
        <v>Pacote de polietileno</v>
      </c>
      <c r="K300" s="3">
        <v>43879</v>
      </c>
      <c r="L300" s="3">
        <v>43880</v>
      </c>
      <c r="M300" s="1">
        <v>326</v>
      </c>
      <c r="N300" s="1" t="s">
        <v>1853</v>
      </c>
      <c r="O300" s="1" t="s">
        <v>1854</v>
      </c>
      <c r="P300" s="1">
        <v>456</v>
      </c>
      <c r="Q300" s="1" t="s">
        <v>1855</v>
      </c>
      <c r="R300">
        <f t="shared" ca="1" si="4"/>
        <v>0</v>
      </c>
      <c r="S300">
        <f t="shared" ca="1" si="4"/>
        <v>0</v>
      </c>
    </row>
    <row r="301" spans="1:19" ht="13.2">
      <c r="A301" s="1" t="s">
        <v>1856</v>
      </c>
      <c r="B301" s="1">
        <v>61</v>
      </c>
      <c r="C301" s="1" t="str">
        <f ca="1">IFERROR(__xludf.DUMMYFUNCTION("GOOGLETRANSLATE(D301,""en"",""pt"")"),"Médio")</f>
        <v>Médio</v>
      </c>
      <c r="D301" s="3">
        <v>44209</v>
      </c>
      <c r="E301" s="1">
        <v>6</v>
      </c>
      <c r="F301" s="2" t="str">
        <f ca="1">IFERROR(__xludf.DUMMYFUNCTION("GOOGLETRANSLATE(I301,""en"",""pt"")"),"Coalhada")</f>
        <v>Coalhada</v>
      </c>
      <c r="G301" s="1" t="s">
        <v>1857</v>
      </c>
      <c r="H301" s="1" t="s">
        <v>1858</v>
      </c>
      <c r="I301" s="1" t="str">
        <f ca="1">IFERROR(__xludf.DUMMYFUNCTION("GOOGLETRANSLATE(O301,""en"",""pt"")"),"5")</f>
        <v>5</v>
      </c>
      <c r="J301" s="1" t="str">
        <f ca="1">IFERROR(__xludf.DUMMYFUNCTION("GOOGLETRANSLATE(Q301,""en"",""pt"")"),"Refrigerado")</f>
        <v>Refrigerado</v>
      </c>
      <c r="K301" s="3">
        <v>44206</v>
      </c>
      <c r="L301" s="3">
        <v>44211</v>
      </c>
      <c r="M301" s="1">
        <v>59</v>
      </c>
      <c r="N301" s="1" t="s">
        <v>1859</v>
      </c>
      <c r="O301" s="5">
        <v>1394133</v>
      </c>
      <c r="P301" s="1">
        <v>111</v>
      </c>
      <c r="Q301" s="1" t="s">
        <v>1861</v>
      </c>
      <c r="R301">
        <f t="shared" ca="1" si="4"/>
        <v>1</v>
      </c>
      <c r="S301">
        <f t="shared" ca="1" si="4"/>
        <v>1</v>
      </c>
    </row>
    <row r="302" spans="1:19" ht="13.2">
      <c r="A302" s="1" t="s">
        <v>1862</v>
      </c>
      <c r="B302" s="1">
        <v>21</v>
      </c>
      <c r="C302" s="1" t="str">
        <f ca="1">IFERROR(__xludf.DUMMYFUNCTION("GOOGLETRANSLATE(D302,""en"",""pt"")"),"Médio")</f>
        <v>Médio</v>
      </c>
      <c r="D302" s="3">
        <v>44202</v>
      </c>
      <c r="E302" s="1">
        <v>2</v>
      </c>
      <c r="F302" s="2" t="str">
        <f ca="1">IFERROR(__xludf.DUMMYFUNCTION("GOOGLETRANSLATE(I302,""en"",""pt"")"),"Manteiga")</f>
        <v>Manteiga</v>
      </c>
      <c r="G302" s="1" t="s">
        <v>1863</v>
      </c>
      <c r="H302" s="1" t="s">
        <v>1864</v>
      </c>
      <c r="I302" s="1" t="str">
        <f ca="1">IFERROR(__xludf.DUMMYFUNCTION("GOOGLETRANSLATE(O302,""en"",""pt"")"),"35")</f>
        <v>35</v>
      </c>
      <c r="J302" s="1" t="str">
        <f ca="1">IFERROR(__xludf.DUMMYFUNCTION("GOOGLETRANSLATE(Q302,""en"",""pt"")"),"Congeladas")</f>
        <v>Congeladas</v>
      </c>
      <c r="K302" s="3">
        <v>44179</v>
      </c>
      <c r="L302" s="3">
        <v>44214</v>
      </c>
      <c r="M302" s="1">
        <v>157</v>
      </c>
      <c r="N302" s="1" t="s">
        <v>1865</v>
      </c>
      <c r="O302" s="1" t="s">
        <v>1866</v>
      </c>
      <c r="P302" s="1">
        <v>39</v>
      </c>
      <c r="Q302" s="1" t="s">
        <v>1868</v>
      </c>
      <c r="R302">
        <f t="shared" ca="1" si="4"/>
        <v>0</v>
      </c>
      <c r="S302">
        <f t="shared" ca="1" si="4"/>
        <v>0</v>
      </c>
    </row>
    <row r="303" spans="1:19" ht="13.2">
      <c r="A303" s="1" t="s">
        <v>1869</v>
      </c>
      <c r="B303" s="1">
        <v>80</v>
      </c>
      <c r="C303" s="1" t="str">
        <f ca="1">IFERROR(__xludf.DUMMYFUNCTION("GOOGLETRANSLATE(D303,""en"",""pt"")"),"Médio")</f>
        <v>Médio</v>
      </c>
      <c r="D303" s="3">
        <v>43535</v>
      </c>
      <c r="E303" s="1">
        <v>2</v>
      </c>
      <c r="F303" s="2" t="str">
        <f ca="1">IFERROR(__xludf.DUMMYFUNCTION("GOOGLETRANSLATE(I303,""en"",""pt"")"),"Manteiga")</f>
        <v>Manteiga</v>
      </c>
      <c r="G303" s="1" t="s">
        <v>1870</v>
      </c>
      <c r="H303" s="1" t="s">
        <v>1871</v>
      </c>
      <c r="I303" s="1" t="str">
        <f ca="1">IFERROR(__xludf.DUMMYFUNCTION("GOOGLETRANSLATE(O303,""en"",""pt"")"),"25")</f>
        <v>25</v>
      </c>
      <c r="J303" s="1" t="str">
        <f ca="1">IFERROR(__xludf.DUMMYFUNCTION("GOOGLETRANSLATE(Q303,""en"",""pt"")"),"Refrigerado")</f>
        <v>Refrigerado</v>
      </c>
      <c r="K303" s="3">
        <v>43502</v>
      </c>
      <c r="L303" s="3">
        <v>43527</v>
      </c>
      <c r="M303" s="1">
        <v>112</v>
      </c>
      <c r="N303" s="1" t="s">
        <v>1872</v>
      </c>
      <c r="O303" s="1" t="s">
        <v>1873</v>
      </c>
      <c r="P303" s="1">
        <v>39</v>
      </c>
      <c r="Q303" s="1" t="s">
        <v>1874</v>
      </c>
      <c r="R303">
        <f t="shared" ca="1" si="4"/>
        <v>1</v>
      </c>
      <c r="S303">
        <f t="shared" ca="1" si="4"/>
        <v>1</v>
      </c>
    </row>
    <row r="304" spans="1:19" ht="13.2">
      <c r="A304" s="1" t="s">
        <v>1875</v>
      </c>
      <c r="B304" s="1">
        <v>59</v>
      </c>
      <c r="C304" s="1" t="str">
        <f ca="1">IFERROR(__xludf.DUMMYFUNCTION("GOOGLETRANSLATE(D304,""en"",""pt"")"),"Médio")</f>
        <v>Médio</v>
      </c>
      <c r="D304" s="3">
        <v>44254</v>
      </c>
      <c r="E304" s="1">
        <v>9</v>
      </c>
      <c r="F304" s="2" t="str">
        <f ca="1">IFERROR(__xludf.DUMMYFUNCTION("GOOGLETRANSLATE(I304,""en"",""pt"")"),"Painel")</f>
        <v>Painel</v>
      </c>
      <c r="G304" s="1" t="s">
        <v>1876</v>
      </c>
      <c r="H304" s="1" t="s">
        <v>1877</v>
      </c>
      <c r="I304" s="1" t="str">
        <f ca="1">IFERROR(__xludf.DUMMYFUNCTION("GOOGLETRANSLATE(O304,""en"",""pt"")"),"7")</f>
        <v>7</v>
      </c>
      <c r="J304" s="1" t="str">
        <f ca="1">IFERROR(__xludf.DUMMYFUNCTION("GOOGLETRANSLATE(Q304,""en"",""pt"")"),"Refrigerado")</f>
        <v>Refrigerado</v>
      </c>
      <c r="K304" s="3">
        <v>44198</v>
      </c>
      <c r="L304" s="3">
        <v>44205</v>
      </c>
      <c r="M304" s="1">
        <v>7</v>
      </c>
      <c r="N304" s="1" t="s">
        <v>1878</v>
      </c>
      <c r="O304" s="1" t="s">
        <v>1879</v>
      </c>
      <c r="P304" s="1">
        <v>10</v>
      </c>
      <c r="Q304" s="1" t="s">
        <v>1880</v>
      </c>
      <c r="R304">
        <f t="shared" ca="1" si="4"/>
        <v>1</v>
      </c>
      <c r="S304">
        <f t="shared" ca="1" si="4"/>
        <v>0</v>
      </c>
    </row>
    <row r="305" spans="1:19" ht="13.2">
      <c r="A305" s="1" t="s">
        <v>1881</v>
      </c>
      <c r="B305" s="1">
        <v>52</v>
      </c>
      <c r="C305" s="1" t="str">
        <f ca="1">IFERROR(__xludf.DUMMYFUNCTION("GOOGLETRANSLATE(D305,""en"",""pt"")"),"Médio")</f>
        <v>Médio</v>
      </c>
      <c r="D305" s="3">
        <v>44446</v>
      </c>
      <c r="E305" s="1">
        <v>4</v>
      </c>
      <c r="F305" s="2" t="str">
        <f ca="1">IFERROR(__xludf.DUMMYFUNCTION("GOOGLETRANSLATE(I305,""en"",""pt"")"),"Iogurte")</f>
        <v>Iogurte</v>
      </c>
      <c r="G305" s="1" t="s">
        <v>1882</v>
      </c>
      <c r="H305" s="1" t="s">
        <v>1883</v>
      </c>
      <c r="I305" s="1" t="str">
        <f ca="1">IFERROR(__xludf.DUMMYFUNCTION("GOOGLETRANSLATE(O305,""en"",""pt"")"),"30")</f>
        <v>30</v>
      </c>
      <c r="J305" s="1" t="str">
        <f ca="1">IFERROR(__xludf.DUMMYFUNCTION("GOOGLETRANSLATE(Q305,""en"",""pt"")"),"Refrigerado")</f>
        <v>Refrigerado</v>
      </c>
      <c r="K305" s="3">
        <v>44440</v>
      </c>
      <c r="L305" s="3">
        <v>44470</v>
      </c>
      <c r="M305" s="1">
        <v>267</v>
      </c>
      <c r="N305" s="1" t="s">
        <v>1884</v>
      </c>
      <c r="O305" s="1" t="s">
        <v>1885</v>
      </c>
      <c r="P305" s="1">
        <v>304</v>
      </c>
      <c r="Q305" s="1" t="s">
        <v>1886</v>
      </c>
      <c r="R305">
        <f t="shared" ca="1" si="4"/>
        <v>0</v>
      </c>
      <c r="S305">
        <f t="shared" ca="1" si="4"/>
        <v>0</v>
      </c>
    </row>
    <row r="306" spans="1:19" ht="13.2">
      <c r="A306" s="1" t="s">
        <v>1887</v>
      </c>
      <c r="B306" s="1">
        <v>60</v>
      </c>
      <c r="C306" s="1" t="str">
        <f ca="1">IFERROR(__xludf.DUMMYFUNCTION("GOOGLETRANSLATE(D306,""en"",""pt"")"),"Pequeno")</f>
        <v>Pequeno</v>
      </c>
      <c r="D306" s="3">
        <v>44229</v>
      </c>
      <c r="E306" s="1">
        <v>3</v>
      </c>
      <c r="F306" s="2" t="str">
        <f ca="1">IFERROR(__xludf.DUMMYFUNCTION("GOOGLETRANSLATE(I306,""en"",""pt"")"),"Queijo")</f>
        <v>Queijo</v>
      </c>
      <c r="G306" s="1" t="s">
        <v>1888</v>
      </c>
      <c r="H306" s="1" t="s">
        <v>1889</v>
      </c>
      <c r="I306" s="1" t="str">
        <f ca="1">IFERROR(__xludf.DUMMYFUNCTION("GOOGLETRANSLATE(O306,""en"",""pt"")"),"61")</f>
        <v>61</v>
      </c>
      <c r="J306" s="1" t="str">
        <f ca="1">IFERROR(__xludf.DUMMYFUNCTION("GOOGLETRANSLATE(Q306,""en"",""pt"")"),"Congeladas")</f>
        <v>Congeladas</v>
      </c>
      <c r="K306" s="3">
        <v>44216</v>
      </c>
      <c r="L306" s="3">
        <v>44277</v>
      </c>
      <c r="M306" s="1">
        <v>342</v>
      </c>
      <c r="N306" s="1" t="s">
        <v>981</v>
      </c>
      <c r="O306" s="1" t="s">
        <v>1890</v>
      </c>
      <c r="P306" s="1">
        <v>189</v>
      </c>
      <c r="Q306" s="1" t="s">
        <v>1891</v>
      </c>
      <c r="R306">
        <f t="shared" ca="1" si="4"/>
        <v>0</v>
      </c>
      <c r="S306">
        <f t="shared" ca="1" si="4"/>
        <v>0</v>
      </c>
    </row>
    <row r="307" spans="1:19" ht="13.2">
      <c r="A307" s="1" t="s">
        <v>1892</v>
      </c>
      <c r="B307" s="1">
        <v>41</v>
      </c>
      <c r="C307" s="1" t="str">
        <f ca="1">IFERROR(__xludf.DUMMYFUNCTION("GOOGLETRANSLATE(D307,""en"",""pt"")"),"Grande")</f>
        <v>Grande</v>
      </c>
      <c r="D307" s="3">
        <v>43862</v>
      </c>
      <c r="E307" s="1">
        <v>1</v>
      </c>
      <c r="F307" s="2" t="str">
        <f ca="1">IFERROR(__xludf.DUMMYFUNCTION("GOOGLETRANSLATE(I307,""en"",""pt"")"),"Leite")</f>
        <v>Leite</v>
      </c>
      <c r="G307" s="1" t="s">
        <v>1893</v>
      </c>
      <c r="H307" s="1" t="s">
        <v>1894</v>
      </c>
      <c r="I307" s="1" t="str">
        <f ca="1">IFERROR(__xludf.DUMMYFUNCTION("GOOGLETRANSLATE(O307,""en"",""pt"")"),"1")</f>
        <v>1</v>
      </c>
      <c r="J307" s="1" t="str">
        <f ca="1">IFERROR(__xludf.DUMMYFUNCTION("GOOGLETRANSLATE(Q307,""en"",""pt"")"),"Pacote de polietileno")</f>
        <v>Pacote de polietileno</v>
      </c>
      <c r="K307" s="3">
        <v>43847</v>
      </c>
      <c r="L307" s="3">
        <v>43848</v>
      </c>
      <c r="M307" s="1">
        <v>187</v>
      </c>
      <c r="N307" s="1" t="s">
        <v>1895</v>
      </c>
      <c r="O307" s="1" t="s">
        <v>1896</v>
      </c>
      <c r="P307" s="1">
        <v>74</v>
      </c>
      <c r="Q307" s="1" t="s">
        <v>1897</v>
      </c>
      <c r="R307">
        <f t="shared" ca="1" si="4"/>
        <v>1</v>
      </c>
      <c r="S307">
        <f t="shared" ca="1" si="4"/>
        <v>0</v>
      </c>
    </row>
    <row r="308" spans="1:19" ht="13.2">
      <c r="A308" s="1" t="s">
        <v>1898</v>
      </c>
      <c r="B308" s="1">
        <v>42</v>
      </c>
      <c r="C308" s="1" t="str">
        <f ca="1">IFERROR(__xludf.DUMMYFUNCTION("GOOGLETRANSLATE(D308,""en"",""pt"")"),"Pequeno")</f>
        <v>Pequeno</v>
      </c>
      <c r="D308" s="3">
        <v>43825</v>
      </c>
      <c r="E308" s="1">
        <v>7</v>
      </c>
      <c r="F308" s="2" t="str">
        <f ca="1">IFERROR(__xludf.DUMMYFUNCTION("GOOGLETRANSLATE(I308,""en"",""pt"")"),"Lassi")</f>
        <v>Lassi</v>
      </c>
      <c r="G308" s="1" t="s">
        <v>1899</v>
      </c>
      <c r="H308" s="1" t="s">
        <v>1900</v>
      </c>
      <c r="I308" s="1" t="str">
        <f ca="1">IFERROR(__xludf.DUMMYFUNCTION("GOOGLETRANSLATE(O308,""en"",""pt"")"),"16")</f>
        <v>16</v>
      </c>
      <c r="J308" s="1" t="str">
        <f ca="1">IFERROR(__xludf.DUMMYFUNCTION("GOOGLETRANSLATE(Q308,""en"",""pt"")"),"Refrigerado")</f>
        <v>Refrigerado</v>
      </c>
      <c r="K308" s="3">
        <v>43790</v>
      </c>
      <c r="L308" s="3">
        <v>43806</v>
      </c>
      <c r="M308" s="1">
        <v>122</v>
      </c>
      <c r="N308" s="1" t="s">
        <v>1901</v>
      </c>
      <c r="O308" s="1" t="s">
        <v>1902</v>
      </c>
      <c r="P308" s="1">
        <v>584</v>
      </c>
      <c r="Q308" s="1" t="s">
        <v>1903</v>
      </c>
      <c r="R308">
        <f t="shared" ca="1" si="4"/>
        <v>1</v>
      </c>
      <c r="S308">
        <f t="shared" ca="1" si="4"/>
        <v>0</v>
      </c>
    </row>
    <row r="309" spans="1:19" ht="13.2">
      <c r="A309" s="1" t="s">
        <v>1904</v>
      </c>
      <c r="B309" s="1">
        <v>17</v>
      </c>
      <c r="C309" s="1" t="str">
        <f ca="1">IFERROR(__xludf.DUMMYFUNCTION("GOOGLETRANSLATE(D309,""en"",""pt"")"),"Médio")</f>
        <v>Médio</v>
      </c>
      <c r="D309" s="3">
        <v>44724</v>
      </c>
      <c r="E309" s="1">
        <v>9</v>
      </c>
      <c r="F309" s="2" t="str">
        <f ca="1">IFERROR(__xludf.DUMMYFUNCTION("GOOGLETRANSLATE(I309,""en"",""pt"")"),"Painel")</f>
        <v>Painel</v>
      </c>
      <c r="G309" s="1" t="s">
        <v>1905</v>
      </c>
      <c r="H309" s="4">
        <v>45527</v>
      </c>
      <c r="I309" s="1" t="str">
        <f ca="1">IFERROR(__xludf.DUMMYFUNCTION("GOOGLETRANSLATE(O309,""en"",""pt"")"),"10")</f>
        <v>10</v>
      </c>
      <c r="J309" s="1" t="str">
        <f ca="1">IFERROR(__xludf.DUMMYFUNCTION("GOOGLETRANSLATE(Q309,""en"",""pt"")"),"Refrigerado")</f>
        <v>Refrigerado</v>
      </c>
      <c r="K309" s="3">
        <v>44701</v>
      </c>
      <c r="L309" s="3">
        <v>44711</v>
      </c>
      <c r="M309" s="1">
        <v>203</v>
      </c>
      <c r="N309" s="1" t="s">
        <v>1906</v>
      </c>
      <c r="O309" s="1" t="s">
        <v>1907</v>
      </c>
      <c r="P309" s="1">
        <v>214</v>
      </c>
      <c r="Q309" s="1" t="s">
        <v>1909</v>
      </c>
      <c r="R309">
        <f t="shared" ca="1" si="4"/>
        <v>1</v>
      </c>
      <c r="S309">
        <f t="shared" ca="1" si="4"/>
        <v>1</v>
      </c>
    </row>
    <row r="310" spans="1:19" ht="13.2">
      <c r="A310" s="1" t="s">
        <v>1910</v>
      </c>
      <c r="B310" s="1">
        <v>87</v>
      </c>
      <c r="C310" s="1" t="str">
        <f ca="1">IFERROR(__xludf.DUMMYFUNCTION("GOOGLETRANSLATE(D310,""en"",""pt"")"),"Grande")</f>
        <v>Grande</v>
      </c>
      <c r="D310" s="3">
        <v>44887</v>
      </c>
      <c r="E310" s="1">
        <v>10</v>
      </c>
      <c r="F310" s="2" t="str">
        <f ca="1">IFERROR(__xludf.DUMMYFUNCTION("GOOGLETRANSLATE(I310,""en"",""pt"")"),"ghee")</f>
        <v>ghee</v>
      </c>
      <c r="G310" s="1" t="s">
        <v>1911</v>
      </c>
      <c r="H310" s="1" t="s">
        <v>1912</v>
      </c>
      <c r="I310" s="1" t="str">
        <f ca="1">IFERROR(__xludf.DUMMYFUNCTION("GOOGLETRANSLATE(O310,""en"",""pt"")"),"135")</f>
        <v>135</v>
      </c>
      <c r="J310" s="1" t="str">
        <f ca="1">IFERROR(__xludf.DUMMYFUNCTION("GOOGLETRANSLATE(Q310,""en"",""pt"")"),"Ambiente")</f>
        <v>Ambiente</v>
      </c>
      <c r="K310" s="3">
        <v>44855</v>
      </c>
      <c r="L310" s="3">
        <v>44990</v>
      </c>
      <c r="M310" s="1">
        <v>138</v>
      </c>
      <c r="N310" s="1" t="s">
        <v>1708</v>
      </c>
      <c r="O310" s="1" t="s">
        <v>1913</v>
      </c>
      <c r="P310" s="1">
        <v>188</v>
      </c>
      <c r="Q310" s="1" t="s">
        <v>1915</v>
      </c>
      <c r="R310">
        <f t="shared" ca="1" si="4"/>
        <v>0</v>
      </c>
      <c r="S310">
        <f t="shared" ca="1" si="4"/>
        <v>1</v>
      </c>
    </row>
    <row r="311" spans="1:19" ht="13.2">
      <c r="A311" s="1" t="s">
        <v>1916</v>
      </c>
      <c r="B311" s="1">
        <v>80</v>
      </c>
      <c r="C311" s="1" t="str">
        <f ca="1">IFERROR(__xludf.DUMMYFUNCTION("GOOGLETRANSLATE(D311,""en"",""pt"")"),"Pequeno")</f>
        <v>Pequeno</v>
      </c>
      <c r="D311" s="3">
        <v>43750</v>
      </c>
      <c r="E311" s="1">
        <v>9</v>
      </c>
      <c r="F311" s="2" t="str">
        <f ca="1">IFERROR(__xludf.DUMMYFUNCTION("GOOGLETRANSLATE(I311,""en"",""pt"")"),"Painel")</f>
        <v>Painel</v>
      </c>
      <c r="G311" s="1" t="s">
        <v>1917</v>
      </c>
      <c r="H311" s="1" t="s">
        <v>1918</v>
      </c>
      <c r="I311" s="1" t="str">
        <f ca="1">IFERROR(__xludf.DUMMYFUNCTION("GOOGLETRANSLATE(O311,""en"",""pt"")"),"14")</f>
        <v>14</v>
      </c>
      <c r="J311" s="1" t="str">
        <f ca="1">IFERROR(__xludf.DUMMYFUNCTION("GOOGLETRANSLATE(Q311,""en"",""pt"")"),"Refrigerado")</f>
        <v>Refrigerado</v>
      </c>
      <c r="K311" s="3">
        <v>43747</v>
      </c>
      <c r="L311" s="3">
        <v>43761</v>
      </c>
      <c r="M311" s="1">
        <v>373</v>
      </c>
      <c r="N311" s="1" t="s">
        <v>1919</v>
      </c>
      <c r="O311" s="1" t="s">
        <v>1920</v>
      </c>
      <c r="P311" s="1">
        <v>136</v>
      </c>
      <c r="Q311" s="1" t="s">
        <v>1922</v>
      </c>
      <c r="R311">
        <f t="shared" ca="1" si="4"/>
        <v>1</v>
      </c>
      <c r="S311">
        <f t="shared" ca="1" si="4"/>
        <v>1</v>
      </c>
    </row>
    <row r="312" spans="1:19" ht="13.2">
      <c r="A312" s="1" t="s">
        <v>1923</v>
      </c>
      <c r="B312" s="1">
        <v>20</v>
      </c>
      <c r="C312" s="1" t="str">
        <f ca="1">IFERROR(__xludf.DUMMYFUNCTION("GOOGLETRANSLATE(D312,""en"",""pt"")"),"Médio")</f>
        <v>Médio</v>
      </c>
      <c r="D312" s="3">
        <v>44606</v>
      </c>
      <c r="E312" s="1">
        <v>5</v>
      </c>
      <c r="F312" s="2" t="str">
        <f ca="1">IFERROR(__xludf.DUMMYFUNCTION("GOOGLETRANSLATE(I312,""en"",""pt"")"),"Sorvete")</f>
        <v>Sorvete</v>
      </c>
      <c r="G312" s="1" t="s">
        <v>1924</v>
      </c>
      <c r="H312" s="1" t="s">
        <v>1925</v>
      </c>
      <c r="I312" s="1" t="str">
        <f ca="1">IFERROR(__xludf.DUMMYFUNCTION("GOOGLETRANSLATE(O312,""en"",""pt"")"),"27")</f>
        <v>27</v>
      </c>
      <c r="J312" s="1" t="str">
        <f ca="1">IFERROR(__xludf.DUMMYFUNCTION("GOOGLETRANSLATE(Q312,""en"",""pt"")"),"Congeladas")</f>
        <v>Congeladas</v>
      </c>
      <c r="K312" s="3">
        <v>44566</v>
      </c>
      <c r="L312" s="3">
        <v>44593</v>
      </c>
      <c r="M312" s="1">
        <v>48</v>
      </c>
      <c r="N312" s="1" t="s">
        <v>1926</v>
      </c>
      <c r="O312" s="7" t="s">
        <v>1927</v>
      </c>
      <c r="P312" s="1">
        <v>781</v>
      </c>
      <c r="Q312" s="1" t="s">
        <v>1928</v>
      </c>
      <c r="R312">
        <f t="shared" ca="1" si="4"/>
        <v>1</v>
      </c>
      <c r="S312">
        <f t="shared" ca="1" si="4"/>
        <v>0</v>
      </c>
    </row>
    <row r="313" spans="1:19" ht="13.2">
      <c r="A313" s="1" t="s">
        <v>1929</v>
      </c>
      <c r="B313" s="1">
        <v>51</v>
      </c>
      <c r="C313" s="1" t="str">
        <f ca="1">IFERROR(__xludf.DUMMYFUNCTION("GOOGLETRANSLATE(D313,""en"",""pt"")"),"Médio")</f>
        <v>Médio</v>
      </c>
      <c r="D313" s="3">
        <v>43923</v>
      </c>
      <c r="E313" s="1">
        <v>6</v>
      </c>
      <c r="F313" s="2" t="str">
        <f ca="1">IFERROR(__xludf.DUMMYFUNCTION("GOOGLETRANSLATE(I313,""en"",""pt"")"),"Coalhada")</f>
        <v>Coalhada</v>
      </c>
      <c r="G313" s="1" t="s">
        <v>1930</v>
      </c>
      <c r="H313" s="1" t="s">
        <v>1931</v>
      </c>
      <c r="I313" s="1" t="str">
        <f ca="1">IFERROR(__xludf.DUMMYFUNCTION("GOOGLETRANSLATE(O313,""en"",""pt"")"),"7")</f>
        <v>7</v>
      </c>
      <c r="J313" s="1" t="str">
        <f ca="1">IFERROR(__xludf.DUMMYFUNCTION("GOOGLETRANSLATE(Q313,""en"",""pt"")"),"Refrigerado")</f>
        <v>Refrigerado</v>
      </c>
      <c r="K313" s="3">
        <v>43881</v>
      </c>
      <c r="L313" s="3">
        <v>43888</v>
      </c>
      <c r="M313" s="1">
        <v>198</v>
      </c>
      <c r="N313" s="1" t="s">
        <v>1932</v>
      </c>
      <c r="O313" s="7">
        <v>1366406</v>
      </c>
      <c r="P313" s="1">
        <v>151</v>
      </c>
      <c r="Q313" s="1" t="s">
        <v>1933</v>
      </c>
      <c r="R313">
        <f t="shared" ca="1" si="4"/>
        <v>0</v>
      </c>
      <c r="S313">
        <f t="shared" ca="1" si="4"/>
        <v>0</v>
      </c>
    </row>
    <row r="314" spans="1:19" ht="13.2">
      <c r="A314" s="1" t="s">
        <v>1934</v>
      </c>
      <c r="B314" s="1">
        <v>74</v>
      </c>
      <c r="C314" s="1" t="str">
        <f ca="1">IFERROR(__xludf.DUMMYFUNCTION("GOOGLETRANSLATE(D314,""en"",""pt"")"),"Médio")</f>
        <v>Médio</v>
      </c>
      <c r="D314" s="3">
        <v>43710</v>
      </c>
      <c r="E314" s="1">
        <v>2</v>
      </c>
      <c r="F314" s="2" t="str">
        <f ca="1">IFERROR(__xludf.DUMMYFUNCTION("GOOGLETRANSLATE(I314,""en"",""pt"")"),"Manteiga")</f>
        <v>Manteiga</v>
      </c>
      <c r="G314" s="1" t="s">
        <v>1935</v>
      </c>
      <c r="H314" s="1" t="s">
        <v>1936</v>
      </c>
      <c r="I314" s="1" t="str">
        <f ca="1">IFERROR(__xludf.DUMMYFUNCTION("GOOGLETRANSLATE(O314,""en"",""pt"")"),"32")</f>
        <v>32</v>
      </c>
      <c r="J314" s="1" t="str">
        <f ca="1">IFERROR(__xludf.DUMMYFUNCTION("GOOGLETRANSLATE(Q314,""en"",""pt"")"),"Refrigerado")</f>
        <v>Refrigerado</v>
      </c>
      <c r="K314" s="3">
        <v>43701</v>
      </c>
      <c r="L314" s="3">
        <v>43733</v>
      </c>
      <c r="M314" s="1">
        <v>84</v>
      </c>
      <c r="N314" s="1" t="s">
        <v>1937</v>
      </c>
      <c r="O314" s="1" t="s">
        <v>1938</v>
      </c>
      <c r="P314" s="1">
        <v>142</v>
      </c>
      <c r="Q314" s="1" t="s">
        <v>1940</v>
      </c>
      <c r="R314">
        <f t="shared" ca="1" si="4"/>
        <v>0</v>
      </c>
      <c r="S314">
        <f t="shared" ca="1" si="4"/>
        <v>0</v>
      </c>
    </row>
    <row r="315" spans="1:19" ht="13.2">
      <c r="A315" s="1" t="s">
        <v>1941</v>
      </c>
      <c r="B315" s="1">
        <v>72</v>
      </c>
      <c r="C315" s="1" t="str">
        <f ca="1">IFERROR(__xludf.DUMMYFUNCTION("GOOGLETRANSLATE(D315,""en"",""pt"")"),"Médio")</f>
        <v>Médio</v>
      </c>
      <c r="D315" s="3">
        <v>44758</v>
      </c>
      <c r="E315" s="1">
        <v>8</v>
      </c>
      <c r="F315" s="2" t="str">
        <f ca="1">IFERROR(__xludf.DUMMYFUNCTION("GOOGLETRANSLATE(I315,""en"",""pt"")"),"Soro de leite coalhado")</f>
        <v>Soro de leite coalhado</v>
      </c>
      <c r="G315" s="1" t="s">
        <v>1942</v>
      </c>
      <c r="H315" s="1" t="s">
        <v>1943</v>
      </c>
      <c r="I315" s="1" t="str">
        <f ca="1">IFERROR(__xludf.DUMMYFUNCTION("GOOGLETRANSLATE(O315,""en"",""pt"")"),"13")</f>
        <v>13</v>
      </c>
      <c r="J315" s="1" t="str">
        <f ca="1">IFERROR(__xludf.DUMMYFUNCTION("GOOGLETRANSLATE(Q315,""en"",""pt"")"),"Refrigerado")</f>
        <v>Refrigerado</v>
      </c>
      <c r="K315" s="3">
        <v>44711</v>
      </c>
      <c r="L315" s="3">
        <v>44724</v>
      </c>
      <c r="M315" s="1">
        <v>459</v>
      </c>
      <c r="N315" s="1" t="s">
        <v>1944</v>
      </c>
      <c r="O315" s="1" t="s">
        <v>1945</v>
      </c>
      <c r="P315" s="1">
        <v>197</v>
      </c>
      <c r="Q315" s="1" t="s">
        <v>1947</v>
      </c>
      <c r="R315">
        <f t="shared" ca="1" si="4"/>
        <v>0</v>
      </c>
      <c r="S315">
        <f t="shared" ca="1" si="4"/>
        <v>1</v>
      </c>
    </row>
    <row r="316" spans="1:19" ht="13.2">
      <c r="A316" s="1" t="s">
        <v>1948</v>
      </c>
      <c r="B316" s="1">
        <v>47</v>
      </c>
      <c r="C316" s="1" t="str">
        <f ca="1">IFERROR(__xludf.DUMMYFUNCTION("GOOGLETRANSLATE(D316,""en"",""pt"")"),"Grande")</f>
        <v>Grande</v>
      </c>
      <c r="D316" s="3">
        <v>44665</v>
      </c>
      <c r="E316" s="1">
        <v>7</v>
      </c>
      <c r="F316" s="2" t="str">
        <f ca="1">IFERROR(__xludf.DUMMYFUNCTION("GOOGLETRANSLATE(I316,""en"",""pt"")"),"Lassi")</f>
        <v>Lassi</v>
      </c>
      <c r="G316" s="1" t="s">
        <v>1949</v>
      </c>
      <c r="H316" s="1" t="s">
        <v>1950</v>
      </c>
      <c r="I316" s="1" t="str">
        <f ca="1">IFERROR(__xludf.DUMMYFUNCTION("GOOGLETRANSLATE(O316,""en"",""pt"")"),"13")</f>
        <v>13</v>
      </c>
      <c r="J316" s="1" t="str">
        <f ca="1">IFERROR(__xludf.DUMMYFUNCTION("GOOGLETRANSLATE(Q316,""en"",""pt"")"),"Refrigerado")</f>
        <v>Refrigerado</v>
      </c>
      <c r="K316" s="3">
        <v>44626</v>
      </c>
      <c r="L316" s="3">
        <v>44639</v>
      </c>
      <c r="M316" s="1">
        <v>182</v>
      </c>
      <c r="N316" s="1" t="s">
        <v>1951</v>
      </c>
      <c r="O316" s="1" t="s">
        <v>1952</v>
      </c>
      <c r="P316" s="1">
        <v>355</v>
      </c>
      <c r="Q316" s="4">
        <v>45412</v>
      </c>
      <c r="R316">
        <f t="shared" ca="1" si="4"/>
        <v>0</v>
      </c>
      <c r="S316">
        <f t="shared" ca="1" si="4"/>
        <v>0</v>
      </c>
    </row>
    <row r="317" spans="1:19" ht="13.2">
      <c r="A317" s="1" t="s">
        <v>1954</v>
      </c>
      <c r="B317" s="1">
        <v>93</v>
      </c>
      <c r="C317" s="1" t="str">
        <f ca="1">IFERROR(__xludf.DUMMYFUNCTION("GOOGLETRANSLATE(D317,""en"",""pt"")"),"Grande")</f>
        <v>Grande</v>
      </c>
      <c r="D317" s="3">
        <v>44075</v>
      </c>
      <c r="E317" s="1">
        <v>4</v>
      </c>
      <c r="F317" s="2" t="str">
        <f ca="1">IFERROR(__xludf.DUMMYFUNCTION("GOOGLETRANSLATE(I317,""en"",""pt"")"),"Iogurte")</f>
        <v>Iogurte</v>
      </c>
      <c r="G317" s="1" t="s">
        <v>1955</v>
      </c>
      <c r="H317" s="1" t="s">
        <v>1787</v>
      </c>
      <c r="I317" s="1" t="str">
        <f ca="1">IFERROR(__xludf.DUMMYFUNCTION("GOOGLETRANSLATE(O317,""en"",""pt"")"),"27")</f>
        <v>27</v>
      </c>
      <c r="J317" s="1" t="str">
        <f ca="1">IFERROR(__xludf.DUMMYFUNCTION("GOOGLETRANSLATE(Q317,""en"",""pt"")"),"Refrigerado")</f>
        <v>Refrigerado</v>
      </c>
      <c r="K317" s="3">
        <v>44046</v>
      </c>
      <c r="L317" s="3">
        <v>44073</v>
      </c>
      <c r="M317" s="1">
        <v>495</v>
      </c>
      <c r="N317" s="1" t="s">
        <v>465</v>
      </c>
      <c r="O317" s="1" t="s">
        <v>1956</v>
      </c>
      <c r="P317" s="1">
        <v>488</v>
      </c>
      <c r="Q317" s="1" t="s">
        <v>1958</v>
      </c>
      <c r="R317">
        <f t="shared" ca="1" si="4"/>
        <v>0</v>
      </c>
      <c r="S317">
        <f t="shared" ca="1" si="4"/>
        <v>0</v>
      </c>
    </row>
    <row r="318" spans="1:19" ht="13.2">
      <c r="A318" s="1" t="s">
        <v>1959</v>
      </c>
      <c r="B318" s="1">
        <v>78</v>
      </c>
      <c r="C318" s="1" t="str">
        <f ca="1">IFERROR(__xludf.DUMMYFUNCTION("GOOGLETRANSLATE(D318,""en"",""pt"")"),"Pequeno")</f>
        <v>Pequeno</v>
      </c>
      <c r="D318" s="3">
        <v>44475</v>
      </c>
      <c r="E318" s="1">
        <v>3</v>
      </c>
      <c r="F318" s="2" t="str">
        <f ca="1">IFERROR(__xludf.DUMMYFUNCTION("GOOGLETRANSLATE(I318,""en"",""pt"")"),"Queijo")</f>
        <v>Queijo</v>
      </c>
      <c r="G318" s="1" t="s">
        <v>1960</v>
      </c>
      <c r="H318" s="1" t="s">
        <v>420</v>
      </c>
      <c r="I318" s="1" t="str">
        <f ca="1">IFERROR(__xludf.DUMMYFUNCTION("GOOGLETRANSLATE(O318,""en"",""pt"")"),"37")</f>
        <v>37</v>
      </c>
      <c r="J318" s="1" t="str">
        <f ca="1">IFERROR(__xludf.DUMMYFUNCTION("GOOGLETRANSLATE(Q318,""en"",""pt"")"),"Refrigerado")</f>
        <v>Refrigerado</v>
      </c>
      <c r="K318" s="3">
        <v>44440</v>
      </c>
      <c r="L318" s="3">
        <v>44477</v>
      </c>
      <c r="M318" s="1">
        <v>631</v>
      </c>
      <c r="N318" s="1" t="s">
        <v>1961</v>
      </c>
      <c r="O318" s="1" t="s">
        <v>1962</v>
      </c>
      <c r="P318" s="1">
        <v>262</v>
      </c>
      <c r="Q318" s="1" t="s">
        <v>1963</v>
      </c>
      <c r="R318">
        <f t="shared" ca="1" si="4"/>
        <v>1</v>
      </c>
      <c r="S318">
        <f t="shared" ca="1" si="4"/>
        <v>0</v>
      </c>
    </row>
    <row r="319" spans="1:19" ht="13.2">
      <c r="A319" s="1" t="s">
        <v>1964</v>
      </c>
      <c r="B319" s="1">
        <v>97</v>
      </c>
      <c r="C319" s="1" t="str">
        <f ca="1">IFERROR(__xludf.DUMMYFUNCTION("GOOGLETRANSLATE(D319,""en"",""pt"")"),"Grande")</f>
        <v>Grande</v>
      </c>
      <c r="D319" s="3">
        <v>44625</v>
      </c>
      <c r="E319" s="1">
        <v>10</v>
      </c>
      <c r="F319" s="2" t="str">
        <f ca="1">IFERROR(__xludf.DUMMYFUNCTION("GOOGLETRANSLATE(I319,""en"",""pt"")"),"ghee")</f>
        <v>ghee</v>
      </c>
      <c r="G319" s="1" t="s">
        <v>1965</v>
      </c>
      <c r="H319" s="1" t="s">
        <v>1966</v>
      </c>
      <c r="I319" s="1" t="str">
        <f ca="1">IFERROR(__xludf.DUMMYFUNCTION("GOOGLETRANSLATE(O319,""en"",""pt"")"),"126")</f>
        <v>126</v>
      </c>
      <c r="J319" s="1" t="str">
        <f ca="1">IFERROR(__xludf.DUMMYFUNCTION("GOOGLETRANSLATE(Q319,""en"",""pt"")"),"Ambiente")</f>
        <v>Ambiente</v>
      </c>
      <c r="K319" s="3">
        <v>44568</v>
      </c>
      <c r="L319" s="3">
        <v>44694</v>
      </c>
      <c r="M319" s="1">
        <v>332</v>
      </c>
      <c r="N319" s="1" t="s">
        <v>1967</v>
      </c>
      <c r="O319" s="1" t="s">
        <v>1968</v>
      </c>
      <c r="P319" s="1">
        <v>506</v>
      </c>
      <c r="Q319" s="1" t="s">
        <v>1970</v>
      </c>
      <c r="R319">
        <f t="shared" ca="1" si="4"/>
        <v>0</v>
      </c>
      <c r="S319">
        <f t="shared" ca="1" si="4"/>
        <v>0</v>
      </c>
    </row>
    <row r="320" spans="1:19" ht="13.2">
      <c r="A320" s="1" t="s">
        <v>1971</v>
      </c>
      <c r="B320" s="1">
        <v>89</v>
      </c>
      <c r="C320" s="1" t="str">
        <f ca="1">IFERROR(__xludf.DUMMYFUNCTION("GOOGLETRANSLATE(D320,""en"",""pt"")"),"Pequeno")</f>
        <v>Pequeno</v>
      </c>
      <c r="D320" s="3">
        <v>44386</v>
      </c>
      <c r="E320" s="1">
        <v>10</v>
      </c>
      <c r="F320" s="2" t="str">
        <f ca="1">IFERROR(__xludf.DUMMYFUNCTION("GOOGLETRANSLATE(I320,""en"",""pt"")"),"ghee")</f>
        <v>ghee</v>
      </c>
      <c r="G320" s="1" t="s">
        <v>1972</v>
      </c>
      <c r="H320" s="6">
        <v>45459</v>
      </c>
      <c r="I320" s="1" t="str">
        <f ca="1">IFERROR(__xludf.DUMMYFUNCTION("GOOGLETRANSLATE(O320,""en"",""pt"")"),"145")</f>
        <v>145</v>
      </c>
      <c r="J320" s="1" t="str">
        <f ca="1">IFERROR(__xludf.DUMMYFUNCTION("GOOGLETRANSLATE(Q320,""en"",""pt"")"),"Ambiente")</f>
        <v>Ambiente</v>
      </c>
      <c r="K320" s="3">
        <v>44369</v>
      </c>
      <c r="L320" s="3">
        <v>44514</v>
      </c>
      <c r="M320" s="1">
        <v>24</v>
      </c>
      <c r="N320" s="1" t="s">
        <v>1973</v>
      </c>
      <c r="O320" s="1" t="s">
        <v>1974</v>
      </c>
      <c r="P320" s="1">
        <v>186</v>
      </c>
      <c r="Q320" s="1" t="s">
        <v>1976</v>
      </c>
      <c r="R320">
        <f t="shared" ca="1" si="4"/>
        <v>1</v>
      </c>
      <c r="S320">
        <f t="shared" ca="1" si="4"/>
        <v>0</v>
      </c>
    </row>
    <row r="321" spans="1:19" ht="13.2">
      <c r="A321" s="1" t="s">
        <v>1977</v>
      </c>
      <c r="B321" s="1">
        <v>18</v>
      </c>
      <c r="C321" s="1" t="str">
        <f ca="1">IFERROR(__xludf.DUMMYFUNCTION("GOOGLETRANSLATE(D321,""en"",""pt"")"),"Médio")</f>
        <v>Médio</v>
      </c>
      <c r="D321" s="3">
        <v>43945</v>
      </c>
      <c r="E321" s="1">
        <v>2</v>
      </c>
      <c r="F321" s="2" t="str">
        <f ca="1">IFERROR(__xludf.DUMMYFUNCTION("GOOGLETRANSLATE(I321,""en"",""pt"")"),"Manteiga")</f>
        <v>Manteiga</v>
      </c>
      <c r="G321" s="1" t="s">
        <v>1978</v>
      </c>
      <c r="H321" s="1" t="s">
        <v>1979</v>
      </c>
      <c r="I321" s="1" t="str">
        <f ca="1">IFERROR(__xludf.DUMMYFUNCTION("GOOGLETRANSLATE(O321,""en"",""pt"")"),"38")</f>
        <v>38</v>
      </c>
      <c r="J321" s="1" t="str">
        <f ca="1">IFERROR(__xludf.DUMMYFUNCTION("GOOGLETRANSLATE(Q321,""en"",""pt"")"),"Refrigerado")</f>
        <v>Refrigerado</v>
      </c>
      <c r="K321" s="3">
        <v>43905</v>
      </c>
      <c r="L321" s="3">
        <v>43943</v>
      </c>
      <c r="M321" s="1">
        <v>183</v>
      </c>
      <c r="N321" s="1" t="s">
        <v>1980</v>
      </c>
      <c r="O321" s="1" t="s">
        <v>1981</v>
      </c>
      <c r="P321" s="1">
        <v>220</v>
      </c>
      <c r="Q321" s="1" t="s">
        <v>1983</v>
      </c>
      <c r="R321">
        <f t="shared" ca="1" si="4"/>
        <v>1</v>
      </c>
      <c r="S321">
        <f t="shared" ca="1" si="4"/>
        <v>1</v>
      </c>
    </row>
    <row r="322" spans="1:19" ht="13.2">
      <c r="A322" s="1" t="s">
        <v>1984</v>
      </c>
      <c r="B322" s="1">
        <v>26</v>
      </c>
      <c r="C322" s="1" t="str">
        <f ca="1">IFERROR(__xludf.DUMMYFUNCTION("GOOGLETRANSLATE(D322,""en"",""pt"")"),"Grande")</f>
        <v>Grande</v>
      </c>
      <c r="D322" s="3">
        <v>44545</v>
      </c>
      <c r="E322" s="1">
        <v>3</v>
      </c>
      <c r="F322" s="2" t="str">
        <f ca="1">IFERROR(__xludf.DUMMYFUNCTION("GOOGLETRANSLATE(I322,""en"",""pt"")"),"Queijo")</f>
        <v>Queijo</v>
      </c>
      <c r="G322" s="1" t="s">
        <v>1985</v>
      </c>
      <c r="H322" s="1" t="s">
        <v>1986</v>
      </c>
      <c r="I322" s="1" t="str">
        <f ca="1">IFERROR(__xludf.DUMMYFUNCTION("GOOGLETRANSLATE(O322,""en"",""pt"")"),"88")</f>
        <v>88</v>
      </c>
      <c r="J322" s="1" t="str">
        <f ca="1">IFERROR(__xludf.DUMMYFUNCTION("GOOGLETRANSLATE(Q322,""en"",""pt"")"),"Congeladas")</f>
        <v>Congeladas</v>
      </c>
      <c r="K322" s="3">
        <v>44541</v>
      </c>
      <c r="L322" s="3">
        <v>44629</v>
      </c>
      <c r="M322" s="1">
        <v>193</v>
      </c>
      <c r="N322" s="1" t="s">
        <v>1987</v>
      </c>
      <c r="O322" s="1" t="s">
        <v>1988</v>
      </c>
      <c r="P322" s="1">
        <v>202</v>
      </c>
      <c r="Q322" s="1" t="s">
        <v>1989</v>
      </c>
      <c r="R322">
        <f t="shared" ca="1" si="4"/>
        <v>1</v>
      </c>
      <c r="S322">
        <f t="shared" ca="1" si="4"/>
        <v>0</v>
      </c>
    </row>
    <row r="323" spans="1:19" ht="13.2">
      <c r="A323" s="1" t="s">
        <v>1990</v>
      </c>
      <c r="B323" s="1">
        <v>67</v>
      </c>
      <c r="C323" s="1" t="str">
        <f ca="1">IFERROR(__xludf.DUMMYFUNCTION("GOOGLETRANSLATE(D323,""en"",""pt"")"),"Pequeno")</f>
        <v>Pequeno</v>
      </c>
      <c r="D323" s="3">
        <v>43704</v>
      </c>
      <c r="E323" s="1">
        <v>8</v>
      </c>
      <c r="F323" s="2" t="str">
        <f ca="1">IFERROR(__xludf.DUMMYFUNCTION("GOOGLETRANSLATE(I323,""en"",""pt"")"),"Soro de leite coalhado")</f>
        <v>Soro de leite coalhado</v>
      </c>
      <c r="G323" s="1" t="s">
        <v>1991</v>
      </c>
      <c r="H323" s="1" t="s">
        <v>1992</v>
      </c>
      <c r="I323" s="1" t="str">
        <f ca="1">IFERROR(__xludf.DUMMYFUNCTION("GOOGLETRANSLATE(O323,""en"",""pt"")"),"7")</f>
        <v>7</v>
      </c>
      <c r="J323" s="1" t="str">
        <f ca="1">IFERROR(__xludf.DUMMYFUNCTION("GOOGLETRANSLATE(Q323,""en"",""pt"")"),"Refrigerado")</f>
        <v>Refrigerado</v>
      </c>
      <c r="K323" s="3">
        <v>43652</v>
      </c>
      <c r="L323" s="3">
        <v>43659</v>
      </c>
      <c r="M323" s="1">
        <v>30</v>
      </c>
      <c r="N323" s="1" t="s">
        <v>1993</v>
      </c>
      <c r="O323" s="1" t="s">
        <v>1994</v>
      </c>
      <c r="P323" s="1">
        <v>23</v>
      </c>
      <c r="Q323" s="1" t="s">
        <v>1996</v>
      </c>
      <c r="R323">
        <f t="shared" ref="R323:S386" ca="1" si="5">RANDBETWEEN(0,1)</f>
        <v>1</v>
      </c>
      <c r="S323">
        <f t="shared" ca="1" si="5"/>
        <v>1</v>
      </c>
    </row>
    <row r="324" spans="1:19" ht="13.2">
      <c r="A324" s="1" t="s">
        <v>1997</v>
      </c>
      <c r="B324" s="1">
        <v>37</v>
      </c>
      <c r="C324" s="1" t="str">
        <f ca="1">IFERROR(__xludf.DUMMYFUNCTION("GOOGLETRANSLATE(D324,""en"",""pt"")"),"Médio")</f>
        <v>Médio</v>
      </c>
      <c r="D324" s="3">
        <v>44573</v>
      </c>
      <c r="E324" s="1">
        <v>7</v>
      </c>
      <c r="F324" s="2" t="str">
        <f ca="1">IFERROR(__xludf.DUMMYFUNCTION("GOOGLETRANSLATE(I324,""en"",""pt"")"),"Lassi")</f>
        <v>Lassi</v>
      </c>
      <c r="G324" s="1" t="s">
        <v>1998</v>
      </c>
      <c r="H324" s="1" t="s">
        <v>1999</v>
      </c>
      <c r="I324" s="1" t="str">
        <f ca="1">IFERROR(__xludf.DUMMYFUNCTION("GOOGLETRANSLATE(O324,""en"",""pt"")"),"16")</f>
        <v>16</v>
      </c>
      <c r="J324" s="1" t="str">
        <f ca="1">IFERROR(__xludf.DUMMYFUNCTION("GOOGLETRANSLATE(Q324,""en"",""pt"")"),"Refrigerado")</f>
        <v>Refrigerado</v>
      </c>
      <c r="K324" s="3">
        <v>44520</v>
      </c>
      <c r="L324" s="3">
        <v>44536</v>
      </c>
      <c r="M324" s="1">
        <v>397</v>
      </c>
      <c r="N324" s="1" t="s">
        <v>2000</v>
      </c>
      <c r="O324" s="1" t="s">
        <v>2001</v>
      </c>
      <c r="P324" s="1">
        <v>528</v>
      </c>
      <c r="Q324" s="1" t="s">
        <v>2003</v>
      </c>
      <c r="R324">
        <f t="shared" ca="1" si="5"/>
        <v>0</v>
      </c>
      <c r="S324">
        <f t="shared" ca="1" si="5"/>
        <v>1</v>
      </c>
    </row>
    <row r="325" spans="1:19" ht="13.2">
      <c r="A325" s="1" t="s">
        <v>2004</v>
      </c>
      <c r="B325" s="1">
        <v>80</v>
      </c>
      <c r="C325" s="1" t="str">
        <f ca="1">IFERROR(__xludf.DUMMYFUNCTION("GOOGLETRANSLATE(D325,""en"",""pt"")"),"Médio")</f>
        <v>Médio</v>
      </c>
      <c r="D325" s="3">
        <v>43635</v>
      </c>
      <c r="E325" s="1">
        <v>3</v>
      </c>
      <c r="F325" s="2" t="str">
        <f ca="1">IFERROR(__xludf.DUMMYFUNCTION("GOOGLETRANSLATE(I325,""en"",""pt"")"),"Queijo")</f>
        <v>Queijo</v>
      </c>
      <c r="G325" s="1" t="s">
        <v>2005</v>
      </c>
      <c r="H325" s="1" t="s">
        <v>2006</v>
      </c>
      <c r="I325" s="1" t="str">
        <f ca="1">IFERROR(__xludf.DUMMYFUNCTION("GOOGLETRANSLATE(O325,""en"",""pt"")"),"70")</f>
        <v>70</v>
      </c>
      <c r="J325" s="1" t="str">
        <f ca="1">IFERROR(__xludf.DUMMYFUNCTION("GOOGLETRANSLATE(Q325,""en"",""pt"")"),"Refrigerado")</f>
        <v>Refrigerado</v>
      </c>
      <c r="K325" s="3">
        <v>43604</v>
      </c>
      <c r="L325" s="3">
        <v>43674</v>
      </c>
      <c r="M325" s="1">
        <v>20</v>
      </c>
      <c r="N325" s="1" t="s">
        <v>2007</v>
      </c>
      <c r="O325" s="1" t="s">
        <v>2008</v>
      </c>
      <c r="P325" s="1">
        <v>306</v>
      </c>
      <c r="Q325" s="1" t="s">
        <v>2010</v>
      </c>
      <c r="R325">
        <f t="shared" ca="1" si="5"/>
        <v>1</v>
      </c>
      <c r="S325">
        <f t="shared" ca="1" si="5"/>
        <v>0</v>
      </c>
    </row>
    <row r="326" spans="1:19" ht="13.2">
      <c r="A326" s="1" t="s">
        <v>2011</v>
      </c>
      <c r="B326" s="1">
        <v>24</v>
      </c>
      <c r="C326" s="1" t="str">
        <f ca="1">IFERROR(__xludf.DUMMYFUNCTION("GOOGLETRANSLATE(D326,""en"",""pt"")"),"Médio")</f>
        <v>Médio</v>
      </c>
      <c r="D326" s="3">
        <v>43917</v>
      </c>
      <c r="E326" s="1">
        <v>7</v>
      </c>
      <c r="F326" s="2" t="str">
        <f ca="1">IFERROR(__xludf.DUMMYFUNCTION("GOOGLETRANSLATE(I326,""en"",""pt"")"),"Lassi")</f>
        <v>Lassi</v>
      </c>
      <c r="G326" s="1" t="s">
        <v>2012</v>
      </c>
      <c r="H326" s="1" t="s">
        <v>2013</v>
      </c>
      <c r="I326" s="1" t="str">
        <f ca="1">IFERROR(__xludf.DUMMYFUNCTION("GOOGLETRANSLATE(O326,""en"",""pt"")"),"17")</f>
        <v>17</v>
      </c>
      <c r="J326" s="1" t="str">
        <f ca="1">IFERROR(__xludf.DUMMYFUNCTION("GOOGLETRANSLATE(Q326,""en"",""pt"")"),"Refrigerado")</f>
        <v>Refrigerado</v>
      </c>
      <c r="K326" s="3">
        <v>43884</v>
      </c>
      <c r="L326" s="3">
        <v>43901</v>
      </c>
      <c r="M326" s="1">
        <v>651</v>
      </c>
      <c r="N326" s="1" t="s">
        <v>894</v>
      </c>
      <c r="O326" s="1" t="s">
        <v>2014</v>
      </c>
      <c r="P326" s="1">
        <v>70</v>
      </c>
      <c r="Q326" s="1" t="s">
        <v>2015</v>
      </c>
      <c r="R326">
        <f t="shared" ca="1" si="5"/>
        <v>0</v>
      </c>
      <c r="S326">
        <f t="shared" ca="1" si="5"/>
        <v>1</v>
      </c>
    </row>
    <row r="327" spans="1:19" ht="13.2">
      <c r="A327" s="1" t="s">
        <v>2016</v>
      </c>
      <c r="B327" s="1">
        <v>70</v>
      </c>
      <c r="C327" s="1" t="str">
        <f ca="1">IFERROR(__xludf.DUMMYFUNCTION("GOOGLETRANSLATE(D327,""en"",""pt"")"),"Pequeno")</f>
        <v>Pequeno</v>
      </c>
      <c r="D327" s="3">
        <v>43842</v>
      </c>
      <c r="E327" s="1">
        <v>9</v>
      </c>
      <c r="F327" s="2" t="str">
        <f ca="1">IFERROR(__xludf.DUMMYFUNCTION("GOOGLETRANSLATE(I327,""en"",""pt"")"),"Painel")</f>
        <v>Painel</v>
      </c>
      <c r="G327" s="1" t="s">
        <v>2017</v>
      </c>
      <c r="H327" s="1" t="s">
        <v>2018</v>
      </c>
      <c r="I327" s="1" t="str">
        <f ca="1">IFERROR(__xludf.DUMMYFUNCTION("GOOGLETRANSLATE(O327,""en"",""pt"")"),"13")</f>
        <v>13</v>
      </c>
      <c r="J327" s="1" t="str">
        <f ca="1">IFERROR(__xludf.DUMMYFUNCTION("GOOGLETRANSLATE(Q327,""en"",""pt"")"),"Refrigerado")</f>
        <v>Refrigerado</v>
      </c>
      <c r="K327" s="3">
        <v>43803</v>
      </c>
      <c r="L327" s="3">
        <v>43816</v>
      </c>
      <c r="M327" s="1">
        <v>36</v>
      </c>
      <c r="N327" s="1" t="s">
        <v>2019</v>
      </c>
      <c r="O327" s="5">
        <v>460420</v>
      </c>
      <c r="P327" s="1">
        <v>212</v>
      </c>
      <c r="Q327" s="1" t="s">
        <v>2020</v>
      </c>
      <c r="R327">
        <f t="shared" ca="1" si="5"/>
        <v>0</v>
      </c>
      <c r="S327">
        <f t="shared" ca="1" si="5"/>
        <v>1</v>
      </c>
    </row>
    <row r="328" spans="1:19" ht="13.2">
      <c r="A328" s="1" t="s">
        <v>2021</v>
      </c>
      <c r="B328" s="1">
        <v>33</v>
      </c>
      <c r="C328" s="1" t="str">
        <f ca="1">IFERROR(__xludf.DUMMYFUNCTION("GOOGLETRANSLATE(D328,""en"",""pt"")"),"Grande")</f>
        <v>Grande</v>
      </c>
      <c r="D328" s="3">
        <v>43507</v>
      </c>
      <c r="E328" s="1">
        <v>5</v>
      </c>
      <c r="F328" s="2" t="str">
        <f ca="1">IFERROR(__xludf.DUMMYFUNCTION("GOOGLETRANSLATE(I328,""en"",""pt"")"),"Sorvete")</f>
        <v>Sorvete</v>
      </c>
      <c r="G328" s="1" t="s">
        <v>2022</v>
      </c>
      <c r="H328" s="1" t="s">
        <v>2023</v>
      </c>
      <c r="I328" s="1" t="str">
        <f ca="1">IFERROR(__xludf.DUMMYFUNCTION("GOOGLETRANSLATE(O328,""en"",""pt"")"),"21")</f>
        <v>21</v>
      </c>
      <c r="J328" s="1" t="str">
        <f ca="1">IFERROR(__xludf.DUMMYFUNCTION("GOOGLETRANSLATE(Q328,""en"",""pt"")"),"Congeladas")</f>
        <v>Congeladas</v>
      </c>
      <c r="K328" s="3">
        <v>43453</v>
      </c>
      <c r="L328" s="3">
        <v>43474</v>
      </c>
      <c r="M328" s="1">
        <v>114</v>
      </c>
      <c r="N328" s="1" t="s">
        <v>2024</v>
      </c>
      <c r="O328" s="5">
        <v>2326778</v>
      </c>
      <c r="P328" s="1">
        <v>549</v>
      </c>
      <c r="Q328" s="1" t="s">
        <v>2026</v>
      </c>
      <c r="R328">
        <f t="shared" ca="1" si="5"/>
        <v>1</v>
      </c>
      <c r="S328">
        <f t="shared" ca="1" si="5"/>
        <v>1</v>
      </c>
    </row>
    <row r="329" spans="1:19" ht="13.2">
      <c r="A329" s="1" t="s">
        <v>2027</v>
      </c>
      <c r="B329" s="1">
        <v>63</v>
      </c>
      <c r="C329" s="1" t="str">
        <f ca="1">IFERROR(__xludf.DUMMYFUNCTION("GOOGLETRANSLATE(D329,""en"",""pt"")"),"Pequeno")</f>
        <v>Pequeno</v>
      </c>
      <c r="D329" s="3">
        <v>44295</v>
      </c>
      <c r="E329" s="1">
        <v>3</v>
      </c>
      <c r="F329" s="2" t="str">
        <f ca="1">IFERROR(__xludf.DUMMYFUNCTION("GOOGLETRANSLATE(I329,""en"",""pt"")"),"Queijo")</f>
        <v>Queijo</v>
      </c>
      <c r="G329" s="1" t="s">
        <v>2028</v>
      </c>
      <c r="H329" s="1" t="s">
        <v>2029</v>
      </c>
      <c r="I329" s="1" t="str">
        <f ca="1">IFERROR(__xludf.DUMMYFUNCTION("GOOGLETRANSLATE(O329,""en"",""pt"")"),"53")</f>
        <v>53</v>
      </c>
      <c r="J329" s="1" t="str">
        <f ca="1">IFERROR(__xludf.DUMMYFUNCTION("GOOGLETRANSLATE(Q329,""en"",""pt"")"),"Congeladas")</f>
        <v>Congeladas</v>
      </c>
      <c r="K329" s="3">
        <v>44291</v>
      </c>
      <c r="L329" s="3">
        <v>44344</v>
      </c>
      <c r="M329" s="1">
        <v>82</v>
      </c>
      <c r="N329" s="1" t="s">
        <v>2030</v>
      </c>
      <c r="O329" s="5">
        <v>650712</v>
      </c>
      <c r="P329" s="1">
        <v>313</v>
      </c>
      <c r="Q329" s="1" t="s">
        <v>2032</v>
      </c>
      <c r="R329">
        <f t="shared" ca="1" si="5"/>
        <v>0</v>
      </c>
      <c r="S329">
        <f t="shared" ca="1" si="5"/>
        <v>1</v>
      </c>
    </row>
    <row r="330" spans="1:19" ht="13.2">
      <c r="A330" s="1" t="s">
        <v>2033</v>
      </c>
      <c r="B330" s="1">
        <v>96</v>
      </c>
      <c r="C330" s="1" t="str">
        <f ca="1">IFERROR(__xludf.DUMMYFUNCTION("GOOGLETRANSLATE(D330,""en"",""pt"")"),"Grande")</f>
        <v>Grande</v>
      </c>
      <c r="D330" s="3">
        <v>43922</v>
      </c>
      <c r="E330" s="1">
        <v>6</v>
      </c>
      <c r="F330" s="2" t="str">
        <f ca="1">IFERROR(__xludf.DUMMYFUNCTION("GOOGLETRANSLATE(I330,""en"",""pt"")"),"Coalhada")</f>
        <v>Coalhada</v>
      </c>
      <c r="G330" s="1" t="s">
        <v>2034</v>
      </c>
      <c r="H330" s="1" t="s">
        <v>2035</v>
      </c>
      <c r="I330" s="1" t="str">
        <f ca="1">IFERROR(__xludf.DUMMYFUNCTION("GOOGLETRANSLATE(O330,""en"",""pt"")"),"6")</f>
        <v>6</v>
      </c>
      <c r="J330" s="1" t="str">
        <f ca="1">IFERROR(__xludf.DUMMYFUNCTION("GOOGLETRANSLATE(Q330,""en"",""pt"")"),"Refrigerado")</f>
        <v>Refrigerado</v>
      </c>
      <c r="K330" s="3">
        <v>43888</v>
      </c>
      <c r="L330" s="3">
        <v>43894</v>
      </c>
      <c r="M330" s="1">
        <v>20</v>
      </c>
      <c r="N330" s="1" t="s">
        <v>458</v>
      </c>
      <c r="O330" s="1" t="s">
        <v>2036</v>
      </c>
      <c r="P330" s="1">
        <v>40</v>
      </c>
      <c r="Q330" s="1" t="s">
        <v>2037</v>
      </c>
      <c r="R330">
        <f t="shared" ca="1" si="5"/>
        <v>1</v>
      </c>
      <c r="S330">
        <f t="shared" ca="1" si="5"/>
        <v>1</v>
      </c>
    </row>
    <row r="331" spans="1:19" ht="13.2">
      <c r="A331" s="1" t="s">
        <v>2038</v>
      </c>
      <c r="B331" s="1">
        <v>11</v>
      </c>
      <c r="C331" s="1" t="str">
        <f ca="1">IFERROR(__xludf.DUMMYFUNCTION("GOOGLETRANSLATE(D331,""en"",""pt"")"),"Grande")</f>
        <v>Grande</v>
      </c>
      <c r="D331" s="3">
        <v>44392</v>
      </c>
      <c r="E331" s="1">
        <v>6</v>
      </c>
      <c r="F331" s="2" t="str">
        <f ca="1">IFERROR(__xludf.DUMMYFUNCTION("GOOGLETRANSLATE(I331,""en"",""pt"")"),"Coalhada")</f>
        <v>Coalhada</v>
      </c>
      <c r="G331" s="1" t="s">
        <v>2009</v>
      </c>
      <c r="H331" s="1" t="s">
        <v>2039</v>
      </c>
      <c r="I331" s="1" t="str">
        <f ca="1">IFERROR(__xludf.DUMMYFUNCTION("GOOGLETRANSLATE(O331,""en"",""pt"")"),"5")</f>
        <v>5</v>
      </c>
      <c r="J331" s="1" t="str">
        <f ca="1">IFERROR(__xludf.DUMMYFUNCTION("GOOGLETRANSLATE(Q331,""en"",""pt"")"),"Refrigerado")</f>
        <v>Refrigerado</v>
      </c>
      <c r="K331" s="3">
        <v>44370</v>
      </c>
      <c r="L331" s="3">
        <v>44375</v>
      </c>
      <c r="M331" s="1">
        <v>26</v>
      </c>
      <c r="N331" s="1" t="s">
        <v>2040</v>
      </c>
      <c r="O331" s="1" t="s">
        <v>2041</v>
      </c>
      <c r="P331" s="1">
        <v>51</v>
      </c>
      <c r="Q331" s="1" t="s">
        <v>2043</v>
      </c>
      <c r="R331">
        <f t="shared" ca="1" si="5"/>
        <v>0</v>
      </c>
      <c r="S331">
        <f t="shared" ca="1" si="5"/>
        <v>1</v>
      </c>
    </row>
    <row r="332" spans="1:19" ht="13.2">
      <c r="A332" s="1" t="s">
        <v>2044</v>
      </c>
      <c r="B332" s="1">
        <v>24</v>
      </c>
      <c r="C332" s="1" t="str">
        <f ca="1">IFERROR(__xludf.DUMMYFUNCTION("GOOGLETRANSLATE(D332,""en"",""pt"")"),"Médio")</f>
        <v>Médio</v>
      </c>
      <c r="D332" s="3">
        <v>43942</v>
      </c>
      <c r="E332" s="1">
        <v>10</v>
      </c>
      <c r="F332" s="2" t="str">
        <f ca="1">IFERROR(__xludf.DUMMYFUNCTION("GOOGLETRANSLATE(I332,""en"",""pt"")"),"ghee")</f>
        <v>ghee</v>
      </c>
      <c r="G332" s="1" t="s">
        <v>2045</v>
      </c>
      <c r="H332" s="1" t="s">
        <v>2046</v>
      </c>
      <c r="I332" s="1" t="str">
        <f ca="1">IFERROR(__xludf.DUMMYFUNCTION("GOOGLETRANSLATE(O332,""en"",""pt"")"),"74")</f>
        <v>74</v>
      </c>
      <c r="J332" s="1" t="str">
        <f ca="1">IFERROR(__xludf.DUMMYFUNCTION("GOOGLETRANSLATE(Q332,""en"",""pt"")"),"Ambiente")</f>
        <v>Ambiente</v>
      </c>
      <c r="K332" s="3">
        <v>43906</v>
      </c>
      <c r="L332" s="3">
        <v>43980</v>
      </c>
      <c r="M332" s="1">
        <v>185</v>
      </c>
      <c r="N332" s="1" t="s">
        <v>2047</v>
      </c>
      <c r="O332" s="1" t="s">
        <v>2048</v>
      </c>
      <c r="P332" s="1">
        <v>1</v>
      </c>
      <c r="Q332" s="1" t="s">
        <v>2049</v>
      </c>
      <c r="R332">
        <f t="shared" ca="1" si="5"/>
        <v>0</v>
      </c>
      <c r="S332">
        <f t="shared" ca="1" si="5"/>
        <v>1</v>
      </c>
    </row>
    <row r="333" spans="1:19" ht="13.2">
      <c r="A333" s="1" t="s">
        <v>2050</v>
      </c>
      <c r="B333" s="1">
        <v>84</v>
      </c>
      <c r="C333" s="1" t="str">
        <f ca="1">IFERROR(__xludf.DUMMYFUNCTION("GOOGLETRANSLATE(D333,""en"",""pt"")"),"Médio")</f>
        <v>Médio</v>
      </c>
      <c r="D333" s="3">
        <v>44440</v>
      </c>
      <c r="E333" s="1">
        <v>10</v>
      </c>
      <c r="F333" s="2" t="str">
        <f ca="1">IFERROR(__xludf.DUMMYFUNCTION("GOOGLETRANSLATE(I333,""en"",""pt"")"),"ghee")</f>
        <v>ghee</v>
      </c>
      <c r="G333" s="1" t="s">
        <v>2051</v>
      </c>
      <c r="H333" s="1" t="s">
        <v>2052</v>
      </c>
      <c r="I333" s="1" t="str">
        <f ca="1">IFERROR(__xludf.DUMMYFUNCTION("GOOGLETRANSLATE(O333,""en"",""pt"")"),"126")</f>
        <v>126</v>
      </c>
      <c r="J333" s="1" t="str">
        <f ca="1">IFERROR(__xludf.DUMMYFUNCTION("GOOGLETRANSLATE(Q333,""en"",""pt"")"),"Ambiente")</f>
        <v>Ambiente</v>
      </c>
      <c r="K333" s="3">
        <v>44396</v>
      </c>
      <c r="L333" s="3">
        <v>44522</v>
      </c>
      <c r="M333" s="1">
        <v>40</v>
      </c>
      <c r="N333" s="1" t="s">
        <v>2053</v>
      </c>
      <c r="O333" s="1" t="s">
        <v>2054</v>
      </c>
      <c r="P333" s="1">
        <v>44</v>
      </c>
      <c r="Q333" s="1" t="s">
        <v>2056</v>
      </c>
      <c r="R333">
        <f t="shared" ca="1" si="5"/>
        <v>1</v>
      </c>
      <c r="S333">
        <f t="shared" ca="1" si="5"/>
        <v>1</v>
      </c>
    </row>
    <row r="334" spans="1:19" ht="13.2">
      <c r="A334" s="1" t="s">
        <v>2057</v>
      </c>
      <c r="B334" s="1">
        <v>100</v>
      </c>
      <c r="C334" s="1" t="str">
        <f ca="1">IFERROR(__xludf.DUMMYFUNCTION("GOOGLETRANSLATE(D334,""en"",""pt"")"),"Grande")</f>
        <v>Grande</v>
      </c>
      <c r="D334" s="3">
        <v>43761</v>
      </c>
      <c r="E334" s="1">
        <v>2</v>
      </c>
      <c r="F334" s="2" t="str">
        <f ca="1">IFERROR(__xludf.DUMMYFUNCTION("GOOGLETRANSLATE(I334,""en"",""pt"")"),"Manteiga")</f>
        <v>Manteiga</v>
      </c>
      <c r="G334" s="1" t="s">
        <v>2058</v>
      </c>
      <c r="H334" s="1" t="s">
        <v>2059</v>
      </c>
      <c r="I334" s="1" t="str">
        <f ca="1">IFERROR(__xludf.DUMMYFUNCTION("GOOGLETRANSLATE(O334,""en"",""pt"")"),"35")</f>
        <v>35</v>
      </c>
      <c r="J334" s="1" t="str">
        <f ca="1">IFERROR(__xludf.DUMMYFUNCTION("GOOGLETRANSLATE(Q334,""en"",""pt"")"),"Refrigerado")</f>
        <v>Refrigerado</v>
      </c>
      <c r="K334" s="3">
        <v>43708</v>
      </c>
      <c r="L334" s="3">
        <v>43743</v>
      </c>
      <c r="M334" s="1">
        <v>284</v>
      </c>
      <c r="N334" s="1" t="s">
        <v>2060</v>
      </c>
      <c r="O334" s="1" t="s">
        <v>2061</v>
      </c>
      <c r="P334" s="1">
        <v>442</v>
      </c>
      <c r="Q334" s="1" t="s">
        <v>2063</v>
      </c>
      <c r="R334">
        <f t="shared" ca="1" si="5"/>
        <v>0</v>
      </c>
      <c r="S334">
        <f t="shared" ca="1" si="5"/>
        <v>1</v>
      </c>
    </row>
    <row r="335" spans="1:19" ht="13.2">
      <c r="A335" s="1" t="s">
        <v>2064</v>
      </c>
      <c r="B335" s="1">
        <v>78</v>
      </c>
      <c r="C335" s="1" t="str">
        <f ca="1">IFERROR(__xludf.DUMMYFUNCTION("GOOGLETRANSLATE(D335,""en"",""pt"")"),"Médio")</f>
        <v>Médio</v>
      </c>
      <c r="D335" s="3">
        <v>44383</v>
      </c>
      <c r="E335" s="1">
        <v>5</v>
      </c>
      <c r="F335" s="2" t="str">
        <f ca="1">IFERROR(__xludf.DUMMYFUNCTION("GOOGLETRANSLATE(I335,""en"",""pt"")"),"Sorvete")</f>
        <v>Sorvete</v>
      </c>
      <c r="G335" s="1" t="s">
        <v>2065</v>
      </c>
      <c r="H335" s="1" t="s">
        <v>2066</v>
      </c>
      <c r="I335" s="1" t="str">
        <f ca="1">IFERROR(__xludf.DUMMYFUNCTION("GOOGLETRANSLATE(O335,""en"",""pt"")"),"21")</f>
        <v>21</v>
      </c>
      <c r="J335" s="1" t="str">
        <f ca="1">IFERROR(__xludf.DUMMYFUNCTION("GOOGLETRANSLATE(Q335,""en"",""pt"")"),"Congeladas")</f>
        <v>Congeladas</v>
      </c>
      <c r="K335" s="3">
        <v>44340</v>
      </c>
      <c r="L335" s="3">
        <v>44361</v>
      </c>
      <c r="M335" s="1">
        <v>331</v>
      </c>
      <c r="N335" s="1" t="s">
        <v>2067</v>
      </c>
      <c r="O335" s="1" t="s">
        <v>2068</v>
      </c>
      <c r="P335" s="1">
        <v>327</v>
      </c>
      <c r="Q335" s="1" t="s">
        <v>2070</v>
      </c>
      <c r="R335">
        <f t="shared" ca="1" si="5"/>
        <v>0</v>
      </c>
      <c r="S335">
        <f t="shared" ca="1" si="5"/>
        <v>1</v>
      </c>
    </row>
    <row r="336" spans="1:19" ht="13.2">
      <c r="A336" s="1" t="s">
        <v>2071</v>
      </c>
      <c r="B336" s="1">
        <v>84</v>
      </c>
      <c r="C336" s="1" t="str">
        <f ca="1">IFERROR(__xludf.DUMMYFUNCTION("GOOGLETRANSLATE(D336,""en"",""pt"")"),"Pequeno")</f>
        <v>Pequeno</v>
      </c>
      <c r="D336" s="3">
        <v>44374</v>
      </c>
      <c r="E336" s="1">
        <v>3</v>
      </c>
      <c r="F336" s="2" t="str">
        <f ca="1">IFERROR(__xludf.DUMMYFUNCTION("GOOGLETRANSLATE(I336,""en"",""pt"")"),"Queijo")</f>
        <v>Queijo</v>
      </c>
      <c r="G336" s="1" t="s">
        <v>2072</v>
      </c>
      <c r="H336" s="1" t="s">
        <v>2073</v>
      </c>
      <c r="I336" s="1" t="str">
        <f ca="1">IFERROR(__xludf.DUMMYFUNCTION("GOOGLETRANSLATE(O336,""en"",""pt"")"),"39")</f>
        <v>39</v>
      </c>
      <c r="J336" s="1" t="str">
        <f ca="1">IFERROR(__xludf.DUMMYFUNCTION("GOOGLETRANSLATE(Q336,""en"",""pt"")"),"Refrigerado")</f>
        <v>Refrigerado</v>
      </c>
      <c r="K336" s="3">
        <v>44360</v>
      </c>
      <c r="L336" s="3">
        <v>44399</v>
      </c>
      <c r="M336" s="1">
        <v>13</v>
      </c>
      <c r="N336" s="1" t="s">
        <v>2074</v>
      </c>
      <c r="O336" s="1" t="s">
        <v>2075</v>
      </c>
      <c r="P336" s="1">
        <v>230</v>
      </c>
      <c r="Q336" s="1" t="s">
        <v>2076</v>
      </c>
      <c r="R336">
        <f t="shared" ca="1" si="5"/>
        <v>1</v>
      </c>
      <c r="S336">
        <f t="shared" ca="1" si="5"/>
        <v>0</v>
      </c>
    </row>
    <row r="337" spans="1:19" ht="13.2">
      <c r="A337" s="1" t="s">
        <v>2077</v>
      </c>
      <c r="B337" s="1">
        <v>87</v>
      </c>
      <c r="C337" s="1" t="str">
        <f ca="1">IFERROR(__xludf.DUMMYFUNCTION("GOOGLETRANSLATE(D337,""en"",""pt"")"),"Grande")</f>
        <v>Grande</v>
      </c>
      <c r="D337" s="3">
        <v>43639</v>
      </c>
      <c r="E337" s="1">
        <v>4</v>
      </c>
      <c r="F337" s="2" t="str">
        <f ca="1">IFERROR(__xludf.DUMMYFUNCTION("GOOGLETRANSLATE(I337,""en"",""pt"")"),"Iogurte")</f>
        <v>Iogurte</v>
      </c>
      <c r="G337" s="1" t="s">
        <v>2078</v>
      </c>
      <c r="H337" s="1" t="s">
        <v>2079</v>
      </c>
      <c r="I337" s="1" t="str">
        <f ca="1">IFERROR(__xludf.DUMMYFUNCTION("GOOGLETRANSLATE(O337,""en"",""pt"")"),"22")</f>
        <v>22</v>
      </c>
      <c r="J337" s="1" t="str">
        <f ca="1">IFERROR(__xludf.DUMMYFUNCTION("GOOGLETRANSLATE(Q337,""en"",""pt"")"),"Congeladas")</f>
        <v>Congeladas</v>
      </c>
      <c r="K337" s="3">
        <v>43619</v>
      </c>
      <c r="L337" s="3">
        <v>43641</v>
      </c>
      <c r="M337" s="1">
        <v>713</v>
      </c>
      <c r="N337" s="1" t="s">
        <v>2080</v>
      </c>
      <c r="O337" s="1" t="s">
        <v>2081</v>
      </c>
      <c r="P337" s="1">
        <v>162</v>
      </c>
      <c r="Q337" s="1" t="s">
        <v>2082</v>
      </c>
      <c r="R337">
        <f t="shared" ca="1" si="5"/>
        <v>0</v>
      </c>
      <c r="S337">
        <f t="shared" ca="1" si="5"/>
        <v>0</v>
      </c>
    </row>
    <row r="338" spans="1:19" ht="13.2">
      <c r="A338" s="1" t="s">
        <v>2083</v>
      </c>
      <c r="B338" s="1">
        <v>49</v>
      </c>
      <c r="C338" s="1" t="str">
        <f ca="1">IFERROR(__xludf.DUMMYFUNCTION("GOOGLETRANSLATE(D338,""en"",""pt"")"),"Pequeno")</f>
        <v>Pequeno</v>
      </c>
      <c r="D338" s="3">
        <v>43793</v>
      </c>
      <c r="E338" s="1">
        <v>2</v>
      </c>
      <c r="F338" s="2" t="str">
        <f ca="1">IFERROR(__xludf.DUMMYFUNCTION("GOOGLETRANSLATE(I338,""en"",""pt"")"),"Manteiga")</f>
        <v>Manteiga</v>
      </c>
      <c r="G338" s="1" t="s">
        <v>2084</v>
      </c>
      <c r="H338" s="1" t="s">
        <v>1182</v>
      </c>
      <c r="I338" s="1" t="str">
        <f ca="1">IFERROR(__xludf.DUMMYFUNCTION("GOOGLETRANSLATE(O338,""en"",""pt"")"),"26")</f>
        <v>26</v>
      </c>
      <c r="J338" s="1" t="str">
        <f ca="1">IFERROR(__xludf.DUMMYFUNCTION("GOOGLETRANSLATE(Q338,""en"",""pt"")"),"Congeladas")</f>
        <v>Congeladas</v>
      </c>
      <c r="K338" s="3">
        <v>43744</v>
      </c>
      <c r="L338" s="3">
        <v>43770</v>
      </c>
      <c r="M338" s="1">
        <v>141</v>
      </c>
      <c r="N338" s="1" t="s">
        <v>2085</v>
      </c>
      <c r="O338" s="1" t="s">
        <v>2086</v>
      </c>
      <c r="P338" s="1">
        <v>405</v>
      </c>
      <c r="Q338" s="1" t="s">
        <v>2088</v>
      </c>
      <c r="R338">
        <f t="shared" ca="1" si="5"/>
        <v>0</v>
      </c>
      <c r="S338">
        <f t="shared" ca="1" si="5"/>
        <v>1</v>
      </c>
    </row>
    <row r="339" spans="1:19" ht="13.2">
      <c r="A339" s="1" t="s">
        <v>2089</v>
      </c>
      <c r="B339" s="1">
        <v>18</v>
      </c>
      <c r="C339" s="1" t="str">
        <f ca="1">IFERROR(__xludf.DUMMYFUNCTION("GOOGLETRANSLATE(D339,""en"",""pt"")"),"Pequeno")</f>
        <v>Pequeno</v>
      </c>
      <c r="D339" s="3">
        <v>44602</v>
      </c>
      <c r="E339" s="1">
        <v>2</v>
      </c>
      <c r="F339" s="2" t="str">
        <f ca="1">IFERROR(__xludf.DUMMYFUNCTION("GOOGLETRANSLATE(I339,""en"",""pt"")"),"Manteiga")</f>
        <v>Manteiga</v>
      </c>
      <c r="G339" s="1" t="s">
        <v>2090</v>
      </c>
      <c r="H339" s="6">
        <v>45345</v>
      </c>
      <c r="I339" s="1" t="str">
        <f ca="1">IFERROR(__xludf.DUMMYFUNCTION("GOOGLETRANSLATE(O339,""en"",""pt"")"),"28")</f>
        <v>28</v>
      </c>
      <c r="J339" s="1" t="str">
        <f ca="1">IFERROR(__xludf.DUMMYFUNCTION("GOOGLETRANSLATE(Q339,""en"",""pt"")"),"Congeladas")</f>
        <v>Congeladas</v>
      </c>
      <c r="K339" s="3">
        <v>44570</v>
      </c>
      <c r="L339" s="3">
        <v>44598</v>
      </c>
      <c r="M339" s="1">
        <v>57</v>
      </c>
      <c r="N339" s="1" t="s">
        <v>2091</v>
      </c>
      <c r="O339" s="1" t="s">
        <v>2092</v>
      </c>
      <c r="P339" s="1">
        <v>131</v>
      </c>
      <c r="Q339" s="1" t="s">
        <v>2094</v>
      </c>
      <c r="R339">
        <f t="shared" ca="1" si="5"/>
        <v>0</v>
      </c>
      <c r="S339">
        <f t="shared" ca="1" si="5"/>
        <v>1</v>
      </c>
    </row>
    <row r="340" spans="1:19" ht="13.2">
      <c r="A340" s="1" t="s">
        <v>2095</v>
      </c>
      <c r="B340" s="1">
        <v>65</v>
      </c>
      <c r="C340" s="1" t="str">
        <f ca="1">IFERROR(__xludf.DUMMYFUNCTION("GOOGLETRANSLATE(D340,""en"",""pt"")"),"Médio")</f>
        <v>Médio</v>
      </c>
      <c r="D340" s="3">
        <v>44557</v>
      </c>
      <c r="E340" s="1">
        <v>9</v>
      </c>
      <c r="F340" s="2" t="str">
        <f ca="1">IFERROR(__xludf.DUMMYFUNCTION("GOOGLETRANSLATE(I340,""en"",""pt"")"),"Painel")</f>
        <v>Painel</v>
      </c>
      <c r="G340" s="1" t="s">
        <v>2096</v>
      </c>
      <c r="H340" s="1" t="s">
        <v>2097</v>
      </c>
      <c r="I340" s="1" t="str">
        <f ca="1">IFERROR(__xludf.DUMMYFUNCTION("GOOGLETRANSLATE(O340,""en"",""pt"")"),"12")</f>
        <v>12</v>
      </c>
      <c r="J340" s="1" t="str">
        <f ca="1">IFERROR(__xludf.DUMMYFUNCTION("GOOGLETRANSLATE(Q340,""en"",""pt"")"),"Refrigerado")</f>
        <v>Refrigerado</v>
      </c>
      <c r="K340" s="3">
        <v>44550</v>
      </c>
      <c r="L340" s="3">
        <v>44562</v>
      </c>
      <c r="M340" s="1">
        <v>3</v>
      </c>
      <c r="N340" s="1" t="s">
        <v>723</v>
      </c>
      <c r="O340" s="1" t="s">
        <v>2098</v>
      </c>
      <c r="P340" s="1">
        <v>111</v>
      </c>
      <c r="Q340" s="1" t="s">
        <v>2100</v>
      </c>
      <c r="R340">
        <f t="shared" ca="1" si="5"/>
        <v>1</v>
      </c>
      <c r="S340">
        <f t="shared" ca="1" si="5"/>
        <v>0</v>
      </c>
    </row>
    <row r="341" spans="1:19" ht="13.2">
      <c r="A341" s="1" t="s">
        <v>2101</v>
      </c>
      <c r="B341" s="1">
        <v>51</v>
      </c>
      <c r="C341" s="1" t="str">
        <f ca="1">IFERROR(__xludf.DUMMYFUNCTION("GOOGLETRANSLATE(D341,""en"",""pt"")"),"Médio")</f>
        <v>Médio</v>
      </c>
      <c r="D341" s="3">
        <v>43484</v>
      </c>
      <c r="E341" s="1">
        <v>2</v>
      </c>
      <c r="F341" s="2" t="str">
        <f ca="1">IFERROR(__xludf.DUMMYFUNCTION("GOOGLETRANSLATE(I341,""en"",""pt"")"),"Manteiga")</f>
        <v>Manteiga</v>
      </c>
      <c r="G341" s="1" t="s">
        <v>2102</v>
      </c>
      <c r="H341" s="1" t="s">
        <v>19</v>
      </c>
      <c r="I341" s="1" t="str">
        <f ca="1">IFERROR(__xludf.DUMMYFUNCTION("GOOGLETRANSLATE(O341,""en"",""pt"")"),"35")</f>
        <v>35</v>
      </c>
      <c r="J341" s="1" t="str">
        <f ca="1">IFERROR(__xludf.DUMMYFUNCTION("GOOGLETRANSLATE(Q341,""en"",""pt"")"),"Congeladas")</f>
        <v>Congeladas</v>
      </c>
      <c r="K341" s="3">
        <v>43452</v>
      </c>
      <c r="L341" s="3">
        <v>43487</v>
      </c>
      <c r="M341" s="1">
        <v>409</v>
      </c>
      <c r="N341" s="1" t="s">
        <v>2103</v>
      </c>
      <c r="O341" s="1" t="s">
        <v>2104</v>
      </c>
      <c r="P341" s="1">
        <v>545</v>
      </c>
      <c r="Q341" s="1" t="s">
        <v>2106</v>
      </c>
      <c r="R341">
        <f t="shared" ca="1" si="5"/>
        <v>1</v>
      </c>
      <c r="S341">
        <f t="shared" ca="1" si="5"/>
        <v>0</v>
      </c>
    </row>
    <row r="342" spans="1:19" ht="13.2">
      <c r="A342" s="1" t="s">
        <v>2107</v>
      </c>
      <c r="B342" s="1">
        <v>63</v>
      </c>
      <c r="C342" s="1" t="str">
        <f ca="1">IFERROR(__xludf.DUMMYFUNCTION("GOOGLETRANSLATE(D342,""en"",""pt"")"),"Grande")</f>
        <v>Grande</v>
      </c>
      <c r="D342" s="3">
        <v>43629</v>
      </c>
      <c r="E342" s="1">
        <v>9</v>
      </c>
      <c r="F342" s="2" t="str">
        <f ca="1">IFERROR(__xludf.DUMMYFUNCTION("GOOGLETRANSLATE(I342,""en"",""pt"")"),"Painel")</f>
        <v>Painel</v>
      </c>
      <c r="G342" s="1" t="s">
        <v>2108</v>
      </c>
      <c r="H342" s="1" t="s">
        <v>2109</v>
      </c>
      <c r="I342" s="1" t="str">
        <f ca="1">IFERROR(__xludf.DUMMYFUNCTION("GOOGLETRANSLATE(O342,""en"",""pt"")"),"12")</f>
        <v>12</v>
      </c>
      <c r="J342" s="1" t="str">
        <f ca="1">IFERROR(__xludf.DUMMYFUNCTION("GOOGLETRANSLATE(Q342,""en"",""pt"")"),"Refrigerado")</f>
        <v>Refrigerado</v>
      </c>
      <c r="K342" s="3">
        <v>43600</v>
      </c>
      <c r="L342" s="3">
        <v>43612</v>
      </c>
      <c r="M342" s="1">
        <v>426</v>
      </c>
      <c r="N342" s="1" t="s">
        <v>2110</v>
      </c>
      <c r="O342" s="1" t="s">
        <v>2111</v>
      </c>
      <c r="P342" s="1">
        <v>118</v>
      </c>
      <c r="Q342" s="1" t="s">
        <v>2112</v>
      </c>
      <c r="R342">
        <f t="shared" ca="1" si="5"/>
        <v>0</v>
      </c>
      <c r="S342">
        <f t="shared" ca="1" si="5"/>
        <v>1</v>
      </c>
    </row>
    <row r="343" spans="1:19" ht="13.2">
      <c r="A343" s="1" t="s">
        <v>2113</v>
      </c>
      <c r="B343" s="1">
        <v>77</v>
      </c>
      <c r="C343" s="1" t="str">
        <f ca="1">IFERROR(__xludf.DUMMYFUNCTION("GOOGLETRANSLATE(D343,""en"",""pt"")"),"Pequeno")</f>
        <v>Pequeno</v>
      </c>
      <c r="D343" s="3">
        <v>43952</v>
      </c>
      <c r="E343" s="1">
        <v>9</v>
      </c>
      <c r="F343" s="2" t="str">
        <f ca="1">IFERROR(__xludf.DUMMYFUNCTION("GOOGLETRANSLATE(I343,""en"",""pt"")"),"Painel")</f>
        <v>Painel</v>
      </c>
      <c r="G343" s="1" t="s">
        <v>2114</v>
      </c>
      <c r="H343" s="1" t="s">
        <v>2115</v>
      </c>
      <c r="I343" s="1" t="str">
        <f ca="1">IFERROR(__xludf.DUMMYFUNCTION("GOOGLETRANSLATE(O343,""en"",""pt"")"),"9")</f>
        <v>9</v>
      </c>
      <c r="J343" s="1" t="str">
        <f ca="1">IFERROR(__xludf.DUMMYFUNCTION("GOOGLETRANSLATE(Q343,""en"",""pt"")"),"Refrigerado")</f>
        <v>Refrigerado</v>
      </c>
      <c r="K343" s="3">
        <v>43936</v>
      </c>
      <c r="L343" s="3">
        <v>43945</v>
      </c>
      <c r="M343" s="1">
        <v>604</v>
      </c>
      <c r="N343" s="1" t="s">
        <v>2035</v>
      </c>
      <c r="O343" s="1" t="s">
        <v>2116</v>
      </c>
      <c r="P343" s="1">
        <v>194</v>
      </c>
      <c r="Q343" s="1" t="s">
        <v>2118</v>
      </c>
      <c r="R343">
        <f t="shared" ca="1" si="5"/>
        <v>1</v>
      </c>
      <c r="S343">
        <f t="shared" ca="1" si="5"/>
        <v>0</v>
      </c>
    </row>
    <row r="344" spans="1:19" ht="13.2">
      <c r="A344" s="1" t="s">
        <v>2119</v>
      </c>
      <c r="B344" s="1">
        <v>83</v>
      </c>
      <c r="C344" s="1" t="str">
        <f ca="1">IFERROR(__xludf.DUMMYFUNCTION("GOOGLETRANSLATE(D344,""en"",""pt"")"),"Pequeno")</f>
        <v>Pequeno</v>
      </c>
      <c r="D344" s="3">
        <v>44395</v>
      </c>
      <c r="E344" s="1">
        <v>7</v>
      </c>
      <c r="F344" s="2" t="str">
        <f ca="1">IFERROR(__xludf.DUMMYFUNCTION("GOOGLETRANSLATE(I344,""en"",""pt"")"),"Lassi")</f>
        <v>Lassi</v>
      </c>
      <c r="G344" s="1" t="s">
        <v>2120</v>
      </c>
      <c r="H344" s="1" t="s">
        <v>2121</v>
      </c>
      <c r="I344" s="1" t="str">
        <f ca="1">IFERROR(__xludf.DUMMYFUNCTION("GOOGLETRANSLATE(O344,""en"",""pt"")"),"15")</f>
        <v>15</v>
      </c>
      <c r="J344" s="1" t="str">
        <f ca="1">IFERROR(__xludf.DUMMYFUNCTION("GOOGLETRANSLATE(Q344,""en"",""pt"")"),"Refrigerado")</f>
        <v>Refrigerado</v>
      </c>
      <c r="K344" s="3">
        <v>44352</v>
      </c>
      <c r="L344" s="3">
        <v>44367</v>
      </c>
      <c r="M344" s="1">
        <v>196</v>
      </c>
      <c r="N344" s="1" t="s">
        <v>1416</v>
      </c>
      <c r="O344" s="1" t="s">
        <v>2122</v>
      </c>
      <c r="P344" s="1">
        <v>170</v>
      </c>
      <c r="Q344" s="1" t="s">
        <v>2124</v>
      </c>
      <c r="R344">
        <f t="shared" ca="1" si="5"/>
        <v>0</v>
      </c>
      <c r="S344">
        <f t="shared" ca="1" si="5"/>
        <v>1</v>
      </c>
    </row>
    <row r="345" spans="1:19" ht="13.2">
      <c r="A345" s="1" t="s">
        <v>2125</v>
      </c>
      <c r="B345" s="1">
        <v>91</v>
      </c>
      <c r="C345" s="1" t="str">
        <f ca="1">IFERROR(__xludf.DUMMYFUNCTION("GOOGLETRANSLATE(D345,""en"",""pt"")"),"Pequeno")</f>
        <v>Pequeno</v>
      </c>
      <c r="D345" s="3">
        <v>43649</v>
      </c>
      <c r="E345" s="1">
        <v>2</v>
      </c>
      <c r="F345" s="2" t="str">
        <f ca="1">IFERROR(__xludf.DUMMYFUNCTION("GOOGLETRANSLATE(I345,""en"",""pt"")"),"Manteiga")</f>
        <v>Manteiga</v>
      </c>
      <c r="G345" s="1" t="s">
        <v>2126</v>
      </c>
      <c r="H345" s="1" t="s">
        <v>2127</v>
      </c>
      <c r="I345" s="1" t="str">
        <f ca="1">IFERROR(__xludf.DUMMYFUNCTION("GOOGLETRANSLATE(O345,""en"",""pt"")"),"26")</f>
        <v>26</v>
      </c>
      <c r="J345" s="1" t="str">
        <f ca="1">IFERROR(__xludf.DUMMYFUNCTION("GOOGLETRANSLATE(Q345,""en"",""pt"")"),"Refrigerado")</f>
        <v>Refrigerado</v>
      </c>
      <c r="K345" s="3">
        <v>43647</v>
      </c>
      <c r="L345" s="3">
        <v>43673</v>
      </c>
      <c r="M345" s="1">
        <v>246</v>
      </c>
      <c r="N345" s="1" t="s">
        <v>2128</v>
      </c>
      <c r="O345" s="1" t="s">
        <v>2129</v>
      </c>
      <c r="P345" s="1">
        <v>169</v>
      </c>
      <c r="Q345" s="1" t="s">
        <v>2131</v>
      </c>
      <c r="R345">
        <f t="shared" ca="1" si="5"/>
        <v>0</v>
      </c>
      <c r="S345">
        <f t="shared" ca="1" si="5"/>
        <v>0</v>
      </c>
    </row>
    <row r="346" spans="1:19" ht="13.2">
      <c r="A346" s="1" t="s">
        <v>2132</v>
      </c>
      <c r="B346" s="1">
        <v>42</v>
      </c>
      <c r="C346" s="1" t="str">
        <f ca="1">IFERROR(__xludf.DUMMYFUNCTION("GOOGLETRANSLATE(D346,""en"",""pt"")"),"Médio")</f>
        <v>Médio</v>
      </c>
      <c r="D346" s="3">
        <v>44478</v>
      </c>
      <c r="E346" s="1">
        <v>9</v>
      </c>
      <c r="F346" s="2" t="str">
        <f ca="1">IFERROR(__xludf.DUMMYFUNCTION("GOOGLETRANSLATE(I346,""en"",""pt"")"),"Painel")</f>
        <v>Painel</v>
      </c>
      <c r="G346" s="1" t="s">
        <v>2133</v>
      </c>
      <c r="H346" s="1" t="s">
        <v>2134</v>
      </c>
      <c r="I346" s="1" t="str">
        <f ca="1">IFERROR(__xludf.DUMMYFUNCTION("GOOGLETRANSLATE(O346,""en"",""pt"")"),"13")</f>
        <v>13</v>
      </c>
      <c r="J346" s="1" t="str">
        <f ca="1">IFERROR(__xludf.DUMMYFUNCTION("GOOGLETRANSLATE(Q346,""en"",""pt"")"),"Refrigerado")</f>
        <v>Refrigerado</v>
      </c>
      <c r="K346" s="3">
        <v>44442</v>
      </c>
      <c r="L346" s="3">
        <v>44455</v>
      </c>
      <c r="M346" s="1">
        <v>178</v>
      </c>
      <c r="N346" s="1" t="s">
        <v>2135</v>
      </c>
      <c r="O346" s="1" t="s">
        <v>2136</v>
      </c>
      <c r="P346" s="1">
        <v>326</v>
      </c>
      <c r="Q346" s="1" t="s">
        <v>2138</v>
      </c>
      <c r="R346">
        <f t="shared" ca="1" si="5"/>
        <v>0</v>
      </c>
      <c r="S346">
        <f t="shared" ca="1" si="5"/>
        <v>0</v>
      </c>
    </row>
    <row r="347" spans="1:19" ht="13.2">
      <c r="A347" s="1" t="s">
        <v>2139</v>
      </c>
      <c r="B347" s="1">
        <v>60</v>
      </c>
      <c r="C347" s="1" t="str">
        <f ca="1">IFERROR(__xludf.DUMMYFUNCTION("GOOGLETRANSLATE(D347,""en"",""pt"")"),"Grande")</f>
        <v>Grande</v>
      </c>
      <c r="D347" s="3">
        <v>43559</v>
      </c>
      <c r="E347" s="1">
        <v>1</v>
      </c>
      <c r="F347" s="2" t="str">
        <f ca="1">IFERROR(__xludf.DUMMYFUNCTION("GOOGLETRANSLATE(I347,""en"",""pt"")"),"Leite")</f>
        <v>Leite</v>
      </c>
      <c r="G347" s="1" t="s">
        <v>2140</v>
      </c>
      <c r="H347" s="1" t="s">
        <v>1422</v>
      </c>
      <c r="I347" s="1" t="str">
        <f ca="1">IFERROR(__xludf.DUMMYFUNCTION("GOOGLETRANSLATE(O347,""en"",""pt"")"),"2")</f>
        <v>2</v>
      </c>
      <c r="J347" s="1" t="str">
        <f ca="1">IFERROR(__xludf.DUMMYFUNCTION("GOOGLETRANSLATE(Q347,""en"",""pt"")"),"Pacote de polietileno")</f>
        <v>Pacote de polietileno</v>
      </c>
      <c r="K347" s="3">
        <v>43510</v>
      </c>
      <c r="L347" s="3">
        <v>43512</v>
      </c>
      <c r="M347" s="1">
        <v>121</v>
      </c>
      <c r="N347" s="1" t="s">
        <v>2141</v>
      </c>
      <c r="O347" s="5">
        <v>1851568</v>
      </c>
      <c r="P347" s="1">
        <v>564</v>
      </c>
      <c r="Q347" s="1" t="s">
        <v>2143</v>
      </c>
      <c r="R347">
        <f t="shared" ca="1" si="5"/>
        <v>1</v>
      </c>
      <c r="S347">
        <f t="shared" ca="1" si="5"/>
        <v>0</v>
      </c>
    </row>
    <row r="348" spans="1:19" ht="13.2">
      <c r="A348" s="1" t="s">
        <v>2144</v>
      </c>
      <c r="B348" s="1">
        <v>17</v>
      </c>
      <c r="C348" s="1" t="str">
        <f ca="1">IFERROR(__xludf.DUMMYFUNCTION("GOOGLETRANSLATE(D348,""en"",""pt"")"),"Pequeno")</f>
        <v>Pequeno</v>
      </c>
      <c r="D348" s="3">
        <v>43762</v>
      </c>
      <c r="E348" s="1">
        <v>2</v>
      </c>
      <c r="F348" s="2" t="str">
        <f ca="1">IFERROR(__xludf.DUMMYFUNCTION("GOOGLETRANSLATE(I348,""en"",""pt"")"),"Manteiga")</f>
        <v>Manteiga</v>
      </c>
      <c r="G348" s="1" t="s">
        <v>2145</v>
      </c>
      <c r="H348" s="1" t="s">
        <v>2146</v>
      </c>
      <c r="I348" s="1" t="str">
        <f ca="1">IFERROR(__xludf.DUMMYFUNCTION("GOOGLETRANSLATE(O348,""en"",""pt"")"),"26")</f>
        <v>26</v>
      </c>
      <c r="J348" s="1" t="str">
        <f ca="1">IFERROR(__xludf.DUMMYFUNCTION("GOOGLETRANSLATE(Q348,""en"",""pt"")"),"Congeladas")</f>
        <v>Congeladas</v>
      </c>
      <c r="K348" s="3">
        <v>43745</v>
      </c>
      <c r="L348" s="3">
        <v>43771</v>
      </c>
      <c r="M348" s="1">
        <v>650</v>
      </c>
      <c r="N348" s="1" t="s">
        <v>2147</v>
      </c>
      <c r="O348" s="1" t="s">
        <v>2148</v>
      </c>
      <c r="P348" s="1">
        <v>201</v>
      </c>
      <c r="Q348" s="1" t="s">
        <v>2149</v>
      </c>
      <c r="R348">
        <f t="shared" ca="1" si="5"/>
        <v>0</v>
      </c>
      <c r="S348">
        <f t="shared" ca="1" si="5"/>
        <v>0</v>
      </c>
    </row>
    <row r="349" spans="1:19" ht="13.2">
      <c r="A349" s="1" t="s">
        <v>2150</v>
      </c>
      <c r="B349" s="1">
        <v>64</v>
      </c>
      <c r="C349" s="1" t="str">
        <f ca="1">IFERROR(__xludf.DUMMYFUNCTION("GOOGLETRANSLATE(D349,""en"",""pt"")"),"Grande")</f>
        <v>Grande</v>
      </c>
      <c r="D349" s="3">
        <v>43774</v>
      </c>
      <c r="E349" s="1">
        <v>3</v>
      </c>
      <c r="F349" s="2" t="str">
        <f ca="1">IFERROR(__xludf.DUMMYFUNCTION("GOOGLETRANSLATE(I349,""en"",""pt"")"),"Queijo")</f>
        <v>Queijo</v>
      </c>
      <c r="G349" s="1" t="s">
        <v>2151</v>
      </c>
      <c r="H349" s="1" t="s">
        <v>2152</v>
      </c>
      <c r="I349" s="1" t="str">
        <f ca="1">IFERROR(__xludf.DUMMYFUNCTION("GOOGLETRANSLATE(O349,""en"",""pt"")"),"53")</f>
        <v>53</v>
      </c>
      <c r="J349" s="1" t="str">
        <f ca="1">IFERROR(__xludf.DUMMYFUNCTION("GOOGLETRANSLATE(Q349,""en"",""pt"")"),"Refrigerado")</f>
        <v>Refrigerado</v>
      </c>
      <c r="K349" s="3">
        <v>43730</v>
      </c>
      <c r="L349" s="3">
        <v>43783</v>
      </c>
      <c r="M349" s="1">
        <v>934</v>
      </c>
      <c r="N349" s="1" t="s">
        <v>2153</v>
      </c>
      <c r="O349" s="1" t="s">
        <v>2154</v>
      </c>
      <c r="P349" s="1">
        <v>32</v>
      </c>
      <c r="Q349" s="1" t="s">
        <v>2155</v>
      </c>
      <c r="R349">
        <f t="shared" ca="1" si="5"/>
        <v>1</v>
      </c>
      <c r="S349">
        <f t="shared" ca="1" si="5"/>
        <v>1</v>
      </c>
    </row>
    <row r="350" spans="1:19" ht="13.2">
      <c r="A350" s="1" t="s">
        <v>2156</v>
      </c>
      <c r="B350" s="1">
        <v>20</v>
      </c>
      <c r="C350" s="1" t="str">
        <f ca="1">IFERROR(__xludf.DUMMYFUNCTION("GOOGLETRANSLATE(D350,""en"",""pt"")"),"Médio")</f>
        <v>Médio</v>
      </c>
      <c r="D350" s="3">
        <v>44698</v>
      </c>
      <c r="E350" s="1">
        <v>7</v>
      </c>
      <c r="F350" s="2" t="str">
        <f ca="1">IFERROR(__xludf.DUMMYFUNCTION("GOOGLETRANSLATE(I350,""en"",""pt"")"),"Lassi")</f>
        <v>Lassi</v>
      </c>
      <c r="G350" s="1" t="s">
        <v>2157</v>
      </c>
      <c r="H350" s="1" t="s">
        <v>2158</v>
      </c>
      <c r="I350" s="1" t="str">
        <f ca="1">IFERROR(__xludf.DUMMYFUNCTION("GOOGLETRANSLATE(O350,""en"",""pt"")"),"18")</f>
        <v>18</v>
      </c>
      <c r="J350" s="1" t="str">
        <f ca="1">IFERROR(__xludf.DUMMYFUNCTION("GOOGLETRANSLATE(Q350,""en"",""pt"")"),"Refrigerado")</f>
        <v>Refrigerado</v>
      </c>
      <c r="K350" s="3">
        <v>44659</v>
      </c>
      <c r="L350" s="3">
        <v>44677</v>
      </c>
      <c r="M350" s="1">
        <v>497</v>
      </c>
      <c r="N350" s="1" t="s">
        <v>2159</v>
      </c>
      <c r="O350" s="1" t="s">
        <v>2160</v>
      </c>
      <c r="P350" s="1">
        <v>344</v>
      </c>
      <c r="Q350" s="1" t="s">
        <v>2162</v>
      </c>
      <c r="R350">
        <f t="shared" ca="1" si="5"/>
        <v>1</v>
      </c>
      <c r="S350">
        <f t="shared" ca="1" si="5"/>
        <v>1</v>
      </c>
    </row>
    <row r="351" spans="1:19" ht="13.2">
      <c r="A351" s="1" t="s">
        <v>2163</v>
      </c>
      <c r="B351" s="1">
        <v>86</v>
      </c>
      <c r="C351" s="1" t="str">
        <f ca="1">IFERROR(__xludf.DUMMYFUNCTION("GOOGLETRANSLATE(D351,""en"",""pt"")"),"Pequeno")</f>
        <v>Pequeno</v>
      </c>
      <c r="D351" s="3">
        <v>44503</v>
      </c>
      <c r="E351" s="1">
        <v>7</v>
      </c>
      <c r="F351" s="2" t="str">
        <f ca="1">IFERROR(__xludf.DUMMYFUNCTION("GOOGLETRANSLATE(I351,""en"",""pt"")"),"Lassi")</f>
        <v>Lassi</v>
      </c>
      <c r="G351" s="1" t="s">
        <v>2164</v>
      </c>
      <c r="H351" s="1" t="s">
        <v>2165</v>
      </c>
      <c r="I351" s="1" t="str">
        <f ca="1">IFERROR(__xludf.DUMMYFUNCTION("GOOGLETRANSLATE(O351,""en"",""pt"")"),"13")</f>
        <v>13</v>
      </c>
      <c r="J351" s="1" t="str">
        <f ca="1">IFERROR(__xludf.DUMMYFUNCTION("GOOGLETRANSLATE(Q351,""en"",""pt"")"),"Refrigerado")</f>
        <v>Refrigerado</v>
      </c>
      <c r="K351" s="3">
        <v>44467</v>
      </c>
      <c r="L351" s="3">
        <v>44480</v>
      </c>
      <c r="M351" s="1">
        <v>269</v>
      </c>
      <c r="N351" s="1" t="s">
        <v>2166</v>
      </c>
      <c r="O351" s="1" t="s">
        <v>2167</v>
      </c>
      <c r="P351" s="1">
        <v>4</v>
      </c>
      <c r="Q351" s="1" t="s">
        <v>2168</v>
      </c>
      <c r="R351">
        <f t="shared" ca="1" si="5"/>
        <v>0</v>
      </c>
      <c r="S351">
        <f t="shared" ca="1" si="5"/>
        <v>1</v>
      </c>
    </row>
    <row r="352" spans="1:19" ht="13.2">
      <c r="A352" s="1" t="s">
        <v>2169</v>
      </c>
      <c r="B352" s="1">
        <v>95</v>
      </c>
      <c r="C352" s="1" t="str">
        <f ca="1">IFERROR(__xludf.DUMMYFUNCTION("GOOGLETRANSLATE(D352,""en"",""pt"")"),"Médio")</f>
        <v>Médio</v>
      </c>
      <c r="D352" s="3">
        <v>44595</v>
      </c>
      <c r="E352" s="1">
        <v>6</v>
      </c>
      <c r="F352" s="2" t="str">
        <f ca="1">IFERROR(__xludf.DUMMYFUNCTION("GOOGLETRANSLATE(I352,""en"",""pt"")"),"Coalhada")</f>
        <v>Coalhada</v>
      </c>
      <c r="G352" s="1" t="s">
        <v>2170</v>
      </c>
      <c r="H352" s="1" t="s">
        <v>2171</v>
      </c>
      <c r="I352" s="1" t="str">
        <f ca="1">IFERROR(__xludf.DUMMYFUNCTION("GOOGLETRANSLATE(O352,""en"",""pt"")"),"7")</f>
        <v>7</v>
      </c>
      <c r="J352" s="1" t="str">
        <f ca="1">IFERROR(__xludf.DUMMYFUNCTION("GOOGLETRANSLATE(Q352,""en"",""pt"")"),"Refrigerado")</f>
        <v>Refrigerado</v>
      </c>
      <c r="K352" s="3">
        <v>44591</v>
      </c>
      <c r="L352" s="3">
        <v>44598</v>
      </c>
      <c r="M352" s="1">
        <v>346</v>
      </c>
      <c r="N352" s="1" t="s">
        <v>2172</v>
      </c>
      <c r="O352" s="1" t="s">
        <v>2173</v>
      </c>
      <c r="P352" s="1">
        <v>430</v>
      </c>
      <c r="Q352" s="1" t="s">
        <v>2175</v>
      </c>
      <c r="R352">
        <f t="shared" ca="1" si="5"/>
        <v>0</v>
      </c>
      <c r="S352">
        <f t="shared" ca="1" si="5"/>
        <v>1</v>
      </c>
    </row>
    <row r="353" spans="1:19" ht="13.2">
      <c r="A353" s="1" t="s">
        <v>2176</v>
      </c>
      <c r="B353" s="1">
        <v>24</v>
      </c>
      <c r="C353" s="1" t="str">
        <f ca="1">IFERROR(__xludf.DUMMYFUNCTION("GOOGLETRANSLATE(D353,""en"",""pt"")"),"Pequeno")</f>
        <v>Pequeno</v>
      </c>
      <c r="D353" s="3">
        <v>43693</v>
      </c>
      <c r="E353" s="1">
        <v>4</v>
      </c>
      <c r="F353" s="2" t="str">
        <f ca="1">IFERROR(__xludf.DUMMYFUNCTION("GOOGLETRANSLATE(I353,""en"",""pt"")"),"Iogurte")</f>
        <v>Iogurte</v>
      </c>
      <c r="G353" s="1" t="s">
        <v>2177</v>
      </c>
      <c r="H353" s="1" t="s">
        <v>2178</v>
      </c>
      <c r="I353" s="1" t="str">
        <f ca="1">IFERROR(__xludf.DUMMYFUNCTION("GOOGLETRANSLATE(O353,""en"",""pt"")"),"27")</f>
        <v>27</v>
      </c>
      <c r="J353" s="1" t="str">
        <f ca="1">IFERROR(__xludf.DUMMYFUNCTION("GOOGLETRANSLATE(Q353,""en"",""pt"")"),"Refrigerado")</f>
        <v>Refrigerado</v>
      </c>
      <c r="K353" s="3">
        <v>43685</v>
      </c>
      <c r="L353" s="3">
        <v>43712</v>
      </c>
      <c r="M353" s="1">
        <v>220</v>
      </c>
      <c r="N353" s="1" t="s">
        <v>2179</v>
      </c>
      <c r="O353" s="1" t="s">
        <v>2180</v>
      </c>
      <c r="P353" s="1">
        <v>510</v>
      </c>
      <c r="Q353" s="4">
        <v>45649</v>
      </c>
      <c r="R353">
        <f t="shared" ca="1" si="5"/>
        <v>1</v>
      </c>
      <c r="S353">
        <f t="shared" ca="1" si="5"/>
        <v>1</v>
      </c>
    </row>
    <row r="354" spans="1:19" ht="13.2">
      <c r="A354" s="1" t="s">
        <v>2182</v>
      </c>
      <c r="B354" s="1">
        <v>25</v>
      </c>
      <c r="C354" s="1" t="str">
        <f ca="1">IFERROR(__xludf.DUMMYFUNCTION("GOOGLETRANSLATE(D354,""en"",""pt"")"),"Pequeno")</f>
        <v>Pequeno</v>
      </c>
      <c r="D354" s="3">
        <v>44428</v>
      </c>
      <c r="E354" s="1">
        <v>4</v>
      </c>
      <c r="F354" s="2" t="str">
        <f ca="1">IFERROR(__xludf.DUMMYFUNCTION("GOOGLETRANSLATE(I354,""en"",""pt"")"),"Iogurte")</f>
        <v>Iogurte</v>
      </c>
      <c r="G354" s="1" t="s">
        <v>2183</v>
      </c>
      <c r="H354" s="1" t="s">
        <v>2184</v>
      </c>
      <c r="I354" s="1" t="str">
        <f ca="1">IFERROR(__xludf.DUMMYFUNCTION("GOOGLETRANSLATE(O354,""en"",""pt"")"),"23")</f>
        <v>23</v>
      </c>
      <c r="J354" s="1" t="str">
        <f ca="1">IFERROR(__xludf.DUMMYFUNCTION("GOOGLETRANSLATE(Q354,""en"",""pt"")"),"Refrigerado")</f>
        <v>Refrigerado</v>
      </c>
      <c r="K354" s="3">
        <v>44417</v>
      </c>
      <c r="L354" s="3">
        <v>44440</v>
      </c>
      <c r="M354" s="1">
        <v>36</v>
      </c>
      <c r="N354" s="1" t="s">
        <v>2185</v>
      </c>
      <c r="O354" s="5">
        <v>67298</v>
      </c>
      <c r="P354" s="1">
        <v>5</v>
      </c>
      <c r="Q354" s="1" t="s">
        <v>2186</v>
      </c>
      <c r="R354">
        <f t="shared" ca="1" si="5"/>
        <v>0</v>
      </c>
      <c r="S354">
        <f t="shared" ca="1" si="5"/>
        <v>0</v>
      </c>
    </row>
    <row r="355" spans="1:19" ht="13.2">
      <c r="A355" s="1" t="s">
        <v>2187</v>
      </c>
      <c r="B355" s="1">
        <v>26</v>
      </c>
      <c r="C355" s="1" t="str">
        <f ca="1">IFERROR(__xludf.DUMMYFUNCTION("GOOGLETRANSLATE(D355,""en"",""pt"")"),"Grande")</f>
        <v>Grande</v>
      </c>
      <c r="D355" s="3">
        <v>43521</v>
      </c>
      <c r="E355" s="1">
        <v>6</v>
      </c>
      <c r="F355" s="2" t="str">
        <f ca="1">IFERROR(__xludf.DUMMYFUNCTION("GOOGLETRANSLATE(I355,""en"",""pt"")"),"Coalhada")</f>
        <v>Coalhada</v>
      </c>
      <c r="G355" s="1" t="s">
        <v>2188</v>
      </c>
      <c r="H355" s="1" t="s">
        <v>167</v>
      </c>
      <c r="I355" s="1" t="str">
        <f ca="1">IFERROR(__xludf.DUMMYFUNCTION("GOOGLETRANSLATE(O355,""en"",""pt"")"),"6")</f>
        <v>6</v>
      </c>
      <c r="J355" s="1" t="str">
        <f ca="1">IFERROR(__xludf.DUMMYFUNCTION("GOOGLETRANSLATE(Q355,""en"",""pt"")"),"Refrigerado")</f>
        <v>Refrigerado</v>
      </c>
      <c r="K355" s="3">
        <v>43518</v>
      </c>
      <c r="L355" s="3">
        <v>43524</v>
      </c>
      <c r="M355" s="1">
        <v>54</v>
      </c>
      <c r="N355" s="1" t="s">
        <v>2189</v>
      </c>
      <c r="O355" s="5">
        <v>300017</v>
      </c>
      <c r="P355" s="1">
        <v>539</v>
      </c>
      <c r="Q355" s="1" t="s">
        <v>2191</v>
      </c>
      <c r="R355">
        <f t="shared" ca="1" si="5"/>
        <v>1</v>
      </c>
      <c r="S355">
        <f t="shared" ca="1" si="5"/>
        <v>0</v>
      </c>
    </row>
    <row r="356" spans="1:19" ht="13.2">
      <c r="A356" s="1" t="s">
        <v>2192</v>
      </c>
      <c r="B356" s="1">
        <v>73</v>
      </c>
      <c r="C356" s="1" t="str">
        <f ca="1">IFERROR(__xludf.DUMMYFUNCTION("GOOGLETRANSLATE(D356,""en"",""pt"")"),"Médio")</f>
        <v>Médio</v>
      </c>
      <c r="D356" s="3">
        <v>43577</v>
      </c>
      <c r="E356" s="1">
        <v>8</v>
      </c>
      <c r="F356" s="2" t="str">
        <f ca="1">IFERROR(__xludf.DUMMYFUNCTION("GOOGLETRANSLATE(I356,""en"",""pt"")"),"Soro de leite coalhado")</f>
        <v>Soro de leite coalhado</v>
      </c>
      <c r="G356" s="1" t="s">
        <v>2193</v>
      </c>
      <c r="H356" s="1" t="s">
        <v>2194</v>
      </c>
      <c r="I356" s="1" t="str">
        <f ca="1">IFERROR(__xludf.DUMMYFUNCTION("GOOGLETRANSLATE(O356,""en"",""pt"")"),"12")</f>
        <v>12</v>
      </c>
      <c r="J356" s="1" t="str">
        <f ca="1">IFERROR(__xludf.DUMMYFUNCTION("GOOGLETRANSLATE(Q356,""en"",""pt"")"),"Refrigerado")</f>
        <v>Refrigerado</v>
      </c>
      <c r="K356" s="3">
        <v>43525</v>
      </c>
      <c r="L356" s="3">
        <v>43537</v>
      </c>
      <c r="M356" s="1">
        <v>4</v>
      </c>
      <c r="N356" s="1" t="s">
        <v>2195</v>
      </c>
      <c r="O356" s="1" t="s">
        <v>2196</v>
      </c>
      <c r="P356" s="1">
        <v>8</v>
      </c>
      <c r="Q356" s="1" t="s">
        <v>2198</v>
      </c>
      <c r="R356">
        <f t="shared" ca="1" si="5"/>
        <v>1</v>
      </c>
      <c r="S356">
        <f t="shared" ca="1" si="5"/>
        <v>0</v>
      </c>
    </row>
    <row r="357" spans="1:19" ht="13.2">
      <c r="A357" s="1" t="s">
        <v>2199</v>
      </c>
      <c r="B357" s="1">
        <v>22</v>
      </c>
      <c r="C357" s="1" t="str">
        <f ca="1">IFERROR(__xludf.DUMMYFUNCTION("GOOGLETRANSLATE(D357,""en"",""pt"")"),"Grande")</f>
        <v>Grande</v>
      </c>
      <c r="D357" s="3">
        <v>44836</v>
      </c>
      <c r="E357" s="1">
        <v>7</v>
      </c>
      <c r="F357" s="2" t="str">
        <f ca="1">IFERROR(__xludf.DUMMYFUNCTION("GOOGLETRANSLATE(I357,""en"",""pt"")"),"Lassi")</f>
        <v>Lassi</v>
      </c>
      <c r="G357" s="1" t="s">
        <v>2200</v>
      </c>
      <c r="H357" s="1" t="s">
        <v>2201</v>
      </c>
      <c r="I357" s="1" t="str">
        <f ca="1">IFERROR(__xludf.DUMMYFUNCTION("GOOGLETRANSLATE(O357,""en"",""pt"")"),"16")</f>
        <v>16</v>
      </c>
      <c r="J357" s="1" t="str">
        <f ca="1">IFERROR(__xludf.DUMMYFUNCTION("GOOGLETRANSLATE(Q357,""en"",""pt"")"),"Refrigerado")</f>
        <v>Refrigerado</v>
      </c>
      <c r="K357" s="3">
        <v>44811</v>
      </c>
      <c r="L357" s="3">
        <v>44827</v>
      </c>
      <c r="M357" s="1">
        <v>73</v>
      </c>
      <c r="N357" s="1" t="s">
        <v>1323</v>
      </c>
      <c r="O357" s="1" t="s">
        <v>2202</v>
      </c>
      <c r="P357" s="1">
        <v>569</v>
      </c>
      <c r="Q357" s="1" t="s">
        <v>2203</v>
      </c>
      <c r="R357">
        <f t="shared" ca="1" si="5"/>
        <v>0</v>
      </c>
      <c r="S357">
        <f t="shared" ca="1" si="5"/>
        <v>0</v>
      </c>
    </row>
    <row r="358" spans="1:19" ht="13.2">
      <c r="A358" s="1" t="s">
        <v>2204</v>
      </c>
      <c r="B358" s="1">
        <v>18</v>
      </c>
      <c r="C358" s="1" t="str">
        <f ca="1">IFERROR(__xludf.DUMMYFUNCTION("GOOGLETRANSLATE(D358,""en"",""pt"")"),"Pequeno")</f>
        <v>Pequeno</v>
      </c>
      <c r="D358" s="3">
        <v>44550</v>
      </c>
      <c r="E358" s="1">
        <v>8</v>
      </c>
      <c r="F358" s="2" t="str">
        <f ca="1">IFERROR(__xludf.DUMMYFUNCTION("GOOGLETRANSLATE(I358,""en"",""pt"")"),"Soro de leite coalhado")</f>
        <v>Soro de leite coalhado</v>
      </c>
      <c r="G358" s="1" t="s">
        <v>2205</v>
      </c>
      <c r="H358" s="1" t="s">
        <v>2206</v>
      </c>
      <c r="I358" s="1" t="str">
        <f ca="1">IFERROR(__xludf.DUMMYFUNCTION("GOOGLETRANSLATE(O358,""en"",""pt"")"),"8")</f>
        <v>8</v>
      </c>
      <c r="J358" s="1" t="str">
        <f ca="1">IFERROR(__xludf.DUMMYFUNCTION("GOOGLETRANSLATE(Q358,""en"",""pt"")"),"Refrigerado")</f>
        <v>Refrigerado</v>
      </c>
      <c r="K358" s="3">
        <v>44537</v>
      </c>
      <c r="L358" s="3">
        <v>44545</v>
      </c>
      <c r="M358" s="1">
        <v>397</v>
      </c>
      <c r="N358" s="1" t="s">
        <v>2207</v>
      </c>
      <c r="O358" s="1" t="s">
        <v>2208</v>
      </c>
      <c r="P358" s="1">
        <v>434</v>
      </c>
      <c r="Q358" s="1" t="s">
        <v>2210</v>
      </c>
      <c r="R358">
        <f t="shared" ca="1" si="5"/>
        <v>1</v>
      </c>
      <c r="S358">
        <f t="shared" ca="1" si="5"/>
        <v>0</v>
      </c>
    </row>
    <row r="359" spans="1:19" ht="13.2">
      <c r="A359" s="1" t="s">
        <v>2211</v>
      </c>
      <c r="B359" s="1">
        <v>34</v>
      </c>
      <c r="C359" s="1" t="str">
        <f ca="1">IFERROR(__xludf.DUMMYFUNCTION("GOOGLETRANSLATE(D359,""en"",""pt"")"),"Médio")</f>
        <v>Médio</v>
      </c>
      <c r="D359" s="3">
        <v>44300</v>
      </c>
      <c r="E359" s="1">
        <v>5</v>
      </c>
      <c r="F359" s="2" t="str">
        <f ca="1">IFERROR(__xludf.DUMMYFUNCTION("GOOGLETRANSLATE(I359,""en"",""pt"")"),"Sorvete")</f>
        <v>Sorvete</v>
      </c>
      <c r="G359" s="1" t="s">
        <v>2212</v>
      </c>
      <c r="H359" s="1" t="s">
        <v>2213</v>
      </c>
      <c r="I359" s="1" t="str">
        <f ca="1">IFERROR(__xludf.DUMMYFUNCTION("GOOGLETRANSLATE(O359,""en"",""pt"")"),"27")</f>
        <v>27</v>
      </c>
      <c r="J359" s="1" t="str">
        <f ca="1">IFERROR(__xludf.DUMMYFUNCTION("GOOGLETRANSLATE(Q359,""en"",""pt"")"),"Congeladas")</f>
        <v>Congeladas</v>
      </c>
      <c r="K359" s="3">
        <v>44297</v>
      </c>
      <c r="L359" s="3">
        <v>44324</v>
      </c>
      <c r="M359" s="1">
        <v>277</v>
      </c>
      <c r="N359" s="1" t="s">
        <v>2214</v>
      </c>
      <c r="O359" s="1" t="s">
        <v>2215</v>
      </c>
      <c r="P359" s="1">
        <v>588</v>
      </c>
      <c r="Q359" s="1" t="s">
        <v>2217</v>
      </c>
      <c r="R359">
        <f t="shared" ca="1" si="5"/>
        <v>1</v>
      </c>
      <c r="S359">
        <f t="shared" ca="1" si="5"/>
        <v>1</v>
      </c>
    </row>
    <row r="360" spans="1:19" ht="13.2">
      <c r="A360" s="1" t="s">
        <v>2218</v>
      </c>
      <c r="B360" s="1">
        <v>56</v>
      </c>
      <c r="C360" s="1" t="str">
        <f ca="1">IFERROR(__xludf.DUMMYFUNCTION("GOOGLETRANSLATE(D360,""en"",""pt"")"),"Pequeno")</f>
        <v>Pequeno</v>
      </c>
      <c r="D360" s="3">
        <v>43867</v>
      </c>
      <c r="E360" s="1">
        <v>2</v>
      </c>
      <c r="F360" s="2" t="str">
        <f ca="1">IFERROR(__xludf.DUMMYFUNCTION("GOOGLETRANSLATE(I360,""en"",""pt"")"),"Manteiga")</f>
        <v>Manteiga</v>
      </c>
      <c r="G360" s="1" t="s">
        <v>2219</v>
      </c>
      <c r="H360" s="1" t="s">
        <v>1508</v>
      </c>
      <c r="I360" s="1" t="str">
        <f ca="1">IFERROR(__xludf.DUMMYFUNCTION("GOOGLETRANSLATE(O360,""en"",""pt"")"),"30")</f>
        <v>30</v>
      </c>
      <c r="J360" s="1" t="str">
        <f ca="1">IFERROR(__xludf.DUMMYFUNCTION("GOOGLETRANSLATE(Q360,""en"",""pt"")"),"Refrigerado")</f>
        <v>Refrigerado</v>
      </c>
      <c r="K360" s="3">
        <v>43832</v>
      </c>
      <c r="L360" s="3">
        <v>43862</v>
      </c>
      <c r="M360" s="1">
        <v>172</v>
      </c>
      <c r="N360" s="1" t="s">
        <v>870</v>
      </c>
      <c r="O360" s="5">
        <v>2833401</v>
      </c>
      <c r="P360" s="1">
        <v>270</v>
      </c>
      <c r="Q360" s="1" t="s">
        <v>2221</v>
      </c>
      <c r="R360">
        <f t="shared" ca="1" si="5"/>
        <v>0</v>
      </c>
      <c r="S360">
        <f t="shared" ca="1" si="5"/>
        <v>0</v>
      </c>
    </row>
    <row r="361" spans="1:19" ht="13.2">
      <c r="A361" s="1" t="s">
        <v>2222</v>
      </c>
      <c r="B361" s="1">
        <v>39</v>
      </c>
      <c r="C361" s="1" t="str">
        <f ca="1">IFERROR(__xludf.DUMMYFUNCTION("GOOGLETRANSLATE(D361,""en"",""pt"")"),"Grande")</f>
        <v>Grande</v>
      </c>
      <c r="D361" s="3">
        <v>44382</v>
      </c>
      <c r="E361" s="1">
        <v>2</v>
      </c>
      <c r="F361" s="2" t="str">
        <f ca="1">IFERROR(__xludf.DUMMYFUNCTION("GOOGLETRANSLATE(I361,""en"",""pt"")"),"Manteiga")</f>
        <v>Manteiga</v>
      </c>
      <c r="G361" s="1" t="s">
        <v>2223</v>
      </c>
      <c r="H361" s="1" t="s">
        <v>2224</v>
      </c>
      <c r="I361" s="1" t="str">
        <f ca="1">IFERROR(__xludf.DUMMYFUNCTION("GOOGLETRANSLATE(O361,""en"",""pt"")"),"27")</f>
        <v>27</v>
      </c>
      <c r="J361" s="1" t="str">
        <f ca="1">IFERROR(__xludf.DUMMYFUNCTION("GOOGLETRANSLATE(Q361,""en"",""pt"")"),"Refrigerado")</f>
        <v>Refrigerado</v>
      </c>
      <c r="K361" s="3">
        <v>44363</v>
      </c>
      <c r="L361" s="3">
        <v>44390</v>
      </c>
      <c r="M361" s="1">
        <v>313</v>
      </c>
      <c r="N361" s="1" t="s">
        <v>2225</v>
      </c>
      <c r="O361" s="1" t="s">
        <v>2226</v>
      </c>
      <c r="P361" s="1">
        <v>49</v>
      </c>
      <c r="Q361" s="1" t="s">
        <v>2227</v>
      </c>
      <c r="R361">
        <f t="shared" ca="1" si="5"/>
        <v>0</v>
      </c>
      <c r="S361">
        <f t="shared" ca="1" si="5"/>
        <v>1</v>
      </c>
    </row>
    <row r="362" spans="1:19" ht="13.2">
      <c r="A362" s="1" t="s">
        <v>2228</v>
      </c>
      <c r="B362" s="1">
        <v>43</v>
      </c>
      <c r="C362" s="1" t="str">
        <f ca="1">IFERROR(__xludf.DUMMYFUNCTION("GOOGLETRANSLATE(D362,""en"",""pt"")"),"Pequeno")</f>
        <v>Pequeno</v>
      </c>
      <c r="D362" s="3">
        <v>44787</v>
      </c>
      <c r="E362" s="1">
        <v>7</v>
      </c>
      <c r="F362" s="2" t="str">
        <f ca="1">IFERROR(__xludf.DUMMYFUNCTION("GOOGLETRANSLATE(I362,""en"",""pt"")"),"Lassi")</f>
        <v>Lassi</v>
      </c>
      <c r="G362" s="1" t="s">
        <v>2229</v>
      </c>
      <c r="H362" s="1" t="s">
        <v>2230</v>
      </c>
      <c r="I362" s="1" t="str">
        <f ca="1">IFERROR(__xludf.DUMMYFUNCTION("GOOGLETRANSLATE(O362,""en"",""pt"")"),"15")</f>
        <v>15</v>
      </c>
      <c r="J362" s="1" t="str">
        <f ca="1">IFERROR(__xludf.DUMMYFUNCTION("GOOGLETRANSLATE(Q362,""en"",""pt"")"),"Refrigerado")</f>
        <v>Refrigerado</v>
      </c>
      <c r="K362" s="3">
        <v>44750</v>
      </c>
      <c r="L362" s="3">
        <v>44765</v>
      </c>
      <c r="M362" s="1">
        <v>465</v>
      </c>
      <c r="N362" s="1" t="s">
        <v>1091</v>
      </c>
      <c r="O362" s="5">
        <v>2179616</v>
      </c>
      <c r="P362" s="1">
        <v>332</v>
      </c>
      <c r="Q362" s="1" t="s">
        <v>2232</v>
      </c>
      <c r="R362">
        <f t="shared" ca="1" si="5"/>
        <v>0</v>
      </c>
      <c r="S362">
        <f t="shared" ca="1" si="5"/>
        <v>1</v>
      </c>
    </row>
    <row r="363" spans="1:19" ht="13.2">
      <c r="A363" s="1" t="s">
        <v>2233</v>
      </c>
      <c r="B363" s="1">
        <v>55</v>
      </c>
      <c r="C363" s="1" t="str">
        <f ca="1">IFERROR(__xludf.DUMMYFUNCTION("GOOGLETRANSLATE(D363,""en"",""pt"")"),"Grande")</f>
        <v>Grande</v>
      </c>
      <c r="D363" s="3">
        <v>44160</v>
      </c>
      <c r="E363" s="1">
        <v>10</v>
      </c>
      <c r="F363" s="2" t="str">
        <f ca="1">IFERROR(__xludf.DUMMYFUNCTION("GOOGLETRANSLATE(I363,""en"",""pt"")"),"ghee")</f>
        <v>ghee</v>
      </c>
      <c r="G363" s="1" t="s">
        <v>2234</v>
      </c>
      <c r="H363" s="1" t="s">
        <v>265</v>
      </c>
      <c r="I363" s="1" t="str">
        <f ca="1">IFERROR(__xludf.DUMMYFUNCTION("GOOGLETRANSLATE(O363,""en"",""pt"")"),"77")</f>
        <v>77</v>
      </c>
      <c r="J363" s="1" t="str">
        <f ca="1">IFERROR(__xludf.DUMMYFUNCTION("GOOGLETRANSLATE(Q363,""en"",""pt"")"),"Ambiente")</f>
        <v>Ambiente</v>
      </c>
      <c r="K363" s="3">
        <v>44119</v>
      </c>
      <c r="L363" s="3">
        <v>44196</v>
      </c>
      <c r="M363" s="1">
        <v>212</v>
      </c>
      <c r="N363" s="1" t="s">
        <v>2235</v>
      </c>
      <c r="O363" s="7">
        <v>2507239</v>
      </c>
      <c r="P363" s="1">
        <v>124</v>
      </c>
      <c r="Q363" s="1" t="s">
        <v>2237</v>
      </c>
      <c r="R363">
        <f t="shared" ca="1" si="5"/>
        <v>0</v>
      </c>
      <c r="S363">
        <f t="shared" ca="1" si="5"/>
        <v>0</v>
      </c>
    </row>
    <row r="364" spans="1:19" ht="13.2">
      <c r="A364" s="1" t="s">
        <v>2238</v>
      </c>
      <c r="B364" s="1">
        <v>15</v>
      </c>
      <c r="C364" s="1" t="str">
        <f ca="1">IFERROR(__xludf.DUMMYFUNCTION("GOOGLETRANSLATE(D364,""en"",""pt"")"),"Grande")</f>
        <v>Grande</v>
      </c>
      <c r="D364" s="3">
        <v>44224</v>
      </c>
      <c r="E364" s="1">
        <v>7</v>
      </c>
      <c r="F364" s="2" t="str">
        <f ca="1">IFERROR(__xludf.DUMMYFUNCTION("GOOGLETRANSLATE(I364,""en"",""pt"")"),"Lassi")</f>
        <v>Lassi</v>
      </c>
      <c r="G364" s="1" t="s">
        <v>2239</v>
      </c>
      <c r="H364" s="1" t="s">
        <v>2240</v>
      </c>
      <c r="I364" s="1" t="str">
        <f ca="1">IFERROR(__xludf.DUMMYFUNCTION("GOOGLETRANSLATE(O364,""en"",""pt"")"),"13")</f>
        <v>13</v>
      </c>
      <c r="J364" s="1" t="str">
        <f ca="1">IFERROR(__xludf.DUMMYFUNCTION("GOOGLETRANSLATE(Q364,""en"",""pt"")"),"Refrigerado")</f>
        <v>Refrigerado</v>
      </c>
      <c r="K364" s="3">
        <v>44216</v>
      </c>
      <c r="L364" s="3">
        <v>44229</v>
      </c>
      <c r="M364" s="1">
        <v>649</v>
      </c>
      <c r="N364" s="1" t="s">
        <v>2241</v>
      </c>
      <c r="O364" s="1" t="s">
        <v>2242</v>
      </c>
      <c r="P364" s="1">
        <v>175</v>
      </c>
      <c r="Q364" s="1" t="s">
        <v>2244</v>
      </c>
      <c r="R364">
        <f t="shared" ca="1" si="5"/>
        <v>1</v>
      </c>
      <c r="S364">
        <f t="shared" ca="1" si="5"/>
        <v>1</v>
      </c>
    </row>
    <row r="365" spans="1:19" ht="13.2">
      <c r="A365" s="1" t="s">
        <v>2245</v>
      </c>
      <c r="B365" s="1">
        <v>91</v>
      </c>
      <c r="C365" s="1" t="str">
        <f ca="1">IFERROR(__xludf.DUMMYFUNCTION("GOOGLETRANSLATE(D365,""en"",""pt"")"),"Médio")</f>
        <v>Médio</v>
      </c>
      <c r="D365" s="3">
        <v>43739</v>
      </c>
      <c r="E365" s="1">
        <v>1</v>
      </c>
      <c r="F365" s="2" t="str">
        <f ca="1">IFERROR(__xludf.DUMMYFUNCTION("GOOGLETRANSLATE(I365,""en"",""pt"")"),"Leite")</f>
        <v>Leite</v>
      </c>
      <c r="G365" s="1" t="s">
        <v>2246</v>
      </c>
      <c r="H365" s="1" t="s">
        <v>2247</v>
      </c>
      <c r="I365" s="1" t="str">
        <f ca="1">IFERROR(__xludf.DUMMYFUNCTION("GOOGLETRANSLATE(O365,""en"",""pt"")"),"26")</f>
        <v>26</v>
      </c>
      <c r="J365" s="1" t="str">
        <f ca="1">IFERROR(__xludf.DUMMYFUNCTION("GOOGLETRANSLATE(Q365,""en"",""pt"")"),"Pacote Tetra")</f>
        <v>Pacote Tetra</v>
      </c>
      <c r="K365" s="3">
        <v>43704</v>
      </c>
      <c r="L365" s="3">
        <v>43730</v>
      </c>
      <c r="M365" s="1">
        <v>273</v>
      </c>
      <c r="N365" s="1" t="s">
        <v>1914</v>
      </c>
      <c r="O365" s="1" t="s">
        <v>2248</v>
      </c>
      <c r="P365" s="1">
        <v>98</v>
      </c>
      <c r="Q365" s="1" t="s">
        <v>2250</v>
      </c>
      <c r="R365">
        <f t="shared" ca="1" si="5"/>
        <v>1</v>
      </c>
      <c r="S365">
        <f t="shared" ca="1" si="5"/>
        <v>1</v>
      </c>
    </row>
    <row r="366" spans="1:19" ht="13.2">
      <c r="A366" s="1" t="s">
        <v>2251</v>
      </c>
      <c r="B366" s="1">
        <v>55</v>
      </c>
      <c r="C366" s="1" t="str">
        <f ca="1">IFERROR(__xludf.DUMMYFUNCTION("GOOGLETRANSLATE(D366,""en"",""pt"")"),"Grande")</f>
        <v>Grande</v>
      </c>
      <c r="D366" s="3">
        <v>44532</v>
      </c>
      <c r="E366" s="1">
        <v>9</v>
      </c>
      <c r="F366" s="2" t="str">
        <f ca="1">IFERROR(__xludf.DUMMYFUNCTION("GOOGLETRANSLATE(I366,""en"",""pt"")"),"Painel")</f>
        <v>Painel</v>
      </c>
      <c r="G366" s="1" t="s">
        <v>2252</v>
      </c>
      <c r="H366" s="1" t="s">
        <v>2253</v>
      </c>
      <c r="I366" s="1" t="str">
        <f ca="1">IFERROR(__xludf.DUMMYFUNCTION("GOOGLETRANSLATE(O366,""en"",""pt"")"),"9")</f>
        <v>9</v>
      </c>
      <c r="J366" s="1" t="str">
        <f ca="1">IFERROR(__xludf.DUMMYFUNCTION("GOOGLETRANSLATE(Q366,""en"",""pt"")"),"Refrigerado")</f>
        <v>Refrigerado</v>
      </c>
      <c r="K366" s="3">
        <v>44513</v>
      </c>
      <c r="L366" s="3">
        <v>44522</v>
      </c>
      <c r="M366" s="1">
        <v>128</v>
      </c>
      <c r="N366" s="1" t="s">
        <v>2254</v>
      </c>
      <c r="O366" s="1" t="s">
        <v>2255</v>
      </c>
      <c r="P366" s="1">
        <v>595</v>
      </c>
      <c r="Q366" s="1" t="s">
        <v>2257</v>
      </c>
      <c r="R366">
        <f t="shared" ca="1" si="5"/>
        <v>1</v>
      </c>
      <c r="S366">
        <f t="shared" ca="1" si="5"/>
        <v>1</v>
      </c>
    </row>
    <row r="367" spans="1:19" ht="13.2">
      <c r="A367" s="1" t="s">
        <v>2258</v>
      </c>
      <c r="B367" s="1">
        <v>94</v>
      </c>
      <c r="C367" s="1" t="str">
        <f ca="1">IFERROR(__xludf.DUMMYFUNCTION("GOOGLETRANSLATE(D367,""en"",""pt"")"),"Grande")</f>
        <v>Grande</v>
      </c>
      <c r="D367" s="3">
        <v>43650</v>
      </c>
      <c r="E367" s="1">
        <v>6</v>
      </c>
      <c r="F367" s="2" t="str">
        <f ca="1">IFERROR(__xludf.DUMMYFUNCTION("GOOGLETRANSLATE(I367,""en"",""pt"")"),"Coalhada")</f>
        <v>Coalhada</v>
      </c>
      <c r="G367" s="1" t="s">
        <v>2259</v>
      </c>
      <c r="H367" s="1" t="s">
        <v>2260</v>
      </c>
      <c r="I367" s="1" t="str">
        <f ca="1">IFERROR(__xludf.DUMMYFUNCTION("GOOGLETRANSLATE(O367,""en"",""pt"")"),"6")</f>
        <v>6</v>
      </c>
      <c r="J367" s="1" t="str">
        <f ca="1">IFERROR(__xludf.DUMMYFUNCTION("GOOGLETRANSLATE(Q367,""en"",""pt"")"),"Refrigerado")</f>
        <v>Refrigerado</v>
      </c>
      <c r="K367" s="3">
        <v>43632</v>
      </c>
      <c r="L367" s="3">
        <v>43638</v>
      </c>
      <c r="M367" s="1">
        <v>25</v>
      </c>
      <c r="N367" s="1" t="s">
        <v>2261</v>
      </c>
      <c r="O367" s="5" t="s">
        <v>2262</v>
      </c>
      <c r="P367" s="1">
        <v>4</v>
      </c>
      <c r="Q367" s="1" t="s">
        <v>2264</v>
      </c>
      <c r="R367">
        <f t="shared" ca="1" si="5"/>
        <v>0</v>
      </c>
      <c r="S367">
        <f t="shared" ca="1" si="5"/>
        <v>1</v>
      </c>
    </row>
    <row r="368" spans="1:19" ht="13.2">
      <c r="A368" s="1" t="s">
        <v>2265</v>
      </c>
      <c r="B368" s="1">
        <v>37</v>
      </c>
      <c r="C368" s="1" t="str">
        <f ca="1">IFERROR(__xludf.DUMMYFUNCTION("GOOGLETRANSLATE(D368,""en"",""pt"")"),"Médio")</f>
        <v>Médio</v>
      </c>
      <c r="D368" s="3">
        <v>44308</v>
      </c>
      <c r="E368" s="1">
        <v>6</v>
      </c>
      <c r="F368" s="2" t="str">
        <f ca="1">IFERROR(__xludf.DUMMYFUNCTION("GOOGLETRANSLATE(I368,""en"",""pt"")"),"Coalhada")</f>
        <v>Coalhada</v>
      </c>
      <c r="G368" s="1" t="s">
        <v>2266</v>
      </c>
      <c r="H368" s="1" t="s">
        <v>2267</v>
      </c>
      <c r="I368" s="1" t="str">
        <f ca="1">IFERROR(__xludf.DUMMYFUNCTION("GOOGLETRANSLATE(O368,""en"",""pt"")"),"5")</f>
        <v>5</v>
      </c>
      <c r="J368" s="1" t="str">
        <f ca="1">IFERROR(__xludf.DUMMYFUNCTION("GOOGLETRANSLATE(Q368,""en"",""pt"")"),"Refrigerado")</f>
        <v>Refrigerado</v>
      </c>
      <c r="K368" s="3">
        <v>44288</v>
      </c>
      <c r="L368" s="3">
        <v>44293</v>
      </c>
      <c r="M368" s="1">
        <v>37</v>
      </c>
      <c r="N368" s="1" t="s">
        <v>751</v>
      </c>
      <c r="O368" s="1" t="s">
        <v>2268</v>
      </c>
      <c r="P368" s="1">
        <v>15</v>
      </c>
      <c r="Q368" s="1" t="s">
        <v>2270</v>
      </c>
      <c r="R368">
        <f t="shared" ca="1" si="5"/>
        <v>0</v>
      </c>
      <c r="S368">
        <f t="shared" ca="1" si="5"/>
        <v>0</v>
      </c>
    </row>
    <row r="369" spans="1:19" ht="13.2">
      <c r="A369" s="1" t="s">
        <v>2271</v>
      </c>
      <c r="B369" s="1">
        <v>71</v>
      </c>
      <c r="C369" s="1" t="str">
        <f ca="1">IFERROR(__xludf.DUMMYFUNCTION("GOOGLETRANSLATE(D369,""en"",""pt"")"),"Pequeno")</f>
        <v>Pequeno</v>
      </c>
      <c r="D369" s="3">
        <v>43568</v>
      </c>
      <c r="E369" s="1">
        <v>8</v>
      </c>
      <c r="F369" s="2" t="str">
        <f ca="1">IFERROR(__xludf.DUMMYFUNCTION("GOOGLETRANSLATE(I369,""en"",""pt"")"),"Soro de leite coalhado")</f>
        <v>Soro de leite coalhado</v>
      </c>
      <c r="G369" s="1" t="s">
        <v>2272</v>
      </c>
      <c r="H369" s="1" t="s">
        <v>2273</v>
      </c>
      <c r="I369" s="1" t="str">
        <f ca="1">IFERROR(__xludf.DUMMYFUNCTION("GOOGLETRANSLATE(O369,""en"",""pt"")"),"11")</f>
        <v>11</v>
      </c>
      <c r="J369" s="1" t="str">
        <f ca="1">IFERROR(__xludf.DUMMYFUNCTION("GOOGLETRANSLATE(Q369,""en"",""pt"")"),"Refrigerado")</f>
        <v>Refrigerado</v>
      </c>
      <c r="K369" s="3">
        <v>43566</v>
      </c>
      <c r="L369" s="3">
        <v>43577</v>
      </c>
      <c r="M369" s="1">
        <v>145</v>
      </c>
      <c r="N369" s="1" t="s">
        <v>2274</v>
      </c>
      <c r="O369" s="1" t="s">
        <v>2275</v>
      </c>
      <c r="P369" s="1">
        <v>268</v>
      </c>
      <c r="Q369" s="1" t="s">
        <v>2276</v>
      </c>
      <c r="R369">
        <f t="shared" ca="1" si="5"/>
        <v>0</v>
      </c>
      <c r="S369">
        <f t="shared" ca="1" si="5"/>
        <v>0</v>
      </c>
    </row>
    <row r="370" spans="1:19" ht="13.2">
      <c r="A370" s="1" t="s">
        <v>2277</v>
      </c>
      <c r="B370" s="1">
        <v>61</v>
      </c>
      <c r="C370" s="1" t="str">
        <f ca="1">IFERROR(__xludf.DUMMYFUNCTION("GOOGLETRANSLATE(D370,""en"",""pt"")"),"Pequeno")</f>
        <v>Pequeno</v>
      </c>
      <c r="D370" s="3">
        <v>44240</v>
      </c>
      <c r="E370" s="1">
        <v>8</v>
      </c>
      <c r="F370" s="2" t="str">
        <f ca="1">IFERROR(__xludf.DUMMYFUNCTION("GOOGLETRANSLATE(I370,""en"",""pt"")"),"Soro de leite coalhado")</f>
        <v>Soro de leite coalhado</v>
      </c>
      <c r="G370" s="1" t="s">
        <v>2278</v>
      </c>
      <c r="H370" s="1" t="s">
        <v>2279</v>
      </c>
      <c r="I370" s="1" t="str">
        <f ca="1">IFERROR(__xludf.DUMMYFUNCTION("GOOGLETRANSLATE(O370,""en"",""pt"")"),"8")</f>
        <v>8</v>
      </c>
      <c r="J370" s="1" t="str">
        <f ca="1">IFERROR(__xludf.DUMMYFUNCTION("GOOGLETRANSLATE(Q370,""en"",""pt"")"),"Refrigerado")</f>
        <v>Refrigerado</v>
      </c>
      <c r="K370" s="3">
        <v>44205</v>
      </c>
      <c r="L370" s="3">
        <v>44213</v>
      </c>
      <c r="M370" s="1">
        <v>246</v>
      </c>
      <c r="N370" s="1" t="s">
        <v>2280</v>
      </c>
      <c r="O370" s="1" t="s">
        <v>2281</v>
      </c>
      <c r="P370" s="1">
        <v>403</v>
      </c>
      <c r="Q370" s="1" t="s">
        <v>2283</v>
      </c>
      <c r="R370">
        <f t="shared" ca="1" si="5"/>
        <v>1</v>
      </c>
      <c r="S370">
        <f t="shared" ca="1" si="5"/>
        <v>0</v>
      </c>
    </row>
    <row r="371" spans="1:19" ht="13.2">
      <c r="A371" s="1" t="s">
        <v>2284</v>
      </c>
      <c r="B371" s="1">
        <v>16</v>
      </c>
      <c r="C371" s="1" t="str">
        <f ca="1">IFERROR(__xludf.DUMMYFUNCTION("GOOGLETRANSLATE(D371,""en"",""pt"")"),"Grande")</f>
        <v>Grande</v>
      </c>
      <c r="D371" s="3">
        <v>44835</v>
      </c>
      <c r="E371" s="1">
        <v>2</v>
      </c>
      <c r="F371" s="2" t="str">
        <f ca="1">IFERROR(__xludf.DUMMYFUNCTION("GOOGLETRANSLATE(I371,""en"",""pt"")"),"Manteiga")</f>
        <v>Manteiga</v>
      </c>
      <c r="G371" s="1" t="s">
        <v>2285</v>
      </c>
      <c r="H371" s="1" t="s">
        <v>2286</v>
      </c>
      <c r="I371" s="1" t="str">
        <f ca="1">IFERROR(__xludf.DUMMYFUNCTION("GOOGLETRANSLATE(O371,""en"",""pt"")"),"25")</f>
        <v>25</v>
      </c>
      <c r="J371" s="1" t="str">
        <f ca="1">IFERROR(__xludf.DUMMYFUNCTION("GOOGLETRANSLATE(Q371,""en"",""pt"")"),"Congeladas")</f>
        <v>Congeladas</v>
      </c>
      <c r="K371" s="3">
        <v>44803</v>
      </c>
      <c r="L371" s="3">
        <v>44828</v>
      </c>
      <c r="M371" s="1">
        <v>34</v>
      </c>
      <c r="N371" s="1" t="s">
        <v>2287</v>
      </c>
      <c r="O371" s="1" t="s">
        <v>2288</v>
      </c>
      <c r="P371" s="1">
        <v>137</v>
      </c>
      <c r="Q371" s="1" t="s">
        <v>2289</v>
      </c>
      <c r="R371">
        <f t="shared" ca="1" si="5"/>
        <v>0</v>
      </c>
      <c r="S371">
        <f t="shared" ca="1" si="5"/>
        <v>1</v>
      </c>
    </row>
    <row r="372" spans="1:19" ht="13.2">
      <c r="A372" s="1" t="s">
        <v>2290</v>
      </c>
      <c r="B372" s="1">
        <v>40</v>
      </c>
      <c r="C372" s="1" t="str">
        <f ca="1">IFERROR(__xludf.DUMMYFUNCTION("GOOGLETRANSLATE(D372,""en"",""pt"")"),"Grande")</f>
        <v>Grande</v>
      </c>
      <c r="D372" s="3">
        <v>43501</v>
      </c>
      <c r="E372" s="1">
        <v>7</v>
      </c>
      <c r="F372" s="2" t="str">
        <f ca="1">IFERROR(__xludf.DUMMYFUNCTION("GOOGLETRANSLATE(I372,""en"",""pt"")"),"Lassi")</f>
        <v>Lassi</v>
      </c>
      <c r="G372" s="1" t="s">
        <v>2291</v>
      </c>
      <c r="H372" s="1" t="s">
        <v>2292</v>
      </c>
      <c r="I372" s="1" t="str">
        <f ca="1">IFERROR(__xludf.DUMMYFUNCTION("GOOGLETRANSLATE(O372,""en"",""pt"")"),"17")</f>
        <v>17</v>
      </c>
      <c r="J372" s="1" t="str">
        <f ca="1">IFERROR(__xludf.DUMMYFUNCTION("GOOGLETRANSLATE(Q372,""en"",""pt"")"),"Refrigerado")</f>
        <v>Refrigerado</v>
      </c>
      <c r="K372" s="3">
        <v>43489</v>
      </c>
      <c r="L372" s="3">
        <v>43506</v>
      </c>
      <c r="M372" s="1">
        <v>790</v>
      </c>
      <c r="N372" s="1" t="s">
        <v>2293</v>
      </c>
      <c r="O372" s="1" t="s">
        <v>2294</v>
      </c>
      <c r="P372" s="1">
        <v>144</v>
      </c>
      <c r="Q372" s="1" t="s">
        <v>2295</v>
      </c>
      <c r="R372">
        <f t="shared" ca="1" si="5"/>
        <v>0</v>
      </c>
      <c r="S372">
        <f t="shared" ca="1" si="5"/>
        <v>0</v>
      </c>
    </row>
    <row r="373" spans="1:19" ht="13.2">
      <c r="A373" s="1" t="s">
        <v>2296</v>
      </c>
      <c r="B373" s="1">
        <v>40</v>
      </c>
      <c r="C373" s="1" t="str">
        <f ca="1">IFERROR(__xludf.DUMMYFUNCTION("GOOGLETRANSLATE(D373,""en"",""pt"")"),"Pequeno")</f>
        <v>Pequeno</v>
      </c>
      <c r="D373" s="3">
        <v>43968</v>
      </c>
      <c r="E373" s="1">
        <v>3</v>
      </c>
      <c r="F373" s="2" t="str">
        <f ca="1">IFERROR(__xludf.DUMMYFUNCTION("GOOGLETRANSLATE(I373,""en"",""pt"")"),"Queijo")</f>
        <v>Queijo</v>
      </c>
      <c r="G373" s="1" t="s">
        <v>2297</v>
      </c>
      <c r="H373" s="4">
        <v>45334</v>
      </c>
      <c r="I373" s="1" t="str">
        <f ca="1">IFERROR(__xludf.DUMMYFUNCTION("GOOGLETRANSLATE(O373,""en"",""pt"")"),"70")</f>
        <v>70</v>
      </c>
      <c r="J373" s="1" t="str">
        <f ca="1">IFERROR(__xludf.DUMMYFUNCTION("GOOGLETRANSLATE(Q373,""en"",""pt"")"),"Refrigerado")</f>
        <v>Refrigerado</v>
      </c>
      <c r="K373" s="3">
        <v>43917</v>
      </c>
      <c r="L373" s="3">
        <v>43987</v>
      </c>
      <c r="M373" s="1">
        <v>423</v>
      </c>
      <c r="N373" s="6">
        <v>45334</v>
      </c>
      <c r="O373" s="1" t="s">
        <v>2298</v>
      </c>
      <c r="P373" s="1">
        <v>504</v>
      </c>
      <c r="Q373" s="1" t="s">
        <v>2300</v>
      </c>
      <c r="R373">
        <f t="shared" ca="1" si="5"/>
        <v>1</v>
      </c>
      <c r="S373">
        <f t="shared" ca="1" si="5"/>
        <v>1</v>
      </c>
    </row>
    <row r="374" spans="1:19" ht="13.2">
      <c r="A374" s="1" t="s">
        <v>2301</v>
      </c>
      <c r="B374" s="1">
        <v>81</v>
      </c>
      <c r="C374" s="1" t="str">
        <f ca="1">IFERROR(__xludf.DUMMYFUNCTION("GOOGLETRANSLATE(D374,""en"",""pt"")"),"Pequeno")</f>
        <v>Pequeno</v>
      </c>
      <c r="D374" s="3">
        <v>44886</v>
      </c>
      <c r="E374" s="1">
        <v>4</v>
      </c>
      <c r="F374" s="2" t="str">
        <f ca="1">IFERROR(__xludf.DUMMYFUNCTION("GOOGLETRANSLATE(I374,""en"",""pt"")"),"Iogurte")</f>
        <v>Iogurte</v>
      </c>
      <c r="G374" s="1" t="s">
        <v>2302</v>
      </c>
      <c r="H374" s="1" t="s">
        <v>2303</v>
      </c>
      <c r="I374" s="1" t="str">
        <f ca="1">IFERROR(__xludf.DUMMYFUNCTION("GOOGLETRANSLATE(O374,""en"",""pt"")"),"21")</f>
        <v>21</v>
      </c>
      <c r="J374" s="1" t="str">
        <f ca="1">IFERROR(__xludf.DUMMYFUNCTION("GOOGLETRANSLATE(Q374,""en"",""pt"")"),"Congeladas")</f>
        <v>Congeladas</v>
      </c>
      <c r="K374" s="3">
        <v>44882</v>
      </c>
      <c r="L374" s="3">
        <v>44903</v>
      </c>
      <c r="M374" s="1">
        <v>23</v>
      </c>
      <c r="N374" s="1" t="s">
        <v>2304</v>
      </c>
      <c r="O374" s="1" t="s">
        <v>2305</v>
      </c>
      <c r="P374" s="1">
        <v>695</v>
      </c>
      <c r="Q374" s="1" t="s">
        <v>2307</v>
      </c>
      <c r="R374">
        <f t="shared" ca="1" si="5"/>
        <v>1</v>
      </c>
      <c r="S374">
        <f t="shared" ca="1" si="5"/>
        <v>0</v>
      </c>
    </row>
    <row r="375" spans="1:19" ht="13.2">
      <c r="A375" s="1" t="s">
        <v>2308</v>
      </c>
      <c r="B375" s="1">
        <v>97</v>
      </c>
      <c r="C375" s="1" t="str">
        <f ca="1">IFERROR(__xludf.DUMMYFUNCTION("GOOGLETRANSLATE(D375,""en"",""pt"")"),"Pequeno")</f>
        <v>Pequeno</v>
      </c>
      <c r="D375" s="3">
        <v>43926</v>
      </c>
      <c r="E375" s="1">
        <v>8</v>
      </c>
      <c r="F375" s="2" t="str">
        <f ca="1">IFERROR(__xludf.DUMMYFUNCTION("GOOGLETRANSLATE(I375,""en"",""pt"")"),"Soro de leite coalhado")</f>
        <v>Soro de leite coalhado</v>
      </c>
      <c r="G375" s="1" t="s">
        <v>2309</v>
      </c>
      <c r="H375" s="1" t="s">
        <v>2310</v>
      </c>
      <c r="I375" s="1" t="str">
        <f ca="1">IFERROR(__xludf.DUMMYFUNCTION("GOOGLETRANSLATE(O375,""en"",""pt"")"),"10")</f>
        <v>10</v>
      </c>
      <c r="J375" s="1" t="str">
        <f ca="1">IFERROR(__xludf.DUMMYFUNCTION("GOOGLETRANSLATE(Q375,""en"",""pt"")"),"Refrigerado")</f>
        <v>Refrigerado</v>
      </c>
      <c r="K375" s="3">
        <v>43880</v>
      </c>
      <c r="L375" s="3">
        <v>43890</v>
      </c>
      <c r="M375" s="1">
        <v>354</v>
      </c>
      <c r="N375" s="1" t="s">
        <v>2311</v>
      </c>
      <c r="O375" s="1" t="s">
        <v>2312</v>
      </c>
      <c r="P375" s="1">
        <v>48</v>
      </c>
      <c r="Q375" s="1" t="s">
        <v>2313</v>
      </c>
      <c r="R375">
        <f t="shared" ca="1" si="5"/>
        <v>0</v>
      </c>
      <c r="S375">
        <f t="shared" ca="1" si="5"/>
        <v>1</v>
      </c>
    </row>
    <row r="376" spans="1:19" ht="13.2">
      <c r="A376" s="1" t="s">
        <v>2314</v>
      </c>
      <c r="B376" s="1">
        <v>29</v>
      </c>
      <c r="C376" s="1" t="str">
        <f ca="1">IFERROR(__xludf.DUMMYFUNCTION("GOOGLETRANSLATE(D376,""en"",""pt"")"),"Médio")</f>
        <v>Médio</v>
      </c>
      <c r="D376" s="3">
        <v>43962</v>
      </c>
      <c r="E376" s="1">
        <v>2</v>
      </c>
      <c r="F376" s="2" t="str">
        <f ca="1">IFERROR(__xludf.DUMMYFUNCTION("GOOGLETRANSLATE(I376,""en"",""pt"")"),"Manteiga")</f>
        <v>Manteiga</v>
      </c>
      <c r="G376" s="1" t="s">
        <v>2315</v>
      </c>
      <c r="H376" s="6">
        <v>45382</v>
      </c>
      <c r="I376" s="1" t="str">
        <f ca="1">IFERROR(__xludf.DUMMYFUNCTION("GOOGLETRANSLATE(O376,""en"",""pt"")"),"35")</f>
        <v>35</v>
      </c>
      <c r="J376" s="1" t="str">
        <f ca="1">IFERROR(__xludf.DUMMYFUNCTION("GOOGLETRANSLATE(Q376,""en"",""pt"")"),"Congeladas")</f>
        <v>Congeladas</v>
      </c>
      <c r="K376" s="3">
        <v>43912</v>
      </c>
      <c r="L376" s="3">
        <v>43947</v>
      </c>
      <c r="M376" s="1">
        <v>451</v>
      </c>
      <c r="N376" s="1" t="s">
        <v>2316</v>
      </c>
      <c r="O376" s="1" t="s">
        <v>2317</v>
      </c>
      <c r="P376" s="1">
        <v>121</v>
      </c>
      <c r="Q376" s="1" t="s">
        <v>2318</v>
      </c>
      <c r="R376">
        <f t="shared" ca="1" si="5"/>
        <v>1</v>
      </c>
      <c r="S376">
        <f t="shared" ca="1" si="5"/>
        <v>1</v>
      </c>
    </row>
    <row r="377" spans="1:19" ht="13.2">
      <c r="A377" s="1" t="s">
        <v>2319</v>
      </c>
      <c r="B377" s="1">
        <v>11</v>
      </c>
      <c r="C377" s="1" t="str">
        <f ca="1">IFERROR(__xludf.DUMMYFUNCTION("GOOGLETRANSLATE(D377,""en"",""pt"")"),"Grande")</f>
        <v>Grande</v>
      </c>
      <c r="D377" s="3">
        <v>44881</v>
      </c>
      <c r="E377" s="1">
        <v>5</v>
      </c>
      <c r="F377" s="2" t="str">
        <f ca="1">IFERROR(__xludf.DUMMYFUNCTION("GOOGLETRANSLATE(I377,""en"",""pt"")"),"Sorvete")</f>
        <v>Sorvete</v>
      </c>
      <c r="G377" s="1" t="s">
        <v>2320</v>
      </c>
      <c r="H377" s="1" t="s">
        <v>2321</v>
      </c>
      <c r="I377" s="1" t="str">
        <f ca="1">IFERROR(__xludf.DUMMYFUNCTION("GOOGLETRANSLATE(O377,""en"",""pt"")"),"29")</f>
        <v>29</v>
      </c>
      <c r="J377" s="1" t="str">
        <f ca="1">IFERROR(__xludf.DUMMYFUNCTION("GOOGLETRANSLATE(Q377,""en"",""pt"")"),"Congeladas")</f>
        <v>Congeladas</v>
      </c>
      <c r="K377" s="3">
        <v>44821</v>
      </c>
      <c r="L377" s="3">
        <v>44850</v>
      </c>
      <c r="M377" s="1">
        <v>81</v>
      </c>
      <c r="N377" s="1" t="s">
        <v>2322</v>
      </c>
      <c r="O377" s="1" t="s">
        <v>2323</v>
      </c>
      <c r="P377" s="1">
        <v>300</v>
      </c>
      <c r="Q377" s="1" t="s">
        <v>2324</v>
      </c>
      <c r="R377">
        <f t="shared" ca="1" si="5"/>
        <v>0</v>
      </c>
      <c r="S377">
        <f t="shared" ca="1" si="5"/>
        <v>0</v>
      </c>
    </row>
    <row r="378" spans="1:19" ht="13.2">
      <c r="A378" s="1" t="s">
        <v>2325</v>
      </c>
      <c r="B378" s="1">
        <v>92</v>
      </c>
      <c r="C378" s="1" t="str">
        <f ca="1">IFERROR(__xludf.DUMMYFUNCTION("GOOGLETRANSLATE(D378,""en"",""pt"")"),"Médio")</f>
        <v>Médio</v>
      </c>
      <c r="D378" s="3">
        <v>44715</v>
      </c>
      <c r="E378" s="1">
        <v>10</v>
      </c>
      <c r="F378" s="2" t="str">
        <f ca="1">IFERROR(__xludf.DUMMYFUNCTION("GOOGLETRANSLATE(I378,""en"",""pt"")"),"ghee")</f>
        <v>ghee</v>
      </c>
      <c r="G378" s="1" t="s">
        <v>2326</v>
      </c>
      <c r="H378" s="1" t="s">
        <v>2327</v>
      </c>
      <c r="I378" s="1" t="str">
        <f ca="1">IFERROR(__xludf.DUMMYFUNCTION("GOOGLETRANSLATE(O378,""en"",""pt"")"),"129")</f>
        <v>129</v>
      </c>
      <c r="J378" s="1" t="str">
        <f ca="1">IFERROR(__xludf.DUMMYFUNCTION("GOOGLETRANSLATE(Q378,""en"",""pt"")"),"Ambiente")</f>
        <v>Ambiente</v>
      </c>
      <c r="K378" s="3">
        <v>44661</v>
      </c>
      <c r="L378" s="3">
        <v>44790</v>
      </c>
      <c r="M378" s="1">
        <v>735</v>
      </c>
      <c r="N378" s="1" t="s">
        <v>2328</v>
      </c>
      <c r="O378" s="1" t="s">
        <v>2329</v>
      </c>
      <c r="P378" s="1">
        <v>131</v>
      </c>
      <c r="Q378" s="1" t="s">
        <v>2330</v>
      </c>
      <c r="R378">
        <f t="shared" ca="1" si="5"/>
        <v>1</v>
      </c>
      <c r="S378">
        <f t="shared" ca="1" si="5"/>
        <v>1</v>
      </c>
    </row>
    <row r="379" spans="1:19" ht="13.2">
      <c r="A379" s="1" t="s">
        <v>2331</v>
      </c>
      <c r="B379" s="1">
        <v>56</v>
      </c>
      <c r="C379" s="1" t="str">
        <f ca="1">IFERROR(__xludf.DUMMYFUNCTION("GOOGLETRANSLATE(D379,""en"",""pt"")"),"Grande")</f>
        <v>Grande</v>
      </c>
      <c r="D379" s="3">
        <v>44844</v>
      </c>
      <c r="E379" s="1">
        <v>2</v>
      </c>
      <c r="F379" s="2" t="str">
        <f ca="1">IFERROR(__xludf.DUMMYFUNCTION("GOOGLETRANSLATE(I379,""en"",""pt"")"),"Manteiga")</f>
        <v>Manteiga</v>
      </c>
      <c r="G379" s="1" t="s">
        <v>2332</v>
      </c>
      <c r="H379" s="1" t="s">
        <v>361</v>
      </c>
      <c r="I379" s="1" t="str">
        <f ca="1">IFERROR(__xludf.DUMMYFUNCTION("GOOGLETRANSLATE(O379,""en"",""pt"")"),"30")</f>
        <v>30</v>
      </c>
      <c r="J379" s="1" t="str">
        <f ca="1">IFERROR(__xludf.DUMMYFUNCTION("GOOGLETRANSLATE(Q379,""en"",""pt"")"),"Refrigerado")</f>
        <v>Refrigerado</v>
      </c>
      <c r="K379" s="3">
        <v>44798</v>
      </c>
      <c r="L379" s="3">
        <v>44828</v>
      </c>
      <c r="M379" s="1">
        <v>232</v>
      </c>
      <c r="N379" s="1" t="s">
        <v>2333</v>
      </c>
      <c r="O379" s="1" t="s">
        <v>2334</v>
      </c>
      <c r="P379" s="1">
        <v>742</v>
      </c>
      <c r="Q379" s="1" t="s">
        <v>2336</v>
      </c>
      <c r="R379">
        <f t="shared" ca="1" si="5"/>
        <v>1</v>
      </c>
      <c r="S379">
        <f t="shared" ca="1" si="5"/>
        <v>0</v>
      </c>
    </row>
    <row r="380" spans="1:19" ht="13.2">
      <c r="A380" s="1" t="s">
        <v>2337</v>
      </c>
      <c r="B380" s="1">
        <v>34</v>
      </c>
      <c r="C380" s="1" t="str">
        <f ca="1">IFERROR(__xludf.DUMMYFUNCTION("GOOGLETRANSLATE(D380,""en"",""pt"")"),"Médio")</f>
        <v>Médio</v>
      </c>
      <c r="D380" s="3">
        <v>43770</v>
      </c>
      <c r="E380" s="1">
        <v>8</v>
      </c>
      <c r="F380" s="2" t="str">
        <f ca="1">IFERROR(__xludf.DUMMYFUNCTION("GOOGLETRANSLATE(I380,""en"",""pt"")"),"Soro de leite coalhado")</f>
        <v>Soro de leite coalhado</v>
      </c>
      <c r="G380" s="1" t="s">
        <v>2338</v>
      </c>
      <c r="H380" s="1" t="s">
        <v>2339</v>
      </c>
      <c r="I380" s="1" t="str">
        <f ca="1">IFERROR(__xludf.DUMMYFUNCTION("GOOGLETRANSLATE(O380,""en"",""pt"")"),"14")</f>
        <v>14</v>
      </c>
      <c r="J380" s="1" t="str">
        <f ca="1">IFERROR(__xludf.DUMMYFUNCTION("GOOGLETRANSLATE(Q380,""en"",""pt"")"),"Refrigerado")</f>
        <v>Refrigerado</v>
      </c>
      <c r="K380" s="3">
        <v>43765</v>
      </c>
      <c r="L380" s="3">
        <v>43779</v>
      </c>
      <c r="M380" s="1">
        <v>12</v>
      </c>
      <c r="N380" s="1" t="s">
        <v>2340</v>
      </c>
      <c r="O380" s="7" t="s">
        <v>2341</v>
      </c>
      <c r="P380" s="1">
        <v>4</v>
      </c>
      <c r="Q380" s="1" t="s">
        <v>2343</v>
      </c>
      <c r="R380">
        <f t="shared" ca="1" si="5"/>
        <v>1</v>
      </c>
      <c r="S380">
        <f t="shared" ca="1" si="5"/>
        <v>0</v>
      </c>
    </row>
    <row r="381" spans="1:19" ht="13.2">
      <c r="A381" s="1" t="s">
        <v>2344</v>
      </c>
      <c r="B381" s="1">
        <v>46</v>
      </c>
      <c r="C381" s="1" t="str">
        <f ca="1">IFERROR(__xludf.DUMMYFUNCTION("GOOGLETRANSLATE(D381,""en"",""pt"")"),"Grande")</f>
        <v>Grande</v>
      </c>
      <c r="D381" s="3">
        <v>44715</v>
      </c>
      <c r="E381" s="1">
        <v>7</v>
      </c>
      <c r="F381" s="2" t="str">
        <f ca="1">IFERROR(__xludf.DUMMYFUNCTION("GOOGLETRANSLATE(I381,""en"",""pt"")"),"Lassi")</f>
        <v>Lassi</v>
      </c>
      <c r="G381" s="1" t="s">
        <v>2345</v>
      </c>
      <c r="H381" s="1" t="s">
        <v>2346</v>
      </c>
      <c r="I381" s="1" t="str">
        <f ca="1">IFERROR(__xludf.DUMMYFUNCTION("GOOGLETRANSLATE(O381,""en"",""pt"")"),"14")</f>
        <v>14</v>
      </c>
      <c r="J381" s="1" t="str">
        <f ca="1">IFERROR(__xludf.DUMMYFUNCTION("GOOGLETRANSLATE(Q381,""en"",""pt"")"),"Refrigerado")</f>
        <v>Refrigerado</v>
      </c>
      <c r="K381" s="3">
        <v>44656</v>
      </c>
      <c r="L381" s="3">
        <v>44670</v>
      </c>
      <c r="M381" s="1">
        <v>105</v>
      </c>
      <c r="N381" s="1" t="s">
        <v>2347</v>
      </c>
      <c r="O381" s="5">
        <v>606059</v>
      </c>
      <c r="P381" s="1">
        <v>197</v>
      </c>
      <c r="Q381" s="1" t="s">
        <v>2349</v>
      </c>
      <c r="R381">
        <f t="shared" ca="1" si="5"/>
        <v>1</v>
      </c>
      <c r="S381">
        <f t="shared" ca="1" si="5"/>
        <v>0</v>
      </c>
    </row>
    <row r="382" spans="1:19" ht="13.2">
      <c r="A382" s="1" t="s">
        <v>2350</v>
      </c>
      <c r="B382" s="1">
        <v>15</v>
      </c>
      <c r="C382" s="1" t="str">
        <f ca="1">IFERROR(__xludf.DUMMYFUNCTION("GOOGLETRANSLATE(D382,""en"",""pt"")"),"Pequeno")</f>
        <v>Pequeno</v>
      </c>
      <c r="D382" s="3">
        <v>44852</v>
      </c>
      <c r="E382" s="1">
        <v>1</v>
      </c>
      <c r="F382" s="2" t="str">
        <f ca="1">IFERROR(__xludf.DUMMYFUNCTION("GOOGLETRANSLATE(I382,""en"",""pt"")"),"Leite")</f>
        <v>Leite</v>
      </c>
      <c r="G382" s="1" t="s">
        <v>2351</v>
      </c>
      <c r="H382" s="1" t="s">
        <v>2352</v>
      </c>
      <c r="I382" s="1" t="str">
        <f ca="1">IFERROR(__xludf.DUMMYFUNCTION("GOOGLETRANSLATE(O382,""en"",""pt"")"),"2")</f>
        <v>2</v>
      </c>
      <c r="J382" s="1" t="str">
        <f ca="1">IFERROR(__xludf.DUMMYFUNCTION("GOOGLETRANSLATE(Q382,""en"",""pt"")"),"Pacote de polietileno")</f>
        <v>Pacote de polietileno</v>
      </c>
      <c r="K382" s="3">
        <v>44792</v>
      </c>
      <c r="L382" s="3">
        <v>44794</v>
      </c>
      <c r="M382" s="1">
        <v>239</v>
      </c>
      <c r="N382" s="1" t="s">
        <v>2353</v>
      </c>
      <c r="O382" s="1" t="s">
        <v>2354</v>
      </c>
      <c r="P382" s="1">
        <v>229</v>
      </c>
      <c r="Q382" s="1" t="s">
        <v>2356</v>
      </c>
      <c r="R382">
        <f t="shared" ca="1" si="5"/>
        <v>1</v>
      </c>
      <c r="S382">
        <f t="shared" ca="1" si="5"/>
        <v>0</v>
      </c>
    </row>
    <row r="383" spans="1:19" ht="13.2">
      <c r="A383" s="1" t="s">
        <v>2357</v>
      </c>
      <c r="B383" s="1">
        <v>91</v>
      </c>
      <c r="C383" s="1" t="str">
        <f ca="1">IFERROR(__xludf.DUMMYFUNCTION("GOOGLETRANSLATE(D383,""en"",""pt"")"),"Grande")</f>
        <v>Grande</v>
      </c>
      <c r="D383" s="3">
        <v>43472</v>
      </c>
      <c r="E383" s="1">
        <v>7</v>
      </c>
      <c r="F383" s="2" t="str">
        <f ca="1">IFERROR(__xludf.DUMMYFUNCTION("GOOGLETRANSLATE(I383,""en"",""pt"")"),"Lassi")</f>
        <v>Lassi</v>
      </c>
      <c r="G383" s="1" t="s">
        <v>2358</v>
      </c>
      <c r="H383" s="1" t="s">
        <v>2359</v>
      </c>
      <c r="I383" s="1" t="str">
        <f ca="1">IFERROR(__xludf.DUMMYFUNCTION("GOOGLETRANSLATE(O383,""en"",""pt"")"),"14")</f>
        <v>14</v>
      </c>
      <c r="J383" s="1" t="str">
        <f ca="1">IFERROR(__xludf.DUMMYFUNCTION("GOOGLETRANSLATE(Q383,""en"",""pt"")"),"Refrigerado")</f>
        <v>Refrigerado</v>
      </c>
      <c r="K383" s="3">
        <v>43447</v>
      </c>
      <c r="L383" s="3">
        <v>43461</v>
      </c>
      <c r="M383" s="1">
        <v>2</v>
      </c>
      <c r="N383" s="1" t="s">
        <v>2360</v>
      </c>
      <c r="O383" s="1" t="s">
        <v>2361</v>
      </c>
      <c r="P383" s="1">
        <v>87</v>
      </c>
      <c r="Q383" s="1" t="s">
        <v>2362</v>
      </c>
      <c r="R383">
        <f t="shared" ca="1" si="5"/>
        <v>1</v>
      </c>
      <c r="S383">
        <f t="shared" ca="1" si="5"/>
        <v>1</v>
      </c>
    </row>
    <row r="384" spans="1:19" ht="13.2">
      <c r="A384" s="1" t="s">
        <v>2363</v>
      </c>
      <c r="B384" s="1">
        <v>48</v>
      </c>
      <c r="C384" s="1" t="str">
        <f ca="1">IFERROR(__xludf.DUMMYFUNCTION("GOOGLETRANSLATE(D384,""en"",""pt"")"),"Médio")</f>
        <v>Médio</v>
      </c>
      <c r="D384" s="3">
        <v>44464</v>
      </c>
      <c r="E384" s="1">
        <v>4</v>
      </c>
      <c r="F384" s="2" t="str">
        <f ca="1">IFERROR(__xludf.DUMMYFUNCTION("GOOGLETRANSLATE(I384,""en"",""pt"")"),"Iogurte")</f>
        <v>Iogurte</v>
      </c>
      <c r="G384" s="1" t="s">
        <v>2364</v>
      </c>
      <c r="H384" s="1" t="s">
        <v>2365</v>
      </c>
      <c r="I384" s="1" t="str">
        <f ca="1">IFERROR(__xludf.DUMMYFUNCTION("GOOGLETRANSLATE(O384,""en"",""pt"")"),"26")</f>
        <v>26</v>
      </c>
      <c r="J384" s="1" t="str">
        <f ca="1">IFERROR(__xludf.DUMMYFUNCTION("GOOGLETRANSLATE(Q384,""en"",""pt"")"),"Refrigerado")</f>
        <v>Refrigerado</v>
      </c>
      <c r="K384" s="3">
        <v>44459</v>
      </c>
      <c r="L384" s="3">
        <v>44485</v>
      </c>
      <c r="M384" s="1">
        <v>209</v>
      </c>
      <c r="N384" s="1" t="s">
        <v>1185</v>
      </c>
      <c r="O384" s="1" t="s">
        <v>2366</v>
      </c>
      <c r="P384" s="1">
        <v>368</v>
      </c>
      <c r="Q384" s="1" t="s">
        <v>2368</v>
      </c>
      <c r="R384">
        <f t="shared" ca="1" si="5"/>
        <v>0</v>
      </c>
      <c r="S384">
        <f t="shared" ca="1" si="5"/>
        <v>0</v>
      </c>
    </row>
    <row r="385" spans="1:19" ht="13.2">
      <c r="A385" s="1" t="s">
        <v>2369</v>
      </c>
      <c r="B385" s="1">
        <v>14</v>
      </c>
      <c r="C385" s="1" t="str">
        <f ca="1">IFERROR(__xludf.DUMMYFUNCTION("GOOGLETRANSLATE(D385,""en"",""pt"")"),"Pequeno")</f>
        <v>Pequeno</v>
      </c>
      <c r="D385" s="3">
        <v>44277</v>
      </c>
      <c r="E385" s="1">
        <v>1</v>
      </c>
      <c r="F385" s="2" t="str">
        <f ca="1">IFERROR(__xludf.DUMMYFUNCTION("GOOGLETRANSLATE(I385,""en"",""pt"")"),"Leite")</f>
        <v>Leite</v>
      </c>
      <c r="G385" s="1" t="s">
        <v>2370</v>
      </c>
      <c r="H385" s="1" t="s">
        <v>2371</v>
      </c>
      <c r="I385" s="1" t="str">
        <f ca="1">IFERROR(__xludf.DUMMYFUNCTION("GOOGLETRANSLATE(O385,""en"",""pt"")"),"2")</f>
        <v>2</v>
      </c>
      <c r="J385" s="1" t="str">
        <f ca="1">IFERROR(__xludf.DUMMYFUNCTION("GOOGLETRANSLATE(Q385,""en"",""pt"")"),"Pacote de polietileno")</f>
        <v>Pacote de polietileno</v>
      </c>
      <c r="K385" s="3">
        <v>44244</v>
      </c>
      <c r="L385" s="3">
        <v>44246</v>
      </c>
      <c r="M385" s="1">
        <v>48</v>
      </c>
      <c r="N385" s="1" t="s">
        <v>786</v>
      </c>
      <c r="O385" s="1" t="s">
        <v>378</v>
      </c>
      <c r="P385" s="1">
        <v>271</v>
      </c>
      <c r="Q385" s="1" t="s">
        <v>2372</v>
      </c>
      <c r="R385">
        <f t="shared" ca="1" si="5"/>
        <v>1</v>
      </c>
      <c r="S385">
        <f t="shared" ca="1" si="5"/>
        <v>0</v>
      </c>
    </row>
    <row r="386" spans="1:19" ht="13.2">
      <c r="A386" s="1" t="s">
        <v>2373</v>
      </c>
      <c r="B386" s="1">
        <v>31</v>
      </c>
      <c r="C386" s="1" t="str">
        <f ca="1">IFERROR(__xludf.DUMMYFUNCTION("GOOGLETRANSLATE(D386,""en"",""pt"")"),"Médio")</f>
        <v>Médio</v>
      </c>
      <c r="D386" s="3">
        <v>43840</v>
      </c>
      <c r="E386" s="1">
        <v>9</v>
      </c>
      <c r="F386" s="2" t="str">
        <f ca="1">IFERROR(__xludf.DUMMYFUNCTION("GOOGLETRANSLATE(I386,""en"",""pt"")"),"Painel")</f>
        <v>Painel</v>
      </c>
      <c r="G386" s="1" t="s">
        <v>2374</v>
      </c>
      <c r="H386" s="1" t="s">
        <v>2375</v>
      </c>
      <c r="I386" s="1" t="str">
        <f ca="1">IFERROR(__xludf.DUMMYFUNCTION("GOOGLETRANSLATE(O386,""en"",""pt"")"),"11")</f>
        <v>11</v>
      </c>
      <c r="J386" s="1" t="str">
        <f ca="1">IFERROR(__xludf.DUMMYFUNCTION("GOOGLETRANSLATE(Q386,""en"",""pt"")"),"Refrigerado")</f>
        <v>Refrigerado</v>
      </c>
      <c r="K386" s="3">
        <v>43799</v>
      </c>
      <c r="L386" s="3">
        <v>43810</v>
      </c>
      <c r="M386" s="1">
        <v>151</v>
      </c>
      <c r="N386" s="1" t="s">
        <v>2376</v>
      </c>
      <c r="O386" s="1" t="s">
        <v>2377</v>
      </c>
      <c r="P386" s="1">
        <v>217</v>
      </c>
      <c r="Q386" s="1" t="s">
        <v>2378</v>
      </c>
      <c r="R386">
        <f t="shared" ca="1" si="5"/>
        <v>1</v>
      </c>
      <c r="S386">
        <f t="shared" ca="1" si="5"/>
        <v>1</v>
      </c>
    </row>
    <row r="387" spans="1:19" ht="13.2">
      <c r="A387" s="1" t="s">
        <v>2379</v>
      </c>
      <c r="B387" s="1">
        <v>19</v>
      </c>
      <c r="C387" s="1" t="str">
        <f ca="1">IFERROR(__xludf.DUMMYFUNCTION("GOOGLETRANSLATE(D387,""en"",""pt"")"),"Grande")</f>
        <v>Grande</v>
      </c>
      <c r="D387" s="3">
        <v>43734</v>
      </c>
      <c r="E387" s="1">
        <v>6</v>
      </c>
      <c r="F387" s="2" t="str">
        <f ca="1">IFERROR(__xludf.DUMMYFUNCTION("GOOGLETRANSLATE(I387,""en"",""pt"")"),"Coalhada")</f>
        <v>Coalhada</v>
      </c>
      <c r="G387" s="1" t="s">
        <v>2380</v>
      </c>
      <c r="H387" s="1" t="s">
        <v>2381</v>
      </c>
      <c r="I387" s="1" t="str">
        <f ca="1">IFERROR(__xludf.DUMMYFUNCTION("GOOGLETRANSLATE(O387,""en"",""pt"")"),"6")</f>
        <v>6</v>
      </c>
      <c r="J387" s="1" t="str">
        <f ca="1">IFERROR(__xludf.DUMMYFUNCTION("GOOGLETRANSLATE(Q387,""en"",""pt"")"),"Refrigerado")</f>
        <v>Refrigerado</v>
      </c>
      <c r="K387" s="3">
        <v>43689</v>
      </c>
      <c r="L387" s="3">
        <v>43695</v>
      </c>
      <c r="M387" s="1">
        <v>185</v>
      </c>
      <c r="N387" s="1" t="s">
        <v>2382</v>
      </c>
      <c r="O387" s="1" t="s">
        <v>2383</v>
      </c>
      <c r="P387" s="1">
        <v>12</v>
      </c>
      <c r="Q387" s="1" t="s">
        <v>2385</v>
      </c>
      <c r="R387">
        <f t="shared" ref="R387:S450" ca="1" si="6">RANDBETWEEN(0,1)</f>
        <v>0</v>
      </c>
      <c r="S387">
        <f t="shared" ca="1" si="6"/>
        <v>0</v>
      </c>
    </row>
    <row r="388" spans="1:19" ht="13.2">
      <c r="A388" s="1" t="s">
        <v>2386</v>
      </c>
      <c r="B388" s="1">
        <v>10</v>
      </c>
      <c r="C388" s="1" t="str">
        <f ca="1">IFERROR(__xludf.DUMMYFUNCTION("GOOGLETRANSLATE(D388,""en"",""pt"")"),"Pequeno")</f>
        <v>Pequeno</v>
      </c>
      <c r="D388" s="3">
        <v>44292</v>
      </c>
      <c r="E388" s="1">
        <v>2</v>
      </c>
      <c r="F388" s="2" t="str">
        <f ca="1">IFERROR(__xludf.DUMMYFUNCTION("GOOGLETRANSLATE(I388,""en"",""pt"")"),"Manteiga")</f>
        <v>Manteiga</v>
      </c>
      <c r="G388" s="1" t="s">
        <v>2387</v>
      </c>
      <c r="H388" s="1" t="s">
        <v>2388</v>
      </c>
      <c r="I388" s="1" t="str">
        <f ca="1">IFERROR(__xludf.DUMMYFUNCTION("GOOGLETRANSLATE(O388,""en"",""pt"")"),"29")</f>
        <v>29</v>
      </c>
      <c r="J388" s="1" t="str">
        <f ca="1">IFERROR(__xludf.DUMMYFUNCTION("GOOGLETRANSLATE(Q388,""en"",""pt"")"),"Refrigerado")</f>
        <v>Refrigerado</v>
      </c>
      <c r="K388" s="3">
        <v>44236</v>
      </c>
      <c r="L388" s="3">
        <v>44265</v>
      </c>
      <c r="M388" s="1">
        <v>105</v>
      </c>
      <c r="N388" s="1" t="s">
        <v>652</v>
      </c>
      <c r="O388" s="1" t="s">
        <v>2389</v>
      </c>
      <c r="P388" s="1">
        <v>47</v>
      </c>
      <c r="Q388" s="1" t="s">
        <v>2391</v>
      </c>
      <c r="R388">
        <f t="shared" ca="1" si="6"/>
        <v>1</v>
      </c>
      <c r="S388">
        <f t="shared" ca="1" si="6"/>
        <v>0</v>
      </c>
    </row>
    <row r="389" spans="1:19" ht="13.2">
      <c r="A389" s="1" t="s">
        <v>2392</v>
      </c>
      <c r="B389" s="1">
        <v>77</v>
      </c>
      <c r="C389" s="1" t="str">
        <f ca="1">IFERROR(__xludf.DUMMYFUNCTION("GOOGLETRANSLATE(D389,""en"",""pt"")"),"Médio")</f>
        <v>Médio</v>
      </c>
      <c r="D389" s="3">
        <v>44070</v>
      </c>
      <c r="E389" s="1">
        <v>2</v>
      </c>
      <c r="F389" s="2" t="str">
        <f ca="1">IFERROR(__xludf.DUMMYFUNCTION("GOOGLETRANSLATE(I389,""en"",""pt"")"),"Manteiga")</f>
        <v>Manteiga</v>
      </c>
      <c r="G389" s="1" t="s">
        <v>2393</v>
      </c>
      <c r="H389" s="1" t="s">
        <v>2394</v>
      </c>
      <c r="I389" s="1" t="str">
        <f ca="1">IFERROR(__xludf.DUMMYFUNCTION("GOOGLETRANSLATE(O389,""en"",""pt"")"),"33")</f>
        <v>33</v>
      </c>
      <c r="J389" s="1" t="str">
        <f ca="1">IFERROR(__xludf.DUMMYFUNCTION("GOOGLETRANSLATE(Q389,""en"",""pt"")"),"Refrigerado")</f>
        <v>Refrigerado</v>
      </c>
      <c r="K389" s="3">
        <v>44029</v>
      </c>
      <c r="L389" s="3">
        <v>44062</v>
      </c>
      <c r="M389" s="1">
        <v>314</v>
      </c>
      <c r="N389" s="1" t="s">
        <v>2395</v>
      </c>
      <c r="O389" s="1" t="s">
        <v>2396</v>
      </c>
      <c r="P389" s="1">
        <v>162</v>
      </c>
      <c r="Q389" s="1" t="s">
        <v>2398</v>
      </c>
      <c r="R389">
        <f t="shared" ca="1" si="6"/>
        <v>0</v>
      </c>
      <c r="S389">
        <f t="shared" ca="1" si="6"/>
        <v>1</v>
      </c>
    </row>
    <row r="390" spans="1:19" ht="13.2">
      <c r="A390" s="1" t="s">
        <v>2399</v>
      </c>
      <c r="B390" s="1">
        <v>64</v>
      </c>
      <c r="C390" s="1" t="str">
        <f ca="1">IFERROR(__xludf.DUMMYFUNCTION("GOOGLETRANSLATE(D390,""en"",""pt"")"),"Médio")</f>
        <v>Médio</v>
      </c>
      <c r="D390" s="3">
        <v>44238</v>
      </c>
      <c r="E390" s="1">
        <v>3</v>
      </c>
      <c r="F390" s="2" t="str">
        <f ca="1">IFERROR(__xludf.DUMMYFUNCTION("GOOGLETRANSLATE(I390,""en"",""pt"")"),"Queijo")</f>
        <v>Queijo</v>
      </c>
      <c r="G390" s="1" t="s">
        <v>2400</v>
      </c>
      <c r="H390" s="1" t="s">
        <v>2401</v>
      </c>
      <c r="I390" s="1" t="str">
        <f ca="1">IFERROR(__xludf.DUMMYFUNCTION("GOOGLETRANSLATE(O390,""en"",""pt"")"),"30")</f>
        <v>30</v>
      </c>
      <c r="J390" s="1" t="str">
        <f ca="1">IFERROR(__xludf.DUMMYFUNCTION("GOOGLETRANSLATE(Q390,""en"",""pt"")"),"Congeladas")</f>
        <v>Congeladas</v>
      </c>
      <c r="K390" s="3">
        <v>44195</v>
      </c>
      <c r="L390" s="3">
        <v>44225</v>
      </c>
      <c r="M390" s="1">
        <v>77</v>
      </c>
      <c r="N390" s="1" t="s">
        <v>2402</v>
      </c>
      <c r="O390" s="5">
        <v>503276</v>
      </c>
      <c r="P390" s="1">
        <v>148</v>
      </c>
      <c r="Q390" s="1" t="s">
        <v>2403</v>
      </c>
      <c r="R390">
        <f t="shared" ca="1" si="6"/>
        <v>0</v>
      </c>
      <c r="S390">
        <f t="shared" ca="1" si="6"/>
        <v>0</v>
      </c>
    </row>
    <row r="391" spans="1:19" ht="13.2">
      <c r="A391" s="1" t="s">
        <v>2404</v>
      </c>
      <c r="B391" s="1">
        <v>56</v>
      </c>
      <c r="C391" s="1" t="str">
        <f ca="1">IFERROR(__xludf.DUMMYFUNCTION("GOOGLETRANSLATE(D391,""en"",""pt"")"),"Pequeno")</f>
        <v>Pequeno</v>
      </c>
      <c r="D391" s="3">
        <v>44425</v>
      </c>
      <c r="E391" s="1">
        <v>8</v>
      </c>
      <c r="F391" s="2" t="str">
        <f ca="1">IFERROR(__xludf.DUMMYFUNCTION("GOOGLETRANSLATE(I391,""en"",""pt"")"),"Soro de leite coalhado")</f>
        <v>Soro de leite coalhado</v>
      </c>
      <c r="G391" s="1" t="s">
        <v>2405</v>
      </c>
      <c r="H391" s="1" t="s">
        <v>2406</v>
      </c>
      <c r="I391" s="1" t="str">
        <f ca="1">IFERROR(__xludf.DUMMYFUNCTION("GOOGLETRANSLATE(O391,""en"",""pt"")"),"10")</f>
        <v>10</v>
      </c>
      <c r="J391" s="1" t="str">
        <f ca="1">IFERROR(__xludf.DUMMYFUNCTION("GOOGLETRANSLATE(Q391,""en"",""pt"")"),"Refrigerado")</f>
        <v>Refrigerado</v>
      </c>
      <c r="K391" s="3">
        <v>44411</v>
      </c>
      <c r="L391" s="3">
        <v>44421</v>
      </c>
      <c r="M391" s="1">
        <v>82</v>
      </c>
      <c r="N391" s="1" t="s">
        <v>2407</v>
      </c>
      <c r="O391" s="1" t="s">
        <v>2408</v>
      </c>
      <c r="P391" s="1">
        <v>240</v>
      </c>
      <c r="Q391" s="1" t="s">
        <v>2409</v>
      </c>
      <c r="R391">
        <f t="shared" ca="1" si="6"/>
        <v>0</v>
      </c>
      <c r="S391">
        <f t="shared" ca="1" si="6"/>
        <v>1</v>
      </c>
    </row>
    <row r="392" spans="1:19" ht="13.2">
      <c r="A392" s="1" t="s">
        <v>2410</v>
      </c>
      <c r="B392" s="1">
        <v>81</v>
      </c>
      <c r="C392" s="1" t="str">
        <f ca="1">IFERROR(__xludf.DUMMYFUNCTION("GOOGLETRANSLATE(D392,""en"",""pt"")"),"Grande")</f>
        <v>Grande</v>
      </c>
      <c r="D392" s="3">
        <v>44206</v>
      </c>
      <c r="E392" s="1">
        <v>3</v>
      </c>
      <c r="F392" s="2" t="str">
        <f ca="1">IFERROR(__xludf.DUMMYFUNCTION("GOOGLETRANSLATE(I392,""en"",""pt"")"),"Queijo")</f>
        <v>Queijo</v>
      </c>
      <c r="G392" s="1" t="s">
        <v>2411</v>
      </c>
      <c r="H392" s="1" t="s">
        <v>2412</v>
      </c>
      <c r="I392" s="1" t="str">
        <f ca="1">IFERROR(__xludf.DUMMYFUNCTION("GOOGLETRANSLATE(O392,""en"",""pt"")"),"74")</f>
        <v>74</v>
      </c>
      <c r="J392" s="1" t="str">
        <f ca="1">IFERROR(__xludf.DUMMYFUNCTION("GOOGLETRANSLATE(Q392,""en"",""pt"")"),"Refrigerado")</f>
        <v>Refrigerado</v>
      </c>
      <c r="K392" s="3">
        <v>44166</v>
      </c>
      <c r="L392" s="3">
        <v>44240</v>
      </c>
      <c r="M392" s="1">
        <v>158</v>
      </c>
      <c r="N392" s="1" t="s">
        <v>536</v>
      </c>
      <c r="O392" s="1" t="s">
        <v>2413</v>
      </c>
      <c r="P392" s="1">
        <v>622</v>
      </c>
      <c r="Q392" s="1" t="s">
        <v>2415</v>
      </c>
      <c r="R392">
        <f t="shared" ca="1" si="6"/>
        <v>0</v>
      </c>
      <c r="S392">
        <f t="shared" ca="1" si="6"/>
        <v>1</v>
      </c>
    </row>
    <row r="393" spans="1:19" ht="13.2">
      <c r="A393" s="1" t="s">
        <v>2416</v>
      </c>
      <c r="B393" s="1">
        <v>43</v>
      </c>
      <c r="C393" s="1" t="str">
        <f ca="1">IFERROR(__xludf.DUMMYFUNCTION("GOOGLETRANSLATE(D393,""en"",""pt"")"),"Médio")</f>
        <v>Médio</v>
      </c>
      <c r="D393" s="3">
        <v>43750</v>
      </c>
      <c r="E393" s="1">
        <v>10</v>
      </c>
      <c r="F393" s="2" t="str">
        <f ca="1">IFERROR(__xludf.DUMMYFUNCTION("GOOGLETRANSLATE(I393,""en"",""pt"")"),"ghee")</f>
        <v>ghee</v>
      </c>
      <c r="G393" s="1" t="s">
        <v>2417</v>
      </c>
      <c r="H393" s="1" t="s">
        <v>2418</v>
      </c>
      <c r="I393" s="1" t="str">
        <f ca="1">IFERROR(__xludf.DUMMYFUNCTION("GOOGLETRANSLATE(O393,""en"",""pt"")"),"128")</f>
        <v>128</v>
      </c>
      <c r="J393" s="1" t="str">
        <f ca="1">IFERROR(__xludf.DUMMYFUNCTION("GOOGLETRANSLATE(Q393,""en"",""pt"")"),"Ambiente")</f>
        <v>Ambiente</v>
      </c>
      <c r="K393" s="3">
        <v>43697</v>
      </c>
      <c r="L393" s="3">
        <v>43825</v>
      </c>
      <c r="M393" s="1">
        <v>336</v>
      </c>
      <c r="N393" s="1" t="s">
        <v>2419</v>
      </c>
      <c r="O393" s="1" t="s">
        <v>2420</v>
      </c>
      <c r="P393" s="1">
        <v>90</v>
      </c>
      <c r="Q393" s="1" t="s">
        <v>2422</v>
      </c>
      <c r="R393">
        <f t="shared" ca="1" si="6"/>
        <v>1</v>
      </c>
      <c r="S393">
        <f t="shared" ca="1" si="6"/>
        <v>1</v>
      </c>
    </row>
    <row r="394" spans="1:19" ht="13.2">
      <c r="A394" s="1" t="s">
        <v>2423</v>
      </c>
      <c r="B394" s="1">
        <v>11</v>
      </c>
      <c r="C394" s="1" t="str">
        <f ca="1">IFERROR(__xludf.DUMMYFUNCTION("GOOGLETRANSLATE(D394,""en"",""pt"")"),"Médio")</f>
        <v>Médio</v>
      </c>
      <c r="D394" s="3">
        <v>43469</v>
      </c>
      <c r="E394" s="1">
        <v>9</v>
      </c>
      <c r="F394" s="2" t="str">
        <f ca="1">IFERROR(__xludf.DUMMYFUNCTION("GOOGLETRANSLATE(I394,""en"",""pt"")"),"Painel")</f>
        <v>Painel</v>
      </c>
      <c r="G394" s="1" t="s">
        <v>2424</v>
      </c>
      <c r="H394" s="1" t="s">
        <v>2425</v>
      </c>
      <c r="I394" s="1" t="str">
        <f ca="1">IFERROR(__xludf.DUMMYFUNCTION("GOOGLETRANSLATE(O394,""en"",""pt"")"),"11")</f>
        <v>11</v>
      </c>
      <c r="J394" s="1" t="str">
        <f ca="1">IFERROR(__xludf.DUMMYFUNCTION("GOOGLETRANSLATE(Q394,""en"",""pt"")"),"Refrigerado")</f>
        <v>Refrigerado</v>
      </c>
      <c r="K394" s="3">
        <v>43463</v>
      </c>
      <c r="L394" s="3">
        <v>43474</v>
      </c>
      <c r="M394" s="1">
        <v>252</v>
      </c>
      <c r="N394" s="1" t="s">
        <v>2426</v>
      </c>
      <c r="O394" s="1" t="s">
        <v>2427</v>
      </c>
      <c r="P394" s="1">
        <v>69</v>
      </c>
      <c r="Q394" s="1" t="s">
        <v>2428</v>
      </c>
      <c r="R394">
        <f t="shared" ca="1" si="6"/>
        <v>0</v>
      </c>
      <c r="S394">
        <f t="shared" ca="1" si="6"/>
        <v>0</v>
      </c>
    </row>
    <row r="395" spans="1:19" ht="13.2">
      <c r="A395" s="1" t="s">
        <v>2429</v>
      </c>
      <c r="B395" s="1">
        <v>10</v>
      </c>
      <c r="C395" s="1" t="str">
        <f ca="1">IFERROR(__xludf.DUMMYFUNCTION("GOOGLETRANSLATE(D395,""en"",""pt"")"),"Pequeno")</f>
        <v>Pequeno</v>
      </c>
      <c r="D395" s="3">
        <v>44174</v>
      </c>
      <c r="E395" s="1">
        <v>6</v>
      </c>
      <c r="F395" s="2" t="str">
        <f ca="1">IFERROR(__xludf.DUMMYFUNCTION("GOOGLETRANSLATE(I395,""en"",""pt"")"),"Coalhada")</f>
        <v>Coalhada</v>
      </c>
      <c r="G395" s="1" t="s">
        <v>2430</v>
      </c>
      <c r="H395" s="1" t="s">
        <v>2431</v>
      </c>
      <c r="I395" s="1" t="str">
        <f ca="1">IFERROR(__xludf.DUMMYFUNCTION("GOOGLETRANSLATE(O395,""en"",""pt"")"),"6")</f>
        <v>6</v>
      </c>
      <c r="J395" s="1" t="str">
        <f ca="1">IFERROR(__xludf.DUMMYFUNCTION("GOOGLETRANSLATE(Q395,""en"",""pt"")"),"Refrigerado")</f>
        <v>Refrigerado</v>
      </c>
      <c r="K395" s="3">
        <v>44119</v>
      </c>
      <c r="L395" s="3">
        <v>44125</v>
      </c>
      <c r="M395" s="1">
        <v>322</v>
      </c>
      <c r="N395" s="1" t="s">
        <v>2432</v>
      </c>
      <c r="O395" s="1" t="s">
        <v>2433</v>
      </c>
      <c r="P395" s="1">
        <v>41</v>
      </c>
      <c r="Q395" s="1" t="s">
        <v>2435</v>
      </c>
      <c r="R395">
        <f t="shared" ca="1" si="6"/>
        <v>0</v>
      </c>
      <c r="S395">
        <f t="shared" ca="1" si="6"/>
        <v>1</v>
      </c>
    </row>
    <row r="396" spans="1:19" ht="13.2">
      <c r="A396" s="1" t="s">
        <v>2436</v>
      </c>
      <c r="B396" s="1">
        <v>75</v>
      </c>
      <c r="C396" s="1" t="str">
        <f ca="1">IFERROR(__xludf.DUMMYFUNCTION("GOOGLETRANSLATE(D396,""en"",""pt"")"),"Grande")</f>
        <v>Grande</v>
      </c>
      <c r="D396" s="3">
        <v>43670</v>
      </c>
      <c r="E396" s="1">
        <v>3</v>
      </c>
      <c r="F396" s="2" t="str">
        <f ca="1">IFERROR(__xludf.DUMMYFUNCTION("GOOGLETRANSLATE(I396,""en"",""pt"")"),"Queijo")</f>
        <v>Queijo</v>
      </c>
      <c r="G396" s="1" t="s">
        <v>2437</v>
      </c>
      <c r="H396" s="1" t="s">
        <v>543</v>
      </c>
      <c r="I396" s="1" t="str">
        <f ca="1">IFERROR(__xludf.DUMMYFUNCTION("GOOGLETRANSLATE(O396,""en"",""pt"")"),"40")</f>
        <v>40</v>
      </c>
      <c r="J396" s="1" t="str">
        <f ca="1">IFERROR(__xludf.DUMMYFUNCTION("GOOGLETRANSLATE(Q396,""en"",""pt"")"),"Refrigerado")</f>
        <v>Refrigerado</v>
      </c>
      <c r="K396" s="3">
        <v>43653</v>
      </c>
      <c r="L396" s="3">
        <v>43693</v>
      </c>
      <c r="M396" s="1">
        <v>450</v>
      </c>
      <c r="N396" s="1" t="s">
        <v>2213</v>
      </c>
      <c r="O396" s="1" t="s">
        <v>2438</v>
      </c>
      <c r="P396" s="1">
        <v>265</v>
      </c>
      <c r="Q396" s="1" t="s">
        <v>2439</v>
      </c>
      <c r="R396">
        <f t="shared" ca="1" si="6"/>
        <v>0</v>
      </c>
      <c r="S396">
        <f t="shared" ca="1" si="6"/>
        <v>0</v>
      </c>
    </row>
    <row r="397" spans="1:19" ht="13.2">
      <c r="A397" s="1" t="s">
        <v>2440</v>
      </c>
      <c r="B397" s="1">
        <v>38</v>
      </c>
      <c r="C397" s="1" t="str">
        <f ca="1">IFERROR(__xludf.DUMMYFUNCTION("GOOGLETRANSLATE(D397,""en"",""pt"")"),"Grande")</f>
        <v>Grande</v>
      </c>
      <c r="D397" s="3">
        <v>43632</v>
      </c>
      <c r="E397" s="1">
        <v>6</v>
      </c>
      <c r="F397" s="2" t="str">
        <f ca="1">IFERROR(__xludf.DUMMYFUNCTION("GOOGLETRANSLATE(I397,""en"",""pt"")"),"Coalhada")</f>
        <v>Coalhada</v>
      </c>
      <c r="G397" s="1" t="s">
        <v>2441</v>
      </c>
      <c r="H397" s="1" t="s">
        <v>2442</v>
      </c>
      <c r="I397" s="1" t="str">
        <f ca="1">IFERROR(__xludf.DUMMYFUNCTION("GOOGLETRANSLATE(O397,""en"",""pt"")"),"5")</f>
        <v>5</v>
      </c>
      <c r="J397" s="1" t="str">
        <f ca="1">IFERROR(__xludf.DUMMYFUNCTION("GOOGLETRANSLATE(Q397,""en"",""pt"")"),"Refrigerado")</f>
        <v>Refrigerado</v>
      </c>
      <c r="K397" s="3">
        <v>43581</v>
      </c>
      <c r="L397" s="3">
        <v>43586</v>
      </c>
      <c r="M397" s="1">
        <v>11</v>
      </c>
      <c r="N397" s="1" t="s">
        <v>2443</v>
      </c>
      <c r="O397" s="1" t="s">
        <v>2444</v>
      </c>
      <c r="P397" s="1">
        <v>176</v>
      </c>
      <c r="Q397" s="1" t="s">
        <v>1126</v>
      </c>
      <c r="R397">
        <f t="shared" ca="1" si="6"/>
        <v>1</v>
      </c>
      <c r="S397">
        <f t="shared" ca="1" si="6"/>
        <v>0</v>
      </c>
    </row>
    <row r="398" spans="1:19" ht="13.2">
      <c r="A398" s="1" t="s">
        <v>2446</v>
      </c>
      <c r="B398" s="1">
        <v>92</v>
      </c>
      <c r="C398" s="1" t="str">
        <f ca="1">IFERROR(__xludf.DUMMYFUNCTION("GOOGLETRANSLATE(D398,""en"",""pt"")"),"Grande")</f>
        <v>Grande</v>
      </c>
      <c r="D398" s="3">
        <v>44447</v>
      </c>
      <c r="E398" s="1">
        <v>3</v>
      </c>
      <c r="F398" s="2" t="str">
        <f ca="1">IFERROR(__xludf.DUMMYFUNCTION("GOOGLETRANSLATE(I398,""en"",""pt"")"),"Queijo")</f>
        <v>Queijo</v>
      </c>
      <c r="G398" s="1" t="s">
        <v>2447</v>
      </c>
      <c r="H398" s="1" t="s">
        <v>2448</v>
      </c>
      <c r="I398" s="1" t="str">
        <f ca="1">IFERROR(__xludf.DUMMYFUNCTION("GOOGLETRANSLATE(O398,""en"",""pt"")"),"50")</f>
        <v>50</v>
      </c>
      <c r="J398" s="1" t="str">
        <f ca="1">IFERROR(__xludf.DUMMYFUNCTION("GOOGLETRANSLATE(Q398,""en"",""pt"")"),"Congeladas")</f>
        <v>Congeladas</v>
      </c>
      <c r="K398" s="3">
        <v>44442</v>
      </c>
      <c r="L398" s="3">
        <v>44492</v>
      </c>
      <c r="M398" s="1">
        <v>41</v>
      </c>
      <c r="N398" s="1" t="s">
        <v>2449</v>
      </c>
      <c r="O398" s="1" t="s">
        <v>2450</v>
      </c>
      <c r="P398" s="1">
        <v>136</v>
      </c>
      <c r="Q398" s="1" t="s">
        <v>2451</v>
      </c>
      <c r="R398">
        <f t="shared" ca="1" si="6"/>
        <v>1</v>
      </c>
      <c r="S398">
        <f t="shared" ca="1" si="6"/>
        <v>1</v>
      </c>
    </row>
    <row r="399" spans="1:19" ht="13.2">
      <c r="A399" s="1" t="s">
        <v>2452</v>
      </c>
      <c r="B399" s="1">
        <v>84</v>
      </c>
      <c r="C399" s="1" t="str">
        <f ca="1">IFERROR(__xludf.DUMMYFUNCTION("GOOGLETRANSLATE(D399,""en"",""pt"")"),"Pequeno")</f>
        <v>Pequeno</v>
      </c>
      <c r="D399" s="3">
        <v>44163</v>
      </c>
      <c r="E399" s="1">
        <v>1</v>
      </c>
      <c r="F399" s="2" t="str">
        <f ca="1">IFERROR(__xludf.DUMMYFUNCTION("GOOGLETRANSLATE(I399,""en"",""pt"")"),"Leite")</f>
        <v>Leite</v>
      </c>
      <c r="G399" s="1" t="s">
        <v>2453</v>
      </c>
      <c r="H399" s="4">
        <v>45439</v>
      </c>
      <c r="I399" s="1" t="str">
        <f ca="1">IFERROR(__xludf.DUMMYFUNCTION("GOOGLETRANSLATE(O399,""en"",""pt"")"),"22")</f>
        <v>22</v>
      </c>
      <c r="J399" s="1" t="str">
        <f ca="1">IFERROR(__xludf.DUMMYFUNCTION("GOOGLETRANSLATE(Q399,""en"",""pt"")"),"Pacote Tetra")</f>
        <v>Pacote Tetra</v>
      </c>
      <c r="K399" s="3">
        <v>44127</v>
      </c>
      <c r="L399" s="3">
        <v>44149</v>
      </c>
      <c r="M399" s="1">
        <v>411</v>
      </c>
      <c r="N399" s="1" t="s">
        <v>2454</v>
      </c>
      <c r="O399" s="1" t="s">
        <v>2455</v>
      </c>
      <c r="P399" s="1">
        <v>265</v>
      </c>
      <c r="Q399" s="1" t="s">
        <v>2457</v>
      </c>
      <c r="R399">
        <f t="shared" ca="1" si="6"/>
        <v>1</v>
      </c>
      <c r="S399">
        <f t="shared" ca="1" si="6"/>
        <v>1</v>
      </c>
    </row>
    <row r="400" spans="1:19" ht="13.2">
      <c r="A400" s="1" t="s">
        <v>2458</v>
      </c>
      <c r="B400" s="1">
        <v>26</v>
      </c>
      <c r="C400" s="1" t="str">
        <f ca="1">IFERROR(__xludf.DUMMYFUNCTION("GOOGLETRANSLATE(D400,""en"",""pt"")"),"Pequeno")</f>
        <v>Pequeno</v>
      </c>
      <c r="D400" s="3">
        <v>43779</v>
      </c>
      <c r="E400" s="1">
        <v>5</v>
      </c>
      <c r="F400" s="2" t="str">
        <f ca="1">IFERROR(__xludf.DUMMYFUNCTION("GOOGLETRANSLATE(I400,""en"",""pt"")"),"Sorvete")</f>
        <v>Sorvete</v>
      </c>
      <c r="G400" s="1" t="s">
        <v>2459</v>
      </c>
      <c r="H400" s="1" t="s">
        <v>2460</v>
      </c>
      <c r="I400" s="1" t="str">
        <f ca="1">IFERROR(__xludf.DUMMYFUNCTION("GOOGLETRANSLATE(O400,""en"",""pt"")"),"29")</f>
        <v>29</v>
      </c>
      <c r="J400" s="1" t="str">
        <f ca="1">IFERROR(__xludf.DUMMYFUNCTION("GOOGLETRANSLATE(Q400,""en"",""pt"")"),"Congeladas")</f>
        <v>Congeladas</v>
      </c>
      <c r="K400" s="3">
        <v>43747</v>
      </c>
      <c r="L400" s="3">
        <v>43776</v>
      </c>
      <c r="M400" s="1">
        <v>3</v>
      </c>
      <c r="N400" s="1" t="s">
        <v>2461</v>
      </c>
      <c r="O400" s="1" t="s">
        <v>2462</v>
      </c>
      <c r="P400" s="1">
        <v>11</v>
      </c>
      <c r="Q400" s="1" t="s">
        <v>1936</v>
      </c>
      <c r="R400">
        <f t="shared" ca="1" si="6"/>
        <v>1</v>
      </c>
      <c r="S400">
        <f t="shared" ca="1" si="6"/>
        <v>0</v>
      </c>
    </row>
    <row r="401" spans="1:19" ht="13.2">
      <c r="A401" s="1" t="s">
        <v>2463</v>
      </c>
      <c r="B401" s="1">
        <v>55</v>
      </c>
      <c r="C401" s="1" t="str">
        <f ca="1">IFERROR(__xludf.DUMMYFUNCTION("GOOGLETRANSLATE(D401,""en"",""pt"")"),"Grande")</f>
        <v>Grande</v>
      </c>
      <c r="D401" s="3">
        <v>43623</v>
      </c>
      <c r="E401" s="1">
        <v>5</v>
      </c>
      <c r="F401" s="2" t="str">
        <f ca="1">IFERROR(__xludf.DUMMYFUNCTION("GOOGLETRANSLATE(I401,""en"",""pt"")"),"Sorvete")</f>
        <v>Sorvete</v>
      </c>
      <c r="G401" s="1" t="s">
        <v>2464</v>
      </c>
      <c r="H401" s="1" t="s">
        <v>2465</v>
      </c>
      <c r="I401" s="1" t="str">
        <f ca="1">IFERROR(__xludf.DUMMYFUNCTION("GOOGLETRANSLATE(O401,""en"",""pt"")"),"30")</f>
        <v>30</v>
      </c>
      <c r="J401" s="1" t="str">
        <f ca="1">IFERROR(__xludf.DUMMYFUNCTION("GOOGLETRANSLATE(Q401,""en"",""pt"")"),"Congeladas")</f>
        <v>Congeladas</v>
      </c>
      <c r="K401" s="3">
        <v>43579</v>
      </c>
      <c r="L401" s="3">
        <v>43609</v>
      </c>
      <c r="M401" s="1">
        <v>335</v>
      </c>
      <c r="N401" s="1" t="s">
        <v>2466</v>
      </c>
      <c r="O401" s="1" t="s">
        <v>2467</v>
      </c>
      <c r="P401" s="1">
        <v>3</v>
      </c>
      <c r="Q401" s="1" t="s">
        <v>2469</v>
      </c>
      <c r="R401">
        <f t="shared" ca="1" si="6"/>
        <v>0</v>
      </c>
      <c r="S401">
        <f t="shared" ca="1" si="6"/>
        <v>1</v>
      </c>
    </row>
    <row r="402" spans="1:19" ht="13.2">
      <c r="A402" s="1" t="s">
        <v>2470</v>
      </c>
      <c r="B402" s="1">
        <v>17</v>
      </c>
      <c r="C402" s="1" t="str">
        <f ca="1">IFERROR(__xludf.DUMMYFUNCTION("GOOGLETRANSLATE(D402,""en"",""pt"")"),"Grande")</f>
        <v>Grande</v>
      </c>
      <c r="D402" s="3">
        <v>43959</v>
      </c>
      <c r="E402" s="1">
        <v>3</v>
      </c>
      <c r="F402" s="2" t="str">
        <f ca="1">IFERROR(__xludf.DUMMYFUNCTION("GOOGLETRANSLATE(I402,""en"",""pt"")"),"Queijo")</f>
        <v>Queijo</v>
      </c>
      <c r="G402" s="1" t="s">
        <v>2471</v>
      </c>
      <c r="H402" s="1" t="s">
        <v>2472</v>
      </c>
      <c r="I402" s="1" t="str">
        <f ca="1">IFERROR(__xludf.DUMMYFUNCTION("GOOGLETRANSLATE(O402,""en"",""pt"")"),"75")</f>
        <v>75</v>
      </c>
      <c r="J402" s="1" t="str">
        <f ca="1">IFERROR(__xludf.DUMMYFUNCTION("GOOGLETRANSLATE(Q402,""en"",""pt"")"),"Congeladas")</f>
        <v>Congeladas</v>
      </c>
      <c r="K402" s="3">
        <v>43957</v>
      </c>
      <c r="L402" s="3">
        <v>44032</v>
      </c>
      <c r="M402" s="1">
        <v>226</v>
      </c>
      <c r="N402" s="1" t="s">
        <v>2473</v>
      </c>
      <c r="O402" s="1" t="s">
        <v>2474</v>
      </c>
      <c r="P402" s="1">
        <v>31</v>
      </c>
      <c r="Q402" s="1" t="s">
        <v>728</v>
      </c>
      <c r="R402">
        <f t="shared" ca="1" si="6"/>
        <v>0</v>
      </c>
      <c r="S402">
        <f t="shared" ca="1" si="6"/>
        <v>0</v>
      </c>
    </row>
    <row r="403" spans="1:19" ht="13.2">
      <c r="A403" s="1" t="s">
        <v>2475</v>
      </c>
      <c r="B403" s="1">
        <v>30</v>
      </c>
      <c r="C403" s="1" t="str">
        <f ca="1">IFERROR(__xludf.DUMMYFUNCTION("GOOGLETRANSLATE(D403,""en"",""pt"")"),"Médio")</f>
        <v>Médio</v>
      </c>
      <c r="D403" s="3">
        <v>43823</v>
      </c>
      <c r="E403" s="1">
        <v>9</v>
      </c>
      <c r="F403" s="2" t="str">
        <f ca="1">IFERROR(__xludf.DUMMYFUNCTION("GOOGLETRANSLATE(I403,""en"",""pt"")"),"Painel")</f>
        <v>Painel</v>
      </c>
      <c r="G403" s="1" t="s">
        <v>2476</v>
      </c>
      <c r="H403" s="1" t="s">
        <v>2477</v>
      </c>
      <c r="I403" s="1" t="str">
        <f ca="1">IFERROR(__xludf.DUMMYFUNCTION("GOOGLETRANSLATE(O403,""en"",""pt"")"),"11")</f>
        <v>11</v>
      </c>
      <c r="J403" s="1" t="str">
        <f ca="1">IFERROR(__xludf.DUMMYFUNCTION("GOOGLETRANSLATE(Q403,""en"",""pt"")"),"Refrigerado")</f>
        <v>Refrigerado</v>
      </c>
      <c r="K403" s="3">
        <v>43764</v>
      </c>
      <c r="L403" s="3">
        <v>43775</v>
      </c>
      <c r="M403" s="1">
        <v>48</v>
      </c>
      <c r="N403" s="1" t="s">
        <v>2478</v>
      </c>
      <c r="O403" s="5">
        <v>260571</v>
      </c>
      <c r="P403" s="1">
        <v>49</v>
      </c>
      <c r="Q403" s="1" t="s">
        <v>2479</v>
      </c>
      <c r="R403">
        <f t="shared" ca="1" si="6"/>
        <v>0</v>
      </c>
      <c r="S403">
        <f t="shared" ca="1" si="6"/>
        <v>0</v>
      </c>
    </row>
    <row r="404" spans="1:19" ht="13.2">
      <c r="A404" s="1" t="s">
        <v>2480</v>
      </c>
      <c r="B404" s="1">
        <v>33</v>
      </c>
      <c r="C404" s="1" t="str">
        <f ca="1">IFERROR(__xludf.DUMMYFUNCTION("GOOGLETRANSLATE(D404,""en"",""pt"")"),"Grande")</f>
        <v>Grande</v>
      </c>
      <c r="D404" s="3">
        <v>43570</v>
      </c>
      <c r="E404" s="1">
        <v>4</v>
      </c>
      <c r="F404" s="2" t="str">
        <f ca="1">IFERROR(__xludf.DUMMYFUNCTION("GOOGLETRANSLATE(I404,""en"",""pt"")"),"Iogurte")</f>
        <v>Iogurte</v>
      </c>
      <c r="G404" s="1" t="s">
        <v>2481</v>
      </c>
      <c r="H404" s="1" t="s">
        <v>2482</v>
      </c>
      <c r="I404" s="1" t="str">
        <f ca="1">IFERROR(__xludf.DUMMYFUNCTION("GOOGLETRANSLATE(O404,""en"",""pt"")"),"23")</f>
        <v>23</v>
      </c>
      <c r="J404" s="1" t="str">
        <f ca="1">IFERROR(__xludf.DUMMYFUNCTION("GOOGLETRANSLATE(Q404,""en"",""pt"")"),"Refrigerado")</f>
        <v>Refrigerado</v>
      </c>
      <c r="K404" s="3">
        <v>43542</v>
      </c>
      <c r="L404" s="3">
        <v>43565</v>
      </c>
      <c r="M404" s="1">
        <v>27</v>
      </c>
      <c r="N404" s="1" t="s">
        <v>1512</v>
      </c>
      <c r="O404" s="1" t="s">
        <v>2483</v>
      </c>
      <c r="P404" s="1">
        <v>924</v>
      </c>
      <c r="Q404" s="1" t="s">
        <v>2485</v>
      </c>
      <c r="R404">
        <f t="shared" ca="1" si="6"/>
        <v>1</v>
      </c>
      <c r="S404">
        <f t="shared" ca="1" si="6"/>
        <v>0</v>
      </c>
    </row>
    <row r="405" spans="1:19" ht="13.2">
      <c r="A405" s="1" t="s">
        <v>2486</v>
      </c>
      <c r="B405" s="1">
        <v>62</v>
      </c>
      <c r="C405" s="1" t="str">
        <f ca="1">IFERROR(__xludf.DUMMYFUNCTION("GOOGLETRANSLATE(D405,""en"",""pt"")"),"Pequeno")</f>
        <v>Pequeno</v>
      </c>
      <c r="D405" s="3">
        <v>44375</v>
      </c>
      <c r="E405" s="1">
        <v>4</v>
      </c>
      <c r="F405" s="2" t="str">
        <f ca="1">IFERROR(__xludf.DUMMYFUNCTION("GOOGLETRANSLATE(I405,""en"",""pt"")"),"Iogurte")</f>
        <v>Iogurte</v>
      </c>
      <c r="G405" s="1" t="s">
        <v>2487</v>
      </c>
      <c r="H405" s="1" t="s">
        <v>2488</v>
      </c>
      <c r="I405" s="1" t="str">
        <f ca="1">IFERROR(__xludf.DUMMYFUNCTION("GOOGLETRANSLATE(O405,""en"",""pt"")"),"24")</f>
        <v>24</v>
      </c>
      <c r="J405" s="1" t="str">
        <f ca="1">IFERROR(__xludf.DUMMYFUNCTION("GOOGLETRANSLATE(Q405,""en"",""pt"")"),"Congeladas")</f>
        <v>Congeladas</v>
      </c>
      <c r="K405" s="3">
        <v>44373</v>
      </c>
      <c r="L405" s="3">
        <v>44397</v>
      </c>
      <c r="M405" s="1">
        <v>349</v>
      </c>
      <c r="N405" s="1" t="s">
        <v>2489</v>
      </c>
      <c r="O405" s="1" t="s">
        <v>2490</v>
      </c>
      <c r="P405" s="1">
        <v>35</v>
      </c>
      <c r="Q405" s="1" t="s">
        <v>2492</v>
      </c>
      <c r="R405">
        <f t="shared" ca="1" si="6"/>
        <v>1</v>
      </c>
      <c r="S405">
        <f t="shared" ca="1" si="6"/>
        <v>0</v>
      </c>
    </row>
    <row r="406" spans="1:19" ht="13.2">
      <c r="A406" s="1" t="s">
        <v>2493</v>
      </c>
      <c r="B406" s="1">
        <v>32</v>
      </c>
      <c r="C406" s="1" t="str">
        <f ca="1">IFERROR(__xludf.DUMMYFUNCTION("GOOGLETRANSLATE(D406,""en"",""pt"")"),"Grande")</f>
        <v>Grande</v>
      </c>
      <c r="D406" s="3">
        <v>43516</v>
      </c>
      <c r="E406" s="1">
        <v>3</v>
      </c>
      <c r="F406" s="2" t="str">
        <f ca="1">IFERROR(__xludf.DUMMYFUNCTION("GOOGLETRANSLATE(I406,""en"",""pt"")"),"Queijo")</f>
        <v>Queijo</v>
      </c>
      <c r="G406" s="1" t="s">
        <v>2494</v>
      </c>
      <c r="H406" s="6">
        <v>45443</v>
      </c>
      <c r="I406" s="1" t="str">
        <f ca="1">IFERROR(__xludf.DUMMYFUNCTION("GOOGLETRANSLATE(O406,""en"",""pt"")"),"62")</f>
        <v>62</v>
      </c>
      <c r="J406" s="1" t="str">
        <f ca="1">IFERROR(__xludf.DUMMYFUNCTION("GOOGLETRANSLATE(Q406,""en"",""pt"")"),"Refrigerado")</f>
        <v>Refrigerado</v>
      </c>
      <c r="K406" s="3">
        <v>43459</v>
      </c>
      <c r="L406" s="3">
        <v>43521</v>
      </c>
      <c r="M406" s="1">
        <v>510</v>
      </c>
      <c r="N406" s="6">
        <v>45469</v>
      </c>
      <c r="O406" s="1" t="s">
        <v>2495</v>
      </c>
      <c r="P406" s="1">
        <v>273</v>
      </c>
      <c r="Q406" s="1" t="s">
        <v>2496</v>
      </c>
      <c r="R406">
        <f t="shared" ca="1" si="6"/>
        <v>1</v>
      </c>
      <c r="S406">
        <f t="shared" ca="1" si="6"/>
        <v>0</v>
      </c>
    </row>
    <row r="407" spans="1:19" ht="13.2">
      <c r="A407" s="1" t="s">
        <v>2497</v>
      </c>
      <c r="B407" s="1">
        <v>14</v>
      </c>
      <c r="C407" s="1" t="str">
        <f ca="1">IFERROR(__xludf.DUMMYFUNCTION("GOOGLETRANSLATE(D407,""en"",""pt"")"),"Grande")</f>
        <v>Grande</v>
      </c>
      <c r="D407" s="3">
        <v>43833</v>
      </c>
      <c r="E407" s="1">
        <v>10</v>
      </c>
      <c r="F407" s="2" t="str">
        <f ca="1">IFERROR(__xludf.DUMMYFUNCTION("GOOGLETRANSLATE(I407,""en"",""pt"")"),"ghee")</f>
        <v>ghee</v>
      </c>
      <c r="G407" s="1" t="s">
        <v>2498</v>
      </c>
      <c r="H407" s="1" t="s">
        <v>2499</v>
      </c>
      <c r="I407" s="1" t="str">
        <f ca="1">IFERROR(__xludf.DUMMYFUNCTION("GOOGLETRANSLATE(O407,""en"",""pt"")"),"143")</f>
        <v>143</v>
      </c>
      <c r="J407" s="1" t="str">
        <f ca="1">IFERROR(__xludf.DUMMYFUNCTION("GOOGLETRANSLATE(Q407,""en"",""pt"")"),"Ambiente")</f>
        <v>Ambiente</v>
      </c>
      <c r="K407" s="3">
        <v>43788</v>
      </c>
      <c r="L407" s="3">
        <v>43931</v>
      </c>
      <c r="M407" s="1">
        <v>64</v>
      </c>
      <c r="N407" s="1" t="s">
        <v>2500</v>
      </c>
      <c r="O407" s="1" t="s">
        <v>2501</v>
      </c>
      <c r="P407" s="1">
        <v>460</v>
      </c>
      <c r="Q407" s="1" t="s">
        <v>2502</v>
      </c>
      <c r="R407">
        <f t="shared" ca="1" si="6"/>
        <v>1</v>
      </c>
      <c r="S407">
        <f t="shared" ca="1" si="6"/>
        <v>1</v>
      </c>
    </row>
    <row r="408" spans="1:19" ht="13.2">
      <c r="A408" s="1" t="s">
        <v>2503</v>
      </c>
      <c r="B408" s="1">
        <v>38</v>
      </c>
      <c r="C408" s="1" t="str">
        <f ca="1">IFERROR(__xludf.DUMMYFUNCTION("GOOGLETRANSLATE(D408,""en"",""pt"")"),"Grande")</f>
        <v>Grande</v>
      </c>
      <c r="D408" s="3">
        <v>43784</v>
      </c>
      <c r="E408" s="1">
        <v>6</v>
      </c>
      <c r="F408" s="2" t="str">
        <f ca="1">IFERROR(__xludf.DUMMYFUNCTION("GOOGLETRANSLATE(I408,""en"",""pt"")"),"Coalhada")</f>
        <v>Coalhada</v>
      </c>
      <c r="G408" s="1" t="s">
        <v>2504</v>
      </c>
      <c r="H408" s="1" t="s">
        <v>1849</v>
      </c>
      <c r="I408" s="1" t="str">
        <f ca="1">IFERROR(__xludf.DUMMYFUNCTION("GOOGLETRANSLATE(O408,""en"",""pt"")"),"7")</f>
        <v>7</v>
      </c>
      <c r="J408" s="1" t="str">
        <f ca="1">IFERROR(__xludf.DUMMYFUNCTION("GOOGLETRANSLATE(Q408,""en"",""pt"")"),"Refrigerado")</f>
        <v>Refrigerado</v>
      </c>
      <c r="K408" s="3">
        <v>43765</v>
      </c>
      <c r="L408" s="3">
        <v>43772</v>
      </c>
      <c r="M408" s="1">
        <v>483</v>
      </c>
      <c r="N408" s="1" t="s">
        <v>898</v>
      </c>
      <c r="O408" s="1" t="s">
        <v>2505</v>
      </c>
      <c r="P408" s="1">
        <v>394</v>
      </c>
      <c r="Q408" s="1" t="s">
        <v>2506</v>
      </c>
      <c r="R408">
        <f t="shared" ca="1" si="6"/>
        <v>0</v>
      </c>
      <c r="S408">
        <f t="shared" ca="1" si="6"/>
        <v>1</v>
      </c>
    </row>
    <row r="409" spans="1:19" ht="13.2">
      <c r="A409" s="1" t="s">
        <v>2507</v>
      </c>
      <c r="B409" s="1">
        <v>47</v>
      </c>
      <c r="C409" s="1" t="str">
        <f ca="1">IFERROR(__xludf.DUMMYFUNCTION("GOOGLETRANSLATE(D409,""en"",""pt"")"),"Médio")</f>
        <v>Médio</v>
      </c>
      <c r="D409" s="3">
        <v>44224</v>
      </c>
      <c r="E409" s="1">
        <v>5</v>
      </c>
      <c r="F409" s="2" t="str">
        <f ca="1">IFERROR(__xludf.DUMMYFUNCTION("GOOGLETRANSLATE(I409,""en"",""pt"")"),"Sorvete")</f>
        <v>Sorvete</v>
      </c>
      <c r="G409" s="1" t="s">
        <v>2508</v>
      </c>
      <c r="H409" s="1" t="s">
        <v>2509</v>
      </c>
      <c r="I409" s="1" t="str">
        <f ca="1">IFERROR(__xludf.DUMMYFUNCTION("GOOGLETRANSLATE(O409,""en"",""pt"")"),"21")</f>
        <v>21</v>
      </c>
      <c r="J409" s="1" t="str">
        <f ca="1">IFERROR(__xludf.DUMMYFUNCTION("GOOGLETRANSLATE(Q409,""en"",""pt"")"),"Congeladas")</f>
        <v>Congeladas</v>
      </c>
      <c r="K409" s="3">
        <v>44212</v>
      </c>
      <c r="L409" s="3">
        <v>44233</v>
      </c>
      <c r="M409" s="1">
        <v>889</v>
      </c>
      <c r="N409" s="1" t="s">
        <v>2510</v>
      </c>
      <c r="O409" s="1" t="s">
        <v>2511</v>
      </c>
      <c r="P409" s="1">
        <v>56</v>
      </c>
      <c r="Q409" s="1" t="s">
        <v>2512</v>
      </c>
      <c r="R409">
        <f t="shared" ca="1" si="6"/>
        <v>1</v>
      </c>
      <c r="S409">
        <f t="shared" ca="1" si="6"/>
        <v>1</v>
      </c>
    </row>
    <row r="410" spans="1:19" ht="13.2">
      <c r="A410" s="1" t="s">
        <v>2513</v>
      </c>
      <c r="B410" s="1">
        <v>10</v>
      </c>
      <c r="C410" s="1" t="str">
        <f ca="1">IFERROR(__xludf.DUMMYFUNCTION("GOOGLETRANSLATE(D410,""en"",""pt"")"),"Médio")</f>
        <v>Médio</v>
      </c>
      <c r="D410" s="3">
        <v>44419</v>
      </c>
      <c r="E410" s="1">
        <v>1</v>
      </c>
      <c r="F410" s="2" t="str">
        <f ca="1">IFERROR(__xludf.DUMMYFUNCTION("GOOGLETRANSLATE(I410,""en"",""pt"")"),"Leite")</f>
        <v>Leite</v>
      </c>
      <c r="G410" s="6">
        <v>45401</v>
      </c>
      <c r="H410" s="6">
        <v>45561</v>
      </c>
      <c r="I410" s="1" t="str">
        <f ca="1">IFERROR(__xludf.DUMMYFUNCTION("GOOGLETRANSLATE(O410,""en"",""pt"")"),"27")</f>
        <v>27</v>
      </c>
      <c r="J410" s="1" t="str">
        <f ca="1">IFERROR(__xludf.DUMMYFUNCTION("GOOGLETRANSLATE(Q410,""en"",""pt"")"),"Pacote Tetra")</f>
        <v>Pacote Tetra</v>
      </c>
      <c r="K410" s="3">
        <v>44365</v>
      </c>
      <c r="L410" s="3">
        <v>44392</v>
      </c>
      <c r="M410" s="1">
        <v>13</v>
      </c>
      <c r="N410" s="1" t="s">
        <v>2514</v>
      </c>
      <c r="O410" s="1" t="s">
        <v>2515</v>
      </c>
      <c r="P410" s="1">
        <v>6</v>
      </c>
      <c r="Q410" s="1" t="s">
        <v>2516</v>
      </c>
      <c r="R410">
        <f t="shared" ca="1" si="6"/>
        <v>0</v>
      </c>
      <c r="S410">
        <f t="shared" ca="1" si="6"/>
        <v>0</v>
      </c>
    </row>
    <row r="411" spans="1:19" ht="13.2">
      <c r="A411" s="1" t="s">
        <v>2398</v>
      </c>
      <c r="B411" s="1">
        <v>34</v>
      </c>
      <c r="C411" s="1" t="str">
        <f ca="1">IFERROR(__xludf.DUMMYFUNCTION("GOOGLETRANSLATE(D411,""en"",""pt"")"),"Pequeno")</f>
        <v>Pequeno</v>
      </c>
      <c r="D411" s="3">
        <v>44122</v>
      </c>
      <c r="E411" s="1">
        <v>4</v>
      </c>
      <c r="F411" s="2" t="str">
        <f ca="1">IFERROR(__xludf.DUMMYFUNCTION("GOOGLETRANSLATE(I411,""en"",""pt"")"),"Iogurte")</f>
        <v>Iogurte</v>
      </c>
      <c r="G411" s="1" t="s">
        <v>2517</v>
      </c>
      <c r="H411" s="1" t="s">
        <v>2518</v>
      </c>
      <c r="I411" s="1" t="str">
        <f ca="1">IFERROR(__xludf.DUMMYFUNCTION("GOOGLETRANSLATE(O411,""en"",""pt"")"),"29")</f>
        <v>29</v>
      </c>
      <c r="J411" s="1" t="str">
        <f ca="1">IFERROR(__xludf.DUMMYFUNCTION("GOOGLETRANSLATE(Q411,""en"",""pt"")"),"Congeladas")</f>
        <v>Congeladas</v>
      </c>
      <c r="K411" s="3">
        <v>44065</v>
      </c>
      <c r="L411" s="3">
        <v>44094</v>
      </c>
      <c r="M411" s="1">
        <v>478</v>
      </c>
      <c r="N411" s="1" t="s">
        <v>2519</v>
      </c>
      <c r="O411" s="1" t="s">
        <v>2520</v>
      </c>
      <c r="P411" s="1">
        <v>427</v>
      </c>
      <c r="Q411" s="1" t="s">
        <v>347</v>
      </c>
      <c r="R411">
        <f t="shared" ca="1" si="6"/>
        <v>0</v>
      </c>
      <c r="S411">
        <f t="shared" ca="1" si="6"/>
        <v>1</v>
      </c>
    </row>
    <row r="412" spans="1:19" ht="13.2">
      <c r="A412" s="1" t="s">
        <v>2522</v>
      </c>
      <c r="B412" s="1">
        <v>45</v>
      </c>
      <c r="C412" s="1" t="str">
        <f ca="1">IFERROR(__xludf.DUMMYFUNCTION("GOOGLETRANSLATE(D412,""en"",""pt"")"),"Pequeno")</f>
        <v>Pequeno</v>
      </c>
      <c r="D412" s="3">
        <v>43881</v>
      </c>
      <c r="E412" s="1">
        <v>5</v>
      </c>
      <c r="F412" s="2" t="str">
        <f ca="1">IFERROR(__xludf.DUMMYFUNCTION("GOOGLETRANSLATE(I412,""en"",""pt"")"),"Sorvete")</f>
        <v>Sorvete</v>
      </c>
      <c r="G412" s="1" t="s">
        <v>2523</v>
      </c>
      <c r="H412" s="1" t="s">
        <v>1091</v>
      </c>
      <c r="I412" s="1" t="str">
        <f ca="1">IFERROR(__xludf.DUMMYFUNCTION("GOOGLETRANSLATE(O412,""en"",""pt"")"),"22")</f>
        <v>22</v>
      </c>
      <c r="J412" s="1" t="str">
        <f ca="1">IFERROR(__xludf.DUMMYFUNCTION("GOOGLETRANSLATE(Q412,""en"",""pt"")"),"Congeladas")</f>
        <v>Congeladas</v>
      </c>
      <c r="K412" s="3">
        <v>43857</v>
      </c>
      <c r="L412" s="3">
        <v>43879</v>
      </c>
      <c r="M412" s="1">
        <v>581</v>
      </c>
      <c r="N412" s="1" t="s">
        <v>2524</v>
      </c>
      <c r="O412" s="1" t="s">
        <v>2525</v>
      </c>
      <c r="P412" s="1">
        <v>406</v>
      </c>
      <c r="Q412" s="1" t="s">
        <v>2526</v>
      </c>
      <c r="R412">
        <f t="shared" ca="1" si="6"/>
        <v>0</v>
      </c>
      <c r="S412">
        <f t="shared" ca="1" si="6"/>
        <v>0</v>
      </c>
    </row>
    <row r="413" spans="1:19" ht="13.2">
      <c r="A413" s="1" t="s">
        <v>2527</v>
      </c>
      <c r="B413" s="1">
        <v>74</v>
      </c>
      <c r="C413" s="1" t="str">
        <f ca="1">IFERROR(__xludf.DUMMYFUNCTION("GOOGLETRANSLATE(D413,""en"",""pt"")"),"Médio")</f>
        <v>Médio</v>
      </c>
      <c r="D413" s="3">
        <v>44026</v>
      </c>
      <c r="E413" s="1">
        <v>7</v>
      </c>
      <c r="F413" s="2" t="str">
        <f ca="1">IFERROR(__xludf.DUMMYFUNCTION("GOOGLETRANSLATE(I413,""en"",""pt"")"),"Lassi")</f>
        <v>Lassi</v>
      </c>
      <c r="G413" s="1" t="s">
        <v>2528</v>
      </c>
      <c r="H413" s="1" t="s">
        <v>2198</v>
      </c>
      <c r="I413" s="1" t="str">
        <f ca="1">IFERROR(__xludf.DUMMYFUNCTION("GOOGLETRANSLATE(O413,""en"",""pt"")"),"14")</f>
        <v>14</v>
      </c>
      <c r="J413" s="1" t="str">
        <f ca="1">IFERROR(__xludf.DUMMYFUNCTION("GOOGLETRANSLATE(Q413,""en"",""pt"")"),"Refrigerado")</f>
        <v>Refrigerado</v>
      </c>
      <c r="K413" s="3">
        <v>43971</v>
      </c>
      <c r="L413" s="3">
        <v>43985</v>
      </c>
      <c r="M413" s="1">
        <v>73</v>
      </c>
      <c r="N413" s="1" t="s">
        <v>2529</v>
      </c>
      <c r="O413" s="1" t="s">
        <v>2530</v>
      </c>
      <c r="P413" s="1">
        <v>18</v>
      </c>
      <c r="Q413" s="1" t="s">
        <v>2532</v>
      </c>
      <c r="R413">
        <f t="shared" ca="1" si="6"/>
        <v>1</v>
      </c>
      <c r="S413">
        <f t="shared" ca="1" si="6"/>
        <v>1</v>
      </c>
    </row>
    <row r="414" spans="1:19" ht="13.2">
      <c r="A414" s="1" t="s">
        <v>2533</v>
      </c>
      <c r="B414" s="1">
        <v>31</v>
      </c>
      <c r="C414" s="1" t="str">
        <f ca="1">IFERROR(__xludf.DUMMYFUNCTION("GOOGLETRANSLATE(D414,""en"",""pt"")"),"Grande")</f>
        <v>Grande</v>
      </c>
      <c r="D414" s="3">
        <v>44386</v>
      </c>
      <c r="E414" s="1">
        <v>6</v>
      </c>
      <c r="F414" s="2" t="str">
        <f ca="1">IFERROR(__xludf.DUMMYFUNCTION("GOOGLETRANSLATE(I414,""en"",""pt"")"),"Coalhada")</f>
        <v>Coalhada</v>
      </c>
      <c r="G414" s="1" t="s">
        <v>2534</v>
      </c>
      <c r="H414" s="1" t="s">
        <v>2535</v>
      </c>
      <c r="I414" s="1" t="str">
        <f ca="1">IFERROR(__xludf.DUMMYFUNCTION("GOOGLETRANSLATE(O414,""en"",""pt"")"),"6")</f>
        <v>6</v>
      </c>
      <c r="J414" s="1" t="str">
        <f ca="1">IFERROR(__xludf.DUMMYFUNCTION("GOOGLETRANSLATE(Q414,""en"",""pt"")"),"Refrigerado")</f>
        <v>Refrigerado</v>
      </c>
      <c r="K414" s="3">
        <v>44335</v>
      </c>
      <c r="L414" s="3">
        <v>44341</v>
      </c>
      <c r="M414" s="1">
        <v>8</v>
      </c>
      <c r="N414" s="1" t="s">
        <v>2536</v>
      </c>
      <c r="O414" s="1" t="s">
        <v>2537</v>
      </c>
      <c r="P414" s="1">
        <v>122</v>
      </c>
      <c r="Q414" s="1" t="s">
        <v>2538</v>
      </c>
      <c r="R414">
        <f t="shared" ca="1" si="6"/>
        <v>1</v>
      </c>
      <c r="S414">
        <f t="shared" ca="1" si="6"/>
        <v>0</v>
      </c>
    </row>
    <row r="415" spans="1:19" ht="13.2">
      <c r="A415" s="1" t="s">
        <v>2539</v>
      </c>
      <c r="B415" s="1">
        <v>61</v>
      </c>
      <c r="C415" s="1" t="str">
        <f ca="1">IFERROR(__xludf.DUMMYFUNCTION("GOOGLETRANSLATE(D415,""en"",""pt"")"),"Médio")</f>
        <v>Médio</v>
      </c>
      <c r="D415" s="3">
        <v>44066</v>
      </c>
      <c r="E415" s="1">
        <v>10</v>
      </c>
      <c r="F415" s="2" t="str">
        <f ca="1">IFERROR(__xludf.DUMMYFUNCTION("GOOGLETRANSLATE(I415,""en"",""pt"")"),"ghee")</f>
        <v>ghee</v>
      </c>
      <c r="G415" s="1" t="s">
        <v>2540</v>
      </c>
      <c r="H415" s="1" t="s">
        <v>2541</v>
      </c>
      <c r="I415" s="1" t="str">
        <f ca="1">IFERROR(__xludf.DUMMYFUNCTION("GOOGLETRANSLATE(O415,""en"",""pt"")"),"87")</f>
        <v>87</v>
      </c>
      <c r="J415" s="1" t="str">
        <f ca="1">IFERROR(__xludf.DUMMYFUNCTION("GOOGLETRANSLATE(Q415,""en"",""pt"")"),"Ambiente")</f>
        <v>Ambiente</v>
      </c>
      <c r="K415" s="3">
        <v>44057</v>
      </c>
      <c r="L415" s="3">
        <v>44144</v>
      </c>
      <c r="M415" s="1">
        <v>591</v>
      </c>
      <c r="N415" s="1" t="s">
        <v>2542</v>
      </c>
      <c r="O415" s="1" t="s">
        <v>2543</v>
      </c>
      <c r="P415" s="1">
        <v>84</v>
      </c>
      <c r="Q415" s="1" t="s">
        <v>2544</v>
      </c>
      <c r="R415">
        <f t="shared" ca="1" si="6"/>
        <v>1</v>
      </c>
      <c r="S415">
        <f t="shared" ca="1" si="6"/>
        <v>0</v>
      </c>
    </row>
    <row r="416" spans="1:19" ht="13.2">
      <c r="A416" s="1" t="s">
        <v>2545</v>
      </c>
      <c r="B416" s="1">
        <v>59</v>
      </c>
      <c r="C416" s="1" t="str">
        <f ca="1">IFERROR(__xludf.DUMMYFUNCTION("GOOGLETRANSLATE(D416,""en"",""pt"")"),"Médio")</f>
        <v>Médio</v>
      </c>
      <c r="D416" s="3">
        <v>44497</v>
      </c>
      <c r="E416" s="1">
        <v>4</v>
      </c>
      <c r="F416" s="2" t="str">
        <f ca="1">IFERROR(__xludf.DUMMYFUNCTION("GOOGLETRANSLATE(I416,""en"",""pt"")"),"Iogurte")</f>
        <v>Iogurte</v>
      </c>
      <c r="G416" s="1" t="s">
        <v>2546</v>
      </c>
      <c r="H416" s="1" t="s">
        <v>2547</v>
      </c>
      <c r="I416" s="1" t="str">
        <f ca="1">IFERROR(__xludf.DUMMYFUNCTION("GOOGLETRANSLATE(O416,""en"",""pt"")"),"29")</f>
        <v>29</v>
      </c>
      <c r="J416" s="1" t="str">
        <f ca="1">IFERROR(__xludf.DUMMYFUNCTION("GOOGLETRANSLATE(Q416,""en"",""pt"")"),"Refrigerado")</f>
        <v>Refrigerado</v>
      </c>
      <c r="K416" s="3">
        <v>44446</v>
      </c>
      <c r="L416" s="3">
        <v>44475</v>
      </c>
      <c r="M416" s="1">
        <v>337</v>
      </c>
      <c r="N416" s="1" t="s">
        <v>2548</v>
      </c>
      <c r="O416" s="1" t="s">
        <v>2549</v>
      </c>
      <c r="P416" s="1">
        <v>423</v>
      </c>
      <c r="Q416" s="1" t="s">
        <v>2551</v>
      </c>
      <c r="R416">
        <f t="shared" ca="1" si="6"/>
        <v>1</v>
      </c>
      <c r="S416">
        <f t="shared" ca="1" si="6"/>
        <v>0</v>
      </c>
    </row>
    <row r="417" spans="1:19" ht="13.2">
      <c r="A417" s="1" t="s">
        <v>2552</v>
      </c>
      <c r="B417" s="1">
        <v>24</v>
      </c>
      <c r="C417" s="1" t="str">
        <f ca="1">IFERROR(__xludf.DUMMYFUNCTION("GOOGLETRANSLATE(D417,""en"",""pt"")"),"Pequeno")</f>
        <v>Pequeno</v>
      </c>
      <c r="D417" s="3">
        <v>44642</v>
      </c>
      <c r="E417" s="1">
        <v>4</v>
      </c>
      <c r="F417" s="2" t="str">
        <f ca="1">IFERROR(__xludf.DUMMYFUNCTION("GOOGLETRANSLATE(I417,""en"",""pt"")"),"Iogurte")</f>
        <v>Iogurte</v>
      </c>
      <c r="G417" s="4">
        <v>45532</v>
      </c>
      <c r="H417" s="1" t="s">
        <v>2553</v>
      </c>
      <c r="I417" s="1" t="str">
        <f ca="1">IFERROR(__xludf.DUMMYFUNCTION("GOOGLETRANSLATE(O417,""en"",""pt"")"),"23")</f>
        <v>23</v>
      </c>
      <c r="J417" s="1" t="str">
        <f ca="1">IFERROR(__xludf.DUMMYFUNCTION("GOOGLETRANSLATE(Q417,""en"",""pt"")"),"Congeladas")</f>
        <v>Congeladas</v>
      </c>
      <c r="K417" s="3">
        <v>44609</v>
      </c>
      <c r="L417" s="3">
        <v>44632</v>
      </c>
      <c r="M417" s="1">
        <v>28</v>
      </c>
      <c r="N417" s="1" t="s">
        <v>1448</v>
      </c>
      <c r="O417" s="7">
        <v>174070</v>
      </c>
      <c r="P417" s="1">
        <v>0</v>
      </c>
      <c r="Q417" s="1" t="s">
        <v>2555</v>
      </c>
      <c r="R417">
        <f t="shared" ca="1" si="6"/>
        <v>0</v>
      </c>
      <c r="S417">
        <f t="shared" ca="1" si="6"/>
        <v>1</v>
      </c>
    </row>
    <row r="418" spans="1:19" ht="13.2">
      <c r="A418" s="1" t="s">
        <v>2556</v>
      </c>
      <c r="B418" s="1">
        <v>67</v>
      </c>
      <c r="C418" s="1" t="str">
        <f ca="1">IFERROR(__xludf.DUMMYFUNCTION("GOOGLETRANSLATE(D418,""en"",""pt"")"),"Pequeno")</f>
        <v>Pequeno</v>
      </c>
      <c r="D418" s="3">
        <v>43532</v>
      </c>
      <c r="E418" s="1">
        <v>3</v>
      </c>
      <c r="F418" s="2" t="str">
        <f ca="1">IFERROR(__xludf.DUMMYFUNCTION("GOOGLETRANSLATE(I418,""en"",""pt"")"),"Queijo")</f>
        <v>Queijo</v>
      </c>
      <c r="G418" s="1" t="s">
        <v>2557</v>
      </c>
      <c r="H418" s="1" t="s">
        <v>2558</v>
      </c>
      <c r="I418" s="1" t="str">
        <f ca="1">IFERROR(__xludf.DUMMYFUNCTION("GOOGLETRANSLATE(O418,""en"",""pt"")"),"62")</f>
        <v>62</v>
      </c>
      <c r="J418" s="1" t="str">
        <f ca="1">IFERROR(__xludf.DUMMYFUNCTION("GOOGLETRANSLATE(Q418,""en"",""pt"")"),"Refrigerado")</f>
        <v>Refrigerado</v>
      </c>
      <c r="K418" s="3">
        <v>43488</v>
      </c>
      <c r="L418" s="3">
        <v>43550</v>
      </c>
      <c r="M418" s="1">
        <v>22</v>
      </c>
      <c r="N418" s="1" t="s">
        <v>2559</v>
      </c>
      <c r="O418" s="1" t="s">
        <v>2560</v>
      </c>
      <c r="P418" s="1">
        <v>9</v>
      </c>
      <c r="Q418" s="1" t="s">
        <v>2561</v>
      </c>
      <c r="R418">
        <f t="shared" ca="1" si="6"/>
        <v>0</v>
      </c>
      <c r="S418">
        <f t="shared" ca="1" si="6"/>
        <v>1</v>
      </c>
    </row>
    <row r="419" spans="1:19" ht="13.2">
      <c r="A419" s="1" t="s">
        <v>2562</v>
      </c>
      <c r="B419" s="1">
        <v>41</v>
      </c>
      <c r="C419" s="1" t="str">
        <f ca="1">IFERROR(__xludf.DUMMYFUNCTION("GOOGLETRANSLATE(D419,""en"",""pt"")"),"Médio")</f>
        <v>Médio</v>
      </c>
      <c r="D419" s="3">
        <v>43591</v>
      </c>
      <c r="E419" s="1">
        <v>10</v>
      </c>
      <c r="F419" s="2" t="str">
        <f ca="1">IFERROR(__xludf.DUMMYFUNCTION("GOOGLETRANSLATE(I419,""en"",""pt"")"),"ghee")</f>
        <v>ghee</v>
      </c>
      <c r="G419" s="1" t="s">
        <v>2563</v>
      </c>
      <c r="H419" s="1" t="s">
        <v>1587</v>
      </c>
      <c r="I419" s="1" t="str">
        <f ca="1">IFERROR(__xludf.DUMMYFUNCTION("GOOGLETRANSLATE(O419,""en"",""pt"")"),"145")</f>
        <v>145</v>
      </c>
      <c r="J419" s="1" t="str">
        <f ca="1">IFERROR(__xludf.DUMMYFUNCTION("GOOGLETRANSLATE(Q419,""en"",""pt"")"),"Ambiente")</f>
        <v>Ambiente</v>
      </c>
      <c r="K419" s="3">
        <v>43552</v>
      </c>
      <c r="L419" s="3">
        <v>43697</v>
      </c>
      <c r="M419" s="1">
        <v>492</v>
      </c>
      <c r="N419" s="1" t="s">
        <v>2564</v>
      </c>
      <c r="O419" s="1" t="s">
        <v>2565</v>
      </c>
      <c r="P419" s="1">
        <v>337</v>
      </c>
      <c r="Q419" s="1" t="s">
        <v>2567</v>
      </c>
      <c r="R419">
        <f t="shared" ca="1" si="6"/>
        <v>0</v>
      </c>
      <c r="S419">
        <f t="shared" ca="1" si="6"/>
        <v>0</v>
      </c>
    </row>
    <row r="420" spans="1:19" ht="13.2">
      <c r="A420" s="1" t="s">
        <v>2568</v>
      </c>
      <c r="B420" s="1">
        <v>30</v>
      </c>
      <c r="C420" s="1" t="str">
        <f ca="1">IFERROR(__xludf.DUMMYFUNCTION("GOOGLETRANSLATE(D420,""en"",""pt"")"),"Médio")</f>
        <v>Médio</v>
      </c>
      <c r="D420" s="3">
        <v>44861</v>
      </c>
      <c r="E420" s="1">
        <v>8</v>
      </c>
      <c r="F420" s="2" t="str">
        <f ca="1">IFERROR(__xludf.DUMMYFUNCTION("GOOGLETRANSLATE(I420,""en"",""pt"")"),"Soro de leite coalhado")</f>
        <v>Soro de leite coalhado</v>
      </c>
      <c r="G420" s="1" t="s">
        <v>2569</v>
      </c>
      <c r="H420" s="1" t="s">
        <v>2570</v>
      </c>
      <c r="I420" s="1" t="str">
        <f ca="1">IFERROR(__xludf.DUMMYFUNCTION("GOOGLETRANSLATE(O420,""en"",""pt"")"),"7")</f>
        <v>7</v>
      </c>
      <c r="J420" s="1" t="str">
        <f ca="1">IFERROR(__xludf.DUMMYFUNCTION("GOOGLETRANSLATE(Q420,""en"",""pt"")"),"Refrigerado")</f>
        <v>Refrigerado</v>
      </c>
      <c r="K420" s="3">
        <v>44840</v>
      </c>
      <c r="L420" s="3">
        <v>44847</v>
      </c>
      <c r="M420" s="1">
        <v>3</v>
      </c>
      <c r="N420" s="1" t="s">
        <v>2571</v>
      </c>
      <c r="O420" s="1" t="s">
        <v>2572</v>
      </c>
      <c r="P420" s="1">
        <v>2</v>
      </c>
      <c r="Q420" s="1" t="s">
        <v>2574</v>
      </c>
      <c r="R420">
        <f t="shared" ca="1" si="6"/>
        <v>1</v>
      </c>
      <c r="S420">
        <f t="shared" ca="1" si="6"/>
        <v>1</v>
      </c>
    </row>
    <row r="421" spans="1:19" ht="13.2">
      <c r="A421" s="1" t="s">
        <v>2575</v>
      </c>
      <c r="B421" s="1">
        <v>93</v>
      </c>
      <c r="C421" s="1" t="str">
        <f ca="1">IFERROR(__xludf.DUMMYFUNCTION("GOOGLETRANSLATE(D421,""en"",""pt"")"),"Pequeno")</f>
        <v>Pequeno</v>
      </c>
      <c r="D421" s="3">
        <v>43505</v>
      </c>
      <c r="E421" s="1">
        <v>1</v>
      </c>
      <c r="F421" s="2" t="str">
        <f ca="1">IFERROR(__xludf.DUMMYFUNCTION("GOOGLETRANSLATE(I421,""en"",""pt"")"),"Leite")</f>
        <v>Leite</v>
      </c>
      <c r="G421" s="1" t="s">
        <v>2417</v>
      </c>
      <c r="H421" s="1" t="s">
        <v>2576</v>
      </c>
      <c r="I421" s="1" t="str">
        <f ca="1">IFERROR(__xludf.DUMMYFUNCTION("GOOGLETRANSLATE(O421,""en"",""pt"")"),"2")</f>
        <v>2</v>
      </c>
      <c r="J421" s="1" t="str">
        <f ca="1">IFERROR(__xludf.DUMMYFUNCTION("GOOGLETRANSLATE(Q421,""en"",""pt"")"),"Pacote de polietileno")</f>
        <v>Pacote de polietileno</v>
      </c>
      <c r="K421" s="3">
        <v>43450</v>
      </c>
      <c r="L421" s="3">
        <v>43452</v>
      </c>
      <c r="M421" s="1">
        <v>227</v>
      </c>
      <c r="N421" s="1" t="s">
        <v>2577</v>
      </c>
      <c r="O421" s="1" t="s">
        <v>2578</v>
      </c>
      <c r="P421" s="1">
        <v>199</v>
      </c>
      <c r="Q421" s="1" t="s">
        <v>2580</v>
      </c>
      <c r="R421">
        <f t="shared" ca="1" si="6"/>
        <v>1</v>
      </c>
      <c r="S421">
        <f t="shared" ca="1" si="6"/>
        <v>0</v>
      </c>
    </row>
    <row r="422" spans="1:19" ht="13.2">
      <c r="A422" s="1" t="s">
        <v>2581</v>
      </c>
      <c r="B422" s="1">
        <v>68</v>
      </c>
      <c r="C422" s="1" t="str">
        <f ca="1">IFERROR(__xludf.DUMMYFUNCTION("GOOGLETRANSLATE(D422,""en"",""pt"")"),"Pequeno")</f>
        <v>Pequeno</v>
      </c>
      <c r="D422" s="3">
        <v>43822</v>
      </c>
      <c r="E422" s="1">
        <v>10</v>
      </c>
      <c r="F422" s="2" t="str">
        <f ca="1">IFERROR(__xludf.DUMMYFUNCTION("GOOGLETRANSLATE(I422,""en"",""pt"")"),"ghee")</f>
        <v>ghee</v>
      </c>
      <c r="G422" s="1" t="s">
        <v>251</v>
      </c>
      <c r="H422" s="1" t="s">
        <v>2582</v>
      </c>
      <c r="I422" s="1" t="str">
        <f ca="1">IFERROR(__xludf.DUMMYFUNCTION("GOOGLETRANSLATE(O422,""en"",""pt"")"),"99")</f>
        <v>99</v>
      </c>
      <c r="J422" s="1" t="str">
        <f ca="1">IFERROR(__xludf.DUMMYFUNCTION("GOOGLETRANSLATE(Q422,""en"",""pt"")"),"Ambiente")</f>
        <v>Ambiente</v>
      </c>
      <c r="K422" s="3">
        <v>43792</v>
      </c>
      <c r="L422" s="3">
        <v>43891</v>
      </c>
      <c r="M422" s="1">
        <v>25</v>
      </c>
      <c r="N422" s="1" t="s">
        <v>2583</v>
      </c>
      <c r="O422" s="1" t="s">
        <v>2584</v>
      </c>
      <c r="P422" s="1">
        <v>7</v>
      </c>
      <c r="Q422" s="1" t="s">
        <v>2585</v>
      </c>
      <c r="R422">
        <f t="shared" ca="1" si="6"/>
        <v>1</v>
      </c>
      <c r="S422">
        <f t="shared" ca="1" si="6"/>
        <v>1</v>
      </c>
    </row>
    <row r="423" spans="1:19" ht="13.2">
      <c r="A423" s="1" t="s">
        <v>2586</v>
      </c>
      <c r="B423" s="1">
        <v>94</v>
      </c>
      <c r="C423" s="1" t="str">
        <f ca="1">IFERROR(__xludf.DUMMYFUNCTION("GOOGLETRANSLATE(D423,""en"",""pt"")"),"Grande")</f>
        <v>Grande</v>
      </c>
      <c r="D423" s="3">
        <v>44550</v>
      </c>
      <c r="E423" s="1">
        <v>4</v>
      </c>
      <c r="F423" s="2" t="str">
        <f ca="1">IFERROR(__xludf.DUMMYFUNCTION("GOOGLETRANSLATE(I423,""en"",""pt"")"),"Iogurte")</f>
        <v>Iogurte</v>
      </c>
      <c r="G423" s="1" t="s">
        <v>2587</v>
      </c>
      <c r="H423" s="1" t="s">
        <v>2588</v>
      </c>
      <c r="I423" s="1" t="str">
        <f ca="1">IFERROR(__xludf.DUMMYFUNCTION("GOOGLETRANSLATE(O423,""en"",""pt"")"),"22")</f>
        <v>22</v>
      </c>
      <c r="J423" s="1" t="str">
        <f ca="1">IFERROR(__xludf.DUMMYFUNCTION("GOOGLETRANSLATE(Q423,""en"",""pt"")"),"Refrigerado")</f>
        <v>Refrigerado</v>
      </c>
      <c r="K423" s="3">
        <v>44544</v>
      </c>
      <c r="L423" s="3">
        <v>44566</v>
      </c>
      <c r="M423" s="1">
        <v>558</v>
      </c>
      <c r="N423" s="1" t="s">
        <v>2589</v>
      </c>
      <c r="O423" s="1" t="s">
        <v>2590</v>
      </c>
      <c r="P423" s="1">
        <v>43</v>
      </c>
      <c r="Q423" s="1" t="s">
        <v>2591</v>
      </c>
      <c r="R423">
        <f t="shared" ca="1" si="6"/>
        <v>0</v>
      </c>
      <c r="S423">
        <f t="shared" ca="1" si="6"/>
        <v>1</v>
      </c>
    </row>
    <row r="424" spans="1:19" ht="13.2">
      <c r="A424" s="1" t="s">
        <v>2592</v>
      </c>
      <c r="B424" s="1">
        <v>87</v>
      </c>
      <c r="C424" s="1" t="str">
        <f ca="1">IFERROR(__xludf.DUMMYFUNCTION("GOOGLETRANSLATE(D424,""en"",""pt"")"),"Grande")</f>
        <v>Grande</v>
      </c>
      <c r="D424" s="3">
        <v>44010</v>
      </c>
      <c r="E424" s="1">
        <v>5</v>
      </c>
      <c r="F424" s="2" t="str">
        <f ca="1">IFERROR(__xludf.DUMMYFUNCTION("GOOGLETRANSLATE(I424,""en"",""pt"")"),"Sorvete")</f>
        <v>Sorvete</v>
      </c>
      <c r="G424" s="1" t="s">
        <v>2593</v>
      </c>
      <c r="H424" s="1" t="s">
        <v>2594</v>
      </c>
      <c r="I424" s="1" t="str">
        <f ca="1">IFERROR(__xludf.DUMMYFUNCTION("GOOGLETRANSLATE(O424,""en"",""pt"")"),"30")</f>
        <v>30</v>
      </c>
      <c r="J424" s="1" t="str">
        <f ca="1">IFERROR(__xludf.DUMMYFUNCTION("GOOGLETRANSLATE(Q424,""en"",""pt"")"),"Congeladas")</f>
        <v>Congeladas</v>
      </c>
      <c r="K424" s="3">
        <v>43997</v>
      </c>
      <c r="L424" s="3">
        <v>44027</v>
      </c>
      <c r="M424" s="1">
        <v>2</v>
      </c>
      <c r="N424" s="1" t="s">
        <v>2595</v>
      </c>
      <c r="O424" s="1" t="s">
        <v>2596</v>
      </c>
      <c r="P424" s="1">
        <v>529</v>
      </c>
      <c r="Q424" s="1" t="s">
        <v>2597</v>
      </c>
      <c r="R424">
        <f t="shared" ca="1" si="6"/>
        <v>0</v>
      </c>
      <c r="S424">
        <f t="shared" ca="1" si="6"/>
        <v>0</v>
      </c>
    </row>
    <row r="425" spans="1:19" ht="13.2">
      <c r="A425" s="1" t="s">
        <v>2598</v>
      </c>
      <c r="B425" s="1">
        <v>42</v>
      </c>
      <c r="C425" s="1" t="str">
        <f ca="1">IFERROR(__xludf.DUMMYFUNCTION("GOOGLETRANSLATE(D425,""en"",""pt"")"),"Médio")</f>
        <v>Médio</v>
      </c>
      <c r="D425" s="3">
        <v>44358</v>
      </c>
      <c r="E425" s="1">
        <v>1</v>
      </c>
      <c r="F425" s="2" t="str">
        <f ca="1">IFERROR(__xludf.DUMMYFUNCTION("GOOGLETRANSLATE(I425,""en"",""pt"")"),"Leite")</f>
        <v>Leite</v>
      </c>
      <c r="G425" s="1" t="s">
        <v>2599</v>
      </c>
      <c r="H425" s="1" t="s">
        <v>2600</v>
      </c>
      <c r="I425" s="1" t="str">
        <f ca="1">IFERROR(__xludf.DUMMYFUNCTION("GOOGLETRANSLATE(O425,""en"",""pt"")"),"1")</f>
        <v>1</v>
      </c>
      <c r="J425" s="1" t="str">
        <f ca="1">IFERROR(__xludf.DUMMYFUNCTION("GOOGLETRANSLATE(Q425,""en"",""pt"")"),"Pacote de polietileno")</f>
        <v>Pacote de polietileno</v>
      </c>
      <c r="K425" s="3">
        <v>44333</v>
      </c>
      <c r="L425" s="3">
        <v>44334</v>
      </c>
      <c r="M425" s="1">
        <v>190</v>
      </c>
      <c r="N425" s="1" t="s">
        <v>2601</v>
      </c>
      <c r="O425" s="1" t="s">
        <v>2602</v>
      </c>
      <c r="P425" s="1">
        <v>708</v>
      </c>
      <c r="Q425" s="1" t="s">
        <v>2604</v>
      </c>
      <c r="R425">
        <f t="shared" ca="1" si="6"/>
        <v>0</v>
      </c>
      <c r="S425">
        <f t="shared" ca="1" si="6"/>
        <v>0</v>
      </c>
    </row>
    <row r="426" spans="1:19" ht="13.2">
      <c r="A426" s="1" t="s">
        <v>2605</v>
      </c>
      <c r="B426" s="1">
        <v>10</v>
      </c>
      <c r="C426" s="1" t="str">
        <f ca="1">IFERROR(__xludf.DUMMYFUNCTION("GOOGLETRANSLATE(D426,""en"",""pt"")"),"Grande")</f>
        <v>Grande</v>
      </c>
      <c r="D426" s="3">
        <v>44292</v>
      </c>
      <c r="E426" s="1">
        <v>10</v>
      </c>
      <c r="F426" s="2" t="str">
        <f ca="1">IFERROR(__xludf.DUMMYFUNCTION("GOOGLETRANSLATE(I426,""en"",""pt"")"),"ghee")</f>
        <v>ghee</v>
      </c>
      <c r="G426" s="1" t="s">
        <v>2606</v>
      </c>
      <c r="H426" s="1" t="s">
        <v>2607</v>
      </c>
      <c r="I426" s="1" t="str">
        <f ca="1">IFERROR(__xludf.DUMMYFUNCTION("GOOGLETRANSLATE(O426,""en"",""pt"")"),"106")</f>
        <v>106</v>
      </c>
      <c r="J426" s="1" t="str">
        <f ca="1">IFERROR(__xludf.DUMMYFUNCTION("GOOGLETRANSLATE(Q426,""en"",""pt"")"),"Ambiente")</f>
        <v>Ambiente</v>
      </c>
      <c r="K426" s="3">
        <v>44278</v>
      </c>
      <c r="L426" s="3">
        <v>44384</v>
      </c>
      <c r="M426" s="1">
        <v>37</v>
      </c>
      <c r="N426" s="1" t="s">
        <v>2608</v>
      </c>
      <c r="O426" s="1" t="s">
        <v>2609</v>
      </c>
      <c r="P426" s="1">
        <v>911</v>
      </c>
      <c r="Q426" s="1" t="s">
        <v>2611</v>
      </c>
      <c r="R426">
        <f t="shared" ca="1" si="6"/>
        <v>0</v>
      </c>
      <c r="S426">
        <f t="shared" ca="1" si="6"/>
        <v>1</v>
      </c>
    </row>
    <row r="427" spans="1:19" ht="13.2">
      <c r="A427" s="1" t="s">
        <v>2612</v>
      </c>
      <c r="B427" s="1">
        <v>50</v>
      </c>
      <c r="C427" s="1" t="str">
        <f ca="1">IFERROR(__xludf.DUMMYFUNCTION("GOOGLETRANSLATE(D427,""en"",""pt"")"),"Pequeno")</f>
        <v>Pequeno</v>
      </c>
      <c r="D427" s="3">
        <v>43750</v>
      </c>
      <c r="E427" s="1">
        <v>6</v>
      </c>
      <c r="F427" s="2" t="str">
        <f ca="1">IFERROR(__xludf.DUMMYFUNCTION("GOOGLETRANSLATE(I427,""en"",""pt"")"),"Coalhada")</f>
        <v>Coalhada</v>
      </c>
      <c r="G427" s="1" t="s">
        <v>2613</v>
      </c>
      <c r="H427" s="1" t="s">
        <v>2614</v>
      </c>
      <c r="I427" s="1" t="str">
        <f ca="1">IFERROR(__xludf.DUMMYFUNCTION("GOOGLETRANSLATE(O427,""en"",""pt"")"),"5")</f>
        <v>5</v>
      </c>
      <c r="J427" s="1" t="str">
        <f ca="1">IFERROR(__xludf.DUMMYFUNCTION("GOOGLETRANSLATE(Q427,""en"",""pt"")"),"Refrigerado")</f>
        <v>Refrigerado</v>
      </c>
      <c r="K427" s="3">
        <v>43748</v>
      </c>
      <c r="L427" s="3">
        <v>43753</v>
      </c>
      <c r="M427" s="1">
        <v>350</v>
      </c>
      <c r="N427" s="1" t="s">
        <v>2615</v>
      </c>
      <c r="O427" s="1" t="s">
        <v>2616</v>
      </c>
      <c r="P427" s="1">
        <v>71</v>
      </c>
      <c r="Q427" s="1" t="s">
        <v>2618</v>
      </c>
      <c r="R427">
        <f t="shared" ca="1" si="6"/>
        <v>1</v>
      </c>
      <c r="S427">
        <f t="shared" ca="1" si="6"/>
        <v>1</v>
      </c>
    </row>
    <row r="428" spans="1:19" ht="13.2">
      <c r="A428" s="1" t="s">
        <v>2619</v>
      </c>
      <c r="B428" s="1">
        <v>26</v>
      </c>
      <c r="C428" s="1" t="str">
        <f ca="1">IFERROR(__xludf.DUMMYFUNCTION("GOOGLETRANSLATE(D428,""en"",""pt"")"),"Médio")</f>
        <v>Médio</v>
      </c>
      <c r="D428" s="3">
        <v>44075</v>
      </c>
      <c r="E428" s="1">
        <v>6</v>
      </c>
      <c r="F428" s="2" t="str">
        <f ca="1">IFERROR(__xludf.DUMMYFUNCTION("GOOGLETRANSLATE(I428,""en"",""pt"")"),"Coalhada")</f>
        <v>Coalhada</v>
      </c>
      <c r="G428" s="1" t="s">
        <v>2620</v>
      </c>
      <c r="H428" s="1" t="s">
        <v>2621</v>
      </c>
      <c r="I428" s="1" t="str">
        <f ca="1">IFERROR(__xludf.DUMMYFUNCTION("GOOGLETRANSLATE(O428,""en"",""pt"")"),"7")</f>
        <v>7</v>
      </c>
      <c r="J428" s="1" t="str">
        <f ca="1">IFERROR(__xludf.DUMMYFUNCTION("GOOGLETRANSLATE(Q428,""en"",""pt"")"),"Refrigerado")</f>
        <v>Refrigerado</v>
      </c>
      <c r="K428" s="3">
        <v>44041</v>
      </c>
      <c r="L428" s="3">
        <v>44048</v>
      </c>
      <c r="M428" s="1">
        <v>455</v>
      </c>
      <c r="N428" s="6">
        <v>45550</v>
      </c>
      <c r="O428" s="1" t="s">
        <v>2622</v>
      </c>
      <c r="P428" s="1">
        <v>501</v>
      </c>
      <c r="Q428" s="1" t="s">
        <v>2623</v>
      </c>
      <c r="R428">
        <f t="shared" ca="1" si="6"/>
        <v>1</v>
      </c>
      <c r="S428">
        <f t="shared" ca="1" si="6"/>
        <v>1</v>
      </c>
    </row>
    <row r="429" spans="1:19" ht="13.2">
      <c r="A429" s="1" t="s">
        <v>2624</v>
      </c>
      <c r="B429" s="1">
        <v>62</v>
      </c>
      <c r="C429" s="1" t="str">
        <f ca="1">IFERROR(__xludf.DUMMYFUNCTION("GOOGLETRANSLATE(D429,""en"",""pt"")"),"Grande")</f>
        <v>Grande</v>
      </c>
      <c r="D429" s="3">
        <v>44240</v>
      </c>
      <c r="E429" s="1">
        <v>7</v>
      </c>
      <c r="F429" s="2" t="str">
        <f ca="1">IFERROR(__xludf.DUMMYFUNCTION("GOOGLETRANSLATE(I429,""en"",""pt"")"),"Lassi")</f>
        <v>Lassi</v>
      </c>
      <c r="G429" s="1" t="s">
        <v>2625</v>
      </c>
      <c r="H429" s="1" t="s">
        <v>2626</v>
      </c>
      <c r="I429" s="1" t="str">
        <f ca="1">IFERROR(__xludf.DUMMYFUNCTION("GOOGLETRANSLATE(O429,""en"",""pt"")"),"18")</f>
        <v>18</v>
      </c>
      <c r="J429" s="1" t="str">
        <f ca="1">IFERROR(__xludf.DUMMYFUNCTION("GOOGLETRANSLATE(Q429,""en"",""pt"")"),"Refrigerado")</f>
        <v>Refrigerado</v>
      </c>
      <c r="K429" s="3">
        <v>44182</v>
      </c>
      <c r="L429" s="3">
        <v>44200</v>
      </c>
      <c r="M429" s="1">
        <v>275</v>
      </c>
      <c r="N429" s="1" t="s">
        <v>2627</v>
      </c>
      <c r="O429" s="1" t="s">
        <v>2628</v>
      </c>
      <c r="P429" s="1">
        <v>629</v>
      </c>
      <c r="Q429" s="1" t="s">
        <v>2629</v>
      </c>
      <c r="R429">
        <f t="shared" ca="1" si="6"/>
        <v>1</v>
      </c>
      <c r="S429">
        <f t="shared" ca="1" si="6"/>
        <v>0</v>
      </c>
    </row>
    <row r="430" spans="1:19" ht="13.2">
      <c r="A430" s="1" t="s">
        <v>2630</v>
      </c>
      <c r="B430" s="1">
        <v>10</v>
      </c>
      <c r="C430" s="1" t="str">
        <f ca="1">IFERROR(__xludf.DUMMYFUNCTION("GOOGLETRANSLATE(D430,""en"",""pt"")"),"Médio")</f>
        <v>Médio</v>
      </c>
      <c r="D430" s="3">
        <v>44557</v>
      </c>
      <c r="E430" s="1">
        <v>8</v>
      </c>
      <c r="F430" s="2" t="str">
        <f ca="1">IFERROR(__xludf.DUMMYFUNCTION("GOOGLETRANSLATE(I430,""en"",""pt"")"),"Soro de leite coalhado")</f>
        <v>Soro de leite coalhado</v>
      </c>
      <c r="G430" s="1" t="s">
        <v>2631</v>
      </c>
      <c r="H430" s="1" t="s">
        <v>2632</v>
      </c>
      <c r="I430" s="1" t="str">
        <f ca="1">IFERROR(__xludf.DUMMYFUNCTION("GOOGLETRANSLATE(O430,""en"",""pt"")"),"8")</f>
        <v>8</v>
      </c>
      <c r="J430" s="1" t="str">
        <f ca="1">IFERROR(__xludf.DUMMYFUNCTION("GOOGLETRANSLATE(Q430,""en"",""pt"")"),"Refrigerado")</f>
        <v>Refrigerado</v>
      </c>
      <c r="K430" s="3">
        <v>44552</v>
      </c>
      <c r="L430" s="3">
        <v>44560</v>
      </c>
      <c r="M430" s="1">
        <v>106</v>
      </c>
      <c r="N430" s="1" t="s">
        <v>2633</v>
      </c>
      <c r="O430" s="1" t="s">
        <v>2634</v>
      </c>
      <c r="P430" s="1">
        <v>127</v>
      </c>
      <c r="Q430" s="1" t="s">
        <v>487</v>
      </c>
      <c r="R430">
        <f t="shared" ca="1" si="6"/>
        <v>0</v>
      </c>
      <c r="S430">
        <f t="shared" ca="1" si="6"/>
        <v>0</v>
      </c>
    </row>
    <row r="431" spans="1:19" ht="13.2">
      <c r="A431" s="1" t="s">
        <v>2636</v>
      </c>
      <c r="B431" s="1">
        <v>19</v>
      </c>
      <c r="C431" s="1" t="str">
        <f ca="1">IFERROR(__xludf.DUMMYFUNCTION("GOOGLETRANSLATE(D431,""en"",""pt"")"),"Pequeno")</f>
        <v>Pequeno</v>
      </c>
      <c r="D431" s="3">
        <v>44296</v>
      </c>
      <c r="E431" s="1">
        <v>4</v>
      </c>
      <c r="F431" s="2" t="str">
        <f ca="1">IFERROR(__xludf.DUMMYFUNCTION("GOOGLETRANSLATE(I431,""en"",""pt"")"),"Iogurte")</f>
        <v>Iogurte</v>
      </c>
      <c r="G431" s="1" t="s">
        <v>2637</v>
      </c>
      <c r="H431" s="1" t="s">
        <v>2638</v>
      </c>
      <c r="I431" s="1" t="str">
        <f ca="1">IFERROR(__xludf.DUMMYFUNCTION("GOOGLETRANSLATE(O431,""en"",""pt"")"),"30")</f>
        <v>30</v>
      </c>
      <c r="J431" s="1" t="str">
        <f ca="1">IFERROR(__xludf.DUMMYFUNCTION("GOOGLETRANSLATE(Q431,""en"",""pt"")"),"Refrigerado")</f>
        <v>Refrigerado</v>
      </c>
      <c r="K431" s="3">
        <v>44284</v>
      </c>
      <c r="L431" s="3">
        <v>44314</v>
      </c>
      <c r="M431" s="1">
        <v>311</v>
      </c>
      <c r="N431" s="1" t="s">
        <v>2639</v>
      </c>
      <c r="O431" s="1" t="s">
        <v>2640</v>
      </c>
      <c r="P431" s="1">
        <v>284</v>
      </c>
      <c r="Q431" s="1" t="s">
        <v>2641</v>
      </c>
      <c r="R431">
        <f t="shared" ca="1" si="6"/>
        <v>1</v>
      </c>
      <c r="S431">
        <f t="shared" ca="1" si="6"/>
        <v>0</v>
      </c>
    </row>
    <row r="432" spans="1:19" ht="13.2">
      <c r="A432" s="1" t="s">
        <v>2642</v>
      </c>
      <c r="B432" s="1">
        <v>51</v>
      </c>
      <c r="C432" s="1" t="str">
        <f ca="1">IFERROR(__xludf.DUMMYFUNCTION("GOOGLETRANSLATE(D432,""en"",""pt"")"),"Pequeno")</f>
        <v>Pequeno</v>
      </c>
      <c r="D432" s="3">
        <v>43637</v>
      </c>
      <c r="E432" s="1">
        <v>6</v>
      </c>
      <c r="F432" s="2" t="str">
        <f ca="1">IFERROR(__xludf.DUMMYFUNCTION("GOOGLETRANSLATE(I432,""en"",""pt"")"),"Coalhada")</f>
        <v>Coalhada</v>
      </c>
      <c r="G432" s="1" t="s">
        <v>2643</v>
      </c>
      <c r="H432" s="1" t="s">
        <v>2644</v>
      </c>
      <c r="I432" s="1" t="str">
        <f ca="1">IFERROR(__xludf.DUMMYFUNCTION("GOOGLETRANSLATE(O432,""en"",""pt"")"),"5")</f>
        <v>5</v>
      </c>
      <c r="J432" s="1" t="str">
        <f ca="1">IFERROR(__xludf.DUMMYFUNCTION("GOOGLETRANSLATE(Q432,""en"",""pt"")"),"Refrigerado")</f>
        <v>Refrigerado</v>
      </c>
      <c r="K432" s="3">
        <v>43607</v>
      </c>
      <c r="L432" s="3">
        <v>43612</v>
      </c>
      <c r="M432" s="1">
        <v>19</v>
      </c>
      <c r="N432" s="1" t="s">
        <v>2645</v>
      </c>
      <c r="O432" s="1" t="s">
        <v>2646</v>
      </c>
      <c r="P432" s="1">
        <v>643</v>
      </c>
      <c r="Q432" s="1" t="s">
        <v>2196</v>
      </c>
      <c r="R432">
        <f t="shared" ca="1" si="6"/>
        <v>1</v>
      </c>
      <c r="S432">
        <f t="shared" ca="1" si="6"/>
        <v>0</v>
      </c>
    </row>
    <row r="433" spans="1:19" ht="13.2">
      <c r="A433" s="1" t="s">
        <v>2648</v>
      </c>
      <c r="B433" s="1">
        <v>78</v>
      </c>
      <c r="C433" s="1" t="str">
        <f ca="1">IFERROR(__xludf.DUMMYFUNCTION("GOOGLETRANSLATE(D433,""en"",""pt"")"),"Médio")</f>
        <v>Médio</v>
      </c>
      <c r="D433" s="3">
        <v>43652</v>
      </c>
      <c r="E433" s="1">
        <v>8</v>
      </c>
      <c r="F433" s="2" t="str">
        <f ca="1">IFERROR(__xludf.DUMMYFUNCTION("GOOGLETRANSLATE(I433,""en"",""pt"")"),"Soro de leite coalhado")</f>
        <v>Soro de leite coalhado</v>
      </c>
      <c r="G433" s="1" t="s">
        <v>2649</v>
      </c>
      <c r="H433" s="1" t="s">
        <v>2650</v>
      </c>
      <c r="I433" s="1" t="str">
        <f ca="1">IFERROR(__xludf.DUMMYFUNCTION("GOOGLETRANSLATE(O433,""en"",""pt"")"),"14")</f>
        <v>14</v>
      </c>
      <c r="J433" s="1" t="str">
        <f ca="1">IFERROR(__xludf.DUMMYFUNCTION("GOOGLETRANSLATE(Q433,""en"",""pt"")"),"Refrigerado")</f>
        <v>Refrigerado</v>
      </c>
      <c r="K433" s="3">
        <v>43623</v>
      </c>
      <c r="L433" s="3">
        <v>43637</v>
      </c>
      <c r="M433" s="1">
        <v>38</v>
      </c>
      <c r="N433" s="4">
        <v>45606</v>
      </c>
      <c r="O433" s="1" t="s">
        <v>2651</v>
      </c>
      <c r="P433" s="1">
        <v>788</v>
      </c>
      <c r="Q433" s="1" t="s">
        <v>2653</v>
      </c>
      <c r="R433">
        <f t="shared" ca="1" si="6"/>
        <v>1</v>
      </c>
      <c r="S433">
        <f t="shared" ca="1" si="6"/>
        <v>0</v>
      </c>
    </row>
    <row r="434" spans="1:19" ht="13.2">
      <c r="A434" s="1" t="s">
        <v>2654</v>
      </c>
      <c r="B434" s="1">
        <v>29</v>
      </c>
      <c r="C434" s="1" t="str">
        <f ca="1">IFERROR(__xludf.DUMMYFUNCTION("GOOGLETRANSLATE(D434,""en"",""pt"")"),"Pequeno")</f>
        <v>Pequeno</v>
      </c>
      <c r="D434" s="3">
        <v>44280</v>
      </c>
      <c r="E434" s="1">
        <v>4</v>
      </c>
      <c r="F434" s="2" t="str">
        <f ca="1">IFERROR(__xludf.DUMMYFUNCTION("GOOGLETRANSLATE(I434,""en"",""pt"")"),"Iogurte")</f>
        <v>Iogurte</v>
      </c>
      <c r="G434" s="1" t="s">
        <v>2655</v>
      </c>
      <c r="H434" s="1" t="s">
        <v>2656</v>
      </c>
      <c r="I434" s="1" t="str">
        <f ca="1">IFERROR(__xludf.DUMMYFUNCTION("GOOGLETRANSLATE(O434,""en"",""pt"")"),"24")</f>
        <v>24</v>
      </c>
      <c r="J434" s="1" t="str">
        <f ca="1">IFERROR(__xludf.DUMMYFUNCTION("GOOGLETRANSLATE(Q434,""en"",""pt"")"),"Refrigerado")</f>
        <v>Refrigerado</v>
      </c>
      <c r="K434" s="3">
        <v>44256</v>
      </c>
      <c r="L434" s="3">
        <v>44280</v>
      </c>
      <c r="M434" s="1">
        <v>170</v>
      </c>
      <c r="N434" s="1" t="s">
        <v>2347</v>
      </c>
      <c r="O434" s="1" t="s">
        <v>2657</v>
      </c>
      <c r="P434" s="1">
        <v>277</v>
      </c>
      <c r="Q434" s="1" t="s">
        <v>2659</v>
      </c>
      <c r="R434">
        <f t="shared" ca="1" si="6"/>
        <v>0</v>
      </c>
      <c r="S434">
        <f t="shared" ca="1" si="6"/>
        <v>0</v>
      </c>
    </row>
    <row r="435" spans="1:19" ht="13.2">
      <c r="A435" s="1" t="s">
        <v>2660</v>
      </c>
      <c r="B435" s="1">
        <v>44</v>
      </c>
      <c r="C435" s="1" t="str">
        <f ca="1">IFERROR(__xludf.DUMMYFUNCTION("GOOGLETRANSLATE(D435,""en"",""pt"")"),"Grande")</f>
        <v>Grande</v>
      </c>
      <c r="D435" s="3">
        <v>43937</v>
      </c>
      <c r="E435" s="1">
        <v>4</v>
      </c>
      <c r="F435" s="2" t="str">
        <f ca="1">IFERROR(__xludf.DUMMYFUNCTION("GOOGLETRANSLATE(I435,""en"",""pt"")"),"Iogurte")</f>
        <v>Iogurte</v>
      </c>
      <c r="G435" s="1" t="s">
        <v>1122</v>
      </c>
      <c r="H435" s="1" t="s">
        <v>2661</v>
      </c>
      <c r="I435" s="1" t="str">
        <f ca="1">IFERROR(__xludf.DUMMYFUNCTION("GOOGLETRANSLATE(O435,""en"",""pt"")"),"30")</f>
        <v>30</v>
      </c>
      <c r="J435" s="1" t="str">
        <f ca="1">IFERROR(__xludf.DUMMYFUNCTION("GOOGLETRANSLATE(Q435,""en"",""pt"")"),"Refrigerado")</f>
        <v>Refrigerado</v>
      </c>
      <c r="K435" s="3">
        <v>43906</v>
      </c>
      <c r="L435" s="3">
        <v>43936</v>
      </c>
      <c r="M435" s="1">
        <v>751</v>
      </c>
      <c r="N435" s="1" t="s">
        <v>2662</v>
      </c>
      <c r="O435" s="1" t="s">
        <v>2663</v>
      </c>
      <c r="P435" s="1">
        <v>209</v>
      </c>
      <c r="Q435" s="1" t="s">
        <v>2665</v>
      </c>
      <c r="R435">
        <f t="shared" ca="1" si="6"/>
        <v>0</v>
      </c>
      <c r="S435">
        <f t="shared" ca="1" si="6"/>
        <v>1</v>
      </c>
    </row>
    <row r="436" spans="1:19" ht="13.2">
      <c r="A436" s="1" t="s">
        <v>2666</v>
      </c>
      <c r="B436" s="1">
        <v>69</v>
      </c>
      <c r="C436" s="1" t="str">
        <f ca="1">IFERROR(__xludf.DUMMYFUNCTION("GOOGLETRANSLATE(D436,""en"",""pt"")"),"Grande")</f>
        <v>Grande</v>
      </c>
      <c r="D436" s="3">
        <v>44255</v>
      </c>
      <c r="E436" s="1">
        <v>8</v>
      </c>
      <c r="F436" s="2" t="str">
        <f ca="1">IFERROR(__xludf.DUMMYFUNCTION("GOOGLETRANSLATE(I436,""en"",""pt"")"),"Soro de leite coalhado")</f>
        <v>Soro de leite coalhado</v>
      </c>
      <c r="G436" s="1" t="s">
        <v>2667</v>
      </c>
      <c r="H436" s="1" t="s">
        <v>2668</v>
      </c>
      <c r="I436" s="1" t="str">
        <f ca="1">IFERROR(__xludf.DUMMYFUNCTION("GOOGLETRANSLATE(O436,""en"",""pt"")"),"9")</f>
        <v>9</v>
      </c>
      <c r="J436" s="1" t="str">
        <f ca="1">IFERROR(__xludf.DUMMYFUNCTION("GOOGLETRANSLATE(Q436,""en"",""pt"")"),"Refrigerado")</f>
        <v>Refrigerado</v>
      </c>
      <c r="K436" s="3">
        <v>44201</v>
      </c>
      <c r="L436" s="3">
        <v>44210</v>
      </c>
      <c r="M436" s="1">
        <v>174</v>
      </c>
      <c r="N436" s="1" t="s">
        <v>2669</v>
      </c>
      <c r="O436" s="1" t="s">
        <v>2670</v>
      </c>
      <c r="P436" s="1">
        <v>161</v>
      </c>
      <c r="Q436" s="1" t="s">
        <v>2672</v>
      </c>
      <c r="R436">
        <f t="shared" ca="1" si="6"/>
        <v>1</v>
      </c>
      <c r="S436">
        <f t="shared" ca="1" si="6"/>
        <v>0</v>
      </c>
    </row>
    <row r="437" spans="1:19" ht="13.2">
      <c r="A437" s="1" t="s">
        <v>2673</v>
      </c>
      <c r="B437" s="1">
        <v>97</v>
      </c>
      <c r="C437" s="1" t="str">
        <f ca="1">IFERROR(__xludf.DUMMYFUNCTION("GOOGLETRANSLATE(D437,""en"",""pt"")"),"Grande")</f>
        <v>Grande</v>
      </c>
      <c r="D437" s="3">
        <v>43783</v>
      </c>
      <c r="E437" s="1">
        <v>5</v>
      </c>
      <c r="F437" s="2" t="str">
        <f ca="1">IFERROR(__xludf.DUMMYFUNCTION("GOOGLETRANSLATE(I437,""en"",""pt"")"),"Sorvete")</f>
        <v>Sorvete</v>
      </c>
      <c r="G437" s="1" t="s">
        <v>2674</v>
      </c>
      <c r="H437" s="1" t="s">
        <v>2675</v>
      </c>
      <c r="I437" s="1" t="str">
        <f ca="1">IFERROR(__xludf.DUMMYFUNCTION("GOOGLETRANSLATE(O437,""en"",""pt"")"),"22")</f>
        <v>22</v>
      </c>
      <c r="J437" s="1" t="str">
        <f ca="1">IFERROR(__xludf.DUMMYFUNCTION("GOOGLETRANSLATE(Q437,""en"",""pt"")"),"Congeladas")</f>
        <v>Congeladas</v>
      </c>
      <c r="K437" s="3">
        <v>43729</v>
      </c>
      <c r="L437" s="3">
        <v>43751</v>
      </c>
      <c r="M437" s="1">
        <v>37</v>
      </c>
      <c r="N437" s="1" t="s">
        <v>2676</v>
      </c>
      <c r="O437" s="1" t="s">
        <v>2677</v>
      </c>
      <c r="P437" s="1">
        <v>28</v>
      </c>
      <c r="Q437" s="1" t="s">
        <v>436</v>
      </c>
      <c r="R437">
        <f t="shared" ca="1" si="6"/>
        <v>1</v>
      </c>
      <c r="S437">
        <f t="shared" ca="1" si="6"/>
        <v>1</v>
      </c>
    </row>
    <row r="438" spans="1:19" ht="13.2">
      <c r="A438" s="1" t="s">
        <v>2678</v>
      </c>
      <c r="B438" s="1">
        <v>53</v>
      </c>
      <c r="C438" s="1" t="str">
        <f ca="1">IFERROR(__xludf.DUMMYFUNCTION("GOOGLETRANSLATE(D438,""en"",""pt"")"),"Pequeno")</f>
        <v>Pequeno</v>
      </c>
      <c r="D438" s="3">
        <v>44521</v>
      </c>
      <c r="E438" s="1">
        <v>5</v>
      </c>
      <c r="F438" s="2" t="str">
        <f ca="1">IFERROR(__xludf.DUMMYFUNCTION("GOOGLETRANSLATE(I438,""en"",""pt"")"),"Sorvete")</f>
        <v>Sorvete</v>
      </c>
      <c r="G438" s="1" t="s">
        <v>2679</v>
      </c>
      <c r="H438" s="1" t="s">
        <v>2680</v>
      </c>
      <c r="I438" s="1" t="str">
        <f ca="1">IFERROR(__xludf.DUMMYFUNCTION("GOOGLETRANSLATE(O438,""en"",""pt"")"),"24")</f>
        <v>24</v>
      </c>
      <c r="J438" s="1" t="str">
        <f ca="1">IFERROR(__xludf.DUMMYFUNCTION("GOOGLETRANSLATE(Q438,""en"",""pt"")"),"Congeladas")</f>
        <v>Congeladas</v>
      </c>
      <c r="K438" s="3">
        <v>44510</v>
      </c>
      <c r="L438" s="3">
        <v>44534</v>
      </c>
      <c r="M438" s="1">
        <v>78</v>
      </c>
      <c r="N438" s="1" t="s">
        <v>2681</v>
      </c>
      <c r="O438" s="1" t="s">
        <v>2682</v>
      </c>
      <c r="P438" s="1">
        <v>380</v>
      </c>
      <c r="Q438" s="1" t="s">
        <v>2684</v>
      </c>
      <c r="R438">
        <f t="shared" ca="1" si="6"/>
        <v>0</v>
      </c>
      <c r="S438">
        <f t="shared" ca="1" si="6"/>
        <v>0</v>
      </c>
    </row>
    <row r="439" spans="1:19" ht="13.2">
      <c r="A439" s="1" t="s">
        <v>2685</v>
      </c>
      <c r="B439" s="1">
        <v>92</v>
      </c>
      <c r="C439" s="1" t="str">
        <f ca="1">IFERROR(__xludf.DUMMYFUNCTION("GOOGLETRANSLATE(D439,""en"",""pt"")"),"Médio")</f>
        <v>Médio</v>
      </c>
      <c r="D439" s="3">
        <v>44102</v>
      </c>
      <c r="E439" s="1">
        <v>8</v>
      </c>
      <c r="F439" s="2" t="str">
        <f ca="1">IFERROR(__xludf.DUMMYFUNCTION("GOOGLETRANSLATE(I439,""en"",""pt"")"),"Soro de leite coalhado")</f>
        <v>Soro de leite coalhado</v>
      </c>
      <c r="G439" s="1" t="s">
        <v>2686</v>
      </c>
      <c r="H439" s="1" t="s">
        <v>2687</v>
      </c>
      <c r="I439" s="1" t="str">
        <f ca="1">IFERROR(__xludf.DUMMYFUNCTION("GOOGLETRANSLATE(O439,""en"",""pt"")"),"10")</f>
        <v>10</v>
      </c>
      <c r="J439" s="1" t="str">
        <f ca="1">IFERROR(__xludf.DUMMYFUNCTION("GOOGLETRANSLATE(Q439,""en"",""pt"")"),"Refrigerado")</f>
        <v>Refrigerado</v>
      </c>
      <c r="K439" s="3">
        <v>44078</v>
      </c>
      <c r="L439" s="3">
        <v>44088</v>
      </c>
      <c r="M439" s="1">
        <v>230</v>
      </c>
      <c r="N439" s="1" t="s">
        <v>2688</v>
      </c>
      <c r="O439" s="1" t="s">
        <v>2689</v>
      </c>
      <c r="P439" s="1">
        <v>114</v>
      </c>
      <c r="Q439" s="1" t="s">
        <v>2691</v>
      </c>
      <c r="R439">
        <f t="shared" ca="1" si="6"/>
        <v>1</v>
      </c>
      <c r="S439">
        <f t="shared" ca="1" si="6"/>
        <v>0</v>
      </c>
    </row>
    <row r="440" spans="1:19" ht="13.2">
      <c r="A440" s="1" t="s">
        <v>2692</v>
      </c>
      <c r="B440" s="1">
        <v>30</v>
      </c>
      <c r="C440" s="1" t="str">
        <f ca="1">IFERROR(__xludf.DUMMYFUNCTION("GOOGLETRANSLATE(D440,""en"",""pt"")"),"Grande")</f>
        <v>Grande</v>
      </c>
      <c r="D440" s="3">
        <v>44486</v>
      </c>
      <c r="E440" s="1">
        <v>8</v>
      </c>
      <c r="F440" s="2" t="str">
        <f ca="1">IFERROR(__xludf.DUMMYFUNCTION("GOOGLETRANSLATE(I440,""en"",""pt"")"),"Soro de leite coalhado")</f>
        <v>Soro de leite coalhado</v>
      </c>
      <c r="G440" s="1" t="s">
        <v>2693</v>
      </c>
      <c r="H440" s="1" t="s">
        <v>2694</v>
      </c>
      <c r="I440" s="1" t="str">
        <f ca="1">IFERROR(__xludf.DUMMYFUNCTION("GOOGLETRANSLATE(O440,""en"",""pt"")"),"9")</f>
        <v>9</v>
      </c>
      <c r="J440" s="1" t="str">
        <f ca="1">IFERROR(__xludf.DUMMYFUNCTION("GOOGLETRANSLATE(Q440,""en"",""pt"")"),"Refrigerado")</f>
        <v>Refrigerado</v>
      </c>
      <c r="K440" s="3">
        <v>44462</v>
      </c>
      <c r="L440" s="3">
        <v>44471</v>
      </c>
      <c r="M440" s="1">
        <v>82</v>
      </c>
      <c r="N440" s="1" t="s">
        <v>1032</v>
      </c>
      <c r="O440" s="1" t="s">
        <v>2695</v>
      </c>
      <c r="P440" s="1">
        <v>113</v>
      </c>
      <c r="Q440" s="1" t="s">
        <v>2697</v>
      </c>
      <c r="R440">
        <f t="shared" ca="1" si="6"/>
        <v>0</v>
      </c>
      <c r="S440">
        <f t="shared" ca="1" si="6"/>
        <v>0</v>
      </c>
    </row>
    <row r="441" spans="1:19" ht="13.2">
      <c r="A441" s="1" t="s">
        <v>2698</v>
      </c>
      <c r="B441" s="1">
        <v>73</v>
      </c>
      <c r="C441" s="1" t="str">
        <f ca="1">IFERROR(__xludf.DUMMYFUNCTION("GOOGLETRANSLATE(D441,""en"",""pt"")"),"Grande")</f>
        <v>Grande</v>
      </c>
      <c r="D441" s="3">
        <v>44921</v>
      </c>
      <c r="E441" s="1">
        <v>6</v>
      </c>
      <c r="F441" s="2" t="str">
        <f ca="1">IFERROR(__xludf.DUMMYFUNCTION("GOOGLETRANSLATE(I441,""en"",""pt"")"),"Coalhada")</f>
        <v>Coalhada</v>
      </c>
      <c r="G441" s="1" t="s">
        <v>2699</v>
      </c>
      <c r="H441" s="1" t="s">
        <v>2358</v>
      </c>
      <c r="I441" s="1" t="str">
        <f ca="1">IFERROR(__xludf.DUMMYFUNCTION("GOOGLETRANSLATE(O441,""en"",""pt"")"),"5")</f>
        <v>5</v>
      </c>
      <c r="J441" s="1" t="str">
        <f ca="1">IFERROR(__xludf.DUMMYFUNCTION("GOOGLETRANSLATE(Q441,""en"",""pt"")"),"Refrigerado")</f>
        <v>Refrigerado</v>
      </c>
      <c r="K441" s="3">
        <v>44878</v>
      </c>
      <c r="L441" s="3">
        <v>44883</v>
      </c>
      <c r="M441" s="1">
        <v>314</v>
      </c>
      <c r="N441" s="1" t="s">
        <v>2700</v>
      </c>
      <c r="O441" s="1" t="s">
        <v>2701</v>
      </c>
      <c r="P441" s="1">
        <v>335</v>
      </c>
      <c r="Q441" s="1" t="s">
        <v>2703</v>
      </c>
      <c r="R441">
        <f t="shared" ca="1" si="6"/>
        <v>0</v>
      </c>
      <c r="S441">
        <f t="shared" ca="1" si="6"/>
        <v>1</v>
      </c>
    </row>
    <row r="442" spans="1:19" ht="13.2">
      <c r="A442" s="1" t="s">
        <v>2704</v>
      </c>
      <c r="B442" s="1">
        <v>90</v>
      </c>
      <c r="C442" s="1" t="str">
        <f ca="1">IFERROR(__xludf.DUMMYFUNCTION("GOOGLETRANSLATE(D442,""en"",""pt"")"),"Grande")</f>
        <v>Grande</v>
      </c>
      <c r="D442" s="3">
        <v>44432</v>
      </c>
      <c r="E442" s="1">
        <v>7</v>
      </c>
      <c r="F442" s="2" t="str">
        <f ca="1">IFERROR(__xludf.DUMMYFUNCTION("GOOGLETRANSLATE(I442,""en"",""pt"")"),"Lassi")</f>
        <v>Lassi</v>
      </c>
      <c r="G442" s="1" t="s">
        <v>2705</v>
      </c>
      <c r="H442" s="1" t="s">
        <v>2132</v>
      </c>
      <c r="I442" s="1" t="str">
        <f ca="1">IFERROR(__xludf.DUMMYFUNCTION("GOOGLETRANSLATE(O442,""en"",""pt"")"),"16")</f>
        <v>16</v>
      </c>
      <c r="J442" s="1" t="str">
        <f ca="1">IFERROR(__xludf.DUMMYFUNCTION("GOOGLETRANSLATE(Q442,""en"",""pt"")"),"Refrigerado")</f>
        <v>Refrigerado</v>
      </c>
      <c r="K442" s="3">
        <v>44376</v>
      </c>
      <c r="L442" s="3">
        <v>44392</v>
      </c>
      <c r="M442" s="1">
        <v>285</v>
      </c>
      <c r="N442" s="1" t="s">
        <v>2706</v>
      </c>
      <c r="O442" s="1" t="s">
        <v>2707</v>
      </c>
      <c r="P442" s="1">
        <v>9</v>
      </c>
      <c r="Q442" s="1" t="s">
        <v>2708</v>
      </c>
      <c r="R442">
        <f t="shared" ca="1" si="6"/>
        <v>0</v>
      </c>
      <c r="S442">
        <f t="shared" ca="1" si="6"/>
        <v>1</v>
      </c>
    </row>
    <row r="443" spans="1:19" ht="13.2">
      <c r="A443" s="1" t="s">
        <v>2709</v>
      </c>
      <c r="B443" s="1">
        <v>82</v>
      </c>
      <c r="C443" s="1" t="str">
        <f ca="1">IFERROR(__xludf.DUMMYFUNCTION("GOOGLETRANSLATE(D443,""en"",""pt"")"),"Pequeno")</f>
        <v>Pequeno</v>
      </c>
      <c r="D443" s="3">
        <v>44821</v>
      </c>
      <c r="E443" s="1">
        <v>3</v>
      </c>
      <c r="F443" s="2" t="str">
        <f ca="1">IFERROR(__xludf.DUMMYFUNCTION("GOOGLETRANSLATE(I443,""en"",""pt"")"),"Queijo")</f>
        <v>Queijo</v>
      </c>
      <c r="G443" s="1" t="s">
        <v>2710</v>
      </c>
      <c r="H443" s="1" t="s">
        <v>2711</v>
      </c>
      <c r="I443" s="1" t="str">
        <f ca="1">IFERROR(__xludf.DUMMYFUNCTION("GOOGLETRANSLATE(O443,""en"",""pt"")"),"70")</f>
        <v>70</v>
      </c>
      <c r="J443" s="1" t="str">
        <f ca="1">IFERROR(__xludf.DUMMYFUNCTION("GOOGLETRANSLATE(Q443,""en"",""pt"")"),"Congeladas")</f>
        <v>Congeladas</v>
      </c>
      <c r="K443" s="3">
        <v>44796</v>
      </c>
      <c r="L443" s="3">
        <v>44866</v>
      </c>
      <c r="M443" s="1">
        <v>615</v>
      </c>
      <c r="N443" s="1" t="s">
        <v>2712</v>
      </c>
      <c r="O443" s="1" t="s">
        <v>2713</v>
      </c>
      <c r="P443" s="1">
        <v>362</v>
      </c>
      <c r="Q443" s="1" t="s">
        <v>2714</v>
      </c>
      <c r="R443">
        <f t="shared" ca="1" si="6"/>
        <v>1</v>
      </c>
      <c r="S443">
        <f t="shared" ca="1" si="6"/>
        <v>0</v>
      </c>
    </row>
    <row r="444" spans="1:19" ht="13.2">
      <c r="A444" s="1" t="s">
        <v>2715</v>
      </c>
      <c r="B444" s="1">
        <v>14</v>
      </c>
      <c r="C444" s="1" t="str">
        <f ca="1">IFERROR(__xludf.DUMMYFUNCTION("GOOGLETRANSLATE(D444,""en"",""pt"")"),"Grande")</f>
        <v>Grande</v>
      </c>
      <c r="D444" s="3">
        <v>44852</v>
      </c>
      <c r="E444" s="1">
        <v>9</v>
      </c>
      <c r="F444" s="2" t="str">
        <f ca="1">IFERROR(__xludf.DUMMYFUNCTION("GOOGLETRANSLATE(I444,""en"",""pt"")"),"Painel")</f>
        <v>Painel</v>
      </c>
      <c r="G444" s="1" t="s">
        <v>2716</v>
      </c>
      <c r="H444" s="1" t="s">
        <v>2717</v>
      </c>
      <c r="I444" s="1" t="str">
        <f ca="1">IFERROR(__xludf.DUMMYFUNCTION("GOOGLETRANSLATE(O444,""en"",""pt"")"),"12")</f>
        <v>12</v>
      </c>
      <c r="J444" s="1" t="str">
        <f ca="1">IFERROR(__xludf.DUMMYFUNCTION("GOOGLETRANSLATE(Q444,""en"",""pt"")"),"Refrigerado")</f>
        <v>Refrigerado</v>
      </c>
      <c r="K444" s="3">
        <v>44814</v>
      </c>
      <c r="L444" s="3">
        <v>44826</v>
      </c>
      <c r="M444" s="1">
        <v>105</v>
      </c>
      <c r="N444" s="1" t="s">
        <v>2718</v>
      </c>
      <c r="O444" s="1" t="s">
        <v>2719</v>
      </c>
      <c r="P444" s="1">
        <v>166</v>
      </c>
      <c r="Q444" s="1" t="s">
        <v>2721</v>
      </c>
      <c r="R444">
        <f t="shared" ca="1" si="6"/>
        <v>0</v>
      </c>
      <c r="S444">
        <f t="shared" ca="1" si="6"/>
        <v>1</v>
      </c>
    </row>
    <row r="445" spans="1:19" ht="13.2">
      <c r="A445" s="1" t="s">
        <v>2722</v>
      </c>
      <c r="B445" s="1">
        <v>58</v>
      </c>
      <c r="C445" s="1" t="str">
        <f ca="1">IFERROR(__xludf.DUMMYFUNCTION("GOOGLETRANSLATE(D445,""en"",""pt"")"),"Médio")</f>
        <v>Médio</v>
      </c>
      <c r="D445" s="3">
        <v>44595</v>
      </c>
      <c r="E445" s="1">
        <v>9</v>
      </c>
      <c r="F445" s="2" t="str">
        <f ca="1">IFERROR(__xludf.DUMMYFUNCTION("GOOGLETRANSLATE(I445,""en"",""pt"")"),"Painel")</f>
        <v>Painel</v>
      </c>
      <c r="G445" s="1" t="s">
        <v>2723</v>
      </c>
      <c r="H445" s="1" t="s">
        <v>2724</v>
      </c>
      <c r="I445" s="1" t="str">
        <f ca="1">IFERROR(__xludf.DUMMYFUNCTION("GOOGLETRANSLATE(O445,""en"",""pt"")"),"10")</f>
        <v>10</v>
      </c>
      <c r="J445" s="1" t="str">
        <f ca="1">IFERROR(__xludf.DUMMYFUNCTION("GOOGLETRANSLATE(Q445,""en"",""pt"")"),"Refrigerado")</f>
        <v>Refrigerado</v>
      </c>
      <c r="K445" s="3">
        <v>44565</v>
      </c>
      <c r="L445" s="3">
        <v>44575</v>
      </c>
      <c r="M445" s="1">
        <v>83</v>
      </c>
      <c r="N445" s="1" t="s">
        <v>2585</v>
      </c>
      <c r="O445" s="1" t="s">
        <v>2725</v>
      </c>
      <c r="P445" s="1">
        <v>158</v>
      </c>
      <c r="Q445" s="1" t="s">
        <v>2727</v>
      </c>
      <c r="R445">
        <f t="shared" ca="1" si="6"/>
        <v>0</v>
      </c>
      <c r="S445">
        <f t="shared" ca="1" si="6"/>
        <v>0</v>
      </c>
    </row>
    <row r="446" spans="1:19" ht="13.2">
      <c r="A446" s="1" t="s">
        <v>2728</v>
      </c>
      <c r="B446" s="1">
        <v>38</v>
      </c>
      <c r="C446" s="1" t="str">
        <f ca="1">IFERROR(__xludf.DUMMYFUNCTION("GOOGLETRANSLATE(D446,""en"",""pt"")"),"Médio")</f>
        <v>Médio</v>
      </c>
      <c r="D446" s="3">
        <v>43804</v>
      </c>
      <c r="E446" s="1">
        <v>6</v>
      </c>
      <c r="F446" s="2" t="str">
        <f ca="1">IFERROR(__xludf.DUMMYFUNCTION("GOOGLETRANSLATE(I446,""en"",""pt"")"),"Coalhada")</f>
        <v>Coalhada</v>
      </c>
      <c r="G446" s="1" t="s">
        <v>2729</v>
      </c>
      <c r="H446" s="1" t="s">
        <v>2730</v>
      </c>
      <c r="I446" s="1" t="str">
        <f ca="1">IFERROR(__xludf.DUMMYFUNCTION("GOOGLETRANSLATE(O446,""en"",""pt"")"),"7")</f>
        <v>7</v>
      </c>
      <c r="J446" s="1" t="str">
        <f ca="1">IFERROR(__xludf.DUMMYFUNCTION("GOOGLETRANSLATE(Q446,""en"",""pt"")"),"Refrigerado")</f>
        <v>Refrigerado</v>
      </c>
      <c r="K446" s="3">
        <v>43794</v>
      </c>
      <c r="L446" s="3">
        <v>43801</v>
      </c>
      <c r="M446" s="1">
        <v>568</v>
      </c>
      <c r="N446" s="1" t="s">
        <v>2731</v>
      </c>
      <c r="O446" s="1" t="s">
        <v>2732</v>
      </c>
      <c r="P446" s="1">
        <v>186</v>
      </c>
      <c r="Q446" s="1" t="s">
        <v>2734</v>
      </c>
      <c r="R446">
        <f t="shared" ca="1" si="6"/>
        <v>0</v>
      </c>
      <c r="S446">
        <f t="shared" ca="1" si="6"/>
        <v>1</v>
      </c>
    </row>
    <row r="447" spans="1:19" ht="13.2">
      <c r="A447" s="1" t="s">
        <v>2735</v>
      </c>
      <c r="B447" s="1">
        <v>49</v>
      </c>
      <c r="C447" s="1" t="str">
        <f ca="1">IFERROR(__xludf.DUMMYFUNCTION("GOOGLETRANSLATE(D447,""en"",""pt"")"),"Grande")</f>
        <v>Grande</v>
      </c>
      <c r="D447" s="3">
        <v>44305</v>
      </c>
      <c r="E447" s="1">
        <v>1</v>
      </c>
      <c r="F447" s="2" t="str">
        <f ca="1">IFERROR(__xludf.DUMMYFUNCTION("GOOGLETRANSLATE(I447,""en"",""pt"")"),"Leite")</f>
        <v>Leite</v>
      </c>
      <c r="G447" s="1" t="s">
        <v>2736</v>
      </c>
      <c r="H447" s="1" t="s">
        <v>2737</v>
      </c>
      <c r="I447" s="1" t="str">
        <f ca="1">IFERROR(__xludf.DUMMYFUNCTION("GOOGLETRANSLATE(O447,""en"",""pt"")"),"1")</f>
        <v>1</v>
      </c>
      <c r="J447" s="1" t="str">
        <f ca="1">IFERROR(__xludf.DUMMYFUNCTION("GOOGLETRANSLATE(Q447,""en"",""pt"")"),"Pacote de polietileno")</f>
        <v>Pacote de polietileno</v>
      </c>
      <c r="K447" s="3">
        <v>44297</v>
      </c>
      <c r="L447" s="3">
        <v>44298</v>
      </c>
      <c r="M447" s="1">
        <v>48</v>
      </c>
      <c r="N447" s="1" t="s">
        <v>2738</v>
      </c>
      <c r="O447" s="1" t="s">
        <v>2739</v>
      </c>
      <c r="P447" s="1">
        <v>753</v>
      </c>
      <c r="Q447" s="1" t="s">
        <v>2741</v>
      </c>
      <c r="R447">
        <f t="shared" ca="1" si="6"/>
        <v>1</v>
      </c>
      <c r="S447">
        <f t="shared" ca="1" si="6"/>
        <v>1</v>
      </c>
    </row>
    <row r="448" spans="1:19" ht="13.2">
      <c r="A448" s="1" t="s">
        <v>2742</v>
      </c>
      <c r="B448" s="1">
        <v>53</v>
      </c>
      <c r="C448" s="1" t="str">
        <f ca="1">IFERROR(__xludf.DUMMYFUNCTION("GOOGLETRANSLATE(D448,""en"",""pt"")"),"Médio")</f>
        <v>Médio</v>
      </c>
      <c r="D448" s="3">
        <v>44276</v>
      </c>
      <c r="E448" s="1">
        <v>9</v>
      </c>
      <c r="F448" s="2" t="str">
        <f ca="1">IFERROR(__xludf.DUMMYFUNCTION("GOOGLETRANSLATE(I448,""en"",""pt"")"),"Painel")</f>
        <v>Painel</v>
      </c>
      <c r="G448" s="1" t="s">
        <v>2743</v>
      </c>
      <c r="H448" s="1" t="s">
        <v>2744</v>
      </c>
      <c r="I448" s="1" t="str">
        <f ca="1">IFERROR(__xludf.DUMMYFUNCTION("GOOGLETRANSLATE(O448,""en"",""pt"")"),"10")</f>
        <v>10</v>
      </c>
      <c r="J448" s="1" t="str">
        <f ca="1">IFERROR(__xludf.DUMMYFUNCTION("GOOGLETRANSLATE(Q448,""en"",""pt"")"),"Refrigerado")</f>
        <v>Refrigerado</v>
      </c>
      <c r="K448" s="3">
        <v>44220</v>
      </c>
      <c r="L448" s="3">
        <v>44230</v>
      </c>
      <c r="M448" s="1">
        <v>199</v>
      </c>
      <c r="N448" s="1" t="s">
        <v>2745</v>
      </c>
      <c r="O448" s="1" t="s">
        <v>2746</v>
      </c>
      <c r="P448" s="1">
        <v>474</v>
      </c>
      <c r="Q448" s="1" t="s">
        <v>2747</v>
      </c>
      <c r="R448">
        <f t="shared" ca="1" si="6"/>
        <v>0</v>
      </c>
      <c r="S448">
        <f t="shared" ca="1" si="6"/>
        <v>0</v>
      </c>
    </row>
    <row r="449" spans="1:19" ht="13.2">
      <c r="A449" s="1" t="s">
        <v>2748</v>
      </c>
      <c r="B449" s="1">
        <v>55</v>
      </c>
      <c r="C449" s="1" t="str">
        <f ca="1">IFERROR(__xludf.DUMMYFUNCTION("GOOGLETRANSLATE(D449,""en"",""pt"")"),"Médio")</f>
        <v>Médio</v>
      </c>
      <c r="D449" s="3">
        <v>43591</v>
      </c>
      <c r="E449" s="1">
        <v>5</v>
      </c>
      <c r="F449" s="2" t="str">
        <f ca="1">IFERROR(__xludf.DUMMYFUNCTION("GOOGLETRANSLATE(I449,""en"",""pt"")"),"Sorvete")</f>
        <v>Sorvete</v>
      </c>
      <c r="G449" s="1" t="s">
        <v>2749</v>
      </c>
      <c r="H449" s="1" t="s">
        <v>2117</v>
      </c>
      <c r="I449" s="1" t="str">
        <f ca="1">IFERROR(__xludf.DUMMYFUNCTION("GOOGLETRANSLATE(O449,""en"",""pt"")"),"22")</f>
        <v>22</v>
      </c>
      <c r="J449" s="1" t="str">
        <f ca="1">IFERROR(__xludf.DUMMYFUNCTION("GOOGLETRANSLATE(Q449,""en"",""pt"")"),"Congeladas")</f>
        <v>Congeladas</v>
      </c>
      <c r="K449" s="3">
        <v>43549</v>
      </c>
      <c r="L449" s="3">
        <v>43571</v>
      </c>
      <c r="M449" s="1">
        <v>206</v>
      </c>
      <c r="N449" s="1" t="s">
        <v>2750</v>
      </c>
      <c r="O449" s="1" t="s">
        <v>2751</v>
      </c>
      <c r="P449" s="1">
        <v>471</v>
      </c>
      <c r="Q449" s="1" t="s">
        <v>2753</v>
      </c>
      <c r="R449">
        <f t="shared" ca="1" si="6"/>
        <v>1</v>
      </c>
      <c r="S449">
        <f t="shared" ca="1" si="6"/>
        <v>0</v>
      </c>
    </row>
    <row r="450" spans="1:19" ht="13.2">
      <c r="A450" s="1" t="s">
        <v>2754</v>
      </c>
      <c r="B450" s="1">
        <v>44</v>
      </c>
      <c r="C450" s="1" t="str">
        <f ca="1">IFERROR(__xludf.DUMMYFUNCTION("GOOGLETRANSLATE(D450,""en"",""pt"")"),"Pequeno")</f>
        <v>Pequeno</v>
      </c>
      <c r="D450" s="3">
        <v>44810</v>
      </c>
      <c r="E450" s="1">
        <v>1</v>
      </c>
      <c r="F450" s="2" t="str">
        <f ca="1">IFERROR(__xludf.DUMMYFUNCTION("GOOGLETRANSLATE(I450,""en"",""pt"")"),"Leite")</f>
        <v>Leite</v>
      </c>
      <c r="G450" s="1" t="s">
        <v>2755</v>
      </c>
      <c r="H450" s="1" t="s">
        <v>2756</v>
      </c>
      <c r="I450" s="1" t="str">
        <f ca="1">IFERROR(__xludf.DUMMYFUNCTION("GOOGLETRANSLATE(O450,""en"",""pt"")"),"2")</f>
        <v>2</v>
      </c>
      <c r="J450" s="1" t="str">
        <f ca="1">IFERROR(__xludf.DUMMYFUNCTION("GOOGLETRANSLATE(Q450,""en"",""pt"")"),"Pacote de polietileno")</f>
        <v>Pacote de polietileno</v>
      </c>
      <c r="K450" s="3">
        <v>44773</v>
      </c>
      <c r="L450" s="3">
        <v>44775</v>
      </c>
      <c r="M450" s="1">
        <v>9</v>
      </c>
      <c r="N450" s="1" t="s">
        <v>2757</v>
      </c>
      <c r="O450" s="1" t="s">
        <v>2758</v>
      </c>
      <c r="P450" s="1">
        <v>439</v>
      </c>
      <c r="Q450" s="1" t="s">
        <v>2760</v>
      </c>
      <c r="R450">
        <f t="shared" ca="1" si="6"/>
        <v>1</v>
      </c>
      <c r="S450">
        <f t="shared" ca="1" si="6"/>
        <v>1</v>
      </c>
    </row>
    <row r="451" spans="1:19" ht="13.2">
      <c r="A451" s="1" t="s">
        <v>2761</v>
      </c>
      <c r="B451" s="1">
        <v>68</v>
      </c>
      <c r="C451" s="1" t="str">
        <f ca="1">IFERROR(__xludf.DUMMYFUNCTION("GOOGLETRANSLATE(D451,""en"",""pt"")"),"Médio")</f>
        <v>Médio</v>
      </c>
      <c r="D451" s="3">
        <v>44596</v>
      </c>
      <c r="E451" s="1">
        <v>4</v>
      </c>
      <c r="F451" s="2" t="str">
        <f ca="1">IFERROR(__xludf.DUMMYFUNCTION("GOOGLETRANSLATE(I451,""en"",""pt"")"),"Iogurte")</f>
        <v>Iogurte</v>
      </c>
      <c r="G451" s="1" t="s">
        <v>2762</v>
      </c>
      <c r="H451" s="1" t="s">
        <v>2763</v>
      </c>
      <c r="I451" s="1" t="str">
        <f ca="1">IFERROR(__xludf.DUMMYFUNCTION("GOOGLETRANSLATE(O451,""en"",""pt"")"),"28")</f>
        <v>28</v>
      </c>
      <c r="J451" s="1" t="str">
        <f ca="1">IFERROR(__xludf.DUMMYFUNCTION("GOOGLETRANSLATE(Q451,""en"",""pt"")"),"Refrigerado")</f>
        <v>Refrigerado</v>
      </c>
      <c r="K451" s="3">
        <v>44537</v>
      </c>
      <c r="L451" s="3">
        <v>44565</v>
      </c>
      <c r="M451" s="1">
        <v>218</v>
      </c>
      <c r="N451" s="1" t="s">
        <v>2764</v>
      </c>
      <c r="O451" s="1" t="s">
        <v>2765</v>
      </c>
      <c r="P451" s="1">
        <v>90</v>
      </c>
      <c r="Q451" s="1" t="s">
        <v>2767</v>
      </c>
      <c r="R451">
        <f t="shared" ref="R451:S514" ca="1" si="7">RANDBETWEEN(0,1)</f>
        <v>1</v>
      </c>
      <c r="S451">
        <f t="shared" ca="1" si="7"/>
        <v>0</v>
      </c>
    </row>
    <row r="452" spans="1:19" ht="13.2">
      <c r="A452" s="1" t="s">
        <v>2391</v>
      </c>
      <c r="B452" s="1">
        <v>20</v>
      </c>
      <c r="C452" s="1" t="str">
        <f ca="1">IFERROR(__xludf.DUMMYFUNCTION("GOOGLETRANSLATE(D452,""en"",""pt"")"),"Pequeno")</f>
        <v>Pequeno</v>
      </c>
      <c r="D452" s="3">
        <v>44476</v>
      </c>
      <c r="E452" s="1">
        <v>4</v>
      </c>
      <c r="F452" s="2" t="str">
        <f ca="1">IFERROR(__xludf.DUMMYFUNCTION("GOOGLETRANSLATE(I452,""en"",""pt"")"),"Iogurte")</f>
        <v>Iogurte</v>
      </c>
      <c r="G452" s="1" t="s">
        <v>2768</v>
      </c>
      <c r="H452" s="1" t="s">
        <v>2769</v>
      </c>
      <c r="I452" s="1" t="str">
        <f ca="1">IFERROR(__xludf.DUMMYFUNCTION("GOOGLETRANSLATE(O452,""en"",""pt"")"),"22")</f>
        <v>22</v>
      </c>
      <c r="J452" s="1" t="str">
        <f ca="1">IFERROR(__xludf.DUMMYFUNCTION("GOOGLETRANSLATE(Q452,""en"",""pt"")"),"Refrigerado")</f>
        <v>Refrigerado</v>
      </c>
      <c r="K452" s="3">
        <v>44455</v>
      </c>
      <c r="L452" s="3">
        <v>44477</v>
      </c>
      <c r="M452" s="1">
        <v>95</v>
      </c>
      <c r="N452" s="1" t="s">
        <v>2770</v>
      </c>
      <c r="O452" s="5">
        <v>2555086</v>
      </c>
      <c r="P452" s="1">
        <v>405</v>
      </c>
      <c r="Q452" s="1" t="s">
        <v>2772</v>
      </c>
      <c r="R452">
        <f t="shared" ca="1" si="7"/>
        <v>1</v>
      </c>
      <c r="S452">
        <f t="shared" ca="1" si="7"/>
        <v>1</v>
      </c>
    </row>
    <row r="453" spans="1:19" ht="13.2">
      <c r="A453" s="1" t="s">
        <v>2773</v>
      </c>
      <c r="B453" s="1">
        <v>36</v>
      </c>
      <c r="C453" s="1" t="str">
        <f ca="1">IFERROR(__xludf.DUMMYFUNCTION("GOOGLETRANSLATE(D453,""en"",""pt"")"),"Pequeno")</f>
        <v>Pequeno</v>
      </c>
      <c r="D453" s="3">
        <v>44068</v>
      </c>
      <c r="E453" s="1">
        <v>10</v>
      </c>
      <c r="F453" s="2" t="str">
        <f ca="1">IFERROR(__xludf.DUMMYFUNCTION("GOOGLETRANSLATE(I453,""en"",""pt"")"),"ghee")</f>
        <v>ghee</v>
      </c>
      <c r="G453" s="1" t="s">
        <v>2774</v>
      </c>
      <c r="H453" s="1" t="s">
        <v>2775</v>
      </c>
      <c r="I453" s="1" t="str">
        <f ca="1">IFERROR(__xludf.DUMMYFUNCTION("GOOGLETRANSLATE(O453,""en"",""pt"")"),"86")</f>
        <v>86</v>
      </c>
      <c r="J453" s="1" t="str">
        <f ca="1">IFERROR(__xludf.DUMMYFUNCTION("GOOGLETRANSLATE(Q453,""en"",""pt"")"),"Ambiente")</f>
        <v>Ambiente</v>
      </c>
      <c r="K453" s="3">
        <v>44039</v>
      </c>
      <c r="L453" s="3">
        <v>44125</v>
      </c>
      <c r="M453" s="1">
        <v>405</v>
      </c>
      <c r="N453" s="1" t="s">
        <v>2776</v>
      </c>
      <c r="O453" s="5">
        <v>1350304</v>
      </c>
      <c r="P453" s="1">
        <v>347</v>
      </c>
      <c r="Q453" s="1" t="s">
        <v>2777</v>
      </c>
      <c r="R453">
        <f t="shared" ca="1" si="7"/>
        <v>0</v>
      </c>
      <c r="S453">
        <f t="shared" ca="1" si="7"/>
        <v>1</v>
      </c>
    </row>
    <row r="454" spans="1:19" ht="13.2">
      <c r="A454" s="1" t="s">
        <v>2778</v>
      </c>
      <c r="B454" s="1">
        <v>14</v>
      </c>
      <c r="C454" s="1" t="str">
        <f ca="1">IFERROR(__xludf.DUMMYFUNCTION("GOOGLETRANSLATE(D454,""en"",""pt"")"),"Pequeno")</f>
        <v>Pequeno</v>
      </c>
      <c r="D454" s="3">
        <v>44059</v>
      </c>
      <c r="E454" s="1">
        <v>4</v>
      </c>
      <c r="F454" s="2" t="str">
        <f ca="1">IFERROR(__xludf.DUMMYFUNCTION("GOOGLETRANSLATE(I454,""en"",""pt"")"),"Iogurte")</f>
        <v>Iogurte</v>
      </c>
      <c r="G454" s="1" t="s">
        <v>2779</v>
      </c>
      <c r="H454" s="1" t="s">
        <v>1509</v>
      </c>
      <c r="I454" s="1" t="str">
        <f ca="1">IFERROR(__xludf.DUMMYFUNCTION("GOOGLETRANSLATE(O454,""en"",""pt"")"),"29")</f>
        <v>29</v>
      </c>
      <c r="J454" s="1" t="str">
        <f ca="1">IFERROR(__xludf.DUMMYFUNCTION("GOOGLETRANSLATE(Q454,""en"",""pt"")"),"Congeladas")</f>
        <v>Congeladas</v>
      </c>
      <c r="K454" s="3">
        <v>44025</v>
      </c>
      <c r="L454" s="3">
        <v>44054</v>
      </c>
      <c r="M454" s="1">
        <v>73</v>
      </c>
      <c r="N454" s="1" t="s">
        <v>2780</v>
      </c>
      <c r="O454" s="1" t="s">
        <v>2781</v>
      </c>
      <c r="P454" s="1">
        <v>26</v>
      </c>
      <c r="Q454" s="4">
        <v>45442</v>
      </c>
      <c r="R454">
        <f t="shared" ca="1" si="7"/>
        <v>0</v>
      </c>
      <c r="S454">
        <f t="shared" ca="1" si="7"/>
        <v>1</v>
      </c>
    </row>
    <row r="455" spans="1:19" ht="13.2">
      <c r="A455" s="1" t="s">
        <v>2782</v>
      </c>
      <c r="B455" s="1">
        <v>11</v>
      </c>
      <c r="C455" s="1" t="str">
        <f ca="1">IFERROR(__xludf.DUMMYFUNCTION("GOOGLETRANSLATE(D455,""en"",""pt"")"),"Médio")</f>
        <v>Médio</v>
      </c>
      <c r="D455" s="3">
        <v>43908</v>
      </c>
      <c r="E455" s="1">
        <v>3</v>
      </c>
      <c r="F455" s="2" t="str">
        <f ca="1">IFERROR(__xludf.DUMMYFUNCTION("GOOGLETRANSLATE(I455,""en"",""pt"")"),"Queijo")</f>
        <v>Queijo</v>
      </c>
      <c r="G455" s="1" t="s">
        <v>2783</v>
      </c>
      <c r="H455" s="1" t="s">
        <v>100</v>
      </c>
      <c r="I455" s="1" t="str">
        <f ca="1">IFERROR(__xludf.DUMMYFUNCTION("GOOGLETRANSLATE(O455,""en"",""pt"")"),"90")</f>
        <v>90</v>
      </c>
      <c r="J455" s="1" t="str">
        <f ca="1">IFERROR(__xludf.DUMMYFUNCTION("GOOGLETRANSLATE(Q455,""en"",""pt"")"),"Refrigerado")</f>
        <v>Refrigerado</v>
      </c>
      <c r="K455" s="3">
        <v>43885</v>
      </c>
      <c r="L455" s="3">
        <v>43975</v>
      </c>
      <c r="M455" s="1">
        <v>9</v>
      </c>
      <c r="N455" s="1" t="s">
        <v>2784</v>
      </c>
      <c r="O455" s="1" t="s">
        <v>2785</v>
      </c>
      <c r="P455" s="1">
        <v>26</v>
      </c>
      <c r="Q455" s="1" t="s">
        <v>2786</v>
      </c>
      <c r="R455">
        <f t="shared" ca="1" si="7"/>
        <v>0</v>
      </c>
      <c r="S455">
        <f t="shared" ca="1" si="7"/>
        <v>0</v>
      </c>
    </row>
    <row r="456" spans="1:19" ht="13.2">
      <c r="A456" s="1" t="s">
        <v>2787</v>
      </c>
      <c r="B456" s="1">
        <v>19</v>
      </c>
      <c r="C456" s="1" t="str">
        <f ca="1">IFERROR(__xludf.DUMMYFUNCTION("GOOGLETRANSLATE(D456,""en"",""pt"")"),"Pequeno")</f>
        <v>Pequeno</v>
      </c>
      <c r="D456" s="3">
        <v>44275</v>
      </c>
      <c r="E456" s="1">
        <v>9</v>
      </c>
      <c r="F456" s="2" t="str">
        <f ca="1">IFERROR(__xludf.DUMMYFUNCTION("GOOGLETRANSLATE(I456,""en"",""pt"")"),"Painel")</f>
        <v>Painel</v>
      </c>
      <c r="G456" s="1" t="s">
        <v>2788</v>
      </c>
      <c r="H456" s="1" t="s">
        <v>1047</v>
      </c>
      <c r="I456" s="1" t="str">
        <f ca="1">IFERROR(__xludf.DUMMYFUNCTION("GOOGLETRANSLATE(O456,""en"",""pt"")"),"14")</f>
        <v>14</v>
      </c>
      <c r="J456" s="1" t="str">
        <f ca="1">IFERROR(__xludf.DUMMYFUNCTION("GOOGLETRANSLATE(Q456,""en"",""pt"")"),"Refrigerado")</f>
        <v>Refrigerado</v>
      </c>
      <c r="K456" s="3">
        <v>44273</v>
      </c>
      <c r="L456" s="3">
        <v>44287</v>
      </c>
      <c r="M456" s="1">
        <v>110</v>
      </c>
      <c r="N456" s="1" t="s">
        <v>2789</v>
      </c>
      <c r="O456" s="5">
        <v>1814618</v>
      </c>
      <c r="P456" s="1">
        <v>509</v>
      </c>
      <c r="Q456" s="1" t="s">
        <v>2790</v>
      </c>
      <c r="R456">
        <f t="shared" ca="1" si="7"/>
        <v>1</v>
      </c>
      <c r="S456">
        <f t="shared" ca="1" si="7"/>
        <v>0</v>
      </c>
    </row>
    <row r="457" spans="1:19" ht="13.2">
      <c r="A457" s="1" t="s">
        <v>2791</v>
      </c>
      <c r="B457" s="1">
        <v>92</v>
      </c>
      <c r="C457" s="1" t="str">
        <f ca="1">IFERROR(__xludf.DUMMYFUNCTION("GOOGLETRANSLATE(D457,""en"",""pt"")"),"Médio")</f>
        <v>Médio</v>
      </c>
      <c r="D457" s="3">
        <v>43623</v>
      </c>
      <c r="E457" s="1">
        <v>3</v>
      </c>
      <c r="F457" s="2" t="str">
        <f ca="1">IFERROR(__xludf.DUMMYFUNCTION("GOOGLETRANSLATE(I457,""en"",""pt"")"),"Queijo")</f>
        <v>Queijo</v>
      </c>
      <c r="G457" s="1" t="s">
        <v>2792</v>
      </c>
      <c r="H457" s="1" t="s">
        <v>2793</v>
      </c>
      <c r="I457" s="1" t="str">
        <f ca="1">IFERROR(__xludf.DUMMYFUNCTION("GOOGLETRANSLATE(O457,""en"",""pt"")"),"64")</f>
        <v>64</v>
      </c>
      <c r="J457" s="1" t="str">
        <f ca="1">IFERROR(__xludf.DUMMYFUNCTION("GOOGLETRANSLATE(Q457,""en"",""pt"")"),"Refrigerado")</f>
        <v>Refrigerado</v>
      </c>
      <c r="K457" s="3">
        <v>43576</v>
      </c>
      <c r="L457" s="3">
        <v>43640</v>
      </c>
      <c r="M457" s="1">
        <v>387</v>
      </c>
      <c r="N457" s="1" t="s">
        <v>2794</v>
      </c>
      <c r="O457" s="1" t="s">
        <v>2795</v>
      </c>
      <c r="P457" s="1">
        <v>152</v>
      </c>
      <c r="Q457" s="1" t="s">
        <v>1069</v>
      </c>
      <c r="R457">
        <f t="shared" ca="1" si="7"/>
        <v>0</v>
      </c>
      <c r="S457">
        <f t="shared" ca="1" si="7"/>
        <v>0</v>
      </c>
    </row>
    <row r="458" spans="1:19" ht="13.2">
      <c r="A458" s="1" t="s">
        <v>2797</v>
      </c>
      <c r="B458" s="1">
        <v>87</v>
      </c>
      <c r="C458" s="1" t="str">
        <f ca="1">IFERROR(__xludf.DUMMYFUNCTION("GOOGLETRANSLATE(D458,""en"",""pt"")"),"Pequeno")</f>
        <v>Pequeno</v>
      </c>
      <c r="D458" s="3">
        <v>44251</v>
      </c>
      <c r="E458" s="1">
        <v>6</v>
      </c>
      <c r="F458" s="2" t="str">
        <f ca="1">IFERROR(__xludf.DUMMYFUNCTION("GOOGLETRANSLATE(I458,""en"",""pt"")"),"Coalhada")</f>
        <v>Coalhada</v>
      </c>
      <c r="G458" s="1" t="s">
        <v>2798</v>
      </c>
      <c r="H458" s="1" t="s">
        <v>2799</v>
      </c>
      <c r="I458" s="1" t="str">
        <f ca="1">IFERROR(__xludf.DUMMYFUNCTION("GOOGLETRANSLATE(O458,""en"",""pt"")"),"7")</f>
        <v>7</v>
      </c>
      <c r="J458" s="1" t="str">
        <f ca="1">IFERROR(__xludf.DUMMYFUNCTION("GOOGLETRANSLATE(Q458,""en"",""pt"")"),"Refrigerado")</f>
        <v>Refrigerado</v>
      </c>
      <c r="K458" s="3">
        <v>44211</v>
      </c>
      <c r="L458" s="3">
        <v>44218</v>
      </c>
      <c r="M458" s="1">
        <v>336</v>
      </c>
      <c r="N458" s="1" t="s">
        <v>2800</v>
      </c>
      <c r="O458" s="1" t="s">
        <v>2801</v>
      </c>
      <c r="P458" s="1">
        <v>588</v>
      </c>
      <c r="Q458" s="1" t="s">
        <v>2802</v>
      </c>
      <c r="R458">
        <f t="shared" ca="1" si="7"/>
        <v>0</v>
      </c>
      <c r="S458">
        <f t="shared" ca="1" si="7"/>
        <v>0</v>
      </c>
    </row>
    <row r="459" spans="1:19" ht="13.2">
      <c r="A459" s="1" t="s">
        <v>2803</v>
      </c>
      <c r="B459" s="1">
        <v>80</v>
      </c>
      <c r="C459" s="1" t="str">
        <f ca="1">IFERROR(__xludf.DUMMYFUNCTION("GOOGLETRANSLATE(D459,""en"",""pt"")"),"Pequeno")</f>
        <v>Pequeno</v>
      </c>
      <c r="D459" s="3">
        <v>43659</v>
      </c>
      <c r="E459" s="1">
        <v>1</v>
      </c>
      <c r="F459" s="2" t="str">
        <f ca="1">IFERROR(__xludf.DUMMYFUNCTION("GOOGLETRANSLATE(I459,""en"",""pt"")"),"Leite")</f>
        <v>Leite</v>
      </c>
      <c r="G459" s="1" t="s">
        <v>1874</v>
      </c>
      <c r="H459" s="1" t="s">
        <v>2804</v>
      </c>
      <c r="I459" s="1" t="str">
        <f ca="1">IFERROR(__xludf.DUMMYFUNCTION("GOOGLETRANSLATE(O459,""en"",""pt"")"),"23")</f>
        <v>23</v>
      </c>
      <c r="J459" s="1" t="str">
        <f ca="1">IFERROR(__xludf.DUMMYFUNCTION("GOOGLETRANSLATE(Q459,""en"",""pt"")"),"Pacote Tetra")</f>
        <v>Pacote Tetra</v>
      </c>
      <c r="K459" s="3">
        <v>43655</v>
      </c>
      <c r="L459" s="3">
        <v>43678</v>
      </c>
      <c r="M459" s="1">
        <v>43</v>
      </c>
      <c r="N459" s="1" t="s">
        <v>2805</v>
      </c>
      <c r="O459" s="1" t="s">
        <v>2806</v>
      </c>
      <c r="P459" s="1">
        <v>121</v>
      </c>
      <c r="Q459" s="1" t="s">
        <v>2808</v>
      </c>
      <c r="R459">
        <f t="shared" ca="1" si="7"/>
        <v>0</v>
      </c>
      <c r="S459">
        <f t="shared" ca="1" si="7"/>
        <v>0</v>
      </c>
    </row>
    <row r="460" spans="1:19" ht="13.2">
      <c r="A460" s="1" t="s">
        <v>2809</v>
      </c>
      <c r="B460" s="1">
        <v>37</v>
      </c>
      <c r="C460" s="1" t="str">
        <f ca="1">IFERROR(__xludf.DUMMYFUNCTION("GOOGLETRANSLATE(D460,""en"",""pt"")"),"Médio")</f>
        <v>Médio</v>
      </c>
      <c r="D460" s="3">
        <v>43945</v>
      </c>
      <c r="E460" s="1">
        <v>1</v>
      </c>
      <c r="F460" s="2" t="str">
        <f ca="1">IFERROR(__xludf.DUMMYFUNCTION("GOOGLETRANSLATE(I460,""en"",""pt"")"),"Leite")</f>
        <v>Leite</v>
      </c>
      <c r="G460" s="6">
        <v>45337</v>
      </c>
      <c r="H460" s="1" t="s">
        <v>2810</v>
      </c>
      <c r="I460" s="1" t="str">
        <f ca="1">IFERROR(__xludf.DUMMYFUNCTION("GOOGLETRANSLATE(O460,""en"",""pt"")"),"23")</f>
        <v>23</v>
      </c>
      <c r="J460" s="1" t="str">
        <f ca="1">IFERROR(__xludf.DUMMYFUNCTION("GOOGLETRANSLATE(Q460,""en"",""pt"")"),"Pacote Tetra")</f>
        <v>Pacote Tetra</v>
      </c>
      <c r="K460" s="3">
        <v>43904</v>
      </c>
      <c r="L460" s="3">
        <v>43927</v>
      </c>
      <c r="M460" s="1">
        <v>6</v>
      </c>
      <c r="N460" s="1" t="s">
        <v>555</v>
      </c>
      <c r="O460" s="1" t="s">
        <v>2811</v>
      </c>
      <c r="P460" s="1">
        <v>9</v>
      </c>
      <c r="Q460" s="1" t="s">
        <v>2812</v>
      </c>
      <c r="R460">
        <f t="shared" ca="1" si="7"/>
        <v>0</v>
      </c>
      <c r="S460">
        <f t="shared" ca="1" si="7"/>
        <v>1</v>
      </c>
    </row>
    <row r="461" spans="1:19" ht="13.2">
      <c r="A461" s="1" t="s">
        <v>2813</v>
      </c>
      <c r="B461" s="1">
        <v>71</v>
      </c>
      <c r="C461" s="1" t="str">
        <f ca="1">IFERROR(__xludf.DUMMYFUNCTION("GOOGLETRANSLATE(D461,""en"",""pt"")"),"Médio")</f>
        <v>Médio</v>
      </c>
      <c r="D461" s="3">
        <v>44567</v>
      </c>
      <c r="E461" s="1">
        <v>5</v>
      </c>
      <c r="F461" s="2" t="str">
        <f ca="1">IFERROR(__xludf.DUMMYFUNCTION("GOOGLETRANSLATE(I461,""en"",""pt"")"),"Sorvete")</f>
        <v>Sorvete</v>
      </c>
      <c r="G461" s="1" t="s">
        <v>2814</v>
      </c>
      <c r="H461" s="1" t="s">
        <v>2815</v>
      </c>
      <c r="I461" s="1" t="str">
        <f ca="1">IFERROR(__xludf.DUMMYFUNCTION("GOOGLETRANSLATE(O461,""en"",""pt"")"),"26")</f>
        <v>26</v>
      </c>
      <c r="J461" s="1" t="str">
        <f ca="1">IFERROR(__xludf.DUMMYFUNCTION("GOOGLETRANSLATE(Q461,""en"",""pt"")"),"Congeladas")</f>
        <v>Congeladas</v>
      </c>
      <c r="K461" s="3">
        <v>44522</v>
      </c>
      <c r="L461" s="3">
        <v>44548</v>
      </c>
      <c r="M461" s="1">
        <v>789</v>
      </c>
      <c r="N461" s="1" t="s">
        <v>2816</v>
      </c>
      <c r="O461" s="1" t="s">
        <v>2817</v>
      </c>
      <c r="P461" s="1">
        <v>155</v>
      </c>
      <c r="Q461" s="1" t="s">
        <v>2818</v>
      </c>
      <c r="R461">
        <f t="shared" ca="1" si="7"/>
        <v>1</v>
      </c>
      <c r="S461">
        <f t="shared" ca="1" si="7"/>
        <v>1</v>
      </c>
    </row>
    <row r="462" spans="1:19" ht="13.2">
      <c r="A462" s="1" t="s">
        <v>2819</v>
      </c>
      <c r="B462" s="1">
        <v>88</v>
      </c>
      <c r="C462" s="1" t="str">
        <f ca="1">IFERROR(__xludf.DUMMYFUNCTION("GOOGLETRANSLATE(D462,""en"",""pt"")"),"Médio")</f>
        <v>Médio</v>
      </c>
      <c r="D462" s="3">
        <v>44250</v>
      </c>
      <c r="E462" s="1">
        <v>7</v>
      </c>
      <c r="F462" s="2" t="str">
        <f ca="1">IFERROR(__xludf.DUMMYFUNCTION("GOOGLETRANSLATE(I462,""en"",""pt"")"),"Lassi")</f>
        <v>Lassi</v>
      </c>
      <c r="G462" s="1" t="s">
        <v>2820</v>
      </c>
      <c r="H462" s="1" t="s">
        <v>2821</v>
      </c>
      <c r="I462" s="1" t="str">
        <f ca="1">IFERROR(__xludf.DUMMYFUNCTION("GOOGLETRANSLATE(O462,""en"",""pt"")"),"14")</f>
        <v>14</v>
      </c>
      <c r="J462" s="1" t="str">
        <f ca="1">IFERROR(__xludf.DUMMYFUNCTION("GOOGLETRANSLATE(Q462,""en"",""pt"")"),"Refrigerado")</f>
        <v>Refrigerado</v>
      </c>
      <c r="K462" s="3">
        <v>44225</v>
      </c>
      <c r="L462" s="3">
        <v>44239</v>
      </c>
      <c r="M462" s="1">
        <v>227</v>
      </c>
      <c r="N462" s="1" t="s">
        <v>2822</v>
      </c>
      <c r="O462" s="1" t="s">
        <v>2823</v>
      </c>
      <c r="P462" s="1">
        <v>53</v>
      </c>
      <c r="Q462" s="1" t="s">
        <v>2825</v>
      </c>
      <c r="R462">
        <f t="shared" ca="1" si="7"/>
        <v>1</v>
      </c>
      <c r="S462">
        <f t="shared" ca="1" si="7"/>
        <v>0</v>
      </c>
    </row>
    <row r="463" spans="1:19" ht="13.2">
      <c r="A463" s="1" t="s">
        <v>2826</v>
      </c>
      <c r="B463" s="1">
        <v>50</v>
      </c>
      <c r="C463" s="1" t="str">
        <f ca="1">IFERROR(__xludf.DUMMYFUNCTION("GOOGLETRANSLATE(D463,""en"",""pt"")"),"Pequeno")</f>
        <v>Pequeno</v>
      </c>
      <c r="D463" s="3">
        <v>44869</v>
      </c>
      <c r="E463" s="1">
        <v>8</v>
      </c>
      <c r="F463" s="2" t="str">
        <f ca="1">IFERROR(__xludf.DUMMYFUNCTION("GOOGLETRANSLATE(I463,""en"",""pt"")"),"Soro de leite coalhado")</f>
        <v>Soro de leite coalhado</v>
      </c>
      <c r="G463" s="1" t="s">
        <v>2827</v>
      </c>
      <c r="H463" s="1" t="s">
        <v>178</v>
      </c>
      <c r="I463" s="1" t="str">
        <f ca="1">IFERROR(__xludf.DUMMYFUNCTION("GOOGLETRANSLATE(O463,""en"",""pt"")"),"10")</f>
        <v>10</v>
      </c>
      <c r="J463" s="1" t="str">
        <f ca="1">IFERROR(__xludf.DUMMYFUNCTION("GOOGLETRANSLATE(Q463,""en"",""pt"")"),"Refrigerado")</f>
        <v>Refrigerado</v>
      </c>
      <c r="K463" s="3">
        <v>44814</v>
      </c>
      <c r="L463" s="3">
        <v>44824</v>
      </c>
      <c r="M463" s="1">
        <v>8</v>
      </c>
      <c r="N463" s="1" t="s">
        <v>2828</v>
      </c>
      <c r="O463" s="1" t="s">
        <v>2829</v>
      </c>
      <c r="P463" s="1">
        <v>65</v>
      </c>
      <c r="Q463" s="1" t="s">
        <v>2830</v>
      </c>
      <c r="R463">
        <f t="shared" ca="1" si="7"/>
        <v>0</v>
      </c>
      <c r="S463">
        <f t="shared" ca="1" si="7"/>
        <v>1</v>
      </c>
    </row>
    <row r="464" spans="1:19" ht="13.2">
      <c r="A464" s="1" t="s">
        <v>2831</v>
      </c>
      <c r="B464" s="1">
        <v>90</v>
      </c>
      <c r="C464" s="1" t="str">
        <f ca="1">IFERROR(__xludf.DUMMYFUNCTION("GOOGLETRANSLATE(D464,""en"",""pt"")"),"Pequeno")</f>
        <v>Pequeno</v>
      </c>
      <c r="D464" s="3">
        <v>44818</v>
      </c>
      <c r="E464" s="1">
        <v>1</v>
      </c>
      <c r="F464" s="2" t="str">
        <f ca="1">IFERROR(__xludf.DUMMYFUNCTION("GOOGLETRANSLATE(I464,""en"",""pt"")"),"Leite")</f>
        <v>Leite</v>
      </c>
      <c r="G464" s="1" t="s">
        <v>2832</v>
      </c>
      <c r="H464" s="1" t="s">
        <v>2833</v>
      </c>
      <c r="I464" s="1" t="str">
        <f ca="1">IFERROR(__xludf.DUMMYFUNCTION("GOOGLETRANSLATE(O464,""en"",""pt"")"),"1")</f>
        <v>1</v>
      </c>
      <c r="J464" s="1" t="str">
        <f ca="1">IFERROR(__xludf.DUMMYFUNCTION("GOOGLETRANSLATE(Q464,""en"",""pt"")"),"Pacote de polietileno")</f>
        <v>Pacote de polietileno</v>
      </c>
      <c r="K464" s="3">
        <v>44767</v>
      </c>
      <c r="L464" s="3">
        <v>44768</v>
      </c>
      <c r="M464" s="1">
        <v>77</v>
      </c>
      <c r="N464" s="1" t="s">
        <v>754</v>
      </c>
      <c r="O464" s="1" t="s">
        <v>2834</v>
      </c>
      <c r="P464" s="1">
        <v>31</v>
      </c>
      <c r="Q464" s="1" t="s">
        <v>2836</v>
      </c>
      <c r="R464">
        <f t="shared" ca="1" si="7"/>
        <v>1</v>
      </c>
      <c r="S464">
        <f t="shared" ca="1" si="7"/>
        <v>0</v>
      </c>
    </row>
    <row r="465" spans="1:19" ht="13.2">
      <c r="A465" s="1" t="s">
        <v>737</v>
      </c>
      <c r="B465" s="1">
        <v>44</v>
      </c>
      <c r="C465" s="1" t="str">
        <f ca="1">IFERROR(__xludf.DUMMYFUNCTION("GOOGLETRANSLATE(D465,""en"",""pt"")"),"Médio")</f>
        <v>Médio</v>
      </c>
      <c r="D465" s="3">
        <v>44905</v>
      </c>
      <c r="E465" s="1">
        <v>8</v>
      </c>
      <c r="F465" s="2" t="str">
        <f ca="1">IFERROR(__xludf.DUMMYFUNCTION("GOOGLETRANSLATE(I465,""en"",""pt"")"),"Soro de leite coalhado")</f>
        <v>Soro de leite coalhado</v>
      </c>
      <c r="G465" s="1" t="s">
        <v>2837</v>
      </c>
      <c r="H465" s="1" t="s">
        <v>2838</v>
      </c>
      <c r="I465" s="1" t="str">
        <f ca="1">IFERROR(__xludf.DUMMYFUNCTION("GOOGLETRANSLATE(O465,""en"",""pt"")"),"12")</f>
        <v>12</v>
      </c>
      <c r="J465" s="1" t="str">
        <f ca="1">IFERROR(__xludf.DUMMYFUNCTION("GOOGLETRANSLATE(Q465,""en"",""pt"")"),"Refrigerado")</f>
        <v>Refrigerado</v>
      </c>
      <c r="K465" s="3">
        <v>44856</v>
      </c>
      <c r="L465" s="3">
        <v>44868</v>
      </c>
      <c r="M465" s="1">
        <v>9</v>
      </c>
      <c r="N465" s="1" t="s">
        <v>2839</v>
      </c>
      <c r="O465" s="1" t="s">
        <v>2840</v>
      </c>
      <c r="P465" s="1">
        <v>309</v>
      </c>
      <c r="Q465" s="1" t="s">
        <v>2842</v>
      </c>
      <c r="R465">
        <f t="shared" ca="1" si="7"/>
        <v>0</v>
      </c>
      <c r="S465">
        <f t="shared" ca="1" si="7"/>
        <v>0</v>
      </c>
    </row>
    <row r="466" spans="1:19" ht="13.2">
      <c r="A466" s="1" t="s">
        <v>2843</v>
      </c>
      <c r="B466" s="1">
        <v>59</v>
      </c>
      <c r="C466" s="1" t="str">
        <f ca="1">IFERROR(__xludf.DUMMYFUNCTION("GOOGLETRANSLATE(D466,""en"",""pt"")"),"Médio")</f>
        <v>Médio</v>
      </c>
      <c r="D466" s="3">
        <v>44142</v>
      </c>
      <c r="E466" s="1">
        <v>9</v>
      </c>
      <c r="F466" s="2" t="str">
        <f ca="1">IFERROR(__xludf.DUMMYFUNCTION("GOOGLETRANSLATE(I466,""en"",""pt"")"),"Painel")</f>
        <v>Painel</v>
      </c>
      <c r="G466" s="1" t="s">
        <v>2844</v>
      </c>
      <c r="H466" s="1" t="s">
        <v>2807</v>
      </c>
      <c r="I466" s="1" t="str">
        <f ca="1">IFERROR(__xludf.DUMMYFUNCTION("GOOGLETRANSLATE(O466,""en"",""pt"")"),"11")</f>
        <v>11</v>
      </c>
      <c r="J466" s="1" t="str">
        <f ca="1">IFERROR(__xludf.DUMMYFUNCTION("GOOGLETRANSLATE(Q466,""en"",""pt"")"),"Refrigerado")</f>
        <v>Refrigerado</v>
      </c>
      <c r="K466" s="3">
        <v>44121</v>
      </c>
      <c r="L466" s="3">
        <v>44132</v>
      </c>
      <c r="M466" s="1">
        <v>146</v>
      </c>
      <c r="N466" s="1" t="s">
        <v>2845</v>
      </c>
      <c r="O466" s="1" t="s">
        <v>2846</v>
      </c>
      <c r="P466" s="1">
        <v>193</v>
      </c>
      <c r="Q466" s="1" t="s">
        <v>2847</v>
      </c>
      <c r="R466">
        <f t="shared" ca="1" si="7"/>
        <v>1</v>
      </c>
      <c r="S466">
        <f t="shared" ca="1" si="7"/>
        <v>1</v>
      </c>
    </row>
    <row r="467" spans="1:19" ht="13.2">
      <c r="A467" s="1" t="s">
        <v>2848</v>
      </c>
      <c r="B467" s="1">
        <v>36</v>
      </c>
      <c r="C467" s="1" t="str">
        <f ca="1">IFERROR(__xludf.DUMMYFUNCTION("GOOGLETRANSLATE(D467,""en"",""pt"")"),"Grande")</f>
        <v>Grande</v>
      </c>
      <c r="D467" s="3">
        <v>44189</v>
      </c>
      <c r="E467" s="1">
        <v>4</v>
      </c>
      <c r="F467" s="2" t="str">
        <f ca="1">IFERROR(__xludf.DUMMYFUNCTION("GOOGLETRANSLATE(I467,""en"",""pt"")"),"Iogurte")</f>
        <v>Iogurte</v>
      </c>
      <c r="G467" s="1" t="s">
        <v>2849</v>
      </c>
      <c r="H467" s="1" t="s">
        <v>2850</v>
      </c>
      <c r="I467" s="1" t="str">
        <f ca="1">IFERROR(__xludf.DUMMYFUNCTION("GOOGLETRANSLATE(O467,""en"",""pt"")"),"23")</f>
        <v>23</v>
      </c>
      <c r="J467" s="1" t="str">
        <f ca="1">IFERROR(__xludf.DUMMYFUNCTION("GOOGLETRANSLATE(Q467,""en"",""pt"")"),"Congeladas")</f>
        <v>Congeladas</v>
      </c>
      <c r="K467" s="3">
        <v>44159</v>
      </c>
      <c r="L467" s="3">
        <v>44182</v>
      </c>
      <c r="M467" s="1">
        <v>317</v>
      </c>
      <c r="N467" s="1" t="s">
        <v>2166</v>
      </c>
      <c r="O467" s="1" t="s">
        <v>2851</v>
      </c>
      <c r="P467" s="1">
        <v>181</v>
      </c>
      <c r="Q467" s="1" t="s">
        <v>2852</v>
      </c>
      <c r="R467">
        <f t="shared" ca="1" si="7"/>
        <v>0</v>
      </c>
      <c r="S467">
        <f t="shared" ca="1" si="7"/>
        <v>1</v>
      </c>
    </row>
    <row r="468" spans="1:19" ht="13.2">
      <c r="A468" s="1" t="s">
        <v>2853</v>
      </c>
      <c r="B468" s="1">
        <v>17</v>
      </c>
      <c r="C468" s="1" t="str">
        <f ca="1">IFERROR(__xludf.DUMMYFUNCTION("GOOGLETRANSLATE(D468,""en"",""pt"")"),"Grande")</f>
        <v>Grande</v>
      </c>
      <c r="D468" s="3">
        <v>43709</v>
      </c>
      <c r="E468" s="1">
        <v>4</v>
      </c>
      <c r="F468" s="2" t="str">
        <f ca="1">IFERROR(__xludf.DUMMYFUNCTION("GOOGLETRANSLATE(I468,""en"",""pt"")"),"Iogurte")</f>
        <v>Iogurte</v>
      </c>
      <c r="G468" s="1" t="s">
        <v>2854</v>
      </c>
      <c r="H468" s="1" t="s">
        <v>2855</v>
      </c>
      <c r="I468" s="1" t="str">
        <f ca="1">IFERROR(__xludf.DUMMYFUNCTION("GOOGLETRANSLATE(O468,""en"",""pt"")"),"24")</f>
        <v>24</v>
      </c>
      <c r="J468" s="1" t="str">
        <f ca="1">IFERROR(__xludf.DUMMYFUNCTION("GOOGLETRANSLATE(Q468,""en"",""pt"")"),"Refrigerado")</f>
        <v>Refrigerado</v>
      </c>
      <c r="K468" s="3">
        <v>43659</v>
      </c>
      <c r="L468" s="3">
        <v>43683</v>
      </c>
      <c r="M468" s="1">
        <v>217</v>
      </c>
      <c r="N468" s="1" t="s">
        <v>2856</v>
      </c>
      <c r="O468" s="1" t="s">
        <v>2857</v>
      </c>
      <c r="P468" s="1">
        <v>759</v>
      </c>
      <c r="Q468" s="1" t="s">
        <v>2858</v>
      </c>
      <c r="R468">
        <f t="shared" ca="1" si="7"/>
        <v>0</v>
      </c>
      <c r="S468">
        <f t="shared" ca="1" si="7"/>
        <v>0</v>
      </c>
    </row>
    <row r="469" spans="1:19" ht="13.2">
      <c r="A469" s="1" t="s">
        <v>2859</v>
      </c>
      <c r="B469" s="1">
        <v>70</v>
      </c>
      <c r="C469" s="1" t="str">
        <f ca="1">IFERROR(__xludf.DUMMYFUNCTION("GOOGLETRANSLATE(D469,""en"",""pt"")"),"Médio")</f>
        <v>Médio</v>
      </c>
      <c r="D469" s="3">
        <v>43986</v>
      </c>
      <c r="E469" s="1">
        <v>10</v>
      </c>
      <c r="F469" s="2" t="str">
        <f ca="1">IFERROR(__xludf.DUMMYFUNCTION("GOOGLETRANSLATE(I469,""en"",""pt"")"),"ghee")</f>
        <v>ghee</v>
      </c>
      <c r="G469" s="1" t="s">
        <v>2860</v>
      </c>
      <c r="H469" s="1" t="s">
        <v>2861</v>
      </c>
      <c r="I469" s="1" t="str">
        <f ca="1">IFERROR(__xludf.DUMMYFUNCTION("GOOGLETRANSLATE(O469,""en"",""pt"")"),"139")</f>
        <v>139</v>
      </c>
      <c r="J469" s="1" t="str">
        <f ca="1">IFERROR(__xludf.DUMMYFUNCTION("GOOGLETRANSLATE(Q469,""en"",""pt"")"),"Ambiente")</f>
        <v>Ambiente</v>
      </c>
      <c r="K469" s="3">
        <v>43954</v>
      </c>
      <c r="L469" s="3">
        <v>44093</v>
      </c>
      <c r="M469" s="1">
        <v>373</v>
      </c>
      <c r="N469" s="1" t="s">
        <v>2862</v>
      </c>
      <c r="O469" s="1" t="s">
        <v>2863</v>
      </c>
      <c r="P469" s="1">
        <v>158</v>
      </c>
      <c r="Q469" s="1" t="s">
        <v>2865</v>
      </c>
      <c r="R469">
        <f t="shared" ca="1" si="7"/>
        <v>0</v>
      </c>
      <c r="S469">
        <f t="shared" ca="1" si="7"/>
        <v>0</v>
      </c>
    </row>
    <row r="470" spans="1:19" ht="13.2">
      <c r="A470" s="1" t="s">
        <v>2866</v>
      </c>
      <c r="B470" s="1">
        <v>35</v>
      </c>
      <c r="C470" s="1" t="str">
        <f ca="1">IFERROR(__xludf.DUMMYFUNCTION("GOOGLETRANSLATE(D470,""en"",""pt"")"),"Grande")</f>
        <v>Grande</v>
      </c>
      <c r="D470" s="3">
        <v>43591</v>
      </c>
      <c r="E470" s="1">
        <v>6</v>
      </c>
      <c r="F470" s="2" t="str">
        <f ca="1">IFERROR(__xludf.DUMMYFUNCTION("GOOGLETRANSLATE(I470,""en"",""pt"")"),"Coalhada")</f>
        <v>Coalhada</v>
      </c>
      <c r="G470" s="1" t="s">
        <v>2867</v>
      </c>
      <c r="H470" s="1" t="s">
        <v>2868</v>
      </c>
      <c r="I470" s="1" t="str">
        <f ca="1">IFERROR(__xludf.DUMMYFUNCTION("GOOGLETRANSLATE(O470,""en"",""pt"")"),"5")</f>
        <v>5</v>
      </c>
      <c r="J470" s="1" t="str">
        <f ca="1">IFERROR(__xludf.DUMMYFUNCTION("GOOGLETRANSLATE(Q470,""en"",""pt"")"),"Refrigerado")</f>
        <v>Refrigerado</v>
      </c>
      <c r="K470" s="3">
        <v>43535</v>
      </c>
      <c r="L470" s="3">
        <v>43540</v>
      </c>
      <c r="M470" s="1">
        <v>121</v>
      </c>
      <c r="N470" s="1" t="s">
        <v>2869</v>
      </c>
      <c r="O470" s="1" t="s">
        <v>2870</v>
      </c>
      <c r="P470" s="1">
        <v>15</v>
      </c>
      <c r="Q470" s="1" t="s">
        <v>2872</v>
      </c>
      <c r="R470">
        <f t="shared" ca="1" si="7"/>
        <v>1</v>
      </c>
      <c r="S470">
        <f t="shared" ca="1" si="7"/>
        <v>0</v>
      </c>
    </row>
    <row r="471" spans="1:19" ht="13.2">
      <c r="A471" s="1" t="s">
        <v>2873</v>
      </c>
      <c r="B471" s="1">
        <v>76</v>
      </c>
      <c r="C471" s="1" t="str">
        <f ca="1">IFERROR(__xludf.DUMMYFUNCTION("GOOGLETRANSLATE(D471,""en"",""pt"")"),"Grande")</f>
        <v>Grande</v>
      </c>
      <c r="D471" s="3">
        <v>44857</v>
      </c>
      <c r="E471" s="1">
        <v>10</v>
      </c>
      <c r="F471" s="2" t="str">
        <f ca="1">IFERROR(__xludf.DUMMYFUNCTION("GOOGLETRANSLATE(I471,""en"",""pt"")"),"ghee")</f>
        <v>ghee</v>
      </c>
      <c r="G471" s="1" t="s">
        <v>2874</v>
      </c>
      <c r="H471" s="1" t="s">
        <v>2875</v>
      </c>
      <c r="I471" s="1" t="str">
        <f ca="1">IFERROR(__xludf.DUMMYFUNCTION("GOOGLETRANSLATE(O471,""en"",""pt"")"),"90")</f>
        <v>90</v>
      </c>
      <c r="J471" s="1" t="str">
        <f ca="1">IFERROR(__xludf.DUMMYFUNCTION("GOOGLETRANSLATE(Q471,""en"",""pt"")"),"Ambiente")</f>
        <v>Ambiente</v>
      </c>
      <c r="K471" s="3">
        <v>44804</v>
      </c>
      <c r="L471" s="3">
        <v>44894</v>
      </c>
      <c r="M471" s="1">
        <v>32</v>
      </c>
      <c r="N471" s="1" t="s">
        <v>2876</v>
      </c>
      <c r="O471" s="1" t="s">
        <v>2877</v>
      </c>
      <c r="P471" s="1">
        <v>453</v>
      </c>
      <c r="Q471" s="1" t="s">
        <v>2879</v>
      </c>
      <c r="R471">
        <f t="shared" ca="1" si="7"/>
        <v>0</v>
      </c>
      <c r="S471">
        <f t="shared" ca="1" si="7"/>
        <v>1</v>
      </c>
    </row>
    <row r="472" spans="1:19" ht="13.2">
      <c r="A472" s="1" t="s">
        <v>2880</v>
      </c>
      <c r="B472" s="1">
        <v>32</v>
      </c>
      <c r="C472" s="1" t="str">
        <f ca="1">IFERROR(__xludf.DUMMYFUNCTION("GOOGLETRANSLATE(D472,""en"",""pt"")"),"Pequeno")</f>
        <v>Pequeno</v>
      </c>
      <c r="D472" s="3">
        <v>44444</v>
      </c>
      <c r="E472" s="1">
        <v>4</v>
      </c>
      <c r="F472" s="2" t="str">
        <f ca="1">IFERROR(__xludf.DUMMYFUNCTION("GOOGLETRANSLATE(I472,""en"",""pt"")"),"Iogurte")</f>
        <v>Iogurte</v>
      </c>
      <c r="G472" s="1" t="s">
        <v>2881</v>
      </c>
      <c r="H472" s="1" t="s">
        <v>2882</v>
      </c>
      <c r="I472" s="1" t="str">
        <f ca="1">IFERROR(__xludf.DUMMYFUNCTION("GOOGLETRANSLATE(O472,""en"",""pt"")"),"21")</f>
        <v>21</v>
      </c>
      <c r="J472" s="1" t="str">
        <f ca="1">IFERROR(__xludf.DUMMYFUNCTION("GOOGLETRANSLATE(Q472,""en"",""pt"")"),"Refrigerado")</f>
        <v>Refrigerado</v>
      </c>
      <c r="K472" s="3">
        <v>44390</v>
      </c>
      <c r="L472" s="3">
        <v>44411</v>
      </c>
      <c r="M472" s="1">
        <v>71</v>
      </c>
      <c r="N472" s="1" t="s">
        <v>2883</v>
      </c>
      <c r="O472" s="1" t="s">
        <v>2884</v>
      </c>
      <c r="P472" s="1">
        <v>873</v>
      </c>
      <c r="Q472" s="1" t="s">
        <v>2885</v>
      </c>
      <c r="R472">
        <f t="shared" ca="1" si="7"/>
        <v>1</v>
      </c>
      <c r="S472">
        <f t="shared" ca="1" si="7"/>
        <v>0</v>
      </c>
    </row>
    <row r="473" spans="1:19" ht="13.2">
      <c r="A473" s="1" t="s">
        <v>2886</v>
      </c>
      <c r="B473" s="1">
        <v>71</v>
      </c>
      <c r="C473" s="1" t="str">
        <f ca="1">IFERROR(__xludf.DUMMYFUNCTION("GOOGLETRANSLATE(D473,""en"",""pt"")"),"Pequeno")</f>
        <v>Pequeno</v>
      </c>
      <c r="D473" s="3">
        <v>44026</v>
      </c>
      <c r="E473" s="1">
        <v>10</v>
      </c>
      <c r="F473" s="2" t="str">
        <f ca="1">IFERROR(__xludf.DUMMYFUNCTION("GOOGLETRANSLATE(I473,""en"",""pt"")"),"ghee")</f>
        <v>ghee</v>
      </c>
      <c r="G473" s="1" t="s">
        <v>2887</v>
      </c>
      <c r="H473" s="1" t="s">
        <v>2868</v>
      </c>
      <c r="I473" s="1" t="str">
        <f ca="1">IFERROR(__xludf.DUMMYFUNCTION("GOOGLETRANSLATE(O473,""en"",""pt"")"),"98")</f>
        <v>98</v>
      </c>
      <c r="J473" s="1" t="str">
        <f ca="1">IFERROR(__xludf.DUMMYFUNCTION("GOOGLETRANSLATE(Q473,""en"",""pt"")"),"Ambiente")</f>
        <v>Ambiente</v>
      </c>
      <c r="K473" s="3">
        <v>44019</v>
      </c>
      <c r="L473" s="3">
        <v>44117</v>
      </c>
      <c r="M473" s="1">
        <v>535</v>
      </c>
      <c r="N473" s="6">
        <v>45466</v>
      </c>
      <c r="O473" s="1" t="s">
        <v>2888</v>
      </c>
      <c r="P473" s="1">
        <v>248</v>
      </c>
      <c r="Q473" s="1" t="s">
        <v>2889</v>
      </c>
      <c r="R473">
        <f t="shared" ca="1" si="7"/>
        <v>1</v>
      </c>
      <c r="S473">
        <f t="shared" ca="1" si="7"/>
        <v>0</v>
      </c>
    </row>
    <row r="474" spans="1:19" ht="13.2">
      <c r="A474" s="1" t="s">
        <v>2890</v>
      </c>
      <c r="B474" s="1">
        <v>62</v>
      </c>
      <c r="C474" s="1" t="str">
        <f ca="1">IFERROR(__xludf.DUMMYFUNCTION("GOOGLETRANSLATE(D474,""en"",""pt"")"),"Pequeno")</f>
        <v>Pequeno</v>
      </c>
      <c r="D474" s="3">
        <v>44920</v>
      </c>
      <c r="E474" s="1">
        <v>9</v>
      </c>
      <c r="F474" s="2" t="str">
        <f ca="1">IFERROR(__xludf.DUMMYFUNCTION("GOOGLETRANSLATE(I474,""en"",""pt"")"),"Painel")</f>
        <v>Painel</v>
      </c>
      <c r="G474" s="1" t="s">
        <v>2891</v>
      </c>
      <c r="H474" s="1" t="s">
        <v>2892</v>
      </c>
      <c r="I474" s="1" t="str">
        <f ca="1">IFERROR(__xludf.DUMMYFUNCTION("GOOGLETRANSLATE(O474,""en"",""pt"")"),"14")</f>
        <v>14</v>
      </c>
      <c r="J474" s="1" t="str">
        <f ca="1">IFERROR(__xludf.DUMMYFUNCTION("GOOGLETRANSLATE(Q474,""en"",""pt"")"),"Refrigerado")</f>
        <v>Refrigerado</v>
      </c>
      <c r="K474" s="3">
        <v>44861</v>
      </c>
      <c r="L474" s="3">
        <v>44875</v>
      </c>
      <c r="M474" s="1">
        <v>235</v>
      </c>
      <c r="N474" s="6">
        <v>45487</v>
      </c>
      <c r="O474" s="1" t="s">
        <v>2893</v>
      </c>
      <c r="P474" s="1">
        <v>21</v>
      </c>
      <c r="Q474" s="1" t="s">
        <v>2894</v>
      </c>
      <c r="R474">
        <f t="shared" ca="1" si="7"/>
        <v>0</v>
      </c>
      <c r="S474">
        <f t="shared" ca="1" si="7"/>
        <v>1</v>
      </c>
    </row>
    <row r="475" spans="1:19" ht="13.2">
      <c r="A475" s="1" t="s">
        <v>2895</v>
      </c>
      <c r="B475" s="1">
        <v>37</v>
      </c>
      <c r="C475" s="1" t="str">
        <f ca="1">IFERROR(__xludf.DUMMYFUNCTION("GOOGLETRANSLATE(D475,""en"",""pt"")"),"Médio")</f>
        <v>Médio</v>
      </c>
      <c r="D475" s="3">
        <v>44394</v>
      </c>
      <c r="E475" s="1">
        <v>8</v>
      </c>
      <c r="F475" s="2" t="str">
        <f ca="1">IFERROR(__xludf.DUMMYFUNCTION("GOOGLETRANSLATE(I475,""en"",""pt"")"),"Soro de leite coalhado")</f>
        <v>Soro de leite coalhado</v>
      </c>
      <c r="G475" s="1" t="s">
        <v>2896</v>
      </c>
      <c r="H475" s="1" t="s">
        <v>2897</v>
      </c>
      <c r="I475" s="1" t="str">
        <f ca="1">IFERROR(__xludf.DUMMYFUNCTION("GOOGLETRANSLATE(O475,""en"",""pt"")"),"7")</f>
        <v>7</v>
      </c>
      <c r="J475" s="1" t="str">
        <f ca="1">IFERROR(__xludf.DUMMYFUNCTION("GOOGLETRANSLATE(Q475,""en"",""pt"")"),"Refrigerado")</f>
        <v>Refrigerado</v>
      </c>
      <c r="K475" s="3">
        <v>44336</v>
      </c>
      <c r="L475" s="3">
        <v>44343</v>
      </c>
      <c r="M475" s="1">
        <v>118</v>
      </c>
      <c r="N475" s="1" t="s">
        <v>2898</v>
      </c>
      <c r="O475" s="7">
        <v>508086</v>
      </c>
      <c r="P475" s="1">
        <v>854</v>
      </c>
      <c r="Q475" s="1" t="s">
        <v>2900</v>
      </c>
      <c r="R475">
        <f t="shared" ca="1" si="7"/>
        <v>1</v>
      </c>
      <c r="S475">
        <f t="shared" ca="1" si="7"/>
        <v>1</v>
      </c>
    </row>
    <row r="476" spans="1:19" ht="13.2">
      <c r="A476" s="1" t="s">
        <v>1556</v>
      </c>
      <c r="B476" s="1">
        <v>33</v>
      </c>
      <c r="C476" s="1" t="str">
        <f ca="1">IFERROR(__xludf.DUMMYFUNCTION("GOOGLETRANSLATE(D476,""en"",""pt"")"),"Grande")</f>
        <v>Grande</v>
      </c>
      <c r="D476" s="3">
        <v>44626</v>
      </c>
      <c r="E476" s="1">
        <v>1</v>
      </c>
      <c r="F476" s="2" t="str">
        <f ca="1">IFERROR(__xludf.DUMMYFUNCTION("GOOGLETRANSLATE(I476,""en"",""pt"")"),"Leite")</f>
        <v>Leite</v>
      </c>
      <c r="G476" s="1" t="s">
        <v>2901</v>
      </c>
      <c r="H476" s="1" t="s">
        <v>2902</v>
      </c>
      <c r="I476" s="1" t="str">
        <f ca="1">IFERROR(__xludf.DUMMYFUNCTION("GOOGLETRANSLATE(O476,""en"",""pt"")"),"26")</f>
        <v>26</v>
      </c>
      <c r="J476" s="1" t="str">
        <f ca="1">IFERROR(__xludf.DUMMYFUNCTION("GOOGLETRANSLATE(Q476,""en"",""pt"")"),"Pacote Tetra")</f>
        <v>Pacote Tetra</v>
      </c>
      <c r="K476" s="3">
        <v>44603</v>
      </c>
      <c r="L476" s="3">
        <v>44629</v>
      </c>
      <c r="M476" s="1">
        <v>332</v>
      </c>
      <c r="N476" s="1" t="s">
        <v>2903</v>
      </c>
      <c r="O476" s="1" t="s">
        <v>2904</v>
      </c>
      <c r="P476" s="1">
        <v>598</v>
      </c>
      <c r="Q476" s="1" t="s">
        <v>2905</v>
      </c>
      <c r="R476">
        <f t="shared" ca="1" si="7"/>
        <v>1</v>
      </c>
      <c r="S476">
        <f t="shared" ca="1" si="7"/>
        <v>1</v>
      </c>
    </row>
    <row r="477" spans="1:19" ht="13.2">
      <c r="A477" s="1" t="s">
        <v>2906</v>
      </c>
      <c r="B477" s="1">
        <v>88</v>
      </c>
      <c r="C477" s="1" t="str">
        <f ca="1">IFERROR(__xludf.DUMMYFUNCTION("GOOGLETRANSLATE(D477,""en"",""pt"")"),"Grande")</f>
        <v>Grande</v>
      </c>
      <c r="D477" s="3">
        <v>43569</v>
      </c>
      <c r="E477" s="1">
        <v>2</v>
      </c>
      <c r="F477" s="2" t="str">
        <f ca="1">IFERROR(__xludf.DUMMYFUNCTION("GOOGLETRANSLATE(I477,""en"",""pt"")"),"Manteiga")</f>
        <v>Manteiga</v>
      </c>
      <c r="G477" s="1" t="s">
        <v>2907</v>
      </c>
      <c r="H477" s="1" t="s">
        <v>2908</v>
      </c>
      <c r="I477" s="1" t="str">
        <f ca="1">IFERROR(__xludf.DUMMYFUNCTION("GOOGLETRANSLATE(O477,""en"",""pt"")"),"26")</f>
        <v>26</v>
      </c>
      <c r="J477" s="1" t="str">
        <f ca="1">IFERROR(__xludf.DUMMYFUNCTION("GOOGLETRANSLATE(Q477,""en"",""pt"")"),"Refrigerado")</f>
        <v>Refrigerado</v>
      </c>
      <c r="K477" s="3">
        <v>43512</v>
      </c>
      <c r="L477" s="3">
        <v>43538</v>
      </c>
      <c r="M477" s="1">
        <v>380</v>
      </c>
      <c r="N477" s="1" t="s">
        <v>2395</v>
      </c>
      <c r="O477" s="1" t="s">
        <v>2909</v>
      </c>
      <c r="P477" s="1">
        <v>553</v>
      </c>
      <c r="Q477" s="1" t="s">
        <v>2911</v>
      </c>
      <c r="R477">
        <f t="shared" ca="1" si="7"/>
        <v>0</v>
      </c>
      <c r="S477">
        <f t="shared" ca="1" si="7"/>
        <v>0</v>
      </c>
    </row>
    <row r="478" spans="1:19" ht="13.2">
      <c r="A478" s="1" t="s">
        <v>2912</v>
      </c>
      <c r="B478" s="1">
        <v>32</v>
      </c>
      <c r="C478" s="1" t="str">
        <f ca="1">IFERROR(__xludf.DUMMYFUNCTION("GOOGLETRANSLATE(D478,""en"",""pt"")"),"Grande")</f>
        <v>Grande</v>
      </c>
      <c r="D478" s="3">
        <v>43839</v>
      </c>
      <c r="E478" s="1">
        <v>4</v>
      </c>
      <c r="F478" s="2" t="str">
        <f ca="1">IFERROR(__xludf.DUMMYFUNCTION("GOOGLETRANSLATE(I478,""en"",""pt"")"),"Iogurte")</f>
        <v>Iogurte</v>
      </c>
      <c r="G478" s="1" t="s">
        <v>1779</v>
      </c>
      <c r="H478" s="1" t="s">
        <v>2913</v>
      </c>
      <c r="I478" s="1" t="str">
        <f ca="1">IFERROR(__xludf.DUMMYFUNCTION("GOOGLETRANSLATE(O478,""en"",""pt"")"),"26")</f>
        <v>26</v>
      </c>
      <c r="J478" s="1" t="str">
        <f ca="1">IFERROR(__xludf.DUMMYFUNCTION("GOOGLETRANSLATE(Q478,""en"",""pt"")"),"Refrigerado")</f>
        <v>Refrigerado</v>
      </c>
      <c r="K478" s="3">
        <v>43784</v>
      </c>
      <c r="L478" s="3">
        <v>43810</v>
      </c>
      <c r="M478" s="1">
        <v>53</v>
      </c>
      <c r="N478" s="1" t="s">
        <v>2914</v>
      </c>
      <c r="O478" s="1" t="s">
        <v>2915</v>
      </c>
      <c r="P478" s="1">
        <v>9</v>
      </c>
      <c r="Q478" s="1" t="s">
        <v>2917</v>
      </c>
      <c r="R478">
        <f t="shared" ca="1" si="7"/>
        <v>1</v>
      </c>
      <c r="S478">
        <f t="shared" ca="1" si="7"/>
        <v>0</v>
      </c>
    </row>
    <row r="479" spans="1:19" ht="13.2">
      <c r="A479" s="1" t="s">
        <v>2918</v>
      </c>
      <c r="B479" s="1">
        <v>29</v>
      </c>
      <c r="C479" s="1" t="str">
        <f ca="1">IFERROR(__xludf.DUMMYFUNCTION("GOOGLETRANSLATE(D479,""en"",""pt"")"),"Grande")</f>
        <v>Grande</v>
      </c>
      <c r="D479" s="3">
        <v>44178</v>
      </c>
      <c r="E479" s="1">
        <v>4</v>
      </c>
      <c r="F479" s="2" t="str">
        <f ca="1">IFERROR(__xludf.DUMMYFUNCTION("GOOGLETRANSLATE(I479,""en"",""pt"")"),"Iogurte")</f>
        <v>Iogurte</v>
      </c>
      <c r="G479" s="1" t="s">
        <v>2919</v>
      </c>
      <c r="H479" s="1" t="s">
        <v>2110</v>
      </c>
      <c r="I479" s="1" t="str">
        <f ca="1">IFERROR(__xludf.DUMMYFUNCTION("GOOGLETRANSLATE(O479,""en"",""pt"")"),"29")</f>
        <v>29</v>
      </c>
      <c r="J479" s="1" t="str">
        <f ca="1">IFERROR(__xludf.DUMMYFUNCTION("GOOGLETRANSLATE(Q479,""en"",""pt"")"),"Refrigerado")</f>
        <v>Refrigerado</v>
      </c>
      <c r="K479" s="3">
        <v>44131</v>
      </c>
      <c r="L479" s="3">
        <v>44160</v>
      </c>
      <c r="M479" s="1">
        <v>377</v>
      </c>
      <c r="N479" s="1" t="s">
        <v>2920</v>
      </c>
      <c r="O479" s="1" t="s">
        <v>2921</v>
      </c>
      <c r="P479" s="1">
        <v>156</v>
      </c>
      <c r="Q479" s="1" t="s">
        <v>626</v>
      </c>
      <c r="R479">
        <f t="shared" ca="1" si="7"/>
        <v>0</v>
      </c>
      <c r="S479">
        <f t="shared" ca="1" si="7"/>
        <v>0</v>
      </c>
    </row>
    <row r="480" spans="1:19" ht="13.2">
      <c r="A480" s="1" t="s">
        <v>2923</v>
      </c>
      <c r="B480" s="1">
        <v>39</v>
      </c>
      <c r="C480" s="1" t="str">
        <f ca="1">IFERROR(__xludf.DUMMYFUNCTION("GOOGLETRANSLATE(D480,""en"",""pt"")"),"Grande")</f>
        <v>Grande</v>
      </c>
      <c r="D480" s="3">
        <v>43711</v>
      </c>
      <c r="E480" s="1">
        <v>1</v>
      </c>
      <c r="F480" s="2" t="str">
        <f ca="1">IFERROR(__xludf.DUMMYFUNCTION("GOOGLETRANSLATE(I480,""en"",""pt"")"),"Leite")</f>
        <v>Leite</v>
      </c>
      <c r="G480" s="1" t="s">
        <v>2924</v>
      </c>
      <c r="H480" s="1" t="s">
        <v>2925</v>
      </c>
      <c r="I480" s="1" t="str">
        <f ca="1">IFERROR(__xludf.DUMMYFUNCTION("GOOGLETRANSLATE(O480,""en"",""pt"")"),"23")</f>
        <v>23</v>
      </c>
      <c r="J480" s="1" t="str">
        <f ca="1">IFERROR(__xludf.DUMMYFUNCTION("GOOGLETRANSLATE(Q480,""en"",""pt"")"),"Pacote Tetra")</f>
        <v>Pacote Tetra</v>
      </c>
      <c r="K480" s="3">
        <v>43706</v>
      </c>
      <c r="L480" s="3">
        <v>43729</v>
      </c>
      <c r="M480" s="1">
        <v>298</v>
      </c>
      <c r="N480" s="6">
        <v>45310</v>
      </c>
      <c r="O480" s="1" t="s">
        <v>2926</v>
      </c>
      <c r="P480" s="1">
        <v>349</v>
      </c>
      <c r="Q480" s="1" t="s">
        <v>2928</v>
      </c>
      <c r="R480">
        <f t="shared" ca="1" si="7"/>
        <v>1</v>
      </c>
      <c r="S480">
        <f t="shared" ca="1" si="7"/>
        <v>1</v>
      </c>
    </row>
    <row r="481" spans="1:19" ht="13.2">
      <c r="A481" s="1" t="s">
        <v>2929</v>
      </c>
      <c r="B481" s="1">
        <v>18</v>
      </c>
      <c r="C481" s="1" t="str">
        <f ca="1">IFERROR(__xludf.DUMMYFUNCTION("GOOGLETRANSLATE(D481,""en"",""pt"")"),"Médio")</f>
        <v>Médio</v>
      </c>
      <c r="D481" s="3">
        <v>44634</v>
      </c>
      <c r="E481" s="1">
        <v>2</v>
      </c>
      <c r="F481" s="2" t="str">
        <f ca="1">IFERROR(__xludf.DUMMYFUNCTION("GOOGLETRANSLATE(I481,""en"",""pt"")"),"Manteiga")</f>
        <v>Manteiga</v>
      </c>
      <c r="G481" s="1" t="s">
        <v>2930</v>
      </c>
      <c r="H481" s="1" t="s">
        <v>2931</v>
      </c>
      <c r="I481" s="1" t="str">
        <f ca="1">IFERROR(__xludf.DUMMYFUNCTION("GOOGLETRANSLATE(O481,""en"",""pt"")"),"33")</f>
        <v>33</v>
      </c>
      <c r="J481" s="1" t="str">
        <f ca="1">IFERROR(__xludf.DUMMYFUNCTION("GOOGLETRANSLATE(Q481,""en"",""pt"")"),"Refrigerado")</f>
        <v>Refrigerado</v>
      </c>
      <c r="K481" s="3">
        <v>44616</v>
      </c>
      <c r="L481" s="3">
        <v>44649</v>
      </c>
      <c r="M481" s="1">
        <v>565</v>
      </c>
      <c r="N481" s="1" t="s">
        <v>1626</v>
      </c>
      <c r="O481" s="1" t="s">
        <v>2932</v>
      </c>
      <c r="P481" s="1">
        <v>218</v>
      </c>
      <c r="Q481" s="1" t="s">
        <v>2567</v>
      </c>
      <c r="R481">
        <f t="shared" ca="1" si="7"/>
        <v>1</v>
      </c>
      <c r="S481">
        <f t="shared" ca="1" si="7"/>
        <v>0</v>
      </c>
    </row>
    <row r="482" spans="1:19" ht="13.2">
      <c r="A482" s="1" t="s">
        <v>2934</v>
      </c>
      <c r="B482" s="1">
        <v>12</v>
      </c>
      <c r="C482" s="1" t="str">
        <f ca="1">IFERROR(__xludf.DUMMYFUNCTION("GOOGLETRANSLATE(D482,""en"",""pt"")"),"Pequeno")</f>
        <v>Pequeno</v>
      </c>
      <c r="D482" s="3">
        <v>44352</v>
      </c>
      <c r="E482" s="1">
        <v>5</v>
      </c>
      <c r="F482" s="2" t="str">
        <f ca="1">IFERROR(__xludf.DUMMYFUNCTION("GOOGLETRANSLATE(I482,""en"",""pt"")"),"Sorvete")</f>
        <v>Sorvete</v>
      </c>
      <c r="G482" s="1" t="s">
        <v>2935</v>
      </c>
      <c r="H482" s="1" t="s">
        <v>2936</v>
      </c>
      <c r="I482" s="1" t="str">
        <f ca="1">IFERROR(__xludf.DUMMYFUNCTION("GOOGLETRANSLATE(O482,""en"",""pt"")"),"22")</f>
        <v>22</v>
      </c>
      <c r="J482" s="1" t="str">
        <f ca="1">IFERROR(__xludf.DUMMYFUNCTION("GOOGLETRANSLATE(Q482,""en"",""pt"")"),"Congeladas")</f>
        <v>Congeladas</v>
      </c>
      <c r="K482" s="3">
        <v>44342</v>
      </c>
      <c r="L482" s="3">
        <v>44364</v>
      </c>
      <c r="M482" s="1">
        <v>286</v>
      </c>
      <c r="N482" s="1" t="s">
        <v>2937</v>
      </c>
      <c r="O482" s="1" t="s">
        <v>2938</v>
      </c>
      <c r="P482" s="1">
        <v>82</v>
      </c>
      <c r="Q482" s="1" t="s">
        <v>2939</v>
      </c>
      <c r="R482">
        <f t="shared" ca="1" si="7"/>
        <v>1</v>
      </c>
      <c r="S482">
        <f t="shared" ca="1" si="7"/>
        <v>0</v>
      </c>
    </row>
    <row r="483" spans="1:19" ht="13.2">
      <c r="A483" s="1" t="s">
        <v>2940</v>
      </c>
      <c r="B483" s="1">
        <v>30</v>
      </c>
      <c r="C483" s="1" t="str">
        <f ca="1">IFERROR(__xludf.DUMMYFUNCTION("GOOGLETRANSLATE(D483,""en"",""pt"")"),"Grande")</f>
        <v>Grande</v>
      </c>
      <c r="D483" s="3">
        <v>44048</v>
      </c>
      <c r="E483" s="1">
        <v>10</v>
      </c>
      <c r="F483" s="2" t="str">
        <f ca="1">IFERROR(__xludf.DUMMYFUNCTION("GOOGLETRANSLATE(I483,""en"",""pt"")"),"ghee")</f>
        <v>ghee</v>
      </c>
      <c r="G483" s="1" t="s">
        <v>2941</v>
      </c>
      <c r="H483" s="1" t="s">
        <v>2942</v>
      </c>
      <c r="I483" s="1" t="str">
        <f ca="1">IFERROR(__xludf.DUMMYFUNCTION("GOOGLETRANSLATE(O483,""en"",""pt"")"),"79")</f>
        <v>79</v>
      </c>
      <c r="J483" s="1" t="str">
        <f ca="1">IFERROR(__xludf.DUMMYFUNCTION("GOOGLETRANSLATE(Q483,""en"",""pt"")"),"Ambiente")</f>
        <v>Ambiente</v>
      </c>
      <c r="K483" s="3">
        <v>44007</v>
      </c>
      <c r="L483" s="3">
        <v>44086</v>
      </c>
      <c r="M483" s="1">
        <v>80</v>
      </c>
      <c r="N483" s="1" t="s">
        <v>2943</v>
      </c>
      <c r="O483" s="5">
        <v>2211270</v>
      </c>
      <c r="P483" s="1">
        <v>161</v>
      </c>
      <c r="Q483" s="1" t="s">
        <v>2944</v>
      </c>
      <c r="R483">
        <f t="shared" ca="1" si="7"/>
        <v>1</v>
      </c>
      <c r="S483">
        <f t="shared" ca="1" si="7"/>
        <v>1</v>
      </c>
    </row>
    <row r="484" spans="1:19" ht="13.2">
      <c r="A484" s="1" t="s">
        <v>2945</v>
      </c>
      <c r="B484" s="1">
        <v>93</v>
      </c>
      <c r="C484" s="1" t="str">
        <f ca="1">IFERROR(__xludf.DUMMYFUNCTION("GOOGLETRANSLATE(D484,""en"",""pt"")"),"Médio")</f>
        <v>Médio</v>
      </c>
      <c r="D484" s="3">
        <v>43740</v>
      </c>
      <c r="E484" s="1">
        <v>3</v>
      </c>
      <c r="F484" s="2" t="str">
        <f ca="1">IFERROR(__xludf.DUMMYFUNCTION("GOOGLETRANSLATE(I484,""en"",""pt"")"),"Queijo")</f>
        <v>Queijo</v>
      </c>
      <c r="G484" s="1" t="s">
        <v>2946</v>
      </c>
      <c r="H484" s="1" t="s">
        <v>2947</v>
      </c>
      <c r="I484" s="1" t="str">
        <f ca="1">IFERROR(__xludf.DUMMYFUNCTION("GOOGLETRANSLATE(O484,""en"",""pt"")"),"51")</f>
        <v>51</v>
      </c>
      <c r="J484" s="1" t="str">
        <f ca="1">IFERROR(__xludf.DUMMYFUNCTION("GOOGLETRANSLATE(Q484,""en"",""pt"")"),"Congeladas")</f>
        <v>Congeladas</v>
      </c>
      <c r="K484" s="3">
        <v>43687</v>
      </c>
      <c r="L484" s="3">
        <v>43738</v>
      </c>
      <c r="M484" s="1">
        <v>166</v>
      </c>
      <c r="N484" s="1" t="s">
        <v>2948</v>
      </c>
      <c r="O484" s="1" t="s">
        <v>2949</v>
      </c>
      <c r="P484" s="1">
        <v>405</v>
      </c>
      <c r="Q484" s="1" t="s">
        <v>2951</v>
      </c>
      <c r="R484">
        <f t="shared" ca="1" si="7"/>
        <v>0</v>
      </c>
      <c r="S484">
        <f t="shared" ca="1" si="7"/>
        <v>1</v>
      </c>
    </row>
    <row r="485" spans="1:19" ht="13.2">
      <c r="A485" s="1" t="s">
        <v>2952</v>
      </c>
      <c r="B485" s="1">
        <v>28</v>
      </c>
      <c r="C485" s="1" t="str">
        <f ca="1">IFERROR(__xludf.DUMMYFUNCTION("GOOGLETRANSLATE(D485,""en"",""pt"")"),"Grande")</f>
        <v>Grande</v>
      </c>
      <c r="D485" s="3">
        <v>43960</v>
      </c>
      <c r="E485" s="1">
        <v>9</v>
      </c>
      <c r="F485" s="2" t="str">
        <f ca="1">IFERROR(__xludf.DUMMYFUNCTION("GOOGLETRANSLATE(I485,""en"",""pt"")"),"Painel")</f>
        <v>Painel</v>
      </c>
      <c r="G485" s="1" t="s">
        <v>2953</v>
      </c>
      <c r="H485" s="1" t="s">
        <v>2954</v>
      </c>
      <c r="I485" s="1" t="str">
        <f ca="1">IFERROR(__xludf.DUMMYFUNCTION("GOOGLETRANSLATE(O485,""en"",""pt"")"),"14")</f>
        <v>14</v>
      </c>
      <c r="J485" s="1" t="str">
        <f ca="1">IFERROR(__xludf.DUMMYFUNCTION("GOOGLETRANSLATE(Q485,""en"",""pt"")"),"Refrigerado")</f>
        <v>Refrigerado</v>
      </c>
      <c r="K485" s="3">
        <v>43908</v>
      </c>
      <c r="L485" s="3">
        <v>43922</v>
      </c>
      <c r="M485" s="1">
        <v>603</v>
      </c>
      <c r="N485" s="1" t="s">
        <v>2955</v>
      </c>
      <c r="O485" s="1" t="s">
        <v>2956</v>
      </c>
      <c r="P485" s="1">
        <v>132</v>
      </c>
      <c r="Q485" s="1" t="s">
        <v>2958</v>
      </c>
      <c r="R485">
        <f t="shared" ca="1" si="7"/>
        <v>0</v>
      </c>
      <c r="S485">
        <f t="shared" ca="1" si="7"/>
        <v>1</v>
      </c>
    </row>
    <row r="486" spans="1:19" ht="13.2">
      <c r="A486" s="1" t="s">
        <v>2959</v>
      </c>
      <c r="B486" s="1">
        <v>11</v>
      </c>
      <c r="C486" s="1" t="str">
        <f ca="1">IFERROR(__xludf.DUMMYFUNCTION("GOOGLETRANSLATE(D486,""en"",""pt"")"),"Pequeno")</f>
        <v>Pequeno</v>
      </c>
      <c r="D486" s="3">
        <v>44384</v>
      </c>
      <c r="E486" s="1">
        <v>2</v>
      </c>
      <c r="F486" s="2" t="str">
        <f ca="1">IFERROR(__xludf.DUMMYFUNCTION("GOOGLETRANSLATE(I486,""en"",""pt"")"),"Manteiga")</f>
        <v>Manteiga</v>
      </c>
      <c r="G486" s="1" t="s">
        <v>2960</v>
      </c>
      <c r="H486" s="1" t="s">
        <v>2961</v>
      </c>
      <c r="I486" s="1" t="str">
        <f ca="1">IFERROR(__xludf.DUMMYFUNCTION("GOOGLETRANSLATE(O486,""en"",""pt"")"),"35")</f>
        <v>35</v>
      </c>
      <c r="J486" s="1" t="str">
        <f ca="1">IFERROR(__xludf.DUMMYFUNCTION("GOOGLETRANSLATE(Q486,""en"",""pt"")"),"Refrigerado")</f>
        <v>Refrigerado</v>
      </c>
      <c r="K486" s="3">
        <v>44377</v>
      </c>
      <c r="L486" s="3">
        <v>44412</v>
      </c>
      <c r="M486" s="1">
        <v>43</v>
      </c>
      <c r="N486" s="1" t="s">
        <v>2962</v>
      </c>
      <c r="O486" s="7">
        <v>675760</v>
      </c>
      <c r="P486" s="1">
        <v>187</v>
      </c>
      <c r="Q486" s="1" t="s">
        <v>1429</v>
      </c>
      <c r="R486">
        <f t="shared" ca="1" si="7"/>
        <v>0</v>
      </c>
      <c r="S486">
        <f t="shared" ca="1" si="7"/>
        <v>0</v>
      </c>
    </row>
    <row r="487" spans="1:19" ht="13.2">
      <c r="A487" s="1" t="s">
        <v>2964</v>
      </c>
      <c r="B487" s="1">
        <v>38</v>
      </c>
      <c r="C487" s="1" t="str">
        <f ca="1">IFERROR(__xludf.DUMMYFUNCTION("GOOGLETRANSLATE(D487,""en"",""pt"")"),"Pequeno")</f>
        <v>Pequeno</v>
      </c>
      <c r="D487" s="3">
        <v>44123</v>
      </c>
      <c r="E487" s="1">
        <v>3</v>
      </c>
      <c r="F487" s="2" t="str">
        <f ca="1">IFERROR(__xludf.DUMMYFUNCTION("GOOGLETRANSLATE(I487,""en"",""pt"")"),"Queijo")</f>
        <v>Queijo</v>
      </c>
      <c r="G487" s="1" t="s">
        <v>2965</v>
      </c>
      <c r="H487" s="1" t="s">
        <v>2966</v>
      </c>
      <c r="I487" s="1" t="str">
        <f ca="1">IFERROR(__xludf.DUMMYFUNCTION("GOOGLETRANSLATE(O487,""en"",""pt"")"),"64")</f>
        <v>64</v>
      </c>
      <c r="J487" s="1" t="str">
        <f ca="1">IFERROR(__xludf.DUMMYFUNCTION("GOOGLETRANSLATE(Q487,""en"",""pt"")"),"Refrigerado")</f>
        <v>Refrigerado</v>
      </c>
      <c r="K487" s="3">
        <v>44071</v>
      </c>
      <c r="L487" s="3">
        <v>44135</v>
      </c>
      <c r="M487" s="1">
        <v>401</v>
      </c>
      <c r="N487" s="1" t="s">
        <v>2967</v>
      </c>
      <c r="O487" s="1" t="s">
        <v>2968</v>
      </c>
      <c r="P487" s="1">
        <v>427</v>
      </c>
      <c r="Q487" s="1" t="s">
        <v>2970</v>
      </c>
      <c r="R487">
        <f t="shared" ca="1" si="7"/>
        <v>1</v>
      </c>
      <c r="S487">
        <f t="shared" ca="1" si="7"/>
        <v>0</v>
      </c>
    </row>
    <row r="488" spans="1:19" ht="13.2">
      <c r="A488" s="1" t="s">
        <v>2971</v>
      </c>
      <c r="B488" s="1">
        <v>30</v>
      </c>
      <c r="C488" s="1" t="str">
        <f ca="1">IFERROR(__xludf.DUMMYFUNCTION("GOOGLETRANSLATE(D488,""en"",""pt"")"),"Médio")</f>
        <v>Médio</v>
      </c>
      <c r="D488" s="3">
        <v>44922</v>
      </c>
      <c r="E488" s="1">
        <v>10</v>
      </c>
      <c r="F488" s="2" t="str">
        <f ca="1">IFERROR(__xludf.DUMMYFUNCTION("GOOGLETRANSLATE(I488,""en"",""pt"")"),"ghee")</f>
        <v>ghee</v>
      </c>
      <c r="G488" s="1" t="s">
        <v>2972</v>
      </c>
      <c r="H488" s="1" t="s">
        <v>2973</v>
      </c>
      <c r="I488" s="1" t="str">
        <f ca="1">IFERROR(__xludf.DUMMYFUNCTION("GOOGLETRANSLATE(O488,""en"",""pt"")"),"118")</f>
        <v>118</v>
      </c>
      <c r="J488" s="1" t="str">
        <f ca="1">IFERROR(__xludf.DUMMYFUNCTION("GOOGLETRANSLATE(Q488,""en"",""pt"")"),"Ambiente")</f>
        <v>Ambiente</v>
      </c>
      <c r="K488" s="3">
        <v>44885</v>
      </c>
      <c r="L488" s="3">
        <v>45003</v>
      </c>
      <c r="M488" s="1">
        <v>201</v>
      </c>
      <c r="N488" s="1" t="s">
        <v>2974</v>
      </c>
      <c r="O488" s="1" t="s">
        <v>2975</v>
      </c>
      <c r="P488" s="1">
        <v>409</v>
      </c>
      <c r="Q488" s="1" t="s">
        <v>2969</v>
      </c>
      <c r="R488">
        <f t="shared" ca="1" si="7"/>
        <v>0</v>
      </c>
      <c r="S488">
        <f t="shared" ca="1" si="7"/>
        <v>1</v>
      </c>
    </row>
    <row r="489" spans="1:19" ht="13.2">
      <c r="A489" s="1" t="s">
        <v>2977</v>
      </c>
      <c r="B489" s="1">
        <v>55</v>
      </c>
      <c r="C489" s="1" t="str">
        <f ca="1">IFERROR(__xludf.DUMMYFUNCTION("GOOGLETRANSLATE(D489,""en"",""pt"")"),"Grande")</f>
        <v>Grande</v>
      </c>
      <c r="D489" s="3">
        <v>44253</v>
      </c>
      <c r="E489" s="1">
        <v>1</v>
      </c>
      <c r="F489" s="2" t="str">
        <f ca="1">IFERROR(__xludf.DUMMYFUNCTION("GOOGLETRANSLATE(I489,""en"",""pt"")"),"Leite")</f>
        <v>Leite</v>
      </c>
      <c r="G489" s="1" t="s">
        <v>2978</v>
      </c>
      <c r="H489" s="4">
        <v>45374</v>
      </c>
      <c r="I489" s="1" t="str">
        <f ca="1">IFERROR(__xludf.DUMMYFUNCTION("GOOGLETRANSLATE(O489,""en"",""pt"")"),"1")</f>
        <v>1</v>
      </c>
      <c r="J489" s="1" t="str">
        <f ca="1">IFERROR(__xludf.DUMMYFUNCTION("GOOGLETRANSLATE(Q489,""en"",""pt"")"),"Pacote de polietileno")</f>
        <v>Pacote de polietileno</v>
      </c>
      <c r="K489" s="3">
        <v>44225</v>
      </c>
      <c r="L489" s="3">
        <v>44226</v>
      </c>
      <c r="M489" s="1">
        <v>15</v>
      </c>
      <c r="N489" s="6">
        <v>45433</v>
      </c>
      <c r="O489" s="1" t="s">
        <v>2979</v>
      </c>
      <c r="P489" s="1">
        <v>27</v>
      </c>
      <c r="Q489" s="1" t="s">
        <v>2980</v>
      </c>
      <c r="R489">
        <f t="shared" ca="1" si="7"/>
        <v>0</v>
      </c>
      <c r="S489">
        <f t="shared" ca="1" si="7"/>
        <v>1</v>
      </c>
    </row>
    <row r="490" spans="1:19" ht="13.2">
      <c r="A490" s="1" t="s">
        <v>2981</v>
      </c>
      <c r="B490" s="1">
        <v>85</v>
      </c>
      <c r="C490" s="1" t="str">
        <f ca="1">IFERROR(__xludf.DUMMYFUNCTION("GOOGLETRANSLATE(D490,""en"",""pt"")"),"Grande")</f>
        <v>Grande</v>
      </c>
      <c r="D490" s="3">
        <v>43910</v>
      </c>
      <c r="E490" s="1">
        <v>1</v>
      </c>
      <c r="F490" s="2" t="str">
        <f ca="1">IFERROR(__xludf.DUMMYFUNCTION("GOOGLETRANSLATE(I490,""en"",""pt"")"),"Leite")</f>
        <v>Leite</v>
      </c>
      <c r="G490" s="1" t="s">
        <v>2982</v>
      </c>
      <c r="H490" s="1" t="s">
        <v>2983</v>
      </c>
      <c r="I490" s="1" t="str">
        <f ca="1">IFERROR(__xludf.DUMMYFUNCTION("GOOGLETRANSLATE(O490,""en"",""pt"")"),"28")</f>
        <v>28</v>
      </c>
      <c r="J490" s="1" t="str">
        <f ca="1">IFERROR(__xludf.DUMMYFUNCTION("GOOGLETRANSLATE(Q490,""en"",""pt"")"),"Pacote Tetra")</f>
        <v>Pacote Tetra</v>
      </c>
      <c r="K490" s="3">
        <v>43861</v>
      </c>
      <c r="L490" s="3">
        <v>43889</v>
      </c>
      <c r="M490" s="1">
        <v>90</v>
      </c>
      <c r="N490" s="1" t="s">
        <v>2984</v>
      </c>
      <c r="O490" s="5" t="s">
        <v>2985</v>
      </c>
      <c r="P490" s="1">
        <v>3</v>
      </c>
      <c r="Q490" s="1" t="s">
        <v>2986</v>
      </c>
      <c r="R490">
        <f t="shared" ca="1" si="7"/>
        <v>1</v>
      </c>
      <c r="S490">
        <f t="shared" ca="1" si="7"/>
        <v>1</v>
      </c>
    </row>
    <row r="491" spans="1:19" ht="13.2">
      <c r="A491" s="1" t="s">
        <v>2987</v>
      </c>
      <c r="B491" s="1">
        <v>78</v>
      </c>
      <c r="C491" s="1" t="str">
        <f ca="1">IFERROR(__xludf.DUMMYFUNCTION("GOOGLETRANSLATE(D491,""en"",""pt"")"),"Pequeno")</f>
        <v>Pequeno</v>
      </c>
      <c r="D491" s="3">
        <v>44563</v>
      </c>
      <c r="E491" s="1">
        <v>4</v>
      </c>
      <c r="F491" s="2" t="str">
        <f ca="1">IFERROR(__xludf.DUMMYFUNCTION("GOOGLETRANSLATE(I491,""en"",""pt"")"),"Iogurte")</f>
        <v>Iogurte</v>
      </c>
      <c r="G491" s="1" t="s">
        <v>2988</v>
      </c>
      <c r="H491" s="1" t="s">
        <v>2989</v>
      </c>
      <c r="I491" s="1" t="str">
        <f ca="1">IFERROR(__xludf.DUMMYFUNCTION("GOOGLETRANSLATE(O491,""en"",""pt"")"),"24")</f>
        <v>24</v>
      </c>
      <c r="J491" s="1" t="str">
        <f ca="1">IFERROR(__xludf.DUMMYFUNCTION("GOOGLETRANSLATE(Q491,""en"",""pt"")"),"Congeladas")</f>
        <v>Congeladas</v>
      </c>
      <c r="K491" s="3">
        <v>44516</v>
      </c>
      <c r="L491" s="3">
        <v>44540</v>
      </c>
      <c r="M491" s="1">
        <v>242</v>
      </c>
      <c r="N491" s="1" t="s">
        <v>2990</v>
      </c>
      <c r="O491" s="1" t="s">
        <v>2991</v>
      </c>
      <c r="P491" s="1">
        <v>21</v>
      </c>
      <c r="Q491" s="1" t="s">
        <v>2993</v>
      </c>
      <c r="R491">
        <f t="shared" ca="1" si="7"/>
        <v>1</v>
      </c>
      <c r="S491">
        <f t="shared" ca="1" si="7"/>
        <v>0</v>
      </c>
    </row>
    <row r="492" spans="1:19" ht="13.2">
      <c r="A492" s="1" t="s">
        <v>2994</v>
      </c>
      <c r="B492" s="1">
        <v>67</v>
      </c>
      <c r="C492" s="1" t="str">
        <f ca="1">IFERROR(__xludf.DUMMYFUNCTION("GOOGLETRANSLATE(D492,""en"",""pt"")"),"Grande")</f>
        <v>Grande</v>
      </c>
      <c r="D492" s="3">
        <v>44612</v>
      </c>
      <c r="E492" s="1">
        <v>9</v>
      </c>
      <c r="F492" s="2" t="str">
        <f ca="1">IFERROR(__xludf.DUMMYFUNCTION("GOOGLETRANSLATE(I492,""en"",""pt"")"),"Painel")</f>
        <v>Painel</v>
      </c>
      <c r="G492" s="1" t="s">
        <v>2995</v>
      </c>
      <c r="H492" s="1" t="s">
        <v>2585</v>
      </c>
      <c r="I492" s="1" t="str">
        <f ca="1">IFERROR(__xludf.DUMMYFUNCTION("GOOGLETRANSLATE(O492,""en"",""pt"")"),"7")</f>
        <v>7</v>
      </c>
      <c r="J492" s="1" t="str">
        <f ca="1">IFERROR(__xludf.DUMMYFUNCTION("GOOGLETRANSLATE(Q492,""en"",""pt"")"),"Refrigerado")</f>
        <v>Refrigerado</v>
      </c>
      <c r="K492" s="3">
        <v>44556</v>
      </c>
      <c r="L492" s="3">
        <v>44563</v>
      </c>
      <c r="M492" s="1">
        <v>572</v>
      </c>
      <c r="N492" s="1" t="s">
        <v>453</v>
      </c>
      <c r="O492" s="1" t="s">
        <v>2996</v>
      </c>
      <c r="P492" s="1">
        <v>36</v>
      </c>
      <c r="Q492" s="1" t="s">
        <v>2998</v>
      </c>
      <c r="R492">
        <f t="shared" ca="1" si="7"/>
        <v>1</v>
      </c>
      <c r="S492">
        <f t="shared" ca="1" si="7"/>
        <v>1</v>
      </c>
    </row>
    <row r="493" spans="1:19" ht="13.2">
      <c r="A493" s="1" t="s">
        <v>2999</v>
      </c>
      <c r="B493" s="1">
        <v>21</v>
      </c>
      <c r="C493" s="1" t="str">
        <f ca="1">IFERROR(__xludf.DUMMYFUNCTION("GOOGLETRANSLATE(D493,""en"",""pt"")"),"Médio")</f>
        <v>Médio</v>
      </c>
      <c r="D493" s="3">
        <v>43795</v>
      </c>
      <c r="E493" s="1">
        <v>5</v>
      </c>
      <c r="F493" s="2" t="str">
        <f ca="1">IFERROR(__xludf.DUMMYFUNCTION("GOOGLETRANSLATE(I493,""en"",""pt"")"),"Sorvete")</f>
        <v>Sorvete</v>
      </c>
      <c r="G493" s="1" t="s">
        <v>3000</v>
      </c>
      <c r="H493" s="1" t="s">
        <v>3001</v>
      </c>
      <c r="I493" s="1" t="str">
        <f ca="1">IFERROR(__xludf.DUMMYFUNCTION("GOOGLETRANSLATE(O493,""en"",""pt"")"),"23")</f>
        <v>23</v>
      </c>
      <c r="J493" s="1" t="str">
        <f ca="1">IFERROR(__xludf.DUMMYFUNCTION("GOOGLETRANSLATE(Q493,""en"",""pt"")"),"Congeladas")</f>
        <v>Congeladas</v>
      </c>
      <c r="K493" s="3">
        <v>43791</v>
      </c>
      <c r="L493" s="3">
        <v>43814</v>
      </c>
      <c r="M493" s="1">
        <v>50</v>
      </c>
      <c r="N493" s="4">
        <v>45499</v>
      </c>
      <c r="O493" s="1" t="s">
        <v>3002</v>
      </c>
      <c r="P493" s="1">
        <v>382</v>
      </c>
      <c r="Q493" s="1" t="s">
        <v>3004</v>
      </c>
      <c r="R493">
        <f t="shared" ca="1" si="7"/>
        <v>1</v>
      </c>
      <c r="S493">
        <f t="shared" ca="1" si="7"/>
        <v>1</v>
      </c>
    </row>
    <row r="494" spans="1:19" ht="13.2">
      <c r="A494" s="1" t="s">
        <v>3005</v>
      </c>
      <c r="B494" s="1">
        <v>80</v>
      </c>
      <c r="C494" s="1" t="str">
        <f ca="1">IFERROR(__xludf.DUMMYFUNCTION("GOOGLETRANSLATE(D494,""en"",""pt"")"),"Grande")</f>
        <v>Grande</v>
      </c>
      <c r="D494" s="3">
        <v>44276</v>
      </c>
      <c r="E494" s="1">
        <v>2</v>
      </c>
      <c r="F494" s="2" t="str">
        <f ca="1">IFERROR(__xludf.DUMMYFUNCTION("GOOGLETRANSLATE(I494,""en"",""pt"")"),"Manteiga")</f>
        <v>Manteiga</v>
      </c>
      <c r="G494" s="1" t="s">
        <v>3006</v>
      </c>
      <c r="H494" s="1" t="s">
        <v>3007</v>
      </c>
      <c r="I494" s="1" t="str">
        <f ca="1">IFERROR(__xludf.DUMMYFUNCTION("GOOGLETRANSLATE(O494,""en"",""pt"")"),"31")</f>
        <v>31</v>
      </c>
      <c r="J494" s="1" t="str">
        <f ca="1">IFERROR(__xludf.DUMMYFUNCTION("GOOGLETRANSLATE(Q494,""en"",""pt"")"),"Congeladas")</f>
        <v>Congeladas</v>
      </c>
      <c r="K494" s="3">
        <v>44227</v>
      </c>
      <c r="L494" s="3">
        <v>44258</v>
      </c>
      <c r="M494" s="1">
        <v>244</v>
      </c>
      <c r="N494" s="1" t="s">
        <v>3008</v>
      </c>
      <c r="O494" s="1" t="s">
        <v>3009</v>
      </c>
      <c r="P494" s="1">
        <v>381</v>
      </c>
      <c r="Q494" s="1" t="s">
        <v>3011</v>
      </c>
      <c r="R494">
        <f t="shared" ca="1" si="7"/>
        <v>0</v>
      </c>
      <c r="S494">
        <f t="shared" ca="1" si="7"/>
        <v>1</v>
      </c>
    </row>
    <row r="495" spans="1:19" ht="13.2">
      <c r="A495" s="1" t="s">
        <v>3012</v>
      </c>
      <c r="B495" s="1">
        <v>87</v>
      </c>
      <c r="C495" s="1" t="str">
        <f ca="1">IFERROR(__xludf.DUMMYFUNCTION("GOOGLETRANSLATE(D495,""en"",""pt"")"),"Pequeno")</f>
        <v>Pequeno</v>
      </c>
      <c r="D495" s="3">
        <v>44159</v>
      </c>
      <c r="E495" s="1">
        <v>2</v>
      </c>
      <c r="F495" s="2" t="str">
        <f ca="1">IFERROR(__xludf.DUMMYFUNCTION("GOOGLETRANSLATE(I495,""en"",""pt"")"),"Manteiga")</f>
        <v>Manteiga</v>
      </c>
      <c r="G495" s="1" t="s">
        <v>3013</v>
      </c>
      <c r="H495" s="1" t="s">
        <v>3014</v>
      </c>
      <c r="I495" s="1" t="str">
        <f ca="1">IFERROR(__xludf.DUMMYFUNCTION("GOOGLETRANSLATE(O495,""en"",""pt"")"),"25")</f>
        <v>25</v>
      </c>
      <c r="J495" s="1" t="str">
        <f ca="1">IFERROR(__xludf.DUMMYFUNCTION("GOOGLETRANSLATE(Q495,""en"",""pt"")"),"Congeladas")</f>
        <v>Congeladas</v>
      </c>
      <c r="K495" s="3">
        <v>44124</v>
      </c>
      <c r="L495" s="3">
        <v>44149</v>
      </c>
      <c r="M495" s="1">
        <v>18</v>
      </c>
      <c r="N495" s="1" t="s">
        <v>3015</v>
      </c>
      <c r="O495" s="7" t="s">
        <v>3016</v>
      </c>
      <c r="P495" s="1">
        <v>79</v>
      </c>
      <c r="Q495" s="1" t="s">
        <v>3017</v>
      </c>
      <c r="R495">
        <f t="shared" ca="1" si="7"/>
        <v>1</v>
      </c>
      <c r="S495">
        <f t="shared" ca="1" si="7"/>
        <v>0</v>
      </c>
    </row>
    <row r="496" spans="1:19" ht="13.2">
      <c r="A496" s="1" t="s">
        <v>3018</v>
      </c>
      <c r="B496" s="1">
        <v>81</v>
      </c>
      <c r="C496" s="1" t="str">
        <f ca="1">IFERROR(__xludf.DUMMYFUNCTION("GOOGLETRANSLATE(D496,""en"",""pt"")"),"Grande")</f>
        <v>Grande</v>
      </c>
      <c r="D496" s="3">
        <v>44872</v>
      </c>
      <c r="E496" s="1">
        <v>9</v>
      </c>
      <c r="F496" s="2" t="str">
        <f ca="1">IFERROR(__xludf.DUMMYFUNCTION("GOOGLETRANSLATE(I496,""en"",""pt"")"),"Painel")</f>
        <v>Painel</v>
      </c>
      <c r="G496" s="1" t="s">
        <v>3019</v>
      </c>
      <c r="H496" s="1" t="s">
        <v>3020</v>
      </c>
      <c r="I496" s="1" t="str">
        <f ca="1">IFERROR(__xludf.DUMMYFUNCTION("GOOGLETRANSLATE(O496,""en"",""pt"")"),"14")</f>
        <v>14</v>
      </c>
      <c r="J496" s="1" t="str">
        <f ca="1">IFERROR(__xludf.DUMMYFUNCTION("GOOGLETRANSLATE(Q496,""en"",""pt"")"),"Refrigerado")</f>
        <v>Refrigerado</v>
      </c>
      <c r="K496" s="3">
        <v>44847</v>
      </c>
      <c r="L496" s="3">
        <v>44861</v>
      </c>
      <c r="M496" s="1">
        <v>318</v>
      </c>
      <c r="N496" s="1" t="s">
        <v>3021</v>
      </c>
      <c r="O496" s="1" t="s">
        <v>3022</v>
      </c>
      <c r="P496" s="1">
        <v>120</v>
      </c>
      <c r="Q496" s="1" t="s">
        <v>3024</v>
      </c>
      <c r="R496">
        <f t="shared" ca="1" si="7"/>
        <v>1</v>
      </c>
      <c r="S496">
        <f t="shared" ca="1" si="7"/>
        <v>1</v>
      </c>
    </row>
    <row r="497" spans="1:19" ht="13.2">
      <c r="A497" s="1" t="s">
        <v>2645</v>
      </c>
      <c r="B497" s="1">
        <v>29</v>
      </c>
      <c r="C497" s="1" t="str">
        <f ca="1">IFERROR(__xludf.DUMMYFUNCTION("GOOGLETRANSLATE(D497,""en"",""pt"")"),"Pequeno")</f>
        <v>Pequeno</v>
      </c>
      <c r="D497" s="3">
        <v>44673</v>
      </c>
      <c r="E497" s="1">
        <v>8</v>
      </c>
      <c r="F497" s="2" t="str">
        <f ca="1">IFERROR(__xludf.DUMMYFUNCTION("GOOGLETRANSLATE(I497,""en"",""pt"")"),"Soro de leite coalhado")</f>
        <v>Soro de leite coalhado</v>
      </c>
      <c r="G497" s="1" t="s">
        <v>3025</v>
      </c>
      <c r="H497" s="1" t="s">
        <v>3026</v>
      </c>
      <c r="I497" s="1" t="str">
        <f ca="1">IFERROR(__xludf.DUMMYFUNCTION("GOOGLETRANSLATE(O497,""en"",""pt"")"),"7")</f>
        <v>7</v>
      </c>
      <c r="J497" s="1" t="str">
        <f ca="1">IFERROR(__xludf.DUMMYFUNCTION("GOOGLETRANSLATE(Q497,""en"",""pt"")"),"Refrigerado")</f>
        <v>Refrigerado</v>
      </c>
      <c r="K497" s="3">
        <v>44655</v>
      </c>
      <c r="L497" s="3">
        <v>44662</v>
      </c>
      <c r="M497" s="1">
        <v>141</v>
      </c>
      <c r="N497" s="4">
        <v>45529</v>
      </c>
      <c r="O497" s="5">
        <v>634641</v>
      </c>
      <c r="P497" s="1">
        <v>84</v>
      </c>
      <c r="Q497" s="1" t="s">
        <v>3028</v>
      </c>
      <c r="R497">
        <f t="shared" ca="1" si="7"/>
        <v>1</v>
      </c>
      <c r="S497">
        <f t="shared" ca="1" si="7"/>
        <v>0</v>
      </c>
    </row>
    <row r="498" spans="1:19" ht="13.2">
      <c r="A498" s="1" t="s">
        <v>3029</v>
      </c>
      <c r="B498" s="1">
        <v>41</v>
      </c>
      <c r="C498" s="1" t="str">
        <f ca="1">IFERROR(__xludf.DUMMYFUNCTION("GOOGLETRANSLATE(D498,""en"",""pt"")"),"Pequeno")</f>
        <v>Pequeno</v>
      </c>
      <c r="D498" s="3">
        <v>44571</v>
      </c>
      <c r="E498" s="1">
        <v>10</v>
      </c>
      <c r="F498" s="2" t="str">
        <f ca="1">IFERROR(__xludf.DUMMYFUNCTION("GOOGLETRANSLATE(I498,""en"",""pt"")"),"ghee")</f>
        <v>ghee</v>
      </c>
      <c r="G498" s="1" t="s">
        <v>3030</v>
      </c>
      <c r="H498" s="1" t="s">
        <v>3031</v>
      </c>
      <c r="I498" s="1" t="str">
        <f ca="1">IFERROR(__xludf.DUMMYFUNCTION("GOOGLETRANSLATE(O498,""en"",""pt"")"),"115")</f>
        <v>115</v>
      </c>
      <c r="J498" s="1" t="str">
        <f ca="1">IFERROR(__xludf.DUMMYFUNCTION("GOOGLETRANSLATE(Q498,""en"",""pt"")"),"Ambiente")</f>
        <v>Ambiente</v>
      </c>
      <c r="K498" s="3">
        <v>44521</v>
      </c>
      <c r="L498" s="3">
        <v>44636</v>
      </c>
      <c r="M498" s="1">
        <v>240</v>
      </c>
      <c r="N498" s="1" t="s">
        <v>3032</v>
      </c>
      <c r="O498" s="1" t="s">
        <v>3033</v>
      </c>
      <c r="P498" s="1">
        <v>257</v>
      </c>
      <c r="Q498" s="1" t="s">
        <v>3035</v>
      </c>
      <c r="R498">
        <f t="shared" ca="1" si="7"/>
        <v>1</v>
      </c>
      <c r="S498">
        <f t="shared" ca="1" si="7"/>
        <v>0</v>
      </c>
    </row>
    <row r="499" spans="1:19" ht="13.2">
      <c r="A499" s="1" t="s">
        <v>3036</v>
      </c>
      <c r="B499" s="1">
        <v>52</v>
      </c>
      <c r="C499" s="1" t="str">
        <f ca="1">IFERROR(__xludf.DUMMYFUNCTION("GOOGLETRANSLATE(D499,""en"",""pt"")"),"Grande")</f>
        <v>Grande</v>
      </c>
      <c r="D499" s="3">
        <v>44149</v>
      </c>
      <c r="E499" s="1">
        <v>7</v>
      </c>
      <c r="F499" s="2" t="str">
        <f ca="1">IFERROR(__xludf.DUMMYFUNCTION("GOOGLETRANSLATE(I499,""en"",""pt"")"),"Lassi")</f>
        <v>Lassi</v>
      </c>
      <c r="G499" s="1" t="s">
        <v>3037</v>
      </c>
      <c r="H499" s="6">
        <v>45469</v>
      </c>
      <c r="I499" s="1" t="str">
        <f ca="1">IFERROR(__xludf.DUMMYFUNCTION("GOOGLETRANSLATE(O499,""en"",""pt"")"),"14")</f>
        <v>14</v>
      </c>
      <c r="J499" s="1" t="str">
        <f ca="1">IFERROR(__xludf.DUMMYFUNCTION("GOOGLETRANSLATE(Q499,""en"",""pt"")"),"Refrigerado")</f>
        <v>Refrigerado</v>
      </c>
      <c r="K499" s="3">
        <v>44103</v>
      </c>
      <c r="L499" s="3">
        <v>44117</v>
      </c>
      <c r="M499" s="1">
        <v>127</v>
      </c>
      <c r="N499" s="6">
        <v>45347</v>
      </c>
      <c r="O499" s="1" t="s">
        <v>3038</v>
      </c>
      <c r="P499" s="1">
        <v>244</v>
      </c>
      <c r="Q499" s="1" t="s">
        <v>3040</v>
      </c>
      <c r="R499">
        <f t="shared" ca="1" si="7"/>
        <v>1</v>
      </c>
      <c r="S499">
        <f t="shared" ca="1" si="7"/>
        <v>1</v>
      </c>
    </row>
    <row r="500" spans="1:19" ht="13.2">
      <c r="A500" s="1" t="s">
        <v>3041</v>
      </c>
      <c r="B500" s="1">
        <v>77</v>
      </c>
      <c r="C500" s="1" t="str">
        <f ca="1">IFERROR(__xludf.DUMMYFUNCTION("GOOGLETRANSLATE(D500,""en"",""pt"")"),"Grande")</f>
        <v>Grande</v>
      </c>
      <c r="D500" s="3">
        <v>44392</v>
      </c>
      <c r="E500" s="1">
        <v>8</v>
      </c>
      <c r="F500" s="2" t="str">
        <f ca="1">IFERROR(__xludf.DUMMYFUNCTION("GOOGLETRANSLATE(I500,""en"",""pt"")"),"Soro de leite coalhado")</f>
        <v>Soro de leite coalhado</v>
      </c>
      <c r="G500" s="1" t="s">
        <v>3042</v>
      </c>
      <c r="H500" s="1" t="s">
        <v>3043</v>
      </c>
      <c r="I500" s="1" t="str">
        <f ca="1">IFERROR(__xludf.DUMMYFUNCTION("GOOGLETRANSLATE(O500,""en"",""pt"")"),"9")</f>
        <v>9</v>
      </c>
      <c r="J500" s="1" t="str">
        <f ca="1">IFERROR(__xludf.DUMMYFUNCTION("GOOGLETRANSLATE(Q500,""en"",""pt"")"),"Refrigerado")</f>
        <v>Refrigerado</v>
      </c>
      <c r="K500" s="3">
        <v>44359</v>
      </c>
      <c r="L500" s="3">
        <v>44368</v>
      </c>
      <c r="M500" s="1">
        <v>71</v>
      </c>
      <c r="N500" s="1" t="s">
        <v>3044</v>
      </c>
      <c r="O500" s="1" t="s">
        <v>3045</v>
      </c>
      <c r="P500" s="1">
        <v>313</v>
      </c>
      <c r="Q500" s="1" t="s">
        <v>2733</v>
      </c>
      <c r="R500">
        <f t="shared" ca="1" si="7"/>
        <v>0</v>
      </c>
      <c r="S500">
        <f t="shared" ca="1" si="7"/>
        <v>1</v>
      </c>
    </row>
    <row r="501" spans="1:19" ht="13.2">
      <c r="A501" s="1" t="s">
        <v>3047</v>
      </c>
      <c r="B501" s="1">
        <v>22</v>
      </c>
      <c r="C501" s="1" t="str">
        <f ca="1">IFERROR(__xludf.DUMMYFUNCTION("GOOGLETRANSLATE(D501,""en"",""pt"")"),"Médio")</f>
        <v>Médio</v>
      </c>
      <c r="D501" s="3">
        <v>44518</v>
      </c>
      <c r="E501" s="1">
        <v>1</v>
      </c>
      <c r="F501" s="2" t="str">
        <f ca="1">IFERROR(__xludf.DUMMYFUNCTION("GOOGLETRANSLATE(I501,""en"",""pt"")"),"Leite")</f>
        <v>Leite</v>
      </c>
      <c r="G501" s="1" t="s">
        <v>3048</v>
      </c>
      <c r="H501" s="6">
        <v>45364</v>
      </c>
      <c r="I501" s="1" t="str">
        <f ca="1">IFERROR(__xludf.DUMMYFUNCTION("GOOGLETRANSLATE(O501,""en"",""pt"")"),"2")</f>
        <v>2</v>
      </c>
      <c r="J501" s="1" t="str">
        <f ca="1">IFERROR(__xludf.DUMMYFUNCTION("GOOGLETRANSLATE(Q501,""en"",""pt"")"),"Pacote de polietileno")</f>
        <v>Pacote de polietileno</v>
      </c>
      <c r="K501" s="3">
        <v>44479</v>
      </c>
      <c r="L501" s="3">
        <v>44481</v>
      </c>
      <c r="M501" s="1">
        <v>42</v>
      </c>
      <c r="N501" s="1" t="s">
        <v>3049</v>
      </c>
      <c r="O501" s="1" t="s">
        <v>3050</v>
      </c>
      <c r="P501" s="1">
        <v>283</v>
      </c>
      <c r="Q501" s="1" t="s">
        <v>3052</v>
      </c>
      <c r="R501">
        <f t="shared" ca="1" si="7"/>
        <v>1</v>
      </c>
      <c r="S501">
        <f t="shared" ca="1" si="7"/>
        <v>1</v>
      </c>
    </row>
    <row r="502" spans="1:19" ht="13.2">
      <c r="A502" s="1" t="s">
        <v>3053</v>
      </c>
      <c r="B502" s="1">
        <v>58</v>
      </c>
      <c r="C502" s="1" t="str">
        <f ca="1">IFERROR(__xludf.DUMMYFUNCTION("GOOGLETRANSLATE(D502,""en"",""pt"")"),"Pequeno")</f>
        <v>Pequeno</v>
      </c>
      <c r="D502" s="3">
        <v>44326</v>
      </c>
      <c r="E502" s="1">
        <v>9</v>
      </c>
      <c r="F502" s="2" t="str">
        <f ca="1">IFERROR(__xludf.DUMMYFUNCTION("GOOGLETRANSLATE(I502,""en"",""pt"")"),"Painel")</f>
        <v>Painel</v>
      </c>
      <c r="G502" s="1" t="s">
        <v>3054</v>
      </c>
      <c r="H502" s="1" t="s">
        <v>3055</v>
      </c>
      <c r="I502" s="1" t="str">
        <f ca="1">IFERROR(__xludf.DUMMYFUNCTION("GOOGLETRANSLATE(O502,""en"",""pt"")"),"8")</f>
        <v>8</v>
      </c>
      <c r="J502" s="1" t="str">
        <f ca="1">IFERROR(__xludf.DUMMYFUNCTION("GOOGLETRANSLATE(Q502,""en"",""pt"")"),"Refrigerado")</f>
        <v>Refrigerado</v>
      </c>
      <c r="K502" s="3">
        <v>44298</v>
      </c>
      <c r="L502" s="3">
        <v>44306</v>
      </c>
      <c r="M502" s="1">
        <v>308</v>
      </c>
      <c r="N502" s="1" t="s">
        <v>3056</v>
      </c>
      <c r="O502" s="1" t="s">
        <v>3057</v>
      </c>
      <c r="P502" s="1">
        <v>373</v>
      </c>
      <c r="Q502" s="1" t="s">
        <v>2243</v>
      </c>
      <c r="R502">
        <f t="shared" ca="1" si="7"/>
        <v>1</v>
      </c>
      <c r="S502">
        <f t="shared" ca="1" si="7"/>
        <v>0</v>
      </c>
    </row>
    <row r="503" spans="1:19" ht="13.2">
      <c r="A503" s="1" t="s">
        <v>3059</v>
      </c>
      <c r="B503" s="1">
        <v>94</v>
      </c>
      <c r="C503" s="1" t="str">
        <f ca="1">IFERROR(__xludf.DUMMYFUNCTION("GOOGLETRANSLATE(D503,""en"",""pt"")"),"Grande")</f>
        <v>Grande</v>
      </c>
      <c r="D503" s="3">
        <v>44413</v>
      </c>
      <c r="E503" s="1">
        <v>1</v>
      </c>
      <c r="F503" s="2" t="str">
        <f ca="1">IFERROR(__xludf.DUMMYFUNCTION("GOOGLETRANSLATE(I503,""en"",""pt"")"),"Leite")</f>
        <v>Leite</v>
      </c>
      <c r="G503" s="1" t="s">
        <v>3060</v>
      </c>
      <c r="H503" s="1" t="s">
        <v>3061</v>
      </c>
      <c r="I503" s="1" t="str">
        <f ca="1">IFERROR(__xludf.DUMMYFUNCTION("GOOGLETRANSLATE(O503,""en"",""pt"")"),"30")</f>
        <v>30</v>
      </c>
      <c r="J503" s="1" t="str">
        <f ca="1">IFERROR(__xludf.DUMMYFUNCTION("GOOGLETRANSLATE(Q503,""en"",""pt"")"),"Pacote Tetra")</f>
        <v>Pacote Tetra</v>
      </c>
      <c r="K503" s="3">
        <v>44392</v>
      </c>
      <c r="L503" s="3">
        <v>44422</v>
      </c>
      <c r="M503" s="1">
        <v>483</v>
      </c>
      <c r="N503" s="1" t="s">
        <v>3062</v>
      </c>
      <c r="O503" s="1" t="s">
        <v>3063</v>
      </c>
      <c r="P503" s="1">
        <v>276</v>
      </c>
      <c r="Q503" s="1" t="s">
        <v>3064</v>
      </c>
      <c r="R503">
        <f t="shared" ca="1" si="7"/>
        <v>0</v>
      </c>
      <c r="S503">
        <f t="shared" ca="1" si="7"/>
        <v>1</v>
      </c>
    </row>
    <row r="504" spans="1:19" ht="13.2">
      <c r="A504" s="1" t="s">
        <v>3065</v>
      </c>
      <c r="B504" s="1">
        <v>17</v>
      </c>
      <c r="C504" s="1" t="str">
        <f ca="1">IFERROR(__xludf.DUMMYFUNCTION("GOOGLETRANSLATE(D504,""en"",""pt"")"),"Pequeno")</f>
        <v>Pequeno</v>
      </c>
      <c r="D504" s="3">
        <v>43795</v>
      </c>
      <c r="E504" s="1">
        <v>6</v>
      </c>
      <c r="F504" s="2" t="str">
        <f ca="1">IFERROR(__xludf.DUMMYFUNCTION("GOOGLETRANSLATE(I504,""en"",""pt"")"),"Coalhada")</f>
        <v>Coalhada</v>
      </c>
      <c r="G504" s="1" t="s">
        <v>3066</v>
      </c>
      <c r="H504" s="6">
        <v>45564</v>
      </c>
      <c r="I504" s="1" t="str">
        <f ca="1">IFERROR(__xludf.DUMMYFUNCTION("GOOGLETRANSLATE(O504,""en"",""pt"")"),"5")</f>
        <v>5</v>
      </c>
      <c r="J504" s="1" t="str">
        <f ca="1">IFERROR(__xludf.DUMMYFUNCTION("GOOGLETRANSLATE(Q504,""en"",""pt"")"),"Refrigerado")</f>
        <v>Refrigerado</v>
      </c>
      <c r="K504" s="3">
        <v>43740</v>
      </c>
      <c r="L504" s="3">
        <v>43745</v>
      </c>
      <c r="M504" s="1">
        <v>247</v>
      </c>
      <c r="N504" s="1" t="s">
        <v>2454</v>
      </c>
      <c r="O504" s="1" t="s">
        <v>3067</v>
      </c>
      <c r="P504" s="1">
        <v>99</v>
      </c>
      <c r="Q504" s="1" t="s">
        <v>3069</v>
      </c>
      <c r="R504">
        <f t="shared" ca="1" si="7"/>
        <v>0</v>
      </c>
      <c r="S504">
        <f t="shared" ca="1" si="7"/>
        <v>0</v>
      </c>
    </row>
    <row r="505" spans="1:19" ht="13.2">
      <c r="A505" s="1" t="s">
        <v>3070</v>
      </c>
      <c r="B505" s="1">
        <v>37</v>
      </c>
      <c r="C505" s="1" t="str">
        <f ca="1">IFERROR(__xludf.DUMMYFUNCTION("GOOGLETRANSLATE(D505,""en"",""pt"")"),"Grande")</f>
        <v>Grande</v>
      </c>
      <c r="D505" s="3">
        <v>43820</v>
      </c>
      <c r="E505" s="1">
        <v>7</v>
      </c>
      <c r="F505" s="2" t="str">
        <f ca="1">IFERROR(__xludf.DUMMYFUNCTION("GOOGLETRANSLATE(I505,""en"",""pt"")"),"Lassi")</f>
        <v>Lassi</v>
      </c>
      <c r="G505" s="1" t="s">
        <v>3071</v>
      </c>
      <c r="H505" s="1" t="s">
        <v>3072</v>
      </c>
      <c r="I505" s="1" t="str">
        <f ca="1">IFERROR(__xludf.DUMMYFUNCTION("GOOGLETRANSLATE(O505,""en"",""pt"")"),"18")</f>
        <v>18</v>
      </c>
      <c r="J505" s="1" t="str">
        <f ca="1">IFERROR(__xludf.DUMMYFUNCTION("GOOGLETRANSLATE(Q505,""en"",""pt"")"),"Refrigerado")</f>
        <v>Refrigerado</v>
      </c>
      <c r="K505" s="3">
        <v>43794</v>
      </c>
      <c r="L505" s="3">
        <v>43812</v>
      </c>
      <c r="M505" s="1">
        <v>467</v>
      </c>
      <c r="N505" s="1" t="s">
        <v>3073</v>
      </c>
      <c r="O505" s="1" t="s">
        <v>3074</v>
      </c>
      <c r="P505" s="1">
        <v>86</v>
      </c>
      <c r="Q505" s="1" t="s">
        <v>3076</v>
      </c>
      <c r="R505">
        <f t="shared" ca="1" si="7"/>
        <v>0</v>
      </c>
      <c r="S505">
        <f t="shared" ca="1" si="7"/>
        <v>0</v>
      </c>
    </row>
    <row r="506" spans="1:19" ht="13.2">
      <c r="A506" s="1" t="s">
        <v>3077</v>
      </c>
      <c r="B506" s="1">
        <v>79</v>
      </c>
      <c r="C506" s="1" t="str">
        <f ca="1">IFERROR(__xludf.DUMMYFUNCTION("GOOGLETRANSLATE(D506,""en"",""pt"")"),"Médio")</f>
        <v>Médio</v>
      </c>
      <c r="D506" s="3">
        <v>43813</v>
      </c>
      <c r="E506" s="1">
        <v>6</v>
      </c>
      <c r="F506" s="2" t="str">
        <f ca="1">IFERROR(__xludf.DUMMYFUNCTION("GOOGLETRANSLATE(I506,""en"",""pt"")"),"Coalhada")</f>
        <v>Coalhada</v>
      </c>
      <c r="G506" s="1" t="s">
        <v>3078</v>
      </c>
      <c r="H506" s="1" t="s">
        <v>3079</v>
      </c>
      <c r="I506" s="1" t="str">
        <f ca="1">IFERROR(__xludf.DUMMYFUNCTION("GOOGLETRANSLATE(O506,""en"",""pt"")"),"7")</f>
        <v>7</v>
      </c>
      <c r="J506" s="1" t="str">
        <f ca="1">IFERROR(__xludf.DUMMYFUNCTION("GOOGLETRANSLATE(Q506,""en"",""pt"")"),"Refrigerado")</f>
        <v>Refrigerado</v>
      </c>
      <c r="K506" s="3">
        <v>43786</v>
      </c>
      <c r="L506" s="3">
        <v>43793</v>
      </c>
      <c r="M506" s="1">
        <v>893</v>
      </c>
      <c r="N506" s="1" t="s">
        <v>3080</v>
      </c>
      <c r="O506" s="1" t="s">
        <v>3081</v>
      </c>
      <c r="P506" s="1">
        <v>55</v>
      </c>
      <c r="Q506" s="1" t="s">
        <v>3082</v>
      </c>
      <c r="R506">
        <f t="shared" ca="1" si="7"/>
        <v>0</v>
      </c>
      <c r="S506">
        <f t="shared" ca="1" si="7"/>
        <v>0</v>
      </c>
    </row>
    <row r="507" spans="1:19" ht="13.2">
      <c r="A507" s="1" t="s">
        <v>3083</v>
      </c>
      <c r="B507" s="1">
        <v>53</v>
      </c>
      <c r="C507" s="1" t="str">
        <f ca="1">IFERROR(__xludf.DUMMYFUNCTION("GOOGLETRANSLATE(D507,""en"",""pt"")"),"Grande")</f>
        <v>Grande</v>
      </c>
      <c r="D507" s="3">
        <v>43904</v>
      </c>
      <c r="E507" s="1">
        <v>10</v>
      </c>
      <c r="F507" s="2" t="str">
        <f ca="1">IFERROR(__xludf.DUMMYFUNCTION("GOOGLETRANSLATE(I507,""en"",""pt"")"),"ghee")</f>
        <v>ghee</v>
      </c>
      <c r="G507" s="1" t="s">
        <v>3084</v>
      </c>
      <c r="H507" s="1" t="s">
        <v>3085</v>
      </c>
      <c r="I507" s="1" t="str">
        <f ca="1">IFERROR(__xludf.DUMMYFUNCTION("GOOGLETRANSLATE(O507,""en"",""pt"")"),"86")</f>
        <v>86</v>
      </c>
      <c r="J507" s="1" t="str">
        <f ca="1">IFERROR(__xludf.DUMMYFUNCTION("GOOGLETRANSLATE(Q507,""en"",""pt"")"),"Ambiente")</f>
        <v>Ambiente</v>
      </c>
      <c r="K507" s="3">
        <v>43877</v>
      </c>
      <c r="L507" s="3">
        <v>43963</v>
      </c>
      <c r="M507" s="1">
        <v>721</v>
      </c>
      <c r="N507" s="1" t="s">
        <v>2566</v>
      </c>
      <c r="O507" s="1" t="s">
        <v>3086</v>
      </c>
      <c r="P507" s="1">
        <v>17</v>
      </c>
      <c r="Q507" s="1" t="s">
        <v>3088</v>
      </c>
      <c r="R507">
        <f t="shared" ca="1" si="7"/>
        <v>0</v>
      </c>
      <c r="S507">
        <f t="shared" ca="1" si="7"/>
        <v>1</v>
      </c>
    </row>
    <row r="508" spans="1:19" ht="13.2">
      <c r="A508" s="1" t="s">
        <v>3089</v>
      </c>
      <c r="B508" s="1">
        <v>56</v>
      </c>
      <c r="C508" s="1" t="str">
        <f ca="1">IFERROR(__xludf.DUMMYFUNCTION("GOOGLETRANSLATE(D508,""en"",""pt"")"),"Médio")</f>
        <v>Médio</v>
      </c>
      <c r="D508" s="3">
        <v>43974</v>
      </c>
      <c r="E508" s="1">
        <v>1</v>
      </c>
      <c r="F508" s="2" t="str">
        <f ca="1">IFERROR(__xludf.DUMMYFUNCTION("GOOGLETRANSLATE(I508,""en"",""pt"")"),"Leite")</f>
        <v>Leite</v>
      </c>
      <c r="G508" s="1" t="s">
        <v>3090</v>
      </c>
      <c r="H508" s="1" t="s">
        <v>3091</v>
      </c>
      <c r="I508" s="1" t="str">
        <f ca="1">IFERROR(__xludf.DUMMYFUNCTION("GOOGLETRANSLATE(O508,""en"",""pt"")"),"2")</f>
        <v>2</v>
      </c>
      <c r="J508" s="1" t="str">
        <f ca="1">IFERROR(__xludf.DUMMYFUNCTION("GOOGLETRANSLATE(Q508,""en"",""pt"")"),"Pacote de polietileno")</f>
        <v>Pacote de polietileno</v>
      </c>
      <c r="K508" s="3">
        <v>43933</v>
      </c>
      <c r="L508" s="3">
        <v>43935</v>
      </c>
      <c r="M508" s="1">
        <v>186</v>
      </c>
      <c r="N508" s="1" t="s">
        <v>3092</v>
      </c>
      <c r="O508" s="1" t="s">
        <v>3093</v>
      </c>
      <c r="P508" s="1">
        <v>58</v>
      </c>
      <c r="Q508" s="1" t="s">
        <v>3095</v>
      </c>
      <c r="R508">
        <f t="shared" ca="1" si="7"/>
        <v>1</v>
      </c>
      <c r="S508">
        <f t="shared" ca="1" si="7"/>
        <v>0</v>
      </c>
    </row>
    <row r="509" spans="1:19" ht="13.2">
      <c r="A509" s="1" t="s">
        <v>3096</v>
      </c>
      <c r="B509" s="1">
        <v>14</v>
      </c>
      <c r="C509" s="1" t="str">
        <f ca="1">IFERROR(__xludf.DUMMYFUNCTION("GOOGLETRANSLATE(D509,""en"",""pt"")"),"Grande")</f>
        <v>Grande</v>
      </c>
      <c r="D509" s="3">
        <v>43695</v>
      </c>
      <c r="E509" s="1">
        <v>8</v>
      </c>
      <c r="F509" s="2" t="str">
        <f ca="1">IFERROR(__xludf.DUMMYFUNCTION("GOOGLETRANSLATE(I509,""en"",""pt"")"),"Soro de leite coalhado")</f>
        <v>Soro de leite coalhado</v>
      </c>
      <c r="G509" s="1" t="s">
        <v>3097</v>
      </c>
      <c r="H509" s="1" t="s">
        <v>3098</v>
      </c>
      <c r="I509" s="1" t="str">
        <f ca="1">IFERROR(__xludf.DUMMYFUNCTION("GOOGLETRANSLATE(O509,""en"",""pt"")"),"7")</f>
        <v>7</v>
      </c>
      <c r="J509" s="1" t="str">
        <f ca="1">IFERROR(__xludf.DUMMYFUNCTION("GOOGLETRANSLATE(Q509,""en"",""pt"")"),"Refrigerado")</f>
        <v>Refrigerado</v>
      </c>
      <c r="K509" s="3">
        <v>43690</v>
      </c>
      <c r="L509" s="3">
        <v>43697</v>
      </c>
      <c r="M509" s="1">
        <v>268</v>
      </c>
      <c r="N509" s="1" t="s">
        <v>3099</v>
      </c>
      <c r="O509" s="1" t="s">
        <v>3100</v>
      </c>
      <c r="P509" s="1">
        <v>370</v>
      </c>
      <c r="Q509" s="1" t="s">
        <v>3102</v>
      </c>
      <c r="R509">
        <f t="shared" ca="1" si="7"/>
        <v>0</v>
      </c>
      <c r="S509">
        <f t="shared" ca="1" si="7"/>
        <v>0</v>
      </c>
    </row>
    <row r="510" spans="1:19" ht="13.2">
      <c r="A510" s="1" t="s">
        <v>3103</v>
      </c>
      <c r="B510" s="1">
        <v>26</v>
      </c>
      <c r="C510" s="1" t="str">
        <f ca="1">IFERROR(__xludf.DUMMYFUNCTION("GOOGLETRANSLATE(D510,""en"",""pt"")"),"Pequeno")</f>
        <v>Pequeno</v>
      </c>
      <c r="D510" s="3">
        <v>44617</v>
      </c>
      <c r="E510" s="1">
        <v>6</v>
      </c>
      <c r="F510" s="2" t="str">
        <f ca="1">IFERROR(__xludf.DUMMYFUNCTION("GOOGLETRANSLATE(I510,""en"",""pt"")"),"Coalhada")</f>
        <v>Coalhada</v>
      </c>
      <c r="G510" s="1" t="s">
        <v>3104</v>
      </c>
      <c r="H510" s="1" t="s">
        <v>3105</v>
      </c>
      <c r="I510" s="1" t="str">
        <f ca="1">IFERROR(__xludf.DUMMYFUNCTION("GOOGLETRANSLATE(O510,""en"",""pt"")"),"5")</f>
        <v>5</v>
      </c>
      <c r="J510" s="1" t="str">
        <f ca="1">IFERROR(__xludf.DUMMYFUNCTION("GOOGLETRANSLATE(Q510,""en"",""pt"")"),"Refrigerado")</f>
        <v>Refrigerado</v>
      </c>
      <c r="K510" s="3">
        <v>44602</v>
      </c>
      <c r="L510" s="3">
        <v>44607</v>
      </c>
      <c r="M510" s="1">
        <v>248</v>
      </c>
      <c r="N510" s="1" t="s">
        <v>3106</v>
      </c>
      <c r="O510" s="5">
        <v>2358524</v>
      </c>
      <c r="P510" s="1">
        <v>665</v>
      </c>
      <c r="Q510" s="1" t="s">
        <v>3107</v>
      </c>
      <c r="R510">
        <f t="shared" ca="1" si="7"/>
        <v>0</v>
      </c>
      <c r="S510">
        <f t="shared" ca="1" si="7"/>
        <v>0</v>
      </c>
    </row>
    <row r="511" spans="1:19" ht="13.2">
      <c r="A511" s="1" t="s">
        <v>3108</v>
      </c>
      <c r="B511" s="1">
        <v>38</v>
      </c>
      <c r="C511" s="1" t="str">
        <f ca="1">IFERROR(__xludf.DUMMYFUNCTION("GOOGLETRANSLATE(D511,""en"",""pt"")"),"Grande")</f>
        <v>Grande</v>
      </c>
      <c r="D511" s="3">
        <v>43482</v>
      </c>
      <c r="E511" s="1">
        <v>4</v>
      </c>
      <c r="F511" s="2" t="str">
        <f ca="1">IFERROR(__xludf.DUMMYFUNCTION("GOOGLETRANSLATE(I511,""en"",""pt"")"),"Iogurte")</f>
        <v>Iogurte</v>
      </c>
      <c r="G511" s="1" t="s">
        <v>3109</v>
      </c>
      <c r="H511" s="1" t="s">
        <v>3110</v>
      </c>
      <c r="I511" s="1" t="str">
        <f ca="1">IFERROR(__xludf.DUMMYFUNCTION("GOOGLETRANSLATE(O511,""en"",""pt"")"),"30")</f>
        <v>30</v>
      </c>
      <c r="J511" s="1" t="str">
        <f ca="1">IFERROR(__xludf.DUMMYFUNCTION("GOOGLETRANSLATE(Q511,""en"",""pt"")"),"Refrigerado")</f>
        <v>Refrigerado</v>
      </c>
      <c r="K511" s="3">
        <v>43463</v>
      </c>
      <c r="L511" s="3">
        <v>43493</v>
      </c>
      <c r="M511" s="1">
        <v>110</v>
      </c>
      <c r="N511" s="1" t="s">
        <v>3111</v>
      </c>
      <c r="O511" s="5">
        <v>1863224</v>
      </c>
      <c r="P511" s="1">
        <v>95</v>
      </c>
      <c r="Q511" s="1" t="s">
        <v>3113</v>
      </c>
      <c r="R511">
        <f t="shared" ca="1" si="7"/>
        <v>1</v>
      </c>
      <c r="S511">
        <f t="shared" ca="1" si="7"/>
        <v>1</v>
      </c>
    </row>
    <row r="512" spans="1:19" ht="13.2">
      <c r="A512" s="1" t="s">
        <v>3114</v>
      </c>
      <c r="B512" s="1">
        <v>80</v>
      </c>
      <c r="C512" s="1" t="str">
        <f ca="1">IFERROR(__xludf.DUMMYFUNCTION("GOOGLETRANSLATE(D512,""en"",""pt"")"),"Pequeno")</f>
        <v>Pequeno</v>
      </c>
      <c r="D512" s="3">
        <v>44375</v>
      </c>
      <c r="E512" s="1">
        <v>1</v>
      </c>
      <c r="F512" s="2" t="str">
        <f ca="1">IFERROR(__xludf.DUMMYFUNCTION("GOOGLETRANSLATE(I512,""en"",""pt"")"),"Leite")</f>
        <v>Leite</v>
      </c>
      <c r="G512" s="1" t="s">
        <v>3115</v>
      </c>
      <c r="H512" s="1" t="s">
        <v>2718</v>
      </c>
      <c r="I512" s="1" t="str">
        <f ca="1">IFERROR(__xludf.DUMMYFUNCTION("GOOGLETRANSLATE(O512,""en"",""pt"")"),"28")</f>
        <v>28</v>
      </c>
      <c r="J512" s="1" t="str">
        <f ca="1">IFERROR(__xludf.DUMMYFUNCTION("GOOGLETRANSLATE(Q512,""en"",""pt"")"),"Pacote Tetra")</f>
        <v>Pacote Tetra</v>
      </c>
      <c r="K512" s="3">
        <v>44345</v>
      </c>
      <c r="L512" s="3">
        <v>44373</v>
      </c>
      <c r="M512" s="1">
        <v>14</v>
      </c>
      <c r="N512" s="1" t="s">
        <v>3116</v>
      </c>
      <c r="O512" s="1" t="s">
        <v>3117</v>
      </c>
      <c r="P512" s="1">
        <v>646</v>
      </c>
      <c r="Q512" s="1" t="s">
        <v>3119</v>
      </c>
      <c r="R512">
        <f t="shared" ca="1" si="7"/>
        <v>1</v>
      </c>
      <c r="S512">
        <f t="shared" ca="1" si="7"/>
        <v>1</v>
      </c>
    </row>
    <row r="513" spans="1:19" ht="13.2">
      <c r="A513" s="1" t="s">
        <v>3120</v>
      </c>
      <c r="B513" s="1">
        <v>66</v>
      </c>
      <c r="C513" s="1" t="str">
        <f ca="1">IFERROR(__xludf.DUMMYFUNCTION("GOOGLETRANSLATE(D513,""en"",""pt"")"),"Pequeno")</f>
        <v>Pequeno</v>
      </c>
      <c r="D513" s="3">
        <v>44868</v>
      </c>
      <c r="E513" s="1">
        <v>4</v>
      </c>
      <c r="F513" s="2" t="str">
        <f ca="1">IFERROR(__xludf.DUMMYFUNCTION("GOOGLETRANSLATE(I513,""en"",""pt"")"),"Iogurte")</f>
        <v>Iogurte</v>
      </c>
      <c r="G513" s="1" t="s">
        <v>2920</v>
      </c>
      <c r="H513" s="1" t="s">
        <v>3121</v>
      </c>
      <c r="I513" s="1" t="str">
        <f ca="1">IFERROR(__xludf.DUMMYFUNCTION("GOOGLETRANSLATE(O513,""en"",""pt"")"),"23")</f>
        <v>23</v>
      </c>
      <c r="J513" s="1" t="str">
        <f ca="1">IFERROR(__xludf.DUMMYFUNCTION("GOOGLETRANSLATE(Q513,""en"",""pt"")"),"Refrigerado")</f>
        <v>Refrigerado</v>
      </c>
      <c r="K513" s="3">
        <v>44828</v>
      </c>
      <c r="L513" s="3">
        <v>44851</v>
      </c>
      <c r="M513" s="1">
        <v>10</v>
      </c>
      <c r="N513" s="1" t="s">
        <v>3122</v>
      </c>
      <c r="O513" s="1" t="s">
        <v>3123</v>
      </c>
      <c r="P513" s="1">
        <v>55</v>
      </c>
      <c r="Q513" s="1" t="s">
        <v>3124</v>
      </c>
      <c r="R513">
        <f t="shared" ca="1" si="7"/>
        <v>1</v>
      </c>
      <c r="S513">
        <f t="shared" ca="1" si="7"/>
        <v>1</v>
      </c>
    </row>
    <row r="514" spans="1:19" ht="13.2">
      <c r="A514" s="1" t="s">
        <v>3125</v>
      </c>
      <c r="B514" s="1">
        <v>73</v>
      </c>
      <c r="C514" s="1" t="str">
        <f ca="1">IFERROR(__xludf.DUMMYFUNCTION("GOOGLETRANSLATE(D514,""en"",""pt"")"),"Pequeno")</f>
        <v>Pequeno</v>
      </c>
      <c r="D514" s="3">
        <v>44572</v>
      </c>
      <c r="E514" s="1">
        <v>4</v>
      </c>
      <c r="F514" s="2" t="str">
        <f ca="1">IFERROR(__xludf.DUMMYFUNCTION("GOOGLETRANSLATE(I514,""en"",""pt"")"),"Iogurte")</f>
        <v>Iogurte</v>
      </c>
      <c r="G514" s="1" t="s">
        <v>3126</v>
      </c>
      <c r="H514" s="1" t="s">
        <v>3127</v>
      </c>
      <c r="I514" s="1" t="str">
        <f ca="1">IFERROR(__xludf.DUMMYFUNCTION("GOOGLETRANSLATE(O514,""en"",""pt"")"),"23")</f>
        <v>23</v>
      </c>
      <c r="J514" s="1" t="str">
        <f ca="1">IFERROR(__xludf.DUMMYFUNCTION("GOOGLETRANSLATE(Q514,""en"",""pt"")"),"Refrigerado")</f>
        <v>Refrigerado</v>
      </c>
      <c r="K514" s="3">
        <v>44524</v>
      </c>
      <c r="L514" s="3">
        <v>44547</v>
      </c>
      <c r="M514" s="1">
        <v>18</v>
      </c>
      <c r="N514" s="1" t="s">
        <v>3128</v>
      </c>
      <c r="O514" s="5" t="s">
        <v>3129</v>
      </c>
      <c r="P514" s="1">
        <v>35</v>
      </c>
      <c r="Q514" s="1" t="s">
        <v>3130</v>
      </c>
      <c r="R514">
        <f t="shared" ca="1" si="7"/>
        <v>1</v>
      </c>
      <c r="S514">
        <f t="shared" ca="1" si="7"/>
        <v>1</v>
      </c>
    </row>
    <row r="515" spans="1:19" ht="13.2">
      <c r="A515" s="1" t="s">
        <v>3131</v>
      </c>
      <c r="B515" s="1">
        <v>44</v>
      </c>
      <c r="C515" s="1" t="str">
        <f ca="1">IFERROR(__xludf.DUMMYFUNCTION("GOOGLETRANSLATE(D515,""en"",""pt"")"),"Grande")</f>
        <v>Grande</v>
      </c>
      <c r="D515" s="3">
        <v>44542</v>
      </c>
      <c r="E515" s="1">
        <v>5</v>
      </c>
      <c r="F515" s="2" t="str">
        <f ca="1">IFERROR(__xludf.DUMMYFUNCTION("GOOGLETRANSLATE(I515,""en"",""pt"")"),"Sorvete")</f>
        <v>Sorvete</v>
      </c>
      <c r="G515" s="1" t="s">
        <v>3132</v>
      </c>
      <c r="H515" s="1" t="s">
        <v>3133</v>
      </c>
      <c r="I515" s="1" t="str">
        <f ca="1">IFERROR(__xludf.DUMMYFUNCTION("GOOGLETRANSLATE(O515,""en"",""pt"")"),"26")</f>
        <v>26</v>
      </c>
      <c r="J515" s="1" t="str">
        <f ca="1">IFERROR(__xludf.DUMMYFUNCTION("GOOGLETRANSLATE(Q515,""en"",""pt"")"),"Congeladas")</f>
        <v>Congeladas</v>
      </c>
      <c r="K515" s="3">
        <v>44498</v>
      </c>
      <c r="L515" s="3">
        <v>44524</v>
      </c>
      <c r="M515" s="1">
        <v>784</v>
      </c>
      <c r="N515" s="1" t="s">
        <v>3134</v>
      </c>
      <c r="O515" s="1" t="s">
        <v>3135</v>
      </c>
      <c r="P515" s="1">
        <v>98</v>
      </c>
      <c r="Q515" s="1" t="s">
        <v>3137</v>
      </c>
      <c r="R515">
        <f t="shared" ref="R515:S578" ca="1" si="8">RANDBETWEEN(0,1)</f>
        <v>0</v>
      </c>
      <c r="S515">
        <f t="shared" ca="1" si="8"/>
        <v>1</v>
      </c>
    </row>
    <row r="516" spans="1:19" ht="13.2">
      <c r="A516" s="1" t="s">
        <v>3138</v>
      </c>
      <c r="B516" s="1">
        <v>72</v>
      </c>
      <c r="C516" s="1" t="str">
        <f ca="1">IFERROR(__xludf.DUMMYFUNCTION("GOOGLETRANSLATE(D516,""en"",""pt"")"),"Grande")</f>
        <v>Grande</v>
      </c>
      <c r="D516" s="3">
        <v>43937</v>
      </c>
      <c r="E516" s="1">
        <v>5</v>
      </c>
      <c r="F516" s="2" t="str">
        <f ca="1">IFERROR(__xludf.DUMMYFUNCTION("GOOGLETRANSLATE(I516,""en"",""pt"")"),"Sorvete")</f>
        <v>Sorvete</v>
      </c>
      <c r="G516" s="1" t="s">
        <v>3139</v>
      </c>
      <c r="H516" s="1" t="s">
        <v>3140</v>
      </c>
      <c r="I516" s="1" t="str">
        <f ca="1">IFERROR(__xludf.DUMMYFUNCTION("GOOGLETRANSLATE(O516,""en"",""pt"")"),"29")</f>
        <v>29</v>
      </c>
      <c r="J516" s="1" t="str">
        <f ca="1">IFERROR(__xludf.DUMMYFUNCTION("GOOGLETRANSLATE(Q516,""en"",""pt"")"),"Congeladas")</f>
        <v>Congeladas</v>
      </c>
      <c r="K516" s="3">
        <v>43900</v>
      </c>
      <c r="L516" s="3">
        <v>43929</v>
      </c>
      <c r="M516" s="1">
        <v>117</v>
      </c>
      <c r="N516" s="1" t="s">
        <v>1323</v>
      </c>
      <c r="O516" s="1" t="s">
        <v>3141</v>
      </c>
      <c r="P516" s="1">
        <v>814</v>
      </c>
      <c r="Q516" s="1" t="s">
        <v>3142</v>
      </c>
      <c r="R516">
        <f t="shared" ca="1" si="8"/>
        <v>1</v>
      </c>
      <c r="S516">
        <f t="shared" ca="1" si="8"/>
        <v>1</v>
      </c>
    </row>
    <row r="517" spans="1:19" ht="13.2">
      <c r="A517" s="1" t="s">
        <v>3143</v>
      </c>
      <c r="B517" s="1">
        <v>53</v>
      </c>
      <c r="C517" s="1" t="str">
        <f ca="1">IFERROR(__xludf.DUMMYFUNCTION("GOOGLETRANSLATE(D517,""en"",""pt"")"),"Pequeno")</f>
        <v>Pequeno</v>
      </c>
      <c r="D517" s="3">
        <v>43814</v>
      </c>
      <c r="E517" s="1">
        <v>6</v>
      </c>
      <c r="F517" s="2" t="str">
        <f ca="1">IFERROR(__xludf.DUMMYFUNCTION("GOOGLETRANSLATE(I517,""en"",""pt"")"),"Coalhada")</f>
        <v>Coalhada</v>
      </c>
      <c r="G517" s="1" t="s">
        <v>3144</v>
      </c>
      <c r="H517" s="1" t="s">
        <v>3145</v>
      </c>
      <c r="I517" s="1" t="str">
        <f ca="1">IFERROR(__xludf.DUMMYFUNCTION("GOOGLETRANSLATE(O517,""en"",""pt"")"),"7")</f>
        <v>7</v>
      </c>
      <c r="J517" s="1" t="str">
        <f ca="1">IFERROR(__xludf.DUMMYFUNCTION("GOOGLETRANSLATE(Q517,""en"",""pt"")"),"Refrigerado")</f>
        <v>Refrigerado</v>
      </c>
      <c r="K517" s="3">
        <v>43779</v>
      </c>
      <c r="L517" s="3">
        <v>43786</v>
      </c>
      <c r="M517" s="1">
        <v>189</v>
      </c>
      <c r="N517" s="1" t="s">
        <v>3146</v>
      </c>
      <c r="O517" s="1" t="s">
        <v>3147</v>
      </c>
      <c r="P517" s="1">
        <v>770</v>
      </c>
      <c r="Q517" s="1" t="s">
        <v>3149</v>
      </c>
      <c r="R517">
        <f t="shared" ca="1" si="8"/>
        <v>1</v>
      </c>
      <c r="S517">
        <f t="shared" ca="1" si="8"/>
        <v>1</v>
      </c>
    </row>
    <row r="518" spans="1:19" ht="13.2">
      <c r="A518" s="1" t="s">
        <v>3150</v>
      </c>
      <c r="B518" s="1">
        <v>89</v>
      </c>
      <c r="C518" s="1" t="str">
        <f ca="1">IFERROR(__xludf.DUMMYFUNCTION("GOOGLETRANSLATE(D518,""en"",""pt"")"),"Grande")</f>
        <v>Grande</v>
      </c>
      <c r="D518" s="3">
        <v>44081</v>
      </c>
      <c r="E518" s="1">
        <v>4</v>
      </c>
      <c r="F518" s="2" t="str">
        <f ca="1">IFERROR(__xludf.DUMMYFUNCTION("GOOGLETRANSLATE(I518,""en"",""pt"")"),"Iogurte")</f>
        <v>Iogurte</v>
      </c>
      <c r="G518" s="1" t="s">
        <v>3151</v>
      </c>
      <c r="H518" s="1" t="s">
        <v>959</v>
      </c>
      <c r="I518" s="1" t="str">
        <f ca="1">IFERROR(__xludf.DUMMYFUNCTION("GOOGLETRANSLATE(O518,""en"",""pt"")"),"25")</f>
        <v>25</v>
      </c>
      <c r="J518" s="1" t="str">
        <f ca="1">IFERROR(__xludf.DUMMYFUNCTION("GOOGLETRANSLATE(Q518,""en"",""pt"")"),"Congeladas")</f>
        <v>Congeladas</v>
      </c>
      <c r="K518" s="3">
        <v>44055</v>
      </c>
      <c r="L518" s="3">
        <v>44080</v>
      </c>
      <c r="M518" s="1">
        <v>31</v>
      </c>
      <c r="N518" s="1" t="s">
        <v>3152</v>
      </c>
      <c r="O518" s="1" t="s">
        <v>3153</v>
      </c>
      <c r="P518" s="1">
        <v>240</v>
      </c>
      <c r="Q518" s="1" t="s">
        <v>3154</v>
      </c>
      <c r="R518">
        <f t="shared" ca="1" si="8"/>
        <v>0</v>
      </c>
      <c r="S518">
        <f t="shared" ca="1" si="8"/>
        <v>0</v>
      </c>
    </row>
    <row r="519" spans="1:19" ht="13.2">
      <c r="A519" s="1" t="s">
        <v>3155</v>
      </c>
      <c r="B519" s="1">
        <v>89</v>
      </c>
      <c r="C519" s="1" t="str">
        <f ca="1">IFERROR(__xludf.DUMMYFUNCTION("GOOGLETRANSLATE(D519,""en"",""pt"")"),"Grande")</f>
        <v>Grande</v>
      </c>
      <c r="D519" s="3">
        <v>43957</v>
      </c>
      <c r="E519" s="1">
        <v>5</v>
      </c>
      <c r="F519" s="2" t="str">
        <f ca="1">IFERROR(__xludf.DUMMYFUNCTION("GOOGLETRANSLATE(I519,""en"",""pt"")"),"Sorvete")</f>
        <v>Sorvete</v>
      </c>
      <c r="G519" s="1" t="s">
        <v>3156</v>
      </c>
      <c r="H519" s="1" t="s">
        <v>3157</v>
      </c>
      <c r="I519" s="1" t="str">
        <f ca="1">IFERROR(__xludf.DUMMYFUNCTION("GOOGLETRANSLATE(O519,""en"",""pt"")"),"29")</f>
        <v>29</v>
      </c>
      <c r="J519" s="1" t="str">
        <f ca="1">IFERROR(__xludf.DUMMYFUNCTION("GOOGLETRANSLATE(Q519,""en"",""pt"")"),"Congeladas")</f>
        <v>Congeladas</v>
      </c>
      <c r="K519" s="3">
        <v>43942</v>
      </c>
      <c r="L519" s="3">
        <v>43971</v>
      </c>
      <c r="M519" s="1">
        <v>364</v>
      </c>
      <c r="N519" s="1" t="s">
        <v>3158</v>
      </c>
      <c r="O519" s="1" t="s">
        <v>3159</v>
      </c>
      <c r="P519" s="1">
        <v>162</v>
      </c>
      <c r="Q519" s="1" t="s">
        <v>3161</v>
      </c>
      <c r="R519">
        <f t="shared" ca="1" si="8"/>
        <v>1</v>
      </c>
      <c r="S519">
        <f t="shared" ca="1" si="8"/>
        <v>1</v>
      </c>
    </row>
    <row r="520" spans="1:19" ht="13.2">
      <c r="A520" s="1" t="s">
        <v>3162</v>
      </c>
      <c r="B520" s="1">
        <v>79</v>
      </c>
      <c r="C520" s="1" t="str">
        <f ca="1">IFERROR(__xludf.DUMMYFUNCTION("GOOGLETRANSLATE(D520,""en"",""pt"")"),"Grande")</f>
        <v>Grande</v>
      </c>
      <c r="D520" s="3">
        <v>44217</v>
      </c>
      <c r="E520" s="1">
        <v>10</v>
      </c>
      <c r="F520" s="2" t="str">
        <f ca="1">IFERROR(__xludf.DUMMYFUNCTION("GOOGLETRANSLATE(I520,""en"",""pt"")"),"ghee")</f>
        <v>ghee</v>
      </c>
      <c r="G520" s="1" t="s">
        <v>3163</v>
      </c>
      <c r="H520" s="1" t="s">
        <v>3164</v>
      </c>
      <c r="I520" s="1" t="str">
        <f ca="1">IFERROR(__xludf.DUMMYFUNCTION("GOOGLETRANSLATE(O520,""en"",""pt"")"),"69")</f>
        <v>69</v>
      </c>
      <c r="J520" s="1" t="str">
        <f ca="1">IFERROR(__xludf.DUMMYFUNCTION("GOOGLETRANSLATE(Q520,""en"",""pt"")"),"Ambiente")</f>
        <v>Ambiente</v>
      </c>
      <c r="K520" s="3">
        <v>44204</v>
      </c>
      <c r="L520" s="3">
        <v>44273</v>
      </c>
      <c r="M520" s="1">
        <v>608</v>
      </c>
      <c r="N520" s="4">
        <v>45500</v>
      </c>
      <c r="O520" s="1" t="s">
        <v>3165</v>
      </c>
      <c r="P520" s="1">
        <v>10</v>
      </c>
      <c r="Q520" s="1" t="s">
        <v>3167</v>
      </c>
      <c r="R520">
        <f t="shared" ca="1" si="8"/>
        <v>0</v>
      </c>
      <c r="S520">
        <f t="shared" ca="1" si="8"/>
        <v>0</v>
      </c>
    </row>
    <row r="521" spans="1:19" ht="13.2">
      <c r="A521" s="1" t="s">
        <v>3168</v>
      </c>
      <c r="B521" s="1">
        <v>13</v>
      </c>
      <c r="C521" s="1" t="str">
        <f ca="1">IFERROR(__xludf.DUMMYFUNCTION("GOOGLETRANSLATE(D521,""en"",""pt"")"),"Médio")</f>
        <v>Médio</v>
      </c>
      <c r="D521" s="3">
        <v>44071</v>
      </c>
      <c r="E521" s="1">
        <v>2</v>
      </c>
      <c r="F521" s="2" t="str">
        <f ca="1">IFERROR(__xludf.DUMMYFUNCTION("GOOGLETRANSLATE(I521,""en"",""pt"")"),"Manteiga")</f>
        <v>Manteiga</v>
      </c>
      <c r="G521" s="1" t="s">
        <v>3169</v>
      </c>
      <c r="H521" s="1" t="s">
        <v>3170</v>
      </c>
      <c r="I521" s="1" t="str">
        <f ca="1">IFERROR(__xludf.DUMMYFUNCTION("GOOGLETRANSLATE(O521,""en"",""pt"")"),"38")</f>
        <v>38</v>
      </c>
      <c r="J521" s="1" t="str">
        <f ca="1">IFERROR(__xludf.DUMMYFUNCTION("GOOGLETRANSLATE(Q521,""en"",""pt"")"),"Refrigerado")</f>
        <v>Refrigerado</v>
      </c>
      <c r="K521" s="3">
        <v>44052</v>
      </c>
      <c r="L521" s="3">
        <v>44090</v>
      </c>
      <c r="M521" s="1">
        <v>221</v>
      </c>
      <c r="N521" s="1" t="s">
        <v>3171</v>
      </c>
      <c r="O521" s="1" t="s">
        <v>3172</v>
      </c>
      <c r="P521" s="1">
        <v>106</v>
      </c>
      <c r="Q521" s="1" t="s">
        <v>3173</v>
      </c>
      <c r="R521">
        <f t="shared" ca="1" si="8"/>
        <v>0</v>
      </c>
      <c r="S521">
        <f t="shared" ca="1" si="8"/>
        <v>0</v>
      </c>
    </row>
    <row r="522" spans="1:19" ht="13.2">
      <c r="A522" s="1" t="s">
        <v>3174</v>
      </c>
      <c r="B522" s="1">
        <v>88</v>
      </c>
      <c r="C522" s="1" t="str">
        <f ca="1">IFERROR(__xludf.DUMMYFUNCTION("GOOGLETRANSLATE(D522,""en"",""pt"")"),"Grande")</f>
        <v>Grande</v>
      </c>
      <c r="D522" s="3">
        <v>43612</v>
      </c>
      <c r="E522" s="1">
        <v>7</v>
      </c>
      <c r="F522" s="2" t="str">
        <f ca="1">IFERROR(__xludf.DUMMYFUNCTION("GOOGLETRANSLATE(I522,""en"",""pt"")"),"Lassi")</f>
        <v>Lassi</v>
      </c>
      <c r="G522" s="1" t="s">
        <v>3175</v>
      </c>
      <c r="H522" s="1" t="s">
        <v>3176</v>
      </c>
      <c r="I522" s="1" t="str">
        <f ca="1">IFERROR(__xludf.DUMMYFUNCTION("GOOGLETRANSLATE(O522,""en"",""pt"")"),"12")</f>
        <v>12</v>
      </c>
      <c r="J522" s="1" t="str">
        <f ca="1">IFERROR(__xludf.DUMMYFUNCTION("GOOGLETRANSLATE(Q522,""en"",""pt"")"),"Refrigerado")</f>
        <v>Refrigerado</v>
      </c>
      <c r="K522" s="3">
        <v>43570</v>
      </c>
      <c r="L522" s="3">
        <v>43582</v>
      </c>
      <c r="M522" s="1">
        <v>201</v>
      </c>
      <c r="N522" s="4">
        <v>45367</v>
      </c>
      <c r="O522" s="5">
        <v>502636</v>
      </c>
      <c r="P522" s="1">
        <v>269</v>
      </c>
      <c r="Q522" s="1" t="s">
        <v>3177</v>
      </c>
      <c r="R522">
        <f t="shared" ca="1" si="8"/>
        <v>1</v>
      </c>
      <c r="S522">
        <f t="shared" ca="1" si="8"/>
        <v>1</v>
      </c>
    </row>
    <row r="523" spans="1:19" ht="13.2">
      <c r="A523" s="1" t="s">
        <v>3178</v>
      </c>
      <c r="B523" s="1">
        <v>98</v>
      </c>
      <c r="C523" s="1" t="str">
        <f ca="1">IFERROR(__xludf.DUMMYFUNCTION("GOOGLETRANSLATE(D523,""en"",""pt"")"),"Médio")</f>
        <v>Médio</v>
      </c>
      <c r="D523" s="3">
        <v>44405</v>
      </c>
      <c r="E523" s="1">
        <v>2</v>
      </c>
      <c r="F523" s="2" t="str">
        <f ca="1">IFERROR(__xludf.DUMMYFUNCTION("GOOGLETRANSLATE(I523,""en"",""pt"")"),"Manteiga")</f>
        <v>Manteiga</v>
      </c>
      <c r="G523" s="1" t="s">
        <v>3179</v>
      </c>
      <c r="H523" s="1" t="s">
        <v>3180</v>
      </c>
      <c r="I523" s="1" t="str">
        <f ca="1">IFERROR(__xludf.DUMMYFUNCTION("GOOGLETRANSLATE(O523,""en"",""pt"")"),"29")</f>
        <v>29</v>
      </c>
      <c r="J523" s="1" t="str">
        <f ca="1">IFERROR(__xludf.DUMMYFUNCTION("GOOGLETRANSLATE(Q523,""en"",""pt"")"),"Refrigerado")</f>
        <v>Refrigerado</v>
      </c>
      <c r="K523" s="3">
        <v>44346</v>
      </c>
      <c r="L523" s="3">
        <v>44375</v>
      </c>
      <c r="M523" s="1">
        <v>675</v>
      </c>
      <c r="N523" s="1" t="s">
        <v>3181</v>
      </c>
      <c r="O523" s="1" t="s">
        <v>3182</v>
      </c>
      <c r="P523" s="1">
        <v>109</v>
      </c>
      <c r="Q523" s="1" t="s">
        <v>3183</v>
      </c>
      <c r="R523">
        <f t="shared" ca="1" si="8"/>
        <v>0</v>
      </c>
      <c r="S523">
        <f t="shared" ca="1" si="8"/>
        <v>1</v>
      </c>
    </row>
    <row r="524" spans="1:19" ht="13.2">
      <c r="A524" s="1" t="s">
        <v>3184</v>
      </c>
      <c r="B524" s="1">
        <v>12</v>
      </c>
      <c r="C524" s="1" t="str">
        <f ca="1">IFERROR(__xludf.DUMMYFUNCTION("GOOGLETRANSLATE(D524,""en"",""pt"")"),"Grande")</f>
        <v>Grande</v>
      </c>
      <c r="D524" s="3">
        <v>43913</v>
      </c>
      <c r="E524" s="1">
        <v>4</v>
      </c>
      <c r="F524" s="2" t="str">
        <f ca="1">IFERROR(__xludf.DUMMYFUNCTION("GOOGLETRANSLATE(I524,""en"",""pt"")"),"Iogurte")</f>
        <v>Iogurte</v>
      </c>
      <c r="G524" s="1" t="s">
        <v>3185</v>
      </c>
      <c r="H524" s="1" t="s">
        <v>3186</v>
      </c>
      <c r="I524" s="1" t="str">
        <f ca="1">IFERROR(__xludf.DUMMYFUNCTION("GOOGLETRANSLATE(O524,""en"",""pt"")"),"30")</f>
        <v>30</v>
      </c>
      <c r="J524" s="1" t="str">
        <f ca="1">IFERROR(__xludf.DUMMYFUNCTION("GOOGLETRANSLATE(Q524,""en"",""pt"")"),"Congeladas")</f>
        <v>Congeladas</v>
      </c>
      <c r="K524" s="3">
        <v>43910</v>
      </c>
      <c r="L524" s="3">
        <v>43940</v>
      </c>
      <c r="M524" s="1">
        <v>192</v>
      </c>
      <c r="N524" s="1" t="s">
        <v>3187</v>
      </c>
      <c r="O524" s="1" t="s">
        <v>3188</v>
      </c>
      <c r="P524" s="1">
        <v>8</v>
      </c>
      <c r="Q524" s="1" t="s">
        <v>3189</v>
      </c>
      <c r="R524">
        <f t="shared" ca="1" si="8"/>
        <v>1</v>
      </c>
      <c r="S524">
        <f t="shared" ca="1" si="8"/>
        <v>1</v>
      </c>
    </row>
    <row r="525" spans="1:19" ht="13.2">
      <c r="A525" s="1" t="s">
        <v>3190</v>
      </c>
      <c r="B525" s="1">
        <v>39</v>
      </c>
      <c r="C525" s="1" t="str">
        <f ca="1">IFERROR(__xludf.DUMMYFUNCTION("GOOGLETRANSLATE(D525,""en"",""pt"")"),"Médio")</f>
        <v>Médio</v>
      </c>
      <c r="D525" s="3">
        <v>44147</v>
      </c>
      <c r="E525" s="1">
        <v>7</v>
      </c>
      <c r="F525" s="2" t="str">
        <f ca="1">IFERROR(__xludf.DUMMYFUNCTION("GOOGLETRANSLATE(I525,""en"",""pt"")"),"Lassi")</f>
        <v>Lassi</v>
      </c>
      <c r="G525" s="1" t="s">
        <v>3191</v>
      </c>
      <c r="H525" s="1" t="s">
        <v>3192</v>
      </c>
      <c r="I525" s="1" t="str">
        <f ca="1">IFERROR(__xludf.DUMMYFUNCTION("GOOGLETRANSLATE(O525,""en"",""pt"")"),"13")</f>
        <v>13</v>
      </c>
      <c r="J525" s="1" t="str">
        <f ca="1">IFERROR(__xludf.DUMMYFUNCTION("GOOGLETRANSLATE(Q525,""en"",""pt"")"),"Refrigerado")</f>
        <v>Refrigerado</v>
      </c>
      <c r="K525" s="3">
        <v>44136</v>
      </c>
      <c r="L525" s="3">
        <v>44149</v>
      </c>
      <c r="M525" s="1">
        <v>167</v>
      </c>
      <c r="N525" s="1" t="s">
        <v>3193</v>
      </c>
      <c r="O525" s="1" t="s">
        <v>3194</v>
      </c>
      <c r="P525" s="1">
        <v>237</v>
      </c>
      <c r="Q525" s="1" t="s">
        <v>3195</v>
      </c>
      <c r="R525">
        <f t="shared" ca="1" si="8"/>
        <v>0</v>
      </c>
      <c r="S525">
        <f t="shared" ca="1" si="8"/>
        <v>0</v>
      </c>
    </row>
    <row r="526" spans="1:19" ht="13.2">
      <c r="A526" s="1" t="s">
        <v>3196</v>
      </c>
      <c r="B526" s="1">
        <v>18</v>
      </c>
      <c r="C526" s="1" t="str">
        <f ca="1">IFERROR(__xludf.DUMMYFUNCTION("GOOGLETRANSLATE(D526,""en"",""pt"")"),"Médio")</f>
        <v>Médio</v>
      </c>
      <c r="D526" s="3">
        <v>44426</v>
      </c>
      <c r="E526" s="1">
        <v>1</v>
      </c>
      <c r="F526" s="2" t="str">
        <f ca="1">IFERROR(__xludf.DUMMYFUNCTION("GOOGLETRANSLATE(I526,""en"",""pt"")"),"Leite")</f>
        <v>Leite</v>
      </c>
      <c r="G526" s="1" t="s">
        <v>3197</v>
      </c>
      <c r="H526" s="1" t="s">
        <v>3198</v>
      </c>
      <c r="I526" s="1" t="str">
        <f ca="1">IFERROR(__xludf.DUMMYFUNCTION("GOOGLETRANSLATE(O526,""en"",""pt"")"),"21")</f>
        <v>21</v>
      </c>
      <c r="J526" s="1" t="str">
        <f ca="1">IFERROR(__xludf.DUMMYFUNCTION("GOOGLETRANSLATE(Q526,""en"",""pt"")"),"Pacote Tetra")</f>
        <v>Pacote Tetra</v>
      </c>
      <c r="K526" s="3">
        <v>44366</v>
      </c>
      <c r="L526" s="3">
        <v>44387</v>
      </c>
      <c r="M526" s="1">
        <v>104</v>
      </c>
      <c r="N526" s="1" t="s">
        <v>201</v>
      </c>
      <c r="O526" s="1" t="s">
        <v>3199</v>
      </c>
      <c r="P526" s="1">
        <v>43</v>
      </c>
      <c r="Q526" s="1" t="s">
        <v>3201</v>
      </c>
      <c r="R526">
        <f t="shared" ca="1" si="8"/>
        <v>0</v>
      </c>
      <c r="S526">
        <f t="shared" ca="1" si="8"/>
        <v>0</v>
      </c>
    </row>
    <row r="527" spans="1:19" ht="13.2">
      <c r="A527" s="1" t="s">
        <v>3202</v>
      </c>
      <c r="B527" s="1">
        <v>42</v>
      </c>
      <c r="C527" s="1" t="str">
        <f ca="1">IFERROR(__xludf.DUMMYFUNCTION("GOOGLETRANSLATE(D527,""en"",""pt"")"),"Médio")</f>
        <v>Médio</v>
      </c>
      <c r="D527" s="3">
        <v>44170</v>
      </c>
      <c r="E527" s="1">
        <v>10</v>
      </c>
      <c r="F527" s="2" t="str">
        <f ca="1">IFERROR(__xludf.DUMMYFUNCTION("GOOGLETRANSLATE(I527,""en"",""pt"")"),"ghee")</f>
        <v>ghee</v>
      </c>
      <c r="G527" s="1" t="s">
        <v>3203</v>
      </c>
      <c r="H527" s="1" t="s">
        <v>3204</v>
      </c>
      <c r="I527" s="1" t="str">
        <f ca="1">IFERROR(__xludf.DUMMYFUNCTION("GOOGLETRANSLATE(O527,""en"",""pt"")"),"140")</f>
        <v>140</v>
      </c>
      <c r="J527" s="1" t="str">
        <f ca="1">IFERROR(__xludf.DUMMYFUNCTION("GOOGLETRANSLATE(Q527,""en"",""pt"")"),"Ambiente")</f>
        <v>Ambiente</v>
      </c>
      <c r="K527" s="3">
        <v>44130</v>
      </c>
      <c r="L527" s="3">
        <v>44270</v>
      </c>
      <c r="M527" s="1">
        <v>346</v>
      </c>
      <c r="N527" s="4">
        <v>45374</v>
      </c>
      <c r="O527" s="5">
        <v>2250474</v>
      </c>
      <c r="P527" s="1">
        <v>113</v>
      </c>
      <c r="Q527" s="1" t="s">
        <v>3205</v>
      </c>
      <c r="R527">
        <f t="shared" ca="1" si="8"/>
        <v>1</v>
      </c>
      <c r="S527">
        <f t="shared" ca="1" si="8"/>
        <v>1</v>
      </c>
    </row>
    <row r="528" spans="1:19" ht="13.2">
      <c r="A528" s="1" t="s">
        <v>3206</v>
      </c>
      <c r="B528" s="1">
        <v>83</v>
      </c>
      <c r="C528" s="1" t="str">
        <f ca="1">IFERROR(__xludf.DUMMYFUNCTION("GOOGLETRANSLATE(D528,""en"",""pt"")"),"Pequeno")</f>
        <v>Pequeno</v>
      </c>
      <c r="D528" s="3">
        <v>44146</v>
      </c>
      <c r="E528" s="1">
        <v>6</v>
      </c>
      <c r="F528" s="2" t="str">
        <f ca="1">IFERROR(__xludf.DUMMYFUNCTION("GOOGLETRANSLATE(I528,""en"",""pt"")"),"Coalhada")</f>
        <v>Coalhada</v>
      </c>
      <c r="G528" s="1" t="s">
        <v>3207</v>
      </c>
      <c r="H528" s="1" t="s">
        <v>3208</v>
      </c>
      <c r="I528" s="1" t="str">
        <f ca="1">IFERROR(__xludf.DUMMYFUNCTION("GOOGLETRANSLATE(O528,""en"",""pt"")"),"5")</f>
        <v>5</v>
      </c>
      <c r="J528" s="1" t="str">
        <f ca="1">IFERROR(__xludf.DUMMYFUNCTION("GOOGLETRANSLATE(Q528,""en"",""pt"")"),"Refrigerado")</f>
        <v>Refrigerado</v>
      </c>
      <c r="K528" s="3">
        <v>44091</v>
      </c>
      <c r="L528" s="3">
        <v>44096</v>
      </c>
      <c r="M528" s="1">
        <v>482</v>
      </c>
      <c r="N528" s="1" t="s">
        <v>3209</v>
      </c>
      <c r="O528" s="1" t="s">
        <v>3210</v>
      </c>
      <c r="P528" s="1">
        <v>8</v>
      </c>
      <c r="Q528" s="1" t="s">
        <v>3211</v>
      </c>
      <c r="R528">
        <f t="shared" ca="1" si="8"/>
        <v>1</v>
      </c>
      <c r="S528">
        <f t="shared" ca="1" si="8"/>
        <v>1</v>
      </c>
    </row>
    <row r="529" spans="1:19" ht="13.2">
      <c r="A529" s="1" t="s">
        <v>3212</v>
      </c>
      <c r="B529" s="1">
        <v>37</v>
      </c>
      <c r="C529" s="1" t="str">
        <f ca="1">IFERROR(__xludf.DUMMYFUNCTION("GOOGLETRANSLATE(D529,""en"",""pt"")"),"Pequeno")</f>
        <v>Pequeno</v>
      </c>
      <c r="D529" s="3">
        <v>44299</v>
      </c>
      <c r="E529" s="1">
        <v>7</v>
      </c>
      <c r="F529" s="2" t="str">
        <f ca="1">IFERROR(__xludf.DUMMYFUNCTION("GOOGLETRANSLATE(I529,""en"",""pt"")"),"Lassi")</f>
        <v>Lassi</v>
      </c>
      <c r="G529" s="1" t="s">
        <v>3213</v>
      </c>
      <c r="H529" s="1" t="s">
        <v>3214</v>
      </c>
      <c r="I529" s="1" t="str">
        <f ca="1">IFERROR(__xludf.DUMMYFUNCTION("GOOGLETRANSLATE(O529,""en"",""pt"")"),"17")</f>
        <v>17</v>
      </c>
      <c r="J529" s="1" t="str">
        <f ca="1">IFERROR(__xludf.DUMMYFUNCTION("GOOGLETRANSLATE(Q529,""en"",""pt"")"),"Refrigerado")</f>
        <v>Refrigerado</v>
      </c>
      <c r="K529" s="3">
        <v>44282</v>
      </c>
      <c r="L529" s="3">
        <v>44299</v>
      </c>
      <c r="M529" s="1">
        <v>217</v>
      </c>
      <c r="N529" s="1" t="s">
        <v>3215</v>
      </c>
      <c r="O529" s="1" t="s">
        <v>3216</v>
      </c>
      <c r="P529" s="1">
        <v>731</v>
      </c>
      <c r="Q529" s="1" t="s">
        <v>3218</v>
      </c>
      <c r="R529">
        <f t="shared" ca="1" si="8"/>
        <v>0</v>
      </c>
      <c r="S529">
        <f t="shared" ca="1" si="8"/>
        <v>1</v>
      </c>
    </row>
    <row r="530" spans="1:19" ht="13.2">
      <c r="A530" s="1" t="s">
        <v>3219</v>
      </c>
      <c r="B530" s="1">
        <v>55</v>
      </c>
      <c r="C530" s="1" t="str">
        <f ca="1">IFERROR(__xludf.DUMMYFUNCTION("GOOGLETRANSLATE(D530,""en"",""pt"")"),"Pequeno")</f>
        <v>Pequeno</v>
      </c>
      <c r="D530" s="3">
        <v>44190</v>
      </c>
      <c r="E530" s="1">
        <v>5</v>
      </c>
      <c r="F530" s="2" t="str">
        <f ca="1">IFERROR(__xludf.DUMMYFUNCTION("GOOGLETRANSLATE(I530,""en"",""pt"")"),"Sorvete")</f>
        <v>Sorvete</v>
      </c>
      <c r="G530" s="1" t="s">
        <v>3220</v>
      </c>
      <c r="H530" s="1" t="s">
        <v>3221</v>
      </c>
      <c r="I530" s="1" t="str">
        <f ca="1">IFERROR(__xludf.DUMMYFUNCTION("GOOGLETRANSLATE(O530,""en"",""pt"")"),"27")</f>
        <v>27</v>
      </c>
      <c r="J530" s="1" t="str">
        <f ca="1">IFERROR(__xludf.DUMMYFUNCTION("GOOGLETRANSLATE(Q530,""en"",""pt"")"),"Congeladas")</f>
        <v>Congeladas</v>
      </c>
      <c r="K530" s="3">
        <v>44130</v>
      </c>
      <c r="L530" s="3">
        <v>44157</v>
      </c>
      <c r="M530" s="1">
        <v>261</v>
      </c>
      <c r="N530" s="1" t="s">
        <v>3222</v>
      </c>
      <c r="O530" s="1" t="s">
        <v>3223</v>
      </c>
      <c r="P530" s="1">
        <v>188</v>
      </c>
      <c r="Q530" s="1" t="s">
        <v>3225</v>
      </c>
      <c r="R530">
        <f t="shared" ca="1" si="8"/>
        <v>1</v>
      </c>
      <c r="S530">
        <f t="shared" ca="1" si="8"/>
        <v>1</v>
      </c>
    </row>
    <row r="531" spans="1:19" ht="13.2">
      <c r="A531" s="1" t="s">
        <v>3226</v>
      </c>
      <c r="B531" s="1">
        <v>80</v>
      </c>
      <c r="C531" s="1" t="str">
        <f ca="1">IFERROR(__xludf.DUMMYFUNCTION("GOOGLETRANSLATE(D531,""en"",""pt"")"),"Médio")</f>
        <v>Médio</v>
      </c>
      <c r="D531" s="3">
        <v>44106</v>
      </c>
      <c r="E531" s="1">
        <v>10</v>
      </c>
      <c r="F531" s="2" t="str">
        <f ca="1">IFERROR(__xludf.DUMMYFUNCTION("GOOGLETRANSLATE(I531,""en"",""pt"")"),"ghee")</f>
        <v>ghee</v>
      </c>
      <c r="G531" s="1" t="s">
        <v>3227</v>
      </c>
      <c r="H531" s="6">
        <v>45376</v>
      </c>
      <c r="I531" s="1" t="str">
        <f ca="1">IFERROR(__xludf.DUMMYFUNCTION("GOOGLETRANSLATE(O531,""en"",""pt"")"),"87")</f>
        <v>87</v>
      </c>
      <c r="J531" s="1" t="str">
        <f ca="1">IFERROR(__xludf.DUMMYFUNCTION("GOOGLETRANSLATE(Q531,""en"",""pt"")"),"Ambiente")</f>
        <v>Ambiente</v>
      </c>
      <c r="K531" s="3">
        <v>44067</v>
      </c>
      <c r="L531" s="3">
        <v>44154</v>
      </c>
      <c r="M531" s="1">
        <v>73</v>
      </c>
      <c r="N531" s="1" t="s">
        <v>3228</v>
      </c>
      <c r="O531" s="1" t="s">
        <v>3229</v>
      </c>
      <c r="P531" s="1">
        <v>604</v>
      </c>
      <c r="Q531" s="1" t="s">
        <v>3231</v>
      </c>
      <c r="R531">
        <f t="shared" ca="1" si="8"/>
        <v>0</v>
      </c>
      <c r="S531">
        <f t="shared" ca="1" si="8"/>
        <v>0</v>
      </c>
    </row>
    <row r="532" spans="1:19" ht="13.2">
      <c r="A532" s="1" t="s">
        <v>3232</v>
      </c>
      <c r="B532" s="1">
        <v>65</v>
      </c>
      <c r="C532" s="1" t="str">
        <f ca="1">IFERROR(__xludf.DUMMYFUNCTION("GOOGLETRANSLATE(D532,""en"",""pt"")"),"Pequeno")</f>
        <v>Pequeno</v>
      </c>
      <c r="D532" s="3">
        <v>43547</v>
      </c>
      <c r="E532" s="1">
        <v>2</v>
      </c>
      <c r="F532" s="2" t="str">
        <f ca="1">IFERROR(__xludf.DUMMYFUNCTION("GOOGLETRANSLATE(I532,""en"",""pt"")"),"Manteiga")</f>
        <v>Manteiga</v>
      </c>
      <c r="G532" s="1" t="s">
        <v>1673</v>
      </c>
      <c r="H532" s="1" t="s">
        <v>3233</v>
      </c>
      <c r="I532" s="1" t="str">
        <f ca="1">IFERROR(__xludf.DUMMYFUNCTION("GOOGLETRANSLATE(O532,""en"",""pt"")"),"39")</f>
        <v>39</v>
      </c>
      <c r="J532" s="1" t="str">
        <f ca="1">IFERROR(__xludf.DUMMYFUNCTION("GOOGLETRANSLATE(Q532,""en"",""pt"")"),"Congeladas")</f>
        <v>Congeladas</v>
      </c>
      <c r="K532" s="3">
        <v>43533</v>
      </c>
      <c r="L532" s="3">
        <v>43572</v>
      </c>
      <c r="M532" s="1">
        <v>268</v>
      </c>
      <c r="N532" s="1" t="s">
        <v>1356</v>
      </c>
      <c r="O532" s="1" t="s">
        <v>3234</v>
      </c>
      <c r="P532" s="1">
        <v>32</v>
      </c>
      <c r="Q532" s="1" t="s">
        <v>3235</v>
      </c>
      <c r="R532">
        <f t="shared" ca="1" si="8"/>
        <v>0</v>
      </c>
      <c r="S532">
        <f t="shared" ca="1" si="8"/>
        <v>0</v>
      </c>
    </row>
    <row r="533" spans="1:19" ht="13.2">
      <c r="A533" s="1" t="s">
        <v>3236</v>
      </c>
      <c r="B533" s="1">
        <v>18</v>
      </c>
      <c r="C533" s="1" t="str">
        <f ca="1">IFERROR(__xludf.DUMMYFUNCTION("GOOGLETRANSLATE(D533,""en"",""pt"")"),"Médio")</f>
        <v>Médio</v>
      </c>
      <c r="D533" s="3">
        <v>43531</v>
      </c>
      <c r="E533" s="1">
        <v>9</v>
      </c>
      <c r="F533" s="2" t="str">
        <f ca="1">IFERROR(__xludf.DUMMYFUNCTION("GOOGLETRANSLATE(I533,""en"",""pt"")"),"Painel")</f>
        <v>Painel</v>
      </c>
      <c r="G533" s="1" t="s">
        <v>3237</v>
      </c>
      <c r="H533" s="1" t="s">
        <v>3238</v>
      </c>
      <c r="I533" s="1" t="str">
        <f ca="1">IFERROR(__xludf.DUMMYFUNCTION("GOOGLETRANSLATE(O533,""en"",""pt"")"),"12")</f>
        <v>12</v>
      </c>
      <c r="J533" s="1" t="str">
        <f ca="1">IFERROR(__xludf.DUMMYFUNCTION("GOOGLETRANSLATE(Q533,""en"",""pt"")"),"Refrigerado")</f>
        <v>Refrigerado</v>
      </c>
      <c r="K533" s="3">
        <v>43486</v>
      </c>
      <c r="L533" s="3">
        <v>43498</v>
      </c>
      <c r="M533" s="1">
        <v>587</v>
      </c>
      <c r="N533" s="1" t="s">
        <v>1040</v>
      </c>
      <c r="O533" s="1" t="s">
        <v>3239</v>
      </c>
      <c r="P533" s="1">
        <v>44</v>
      </c>
      <c r="Q533" s="1" t="s">
        <v>3240</v>
      </c>
      <c r="R533">
        <f t="shared" ca="1" si="8"/>
        <v>0</v>
      </c>
      <c r="S533">
        <f t="shared" ca="1" si="8"/>
        <v>0</v>
      </c>
    </row>
    <row r="534" spans="1:19" ht="13.2">
      <c r="A534" s="1" t="s">
        <v>3241</v>
      </c>
      <c r="B534" s="1">
        <v>64</v>
      </c>
      <c r="C534" s="1" t="str">
        <f ca="1">IFERROR(__xludf.DUMMYFUNCTION("GOOGLETRANSLATE(D534,""en"",""pt"")"),"Grande")</f>
        <v>Grande</v>
      </c>
      <c r="D534" s="3">
        <v>43790</v>
      </c>
      <c r="E534" s="1">
        <v>9</v>
      </c>
      <c r="F534" s="2" t="str">
        <f ca="1">IFERROR(__xludf.DUMMYFUNCTION("GOOGLETRANSLATE(I534,""en"",""pt"")"),"Painel")</f>
        <v>Painel</v>
      </c>
      <c r="G534" s="1" t="s">
        <v>3242</v>
      </c>
      <c r="H534" s="1" t="s">
        <v>3243</v>
      </c>
      <c r="I534" s="1" t="str">
        <f ca="1">IFERROR(__xludf.DUMMYFUNCTION("GOOGLETRANSLATE(O534,""en"",""pt"")"),"10")</f>
        <v>10</v>
      </c>
      <c r="J534" s="1" t="str">
        <f ca="1">IFERROR(__xludf.DUMMYFUNCTION("GOOGLETRANSLATE(Q534,""en"",""pt"")"),"Refrigerado")</f>
        <v>Refrigerado</v>
      </c>
      <c r="K534" s="3">
        <v>43751</v>
      </c>
      <c r="L534" s="3">
        <v>43761</v>
      </c>
      <c r="M534" s="1">
        <v>8</v>
      </c>
      <c r="N534" s="1" t="s">
        <v>3244</v>
      </c>
      <c r="O534" s="1" t="s">
        <v>3245</v>
      </c>
      <c r="P534" s="1">
        <v>321</v>
      </c>
      <c r="Q534" s="1" t="s">
        <v>3246</v>
      </c>
      <c r="R534">
        <f t="shared" ca="1" si="8"/>
        <v>0</v>
      </c>
      <c r="S534">
        <f t="shared" ca="1" si="8"/>
        <v>1</v>
      </c>
    </row>
    <row r="535" spans="1:19" ht="13.2">
      <c r="A535" s="1" t="s">
        <v>3247</v>
      </c>
      <c r="B535" s="1">
        <v>82</v>
      </c>
      <c r="C535" s="1" t="str">
        <f ca="1">IFERROR(__xludf.DUMMYFUNCTION("GOOGLETRANSLATE(D535,""en"",""pt"")"),"Médio")</f>
        <v>Médio</v>
      </c>
      <c r="D535" s="3">
        <v>44882</v>
      </c>
      <c r="E535" s="1">
        <v>3</v>
      </c>
      <c r="F535" s="2" t="str">
        <f ca="1">IFERROR(__xludf.DUMMYFUNCTION("GOOGLETRANSLATE(I535,""en"",""pt"")"),"Queijo")</f>
        <v>Queijo</v>
      </c>
      <c r="G535" s="1" t="s">
        <v>3248</v>
      </c>
      <c r="H535" s="1" t="s">
        <v>3249</v>
      </c>
      <c r="I535" s="1" t="str">
        <f ca="1">IFERROR(__xludf.DUMMYFUNCTION("GOOGLETRANSLATE(O535,""en"",""pt"")"),"30")</f>
        <v>30</v>
      </c>
      <c r="J535" s="1" t="str">
        <f ca="1">IFERROR(__xludf.DUMMYFUNCTION("GOOGLETRANSLATE(Q535,""en"",""pt"")"),"Congeladas")</f>
        <v>Congeladas</v>
      </c>
      <c r="K535" s="3">
        <v>44838</v>
      </c>
      <c r="L535" s="3">
        <v>44868</v>
      </c>
      <c r="M535" s="1">
        <v>374</v>
      </c>
      <c r="N535" s="1" t="s">
        <v>3250</v>
      </c>
      <c r="O535" s="1" t="s">
        <v>3251</v>
      </c>
      <c r="P535" s="1">
        <v>580</v>
      </c>
      <c r="Q535" s="1" t="s">
        <v>3253</v>
      </c>
      <c r="R535">
        <f t="shared" ca="1" si="8"/>
        <v>0</v>
      </c>
      <c r="S535">
        <f t="shared" ca="1" si="8"/>
        <v>1</v>
      </c>
    </row>
    <row r="536" spans="1:19" ht="13.2">
      <c r="A536" s="1" t="s">
        <v>3254</v>
      </c>
      <c r="B536" s="1">
        <v>87</v>
      </c>
      <c r="C536" s="1" t="str">
        <f ca="1">IFERROR(__xludf.DUMMYFUNCTION("GOOGLETRANSLATE(D536,""en"",""pt"")"),"Médio")</f>
        <v>Médio</v>
      </c>
      <c r="D536" s="3">
        <v>44467</v>
      </c>
      <c r="E536" s="1">
        <v>1</v>
      </c>
      <c r="F536" s="2" t="str">
        <f ca="1">IFERROR(__xludf.DUMMYFUNCTION("GOOGLETRANSLATE(I536,""en"",""pt"")"),"Leite")</f>
        <v>Leite</v>
      </c>
      <c r="G536" s="1" t="s">
        <v>3255</v>
      </c>
      <c r="H536" s="1" t="s">
        <v>3256</v>
      </c>
      <c r="I536" s="1" t="str">
        <f ca="1">IFERROR(__xludf.DUMMYFUNCTION("GOOGLETRANSLATE(O536,""en"",""pt"")"),"30")</f>
        <v>30</v>
      </c>
      <c r="J536" s="1" t="str">
        <f ca="1">IFERROR(__xludf.DUMMYFUNCTION("GOOGLETRANSLATE(Q536,""en"",""pt"")"),"Pacote Tetra")</f>
        <v>Pacote Tetra</v>
      </c>
      <c r="K536" s="3">
        <v>44425</v>
      </c>
      <c r="L536" s="3">
        <v>44455</v>
      </c>
      <c r="M536" s="1">
        <v>109</v>
      </c>
      <c r="N536" s="1" t="s">
        <v>3257</v>
      </c>
      <c r="O536" s="1" t="s">
        <v>3258</v>
      </c>
      <c r="P536" s="1">
        <v>478</v>
      </c>
      <c r="Q536" s="1" t="s">
        <v>3260</v>
      </c>
      <c r="R536">
        <f t="shared" ca="1" si="8"/>
        <v>1</v>
      </c>
      <c r="S536">
        <f t="shared" ca="1" si="8"/>
        <v>0</v>
      </c>
    </row>
    <row r="537" spans="1:19" ht="13.2">
      <c r="A537" s="1" t="s">
        <v>3261</v>
      </c>
      <c r="B537" s="1">
        <v>25</v>
      </c>
      <c r="C537" s="1" t="str">
        <f ca="1">IFERROR(__xludf.DUMMYFUNCTION("GOOGLETRANSLATE(D537,""en"",""pt"")"),"Pequeno")</f>
        <v>Pequeno</v>
      </c>
      <c r="D537" s="3">
        <v>44271</v>
      </c>
      <c r="E537" s="1">
        <v>5</v>
      </c>
      <c r="F537" s="2" t="str">
        <f ca="1">IFERROR(__xludf.DUMMYFUNCTION("GOOGLETRANSLATE(I537,""en"",""pt"")"),"Sorvete")</f>
        <v>Sorvete</v>
      </c>
      <c r="G537" s="1" t="s">
        <v>3262</v>
      </c>
      <c r="H537" s="1" t="s">
        <v>2962</v>
      </c>
      <c r="I537" s="1" t="str">
        <f ca="1">IFERROR(__xludf.DUMMYFUNCTION("GOOGLETRANSLATE(O537,""en"",""pt"")"),"29")</f>
        <v>29</v>
      </c>
      <c r="J537" s="1" t="str">
        <f ca="1">IFERROR(__xludf.DUMMYFUNCTION("GOOGLETRANSLATE(Q537,""en"",""pt"")"),"Congeladas")</f>
        <v>Congeladas</v>
      </c>
      <c r="K537" s="3">
        <v>44267</v>
      </c>
      <c r="L537" s="3">
        <v>44296</v>
      </c>
      <c r="M537" s="1">
        <v>381</v>
      </c>
      <c r="N537" s="1" t="s">
        <v>3263</v>
      </c>
      <c r="O537" s="1" t="s">
        <v>3264</v>
      </c>
      <c r="P537" s="1">
        <v>358</v>
      </c>
      <c r="Q537" s="1" t="s">
        <v>3265</v>
      </c>
      <c r="R537">
        <f t="shared" ca="1" si="8"/>
        <v>1</v>
      </c>
      <c r="S537">
        <f t="shared" ca="1" si="8"/>
        <v>1</v>
      </c>
    </row>
    <row r="538" spans="1:19" ht="13.2">
      <c r="A538" s="1" t="s">
        <v>3266</v>
      </c>
      <c r="B538" s="1">
        <v>80</v>
      </c>
      <c r="C538" s="1" t="str">
        <f ca="1">IFERROR(__xludf.DUMMYFUNCTION("GOOGLETRANSLATE(D538,""en"",""pt"")"),"Grande")</f>
        <v>Grande</v>
      </c>
      <c r="D538" s="3">
        <v>44310</v>
      </c>
      <c r="E538" s="1">
        <v>6</v>
      </c>
      <c r="F538" s="2" t="str">
        <f ca="1">IFERROR(__xludf.DUMMYFUNCTION("GOOGLETRANSLATE(I538,""en"",""pt"")"),"Coalhada")</f>
        <v>Coalhada</v>
      </c>
      <c r="G538" s="1" t="s">
        <v>3267</v>
      </c>
      <c r="H538" s="1" t="s">
        <v>3268</v>
      </c>
      <c r="I538" s="1" t="str">
        <f ca="1">IFERROR(__xludf.DUMMYFUNCTION("GOOGLETRANSLATE(O538,""en"",""pt"")"),"7")</f>
        <v>7</v>
      </c>
      <c r="J538" s="1" t="str">
        <f ca="1">IFERROR(__xludf.DUMMYFUNCTION("GOOGLETRANSLATE(Q538,""en"",""pt"")"),"Refrigerado")</f>
        <v>Refrigerado</v>
      </c>
      <c r="K538" s="3">
        <v>44261</v>
      </c>
      <c r="L538" s="3">
        <v>44268</v>
      </c>
      <c r="M538" s="1">
        <v>146</v>
      </c>
      <c r="N538" s="4">
        <v>45616</v>
      </c>
      <c r="O538" s="7">
        <v>378545</v>
      </c>
      <c r="P538" s="1">
        <v>653</v>
      </c>
      <c r="Q538" s="1" t="s">
        <v>3270</v>
      </c>
      <c r="R538">
        <f t="shared" ca="1" si="8"/>
        <v>1</v>
      </c>
      <c r="S538">
        <f t="shared" ca="1" si="8"/>
        <v>1</v>
      </c>
    </row>
    <row r="539" spans="1:19" ht="13.2">
      <c r="A539" s="1" t="s">
        <v>3271</v>
      </c>
      <c r="B539" s="1">
        <v>55</v>
      </c>
      <c r="C539" s="1" t="str">
        <f ca="1">IFERROR(__xludf.DUMMYFUNCTION("GOOGLETRANSLATE(D539,""en"",""pt"")"),"Médio")</f>
        <v>Médio</v>
      </c>
      <c r="D539" s="3">
        <v>44563</v>
      </c>
      <c r="E539" s="1">
        <v>5</v>
      </c>
      <c r="F539" s="2" t="str">
        <f ca="1">IFERROR(__xludf.DUMMYFUNCTION("GOOGLETRANSLATE(I539,""en"",""pt"")"),"Sorvete")</f>
        <v>Sorvete</v>
      </c>
      <c r="G539" s="1" t="s">
        <v>3272</v>
      </c>
      <c r="H539" s="6">
        <v>45312</v>
      </c>
      <c r="I539" s="1" t="str">
        <f ca="1">IFERROR(__xludf.DUMMYFUNCTION("GOOGLETRANSLATE(O539,""en"",""pt"")"),"27")</f>
        <v>27</v>
      </c>
      <c r="J539" s="1" t="str">
        <f ca="1">IFERROR(__xludf.DUMMYFUNCTION("GOOGLETRANSLATE(Q539,""en"",""pt"")"),"Congeladas")</f>
        <v>Congeladas</v>
      </c>
      <c r="K539" s="3">
        <v>44518</v>
      </c>
      <c r="L539" s="3">
        <v>44545</v>
      </c>
      <c r="M539" s="1">
        <v>207</v>
      </c>
      <c r="N539" s="1" t="s">
        <v>3273</v>
      </c>
      <c r="O539" s="1" t="s">
        <v>3274</v>
      </c>
      <c r="P539" s="1">
        <v>160</v>
      </c>
      <c r="Q539" s="1" t="s">
        <v>3275</v>
      </c>
      <c r="R539">
        <f t="shared" ca="1" si="8"/>
        <v>0</v>
      </c>
      <c r="S539">
        <f t="shared" ca="1" si="8"/>
        <v>1</v>
      </c>
    </row>
    <row r="540" spans="1:19" ht="13.2">
      <c r="A540" s="1" t="s">
        <v>3276</v>
      </c>
      <c r="B540" s="1">
        <v>89</v>
      </c>
      <c r="C540" s="1" t="str">
        <f ca="1">IFERROR(__xludf.DUMMYFUNCTION("GOOGLETRANSLATE(D540,""en"",""pt"")"),"Médio")</f>
        <v>Médio</v>
      </c>
      <c r="D540" s="3">
        <v>43473</v>
      </c>
      <c r="E540" s="1">
        <v>9</v>
      </c>
      <c r="F540" s="2" t="str">
        <f ca="1">IFERROR(__xludf.DUMMYFUNCTION("GOOGLETRANSLATE(I540,""en"",""pt"")"),"Painel")</f>
        <v>Painel</v>
      </c>
      <c r="G540" s="1" t="s">
        <v>3277</v>
      </c>
      <c r="H540" s="1" t="s">
        <v>3278</v>
      </c>
      <c r="I540" s="1" t="str">
        <f ca="1">IFERROR(__xludf.DUMMYFUNCTION("GOOGLETRANSLATE(O540,""en"",""pt"")"),"10")</f>
        <v>10</v>
      </c>
      <c r="J540" s="1" t="str">
        <f ca="1">IFERROR(__xludf.DUMMYFUNCTION("GOOGLETRANSLATE(Q540,""en"",""pt"")"),"Refrigerado")</f>
        <v>Refrigerado</v>
      </c>
      <c r="K540" s="3">
        <v>43453</v>
      </c>
      <c r="L540" s="3">
        <v>43463</v>
      </c>
      <c r="M540" s="1">
        <v>309</v>
      </c>
      <c r="N540" s="1" t="s">
        <v>3279</v>
      </c>
      <c r="O540" s="1" t="s">
        <v>3280</v>
      </c>
      <c r="P540" s="1">
        <v>96</v>
      </c>
      <c r="Q540" s="1" t="s">
        <v>3281</v>
      </c>
      <c r="R540">
        <f t="shared" ca="1" si="8"/>
        <v>0</v>
      </c>
      <c r="S540">
        <f t="shared" ca="1" si="8"/>
        <v>0</v>
      </c>
    </row>
    <row r="541" spans="1:19" ht="13.2">
      <c r="A541" s="1" t="s">
        <v>3282</v>
      </c>
      <c r="B541" s="1">
        <v>39</v>
      </c>
      <c r="C541" s="1" t="str">
        <f ca="1">IFERROR(__xludf.DUMMYFUNCTION("GOOGLETRANSLATE(D541,""en"",""pt"")"),"Pequeno")</f>
        <v>Pequeno</v>
      </c>
      <c r="D541" s="3">
        <v>43695</v>
      </c>
      <c r="E541" s="1">
        <v>8</v>
      </c>
      <c r="F541" s="2" t="str">
        <f ca="1">IFERROR(__xludf.DUMMYFUNCTION("GOOGLETRANSLATE(I541,""en"",""pt"")"),"Soro de leite coalhado")</f>
        <v>Soro de leite coalhado</v>
      </c>
      <c r="G541" s="1" t="s">
        <v>3283</v>
      </c>
      <c r="H541" s="1" t="s">
        <v>3284</v>
      </c>
      <c r="I541" s="1" t="str">
        <f ca="1">IFERROR(__xludf.DUMMYFUNCTION("GOOGLETRANSLATE(O541,""en"",""pt"")"),"8")</f>
        <v>8</v>
      </c>
      <c r="J541" s="1" t="str">
        <f ca="1">IFERROR(__xludf.DUMMYFUNCTION("GOOGLETRANSLATE(Q541,""en"",""pt"")"),"Refrigerado")</f>
        <v>Refrigerado</v>
      </c>
      <c r="K541" s="3">
        <v>43675</v>
      </c>
      <c r="L541" s="3">
        <v>43683</v>
      </c>
      <c r="M541" s="1">
        <v>931</v>
      </c>
      <c r="N541" s="1" t="s">
        <v>3285</v>
      </c>
      <c r="O541" s="1" t="s">
        <v>3286</v>
      </c>
      <c r="P541" s="1">
        <v>57</v>
      </c>
      <c r="Q541" s="1" t="s">
        <v>3288</v>
      </c>
      <c r="R541">
        <f t="shared" ca="1" si="8"/>
        <v>1</v>
      </c>
      <c r="S541">
        <f t="shared" ca="1" si="8"/>
        <v>1</v>
      </c>
    </row>
    <row r="542" spans="1:19" ht="13.2">
      <c r="A542" s="1" t="s">
        <v>3289</v>
      </c>
      <c r="B542" s="1">
        <v>13</v>
      </c>
      <c r="C542" s="1" t="str">
        <f ca="1">IFERROR(__xludf.DUMMYFUNCTION("GOOGLETRANSLATE(D542,""en"",""pt"")"),"Pequeno")</f>
        <v>Pequeno</v>
      </c>
      <c r="D542" s="3">
        <v>43689</v>
      </c>
      <c r="E542" s="1">
        <v>3</v>
      </c>
      <c r="F542" s="2" t="str">
        <f ca="1">IFERROR(__xludf.DUMMYFUNCTION("GOOGLETRANSLATE(I542,""en"",""pt"")"),"Queijo")</f>
        <v>Queijo</v>
      </c>
      <c r="G542" s="1" t="s">
        <v>3290</v>
      </c>
      <c r="H542" s="1" t="s">
        <v>1817</v>
      </c>
      <c r="I542" s="1" t="str">
        <f ca="1">IFERROR(__xludf.DUMMYFUNCTION("GOOGLETRANSLATE(O542,""en"",""pt"")"),"89")</f>
        <v>89</v>
      </c>
      <c r="J542" s="1" t="str">
        <f ca="1">IFERROR(__xludf.DUMMYFUNCTION("GOOGLETRANSLATE(Q542,""en"",""pt"")"),"Congeladas")</f>
        <v>Congeladas</v>
      </c>
      <c r="K542" s="3">
        <v>43641</v>
      </c>
      <c r="L542" s="3">
        <v>43730</v>
      </c>
      <c r="M542" s="1">
        <v>444</v>
      </c>
      <c r="N542" s="1" t="s">
        <v>3291</v>
      </c>
      <c r="O542" s="1" t="s">
        <v>3292</v>
      </c>
      <c r="P542" s="1">
        <v>78</v>
      </c>
      <c r="Q542" s="1" t="s">
        <v>3293</v>
      </c>
      <c r="R542">
        <f t="shared" ca="1" si="8"/>
        <v>1</v>
      </c>
      <c r="S542">
        <f t="shared" ca="1" si="8"/>
        <v>0</v>
      </c>
    </row>
    <row r="543" spans="1:19" ht="13.2">
      <c r="A543" s="1" t="s">
        <v>3294</v>
      </c>
      <c r="B543" s="1">
        <v>26</v>
      </c>
      <c r="C543" s="1" t="str">
        <f ca="1">IFERROR(__xludf.DUMMYFUNCTION("GOOGLETRANSLATE(D543,""en"",""pt"")"),"Pequeno")</f>
        <v>Pequeno</v>
      </c>
      <c r="D543" s="3">
        <v>44697</v>
      </c>
      <c r="E543" s="1">
        <v>5</v>
      </c>
      <c r="F543" s="2" t="str">
        <f ca="1">IFERROR(__xludf.DUMMYFUNCTION("GOOGLETRANSLATE(I543,""en"",""pt"")"),"Sorvete")</f>
        <v>Sorvete</v>
      </c>
      <c r="G543" s="1" t="s">
        <v>3295</v>
      </c>
      <c r="H543" s="1" t="s">
        <v>3296</v>
      </c>
      <c r="I543" s="1" t="str">
        <f ca="1">IFERROR(__xludf.DUMMYFUNCTION("GOOGLETRANSLATE(O543,""en"",""pt"")"),"30")</f>
        <v>30</v>
      </c>
      <c r="J543" s="1" t="str">
        <f ca="1">IFERROR(__xludf.DUMMYFUNCTION("GOOGLETRANSLATE(Q543,""en"",""pt"")"),"Congeladas")</f>
        <v>Congeladas</v>
      </c>
      <c r="K543" s="3">
        <v>44685</v>
      </c>
      <c r="L543" s="3">
        <v>44715</v>
      </c>
      <c r="M543" s="1">
        <v>57</v>
      </c>
      <c r="N543" s="1" t="s">
        <v>3297</v>
      </c>
      <c r="O543" s="1" t="s">
        <v>3298</v>
      </c>
      <c r="P543" s="1">
        <v>184</v>
      </c>
      <c r="Q543" s="1" t="s">
        <v>3300</v>
      </c>
      <c r="R543">
        <f t="shared" ca="1" si="8"/>
        <v>1</v>
      </c>
      <c r="S543">
        <f t="shared" ca="1" si="8"/>
        <v>0</v>
      </c>
    </row>
    <row r="544" spans="1:19" ht="13.2">
      <c r="A544" s="1" t="s">
        <v>3301</v>
      </c>
      <c r="B544" s="1">
        <v>43</v>
      </c>
      <c r="C544" s="1" t="str">
        <f ca="1">IFERROR(__xludf.DUMMYFUNCTION("GOOGLETRANSLATE(D544,""en"",""pt"")"),"Pequeno")</f>
        <v>Pequeno</v>
      </c>
      <c r="D544" s="3">
        <v>44909</v>
      </c>
      <c r="E544" s="1">
        <v>10</v>
      </c>
      <c r="F544" s="2" t="str">
        <f ca="1">IFERROR(__xludf.DUMMYFUNCTION("GOOGLETRANSLATE(I544,""en"",""pt"")"),"ghee")</f>
        <v>ghee</v>
      </c>
      <c r="G544" s="1" t="s">
        <v>3302</v>
      </c>
      <c r="H544" s="1" t="s">
        <v>3303</v>
      </c>
      <c r="I544" s="1" t="str">
        <f ca="1">IFERROR(__xludf.DUMMYFUNCTION("GOOGLETRANSLATE(O544,""en"",""pt"")"),"149")</f>
        <v>149</v>
      </c>
      <c r="J544" s="1" t="str">
        <f ca="1">IFERROR(__xludf.DUMMYFUNCTION("GOOGLETRANSLATE(Q544,""en"",""pt"")"),"Ambiente")</f>
        <v>Ambiente</v>
      </c>
      <c r="K544" s="3">
        <v>44869</v>
      </c>
      <c r="L544" s="3">
        <v>45018</v>
      </c>
      <c r="M544" s="1">
        <v>93</v>
      </c>
      <c r="N544" s="1" t="s">
        <v>3304</v>
      </c>
      <c r="O544" s="1" t="s">
        <v>3305</v>
      </c>
      <c r="P544" s="1">
        <v>239</v>
      </c>
      <c r="Q544" s="1" t="s">
        <v>3307</v>
      </c>
      <c r="R544">
        <f t="shared" ca="1" si="8"/>
        <v>0</v>
      </c>
      <c r="S544">
        <f t="shared" ca="1" si="8"/>
        <v>0</v>
      </c>
    </row>
    <row r="545" spans="1:19" ht="13.2">
      <c r="A545" s="1" t="s">
        <v>3308</v>
      </c>
      <c r="B545" s="1">
        <v>33</v>
      </c>
      <c r="C545" s="1" t="str">
        <f ca="1">IFERROR(__xludf.DUMMYFUNCTION("GOOGLETRANSLATE(D545,""en"",""pt"")"),"Pequeno")</f>
        <v>Pequeno</v>
      </c>
      <c r="D545" s="3">
        <v>44628</v>
      </c>
      <c r="E545" s="1">
        <v>3</v>
      </c>
      <c r="F545" s="2" t="str">
        <f ca="1">IFERROR(__xludf.DUMMYFUNCTION("GOOGLETRANSLATE(I545,""en"",""pt"")"),"Queijo")</f>
        <v>Queijo</v>
      </c>
      <c r="G545" s="1" t="s">
        <v>3309</v>
      </c>
      <c r="H545" s="1" t="s">
        <v>3310</v>
      </c>
      <c r="I545" s="1" t="str">
        <f ca="1">IFERROR(__xludf.DUMMYFUNCTION("GOOGLETRANSLATE(O545,""en"",""pt"")"),"69")</f>
        <v>69</v>
      </c>
      <c r="J545" s="1" t="str">
        <f ca="1">IFERROR(__xludf.DUMMYFUNCTION("GOOGLETRANSLATE(Q545,""en"",""pt"")"),"Congeladas")</f>
        <v>Congeladas</v>
      </c>
      <c r="K545" s="3">
        <v>44614</v>
      </c>
      <c r="L545" s="3">
        <v>44683</v>
      </c>
      <c r="M545" s="1">
        <v>408</v>
      </c>
      <c r="N545" s="1" t="s">
        <v>2738</v>
      </c>
      <c r="O545" s="1" t="s">
        <v>3311</v>
      </c>
      <c r="P545" s="1">
        <v>567</v>
      </c>
      <c r="Q545" s="1" t="s">
        <v>3312</v>
      </c>
      <c r="R545">
        <f t="shared" ca="1" si="8"/>
        <v>1</v>
      </c>
      <c r="S545">
        <f t="shared" ca="1" si="8"/>
        <v>0</v>
      </c>
    </row>
    <row r="546" spans="1:19" ht="13.2">
      <c r="A546" s="1" t="s">
        <v>3313</v>
      </c>
      <c r="B546" s="1">
        <v>48</v>
      </c>
      <c r="C546" s="1" t="str">
        <f ca="1">IFERROR(__xludf.DUMMYFUNCTION("GOOGLETRANSLATE(D546,""en"",""pt"")"),"Médio")</f>
        <v>Médio</v>
      </c>
      <c r="D546" s="3">
        <v>44037</v>
      </c>
      <c r="E546" s="1">
        <v>9</v>
      </c>
      <c r="F546" s="2" t="str">
        <f ca="1">IFERROR(__xludf.DUMMYFUNCTION("GOOGLETRANSLATE(I546,""en"",""pt"")"),"Painel")</f>
        <v>Painel</v>
      </c>
      <c r="G546" s="1" t="s">
        <v>3314</v>
      </c>
      <c r="H546" s="1" t="s">
        <v>3315</v>
      </c>
      <c r="I546" s="1" t="str">
        <f ca="1">IFERROR(__xludf.DUMMYFUNCTION("GOOGLETRANSLATE(O546,""en"",""pt"")"),"14")</f>
        <v>14</v>
      </c>
      <c r="J546" s="1" t="str">
        <f ca="1">IFERROR(__xludf.DUMMYFUNCTION("GOOGLETRANSLATE(Q546,""en"",""pt"")"),"Refrigerado")</f>
        <v>Refrigerado</v>
      </c>
      <c r="K546" s="3">
        <v>44012</v>
      </c>
      <c r="L546" s="3">
        <v>44026</v>
      </c>
      <c r="M546" s="1">
        <v>418</v>
      </c>
      <c r="N546" s="1" t="s">
        <v>3316</v>
      </c>
      <c r="O546" s="1" t="s">
        <v>3317</v>
      </c>
      <c r="P546" s="1">
        <v>70</v>
      </c>
      <c r="Q546" s="1" t="s">
        <v>3319</v>
      </c>
      <c r="R546">
        <f t="shared" ca="1" si="8"/>
        <v>1</v>
      </c>
      <c r="S546">
        <f t="shared" ca="1" si="8"/>
        <v>0</v>
      </c>
    </row>
    <row r="547" spans="1:19" ht="13.2">
      <c r="A547" s="1" t="s">
        <v>3320</v>
      </c>
      <c r="B547" s="1">
        <v>29</v>
      </c>
      <c r="C547" s="1" t="str">
        <f ca="1">IFERROR(__xludf.DUMMYFUNCTION("GOOGLETRANSLATE(D547,""en"",""pt"")"),"Pequeno")</f>
        <v>Pequeno</v>
      </c>
      <c r="D547" s="3">
        <v>44838</v>
      </c>
      <c r="E547" s="1">
        <v>7</v>
      </c>
      <c r="F547" s="2" t="str">
        <f ca="1">IFERROR(__xludf.DUMMYFUNCTION("GOOGLETRANSLATE(I547,""en"",""pt"")"),"Lassi")</f>
        <v>Lassi</v>
      </c>
      <c r="G547" s="1" t="s">
        <v>3321</v>
      </c>
      <c r="H547" s="1" t="s">
        <v>3322</v>
      </c>
      <c r="I547" s="1" t="str">
        <f ca="1">IFERROR(__xludf.DUMMYFUNCTION("GOOGLETRANSLATE(O547,""en"",""pt"")"),"15")</f>
        <v>15</v>
      </c>
      <c r="J547" s="1" t="str">
        <f ca="1">IFERROR(__xludf.DUMMYFUNCTION("GOOGLETRANSLATE(Q547,""en"",""pt"")"),"Refrigerado")</f>
        <v>Refrigerado</v>
      </c>
      <c r="K547" s="3">
        <v>44836</v>
      </c>
      <c r="L547" s="3">
        <v>44851</v>
      </c>
      <c r="M547" s="1">
        <v>192</v>
      </c>
      <c r="N547" s="1" t="s">
        <v>3323</v>
      </c>
      <c r="O547" s="1" t="s">
        <v>3324</v>
      </c>
      <c r="P547" s="1">
        <v>530</v>
      </c>
      <c r="Q547" s="1" t="s">
        <v>3094</v>
      </c>
      <c r="R547">
        <f t="shared" ca="1" si="8"/>
        <v>1</v>
      </c>
      <c r="S547">
        <f t="shared" ca="1" si="8"/>
        <v>0</v>
      </c>
    </row>
    <row r="548" spans="1:19" ht="13.2">
      <c r="A548" s="1" t="s">
        <v>3326</v>
      </c>
      <c r="B548" s="1">
        <v>73</v>
      </c>
      <c r="C548" s="1" t="str">
        <f ca="1">IFERROR(__xludf.DUMMYFUNCTION("GOOGLETRANSLATE(D548,""en"",""pt"")"),"Médio")</f>
        <v>Médio</v>
      </c>
      <c r="D548" s="3">
        <v>44300</v>
      </c>
      <c r="E548" s="1">
        <v>9</v>
      </c>
      <c r="F548" s="2" t="str">
        <f ca="1">IFERROR(__xludf.DUMMYFUNCTION("GOOGLETRANSLATE(I548,""en"",""pt"")"),"Painel")</f>
        <v>Painel</v>
      </c>
      <c r="G548" s="1" t="s">
        <v>3327</v>
      </c>
      <c r="H548" s="1" t="s">
        <v>3328</v>
      </c>
      <c r="I548" s="1" t="str">
        <f ca="1">IFERROR(__xludf.DUMMYFUNCTION("GOOGLETRANSLATE(O548,""en"",""pt"")"),"11")</f>
        <v>11</v>
      </c>
      <c r="J548" s="1" t="str">
        <f ca="1">IFERROR(__xludf.DUMMYFUNCTION("GOOGLETRANSLATE(Q548,""en"",""pt"")"),"Refrigerado")</f>
        <v>Refrigerado</v>
      </c>
      <c r="K548" s="3">
        <v>44244</v>
      </c>
      <c r="L548" s="3">
        <v>44255</v>
      </c>
      <c r="M548" s="1">
        <v>145</v>
      </c>
      <c r="N548" s="1" t="s">
        <v>3329</v>
      </c>
      <c r="O548" s="1" t="s">
        <v>3330</v>
      </c>
      <c r="P548" s="1">
        <v>98</v>
      </c>
      <c r="Q548" s="1" t="s">
        <v>3331</v>
      </c>
      <c r="R548">
        <f t="shared" ca="1" si="8"/>
        <v>0</v>
      </c>
      <c r="S548">
        <f t="shared" ca="1" si="8"/>
        <v>0</v>
      </c>
    </row>
    <row r="549" spans="1:19" ht="13.2">
      <c r="A549" s="1" t="s">
        <v>3332</v>
      </c>
      <c r="B549" s="1">
        <v>41</v>
      </c>
      <c r="C549" s="1" t="str">
        <f ca="1">IFERROR(__xludf.DUMMYFUNCTION("GOOGLETRANSLATE(D549,""en"",""pt"")"),"Médio")</f>
        <v>Médio</v>
      </c>
      <c r="D549" s="3">
        <v>43741</v>
      </c>
      <c r="E549" s="1">
        <v>6</v>
      </c>
      <c r="F549" s="2" t="str">
        <f ca="1">IFERROR(__xludf.DUMMYFUNCTION("GOOGLETRANSLATE(I549,""en"",""pt"")"),"Coalhada")</f>
        <v>Coalhada</v>
      </c>
      <c r="G549" s="1" t="s">
        <v>3333</v>
      </c>
      <c r="H549" s="1" t="s">
        <v>3334</v>
      </c>
      <c r="I549" s="1" t="str">
        <f ca="1">IFERROR(__xludf.DUMMYFUNCTION("GOOGLETRANSLATE(O549,""en"",""pt"")"),"7")</f>
        <v>7</v>
      </c>
      <c r="J549" s="1" t="str">
        <f ca="1">IFERROR(__xludf.DUMMYFUNCTION("GOOGLETRANSLATE(Q549,""en"",""pt"")"),"Refrigerado")</f>
        <v>Refrigerado</v>
      </c>
      <c r="K549" s="3">
        <v>43720</v>
      </c>
      <c r="L549" s="3">
        <v>43727</v>
      </c>
      <c r="M549" s="1">
        <v>16</v>
      </c>
      <c r="N549" s="1" t="s">
        <v>361</v>
      </c>
      <c r="O549" s="1" t="s">
        <v>3335</v>
      </c>
      <c r="P549" s="1">
        <v>48</v>
      </c>
      <c r="Q549" s="1" t="s">
        <v>3336</v>
      </c>
      <c r="R549">
        <f t="shared" ca="1" si="8"/>
        <v>0</v>
      </c>
      <c r="S549">
        <f t="shared" ca="1" si="8"/>
        <v>1</v>
      </c>
    </row>
    <row r="550" spans="1:19" ht="13.2">
      <c r="A550" s="1" t="s">
        <v>3337</v>
      </c>
      <c r="B550" s="1">
        <v>95</v>
      </c>
      <c r="C550" s="1" t="str">
        <f ca="1">IFERROR(__xludf.DUMMYFUNCTION("GOOGLETRANSLATE(D550,""en"",""pt"")"),"Pequeno")</f>
        <v>Pequeno</v>
      </c>
      <c r="D550" s="3">
        <v>44021</v>
      </c>
      <c r="E550" s="1">
        <v>4</v>
      </c>
      <c r="F550" s="2" t="str">
        <f ca="1">IFERROR(__xludf.DUMMYFUNCTION("GOOGLETRANSLATE(I550,""en"",""pt"")"),"Iogurte")</f>
        <v>Iogurte</v>
      </c>
      <c r="G550" s="1" t="s">
        <v>3338</v>
      </c>
      <c r="H550" s="1" t="s">
        <v>3339</v>
      </c>
      <c r="I550" s="1" t="str">
        <f ca="1">IFERROR(__xludf.DUMMYFUNCTION("GOOGLETRANSLATE(O550,""en"",""pt"")"),"28")</f>
        <v>28</v>
      </c>
      <c r="J550" s="1" t="str">
        <f ca="1">IFERROR(__xludf.DUMMYFUNCTION("GOOGLETRANSLATE(Q550,""en"",""pt"")"),"Congeladas")</f>
        <v>Congeladas</v>
      </c>
      <c r="K550" s="3">
        <v>44009</v>
      </c>
      <c r="L550" s="3">
        <v>44037</v>
      </c>
      <c r="M550" s="1">
        <v>335</v>
      </c>
      <c r="N550" s="1" t="s">
        <v>3340</v>
      </c>
      <c r="O550" s="1" t="s">
        <v>3341</v>
      </c>
      <c r="P550" s="1">
        <v>604</v>
      </c>
      <c r="Q550" s="1" t="s">
        <v>862</v>
      </c>
      <c r="R550">
        <f t="shared" ca="1" si="8"/>
        <v>0</v>
      </c>
      <c r="S550">
        <f t="shared" ca="1" si="8"/>
        <v>0</v>
      </c>
    </row>
    <row r="551" spans="1:19" ht="13.2">
      <c r="A551" s="1" t="s">
        <v>3343</v>
      </c>
      <c r="B551" s="1">
        <v>81</v>
      </c>
      <c r="C551" s="1" t="str">
        <f ca="1">IFERROR(__xludf.DUMMYFUNCTION("GOOGLETRANSLATE(D551,""en"",""pt"")"),"Grande")</f>
        <v>Grande</v>
      </c>
      <c r="D551" s="3">
        <v>44503</v>
      </c>
      <c r="E551" s="1">
        <v>8</v>
      </c>
      <c r="F551" s="2" t="str">
        <f ca="1">IFERROR(__xludf.DUMMYFUNCTION("GOOGLETRANSLATE(I551,""en"",""pt"")"),"Soro de leite coalhado")</f>
        <v>Soro de leite coalhado</v>
      </c>
      <c r="G551" s="1" t="s">
        <v>3344</v>
      </c>
      <c r="H551" s="1" t="s">
        <v>3345</v>
      </c>
      <c r="I551" s="1" t="str">
        <f ca="1">IFERROR(__xludf.DUMMYFUNCTION("GOOGLETRANSLATE(O551,""en"",""pt"")"),"11")</f>
        <v>11</v>
      </c>
      <c r="J551" s="1" t="str">
        <f ca="1">IFERROR(__xludf.DUMMYFUNCTION("GOOGLETRANSLATE(Q551,""en"",""pt"")"),"Refrigerado")</f>
        <v>Refrigerado</v>
      </c>
      <c r="K551" s="3">
        <v>44483</v>
      </c>
      <c r="L551" s="3">
        <v>44494</v>
      </c>
      <c r="M551" s="1">
        <v>360</v>
      </c>
      <c r="N551" s="1" t="s">
        <v>3346</v>
      </c>
      <c r="O551" s="1" t="s">
        <v>3347</v>
      </c>
      <c r="P551" s="1">
        <v>441</v>
      </c>
      <c r="Q551" s="1" t="s">
        <v>3349</v>
      </c>
      <c r="R551">
        <f t="shared" ca="1" si="8"/>
        <v>1</v>
      </c>
      <c r="S551">
        <f t="shared" ca="1" si="8"/>
        <v>1</v>
      </c>
    </row>
    <row r="552" spans="1:19" ht="13.2">
      <c r="A552" s="1" t="s">
        <v>3350</v>
      </c>
      <c r="B552" s="1">
        <v>38</v>
      </c>
      <c r="C552" s="1" t="str">
        <f ca="1">IFERROR(__xludf.DUMMYFUNCTION("GOOGLETRANSLATE(D552,""en"",""pt"")"),"Grande")</f>
        <v>Grande</v>
      </c>
      <c r="D552" s="3">
        <v>44013</v>
      </c>
      <c r="E552" s="1">
        <v>1</v>
      </c>
      <c r="F552" s="2" t="str">
        <f ca="1">IFERROR(__xludf.DUMMYFUNCTION("GOOGLETRANSLATE(I552,""en"",""pt"")"),"Leite")</f>
        <v>Leite</v>
      </c>
      <c r="G552" s="1" t="s">
        <v>3351</v>
      </c>
      <c r="H552" s="1" t="s">
        <v>797</v>
      </c>
      <c r="I552" s="1" t="str">
        <f ca="1">IFERROR(__xludf.DUMMYFUNCTION("GOOGLETRANSLATE(O552,""en"",""pt"")"),"1")</f>
        <v>1</v>
      </c>
      <c r="J552" s="1" t="str">
        <f ca="1">IFERROR(__xludf.DUMMYFUNCTION("GOOGLETRANSLATE(Q552,""en"",""pt"")"),"Pacote de polietileno")</f>
        <v>Pacote de polietileno</v>
      </c>
      <c r="K552" s="3">
        <v>44009</v>
      </c>
      <c r="L552" s="3">
        <v>44010</v>
      </c>
      <c r="M552" s="1">
        <v>552</v>
      </c>
      <c r="N552" s="1" t="s">
        <v>1692</v>
      </c>
      <c r="O552" s="1" t="s">
        <v>3352</v>
      </c>
      <c r="P552" s="1">
        <v>40</v>
      </c>
      <c r="Q552" s="1" t="s">
        <v>211</v>
      </c>
      <c r="R552">
        <f t="shared" ca="1" si="8"/>
        <v>1</v>
      </c>
      <c r="S552">
        <f t="shared" ca="1" si="8"/>
        <v>1</v>
      </c>
    </row>
    <row r="553" spans="1:19" ht="13.2">
      <c r="A553" s="1" t="s">
        <v>3353</v>
      </c>
      <c r="B553" s="1">
        <v>98</v>
      </c>
      <c r="C553" s="1" t="str">
        <f ca="1">IFERROR(__xludf.DUMMYFUNCTION("GOOGLETRANSLATE(D553,""en"",""pt"")"),"Grande")</f>
        <v>Grande</v>
      </c>
      <c r="D553" s="3">
        <v>44190</v>
      </c>
      <c r="E553" s="1">
        <v>7</v>
      </c>
      <c r="F553" s="2" t="str">
        <f ca="1">IFERROR(__xludf.DUMMYFUNCTION("GOOGLETRANSLATE(I553,""en"",""pt"")"),"Lassi")</f>
        <v>Lassi</v>
      </c>
      <c r="G553" s="1" t="s">
        <v>3354</v>
      </c>
      <c r="H553" s="1" t="s">
        <v>3355</v>
      </c>
      <c r="I553" s="1" t="str">
        <f ca="1">IFERROR(__xludf.DUMMYFUNCTION("GOOGLETRANSLATE(O553,""en"",""pt"")"),"17")</f>
        <v>17</v>
      </c>
      <c r="J553" s="1" t="str">
        <f ca="1">IFERROR(__xludf.DUMMYFUNCTION("GOOGLETRANSLATE(Q553,""en"",""pt"")"),"Refrigerado")</f>
        <v>Refrigerado</v>
      </c>
      <c r="K553" s="3">
        <v>44183</v>
      </c>
      <c r="L553" s="3">
        <v>44200</v>
      </c>
      <c r="M553" s="1">
        <v>559</v>
      </c>
      <c r="N553" s="1" t="s">
        <v>3356</v>
      </c>
      <c r="O553" s="1" t="s">
        <v>3357</v>
      </c>
      <c r="P553" s="1">
        <v>348</v>
      </c>
      <c r="Q553" s="1" t="s">
        <v>3358</v>
      </c>
      <c r="R553">
        <f t="shared" ca="1" si="8"/>
        <v>0</v>
      </c>
      <c r="S553">
        <f t="shared" ca="1" si="8"/>
        <v>1</v>
      </c>
    </row>
    <row r="554" spans="1:19" ht="13.2">
      <c r="A554" s="1" t="s">
        <v>3359</v>
      </c>
      <c r="B554" s="1">
        <v>23</v>
      </c>
      <c r="C554" s="1" t="str">
        <f ca="1">IFERROR(__xludf.DUMMYFUNCTION("GOOGLETRANSLATE(D554,""en"",""pt"")"),"Pequeno")</f>
        <v>Pequeno</v>
      </c>
      <c r="D554" s="3">
        <v>44340</v>
      </c>
      <c r="E554" s="1">
        <v>5</v>
      </c>
      <c r="F554" s="2" t="str">
        <f ca="1">IFERROR(__xludf.DUMMYFUNCTION("GOOGLETRANSLATE(I554,""en"",""pt"")"),"Sorvete")</f>
        <v>Sorvete</v>
      </c>
      <c r="G554" s="1" t="s">
        <v>3360</v>
      </c>
      <c r="H554" s="1" t="s">
        <v>3361</v>
      </c>
      <c r="I554" s="1" t="str">
        <f ca="1">IFERROR(__xludf.DUMMYFUNCTION("GOOGLETRANSLATE(O554,""en"",""pt"")"),"26")</f>
        <v>26</v>
      </c>
      <c r="J554" s="1" t="str">
        <f ca="1">IFERROR(__xludf.DUMMYFUNCTION("GOOGLETRANSLATE(Q554,""en"",""pt"")"),"Congeladas")</f>
        <v>Congeladas</v>
      </c>
      <c r="K554" s="3">
        <v>44303</v>
      </c>
      <c r="L554" s="3">
        <v>44329</v>
      </c>
      <c r="M554" s="1">
        <v>131</v>
      </c>
      <c r="N554" s="1" t="s">
        <v>3362</v>
      </c>
      <c r="O554" s="1" t="s">
        <v>3363</v>
      </c>
      <c r="P554" s="1">
        <v>131</v>
      </c>
      <c r="Q554" s="1" t="s">
        <v>3365</v>
      </c>
      <c r="R554">
        <f t="shared" ca="1" si="8"/>
        <v>0</v>
      </c>
      <c r="S554">
        <f t="shared" ca="1" si="8"/>
        <v>0</v>
      </c>
    </row>
    <row r="555" spans="1:19" ht="13.2">
      <c r="A555" s="1" t="s">
        <v>3366</v>
      </c>
      <c r="B555" s="1">
        <v>63</v>
      </c>
      <c r="C555" s="1" t="str">
        <f ca="1">IFERROR(__xludf.DUMMYFUNCTION("GOOGLETRANSLATE(D555,""en"",""pt"")"),"Pequeno")</f>
        <v>Pequeno</v>
      </c>
      <c r="D555" s="3">
        <v>44577</v>
      </c>
      <c r="E555" s="1">
        <v>9</v>
      </c>
      <c r="F555" s="2" t="str">
        <f ca="1">IFERROR(__xludf.DUMMYFUNCTION("GOOGLETRANSLATE(I555,""en"",""pt"")"),"Painel")</f>
        <v>Painel</v>
      </c>
      <c r="G555" s="1" t="s">
        <v>3367</v>
      </c>
      <c r="H555" s="1" t="s">
        <v>541</v>
      </c>
      <c r="I555" s="1" t="str">
        <f ca="1">IFERROR(__xludf.DUMMYFUNCTION("GOOGLETRANSLATE(O555,""en"",""pt"")"),"14")</f>
        <v>14</v>
      </c>
      <c r="J555" s="1" t="str">
        <f ca="1">IFERROR(__xludf.DUMMYFUNCTION("GOOGLETRANSLATE(Q555,""en"",""pt"")"),"Refrigerado")</f>
        <v>Refrigerado</v>
      </c>
      <c r="K555" s="3">
        <v>44549</v>
      </c>
      <c r="L555" s="3">
        <v>44563</v>
      </c>
      <c r="M555" s="1">
        <v>62</v>
      </c>
      <c r="N555" s="1" t="s">
        <v>3087</v>
      </c>
      <c r="O555" s="1" t="s">
        <v>3368</v>
      </c>
      <c r="P555" s="1">
        <v>35</v>
      </c>
      <c r="Q555" s="1" t="s">
        <v>3369</v>
      </c>
      <c r="R555">
        <f t="shared" ca="1" si="8"/>
        <v>1</v>
      </c>
      <c r="S555">
        <f t="shared" ca="1" si="8"/>
        <v>0</v>
      </c>
    </row>
    <row r="556" spans="1:19" ht="13.2">
      <c r="A556" s="1" t="s">
        <v>3370</v>
      </c>
      <c r="B556" s="1">
        <v>76</v>
      </c>
      <c r="C556" s="1" t="str">
        <f ca="1">IFERROR(__xludf.DUMMYFUNCTION("GOOGLETRANSLATE(D556,""en"",""pt"")"),"Grande")</f>
        <v>Grande</v>
      </c>
      <c r="D556" s="3">
        <v>44465</v>
      </c>
      <c r="E556" s="1">
        <v>4</v>
      </c>
      <c r="F556" s="2" t="str">
        <f ca="1">IFERROR(__xludf.DUMMYFUNCTION("GOOGLETRANSLATE(I556,""en"",""pt"")"),"Iogurte")</f>
        <v>Iogurte</v>
      </c>
      <c r="G556" s="1" t="s">
        <v>3371</v>
      </c>
      <c r="H556" s="1" t="s">
        <v>3372</v>
      </c>
      <c r="I556" s="1" t="str">
        <f ca="1">IFERROR(__xludf.DUMMYFUNCTION("GOOGLETRANSLATE(O556,""en"",""pt"")"),"23")</f>
        <v>23</v>
      </c>
      <c r="J556" s="1" t="str">
        <f ca="1">IFERROR(__xludf.DUMMYFUNCTION("GOOGLETRANSLATE(Q556,""en"",""pt"")"),"Refrigerado")</f>
        <v>Refrigerado</v>
      </c>
      <c r="K556" s="3">
        <v>44451</v>
      </c>
      <c r="L556" s="3">
        <v>44474</v>
      </c>
      <c r="M556" s="1">
        <v>149</v>
      </c>
      <c r="N556" s="1" t="s">
        <v>3373</v>
      </c>
      <c r="O556" s="1" t="s">
        <v>3374</v>
      </c>
      <c r="P556" s="1">
        <v>199</v>
      </c>
      <c r="Q556" s="1" t="s">
        <v>3376</v>
      </c>
      <c r="R556">
        <f t="shared" ca="1" si="8"/>
        <v>1</v>
      </c>
      <c r="S556">
        <f t="shared" ca="1" si="8"/>
        <v>0</v>
      </c>
    </row>
    <row r="557" spans="1:19" ht="13.2">
      <c r="A557" s="1" t="s">
        <v>3377</v>
      </c>
      <c r="B557" s="1">
        <v>19</v>
      </c>
      <c r="C557" s="1" t="str">
        <f ca="1">IFERROR(__xludf.DUMMYFUNCTION("GOOGLETRANSLATE(D557,""en"",""pt"")"),"Médio")</f>
        <v>Médio</v>
      </c>
      <c r="D557" s="3">
        <v>43613</v>
      </c>
      <c r="E557" s="1">
        <v>6</v>
      </c>
      <c r="F557" s="2" t="str">
        <f ca="1">IFERROR(__xludf.DUMMYFUNCTION("GOOGLETRANSLATE(I557,""en"",""pt"")"),"Coalhada")</f>
        <v>Coalhada</v>
      </c>
      <c r="G557" s="1" t="s">
        <v>3378</v>
      </c>
      <c r="H557" s="1" t="s">
        <v>3379</v>
      </c>
      <c r="I557" s="1" t="str">
        <f ca="1">IFERROR(__xludf.DUMMYFUNCTION("GOOGLETRANSLATE(O557,""en"",""pt"")"),"7")</f>
        <v>7</v>
      </c>
      <c r="J557" s="1" t="str">
        <f ca="1">IFERROR(__xludf.DUMMYFUNCTION("GOOGLETRANSLATE(Q557,""en"",""pt"")"),"Refrigerado")</f>
        <v>Refrigerado</v>
      </c>
      <c r="K557" s="3">
        <v>43571</v>
      </c>
      <c r="L557" s="3">
        <v>43578</v>
      </c>
      <c r="M557" s="1">
        <v>570</v>
      </c>
      <c r="N557" s="1" t="s">
        <v>3380</v>
      </c>
      <c r="O557" s="1" t="s">
        <v>3381</v>
      </c>
      <c r="P557" s="1">
        <v>124</v>
      </c>
      <c r="Q557" s="1" t="s">
        <v>3383</v>
      </c>
      <c r="R557">
        <f t="shared" ca="1" si="8"/>
        <v>0</v>
      </c>
      <c r="S557">
        <f t="shared" ca="1" si="8"/>
        <v>0</v>
      </c>
    </row>
    <row r="558" spans="1:19" ht="13.2">
      <c r="A558" s="1" t="s">
        <v>3384</v>
      </c>
      <c r="B558" s="1">
        <v>25</v>
      </c>
      <c r="C558" s="1" t="str">
        <f ca="1">IFERROR(__xludf.DUMMYFUNCTION("GOOGLETRANSLATE(D558,""en"",""pt"")"),"Médio")</f>
        <v>Médio</v>
      </c>
      <c r="D558" s="3">
        <v>43686</v>
      </c>
      <c r="E558" s="1">
        <v>3</v>
      </c>
      <c r="F558" s="2" t="str">
        <f ca="1">IFERROR(__xludf.DUMMYFUNCTION("GOOGLETRANSLATE(I558,""en"",""pt"")"),"Queijo")</f>
        <v>Queijo</v>
      </c>
      <c r="G558" s="1" t="s">
        <v>3385</v>
      </c>
      <c r="H558" s="1" t="s">
        <v>3386</v>
      </c>
      <c r="I558" s="1" t="str">
        <f ca="1">IFERROR(__xludf.DUMMYFUNCTION("GOOGLETRANSLATE(O558,""en"",""pt"")"),"79")</f>
        <v>79</v>
      </c>
      <c r="J558" s="1" t="str">
        <f ca="1">IFERROR(__xludf.DUMMYFUNCTION("GOOGLETRANSLATE(Q558,""en"",""pt"")"),"Congeladas")</f>
        <v>Congeladas</v>
      </c>
      <c r="K558" s="3">
        <v>43659</v>
      </c>
      <c r="L558" s="3">
        <v>43738</v>
      </c>
      <c r="M558" s="1">
        <v>137</v>
      </c>
      <c r="N558" s="1" t="s">
        <v>3387</v>
      </c>
      <c r="O558" s="5">
        <v>1392550</v>
      </c>
      <c r="P558" s="1">
        <v>226</v>
      </c>
      <c r="Q558" s="1" t="s">
        <v>3389</v>
      </c>
      <c r="R558">
        <f t="shared" ca="1" si="8"/>
        <v>1</v>
      </c>
      <c r="S558">
        <f t="shared" ca="1" si="8"/>
        <v>1</v>
      </c>
    </row>
    <row r="559" spans="1:19" ht="13.2">
      <c r="A559" s="1" t="s">
        <v>3390</v>
      </c>
      <c r="B559" s="1">
        <v>98</v>
      </c>
      <c r="C559" s="1" t="str">
        <f ca="1">IFERROR(__xludf.DUMMYFUNCTION("GOOGLETRANSLATE(D559,""en"",""pt"")"),"Médio")</f>
        <v>Médio</v>
      </c>
      <c r="D559" s="3">
        <v>44747</v>
      </c>
      <c r="E559" s="1">
        <v>6</v>
      </c>
      <c r="F559" s="2" t="str">
        <f ca="1">IFERROR(__xludf.DUMMYFUNCTION("GOOGLETRANSLATE(I559,""en"",""pt"")"),"Coalhada")</f>
        <v>Coalhada</v>
      </c>
      <c r="G559" s="1" t="s">
        <v>3391</v>
      </c>
      <c r="H559" s="1" t="s">
        <v>3392</v>
      </c>
      <c r="I559" s="1" t="str">
        <f ca="1">IFERROR(__xludf.DUMMYFUNCTION("GOOGLETRANSLATE(O559,""en"",""pt"")"),"7")</f>
        <v>7</v>
      </c>
      <c r="J559" s="1" t="str">
        <f ca="1">IFERROR(__xludf.DUMMYFUNCTION("GOOGLETRANSLATE(Q559,""en"",""pt"")"),"Refrigerado")</f>
        <v>Refrigerado</v>
      </c>
      <c r="K559" s="3">
        <v>44711</v>
      </c>
      <c r="L559" s="3">
        <v>44718</v>
      </c>
      <c r="M559" s="1">
        <v>100</v>
      </c>
      <c r="N559" s="1" t="s">
        <v>3393</v>
      </c>
      <c r="O559" s="1" t="s">
        <v>3394</v>
      </c>
      <c r="P559" s="1">
        <v>55</v>
      </c>
      <c r="Q559" s="1" t="s">
        <v>2313</v>
      </c>
      <c r="R559">
        <f t="shared" ca="1" si="8"/>
        <v>1</v>
      </c>
      <c r="S559">
        <f t="shared" ca="1" si="8"/>
        <v>1</v>
      </c>
    </row>
    <row r="560" spans="1:19" ht="13.2">
      <c r="A560" s="1" t="s">
        <v>3395</v>
      </c>
      <c r="B560" s="1">
        <v>66</v>
      </c>
      <c r="C560" s="1" t="str">
        <f ca="1">IFERROR(__xludf.DUMMYFUNCTION("GOOGLETRANSLATE(D560,""en"",""pt"")"),"Grande")</f>
        <v>Grande</v>
      </c>
      <c r="D560" s="3">
        <v>44715</v>
      </c>
      <c r="E560" s="1">
        <v>6</v>
      </c>
      <c r="F560" s="2" t="str">
        <f ca="1">IFERROR(__xludf.DUMMYFUNCTION("GOOGLETRANSLATE(I560,""en"",""pt"")"),"Coalhada")</f>
        <v>Coalhada</v>
      </c>
      <c r="G560" s="1" t="s">
        <v>3396</v>
      </c>
      <c r="H560" s="1" t="s">
        <v>2812</v>
      </c>
      <c r="I560" s="1" t="str">
        <f ca="1">IFERROR(__xludf.DUMMYFUNCTION("GOOGLETRANSLATE(O560,""en"",""pt"")"),"7")</f>
        <v>7</v>
      </c>
      <c r="J560" s="1" t="str">
        <f ca="1">IFERROR(__xludf.DUMMYFUNCTION("GOOGLETRANSLATE(Q560,""en"",""pt"")"),"Refrigerado")</f>
        <v>Refrigerado</v>
      </c>
      <c r="K560" s="3">
        <v>44700</v>
      </c>
      <c r="L560" s="3">
        <v>44707</v>
      </c>
      <c r="M560" s="1">
        <v>141</v>
      </c>
      <c r="N560" s="1" t="s">
        <v>3397</v>
      </c>
      <c r="O560" s="1" t="s">
        <v>3398</v>
      </c>
      <c r="P560" s="1">
        <v>572</v>
      </c>
      <c r="Q560" s="1" t="s">
        <v>3399</v>
      </c>
      <c r="R560">
        <f t="shared" ca="1" si="8"/>
        <v>0</v>
      </c>
      <c r="S560">
        <f t="shared" ca="1" si="8"/>
        <v>1</v>
      </c>
    </row>
    <row r="561" spans="1:19" ht="13.2">
      <c r="A561" s="1" t="s">
        <v>3400</v>
      </c>
      <c r="B561" s="1">
        <v>95</v>
      </c>
      <c r="C561" s="1" t="str">
        <f ca="1">IFERROR(__xludf.DUMMYFUNCTION("GOOGLETRANSLATE(D561,""en"",""pt"")"),"Médio")</f>
        <v>Médio</v>
      </c>
      <c r="D561" s="3">
        <v>43480</v>
      </c>
      <c r="E561" s="1">
        <v>7</v>
      </c>
      <c r="F561" s="2" t="str">
        <f ca="1">IFERROR(__xludf.DUMMYFUNCTION("GOOGLETRANSLATE(I561,""en"",""pt"")"),"Lassi")</f>
        <v>Lassi</v>
      </c>
      <c r="G561" s="1" t="s">
        <v>3401</v>
      </c>
      <c r="H561" s="1" t="s">
        <v>3402</v>
      </c>
      <c r="I561" s="1" t="str">
        <f ca="1">IFERROR(__xludf.DUMMYFUNCTION("GOOGLETRANSLATE(O561,""en"",""pt"")"),"16")</f>
        <v>16</v>
      </c>
      <c r="J561" s="1" t="str">
        <f ca="1">IFERROR(__xludf.DUMMYFUNCTION("GOOGLETRANSLATE(Q561,""en"",""pt"")"),"Refrigerado")</f>
        <v>Refrigerado</v>
      </c>
      <c r="K561" s="3">
        <v>43459</v>
      </c>
      <c r="L561" s="3">
        <v>43475</v>
      </c>
      <c r="M561" s="1">
        <v>8</v>
      </c>
      <c r="N561" s="1" t="s">
        <v>3403</v>
      </c>
      <c r="O561" s="1" t="s">
        <v>3404</v>
      </c>
      <c r="P561" s="1">
        <v>57</v>
      </c>
      <c r="Q561" s="1" t="s">
        <v>3406</v>
      </c>
      <c r="R561">
        <f t="shared" ca="1" si="8"/>
        <v>1</v>
      </c>
      <c r="S561">
        <f t="shared" ca="1" si="8"/>
        <v>1</v>
      </c>
    </row>
    <row r="562" spans="1:19" ht="13.2">
      <c r="A562" s="1" t="s">
        <v>3407</v>
      </c>
      <c r="B562" s="1">
        <v>93</v>
      </c>
      <c r="C562" s="1" t="str">
        <f ca="1">IFERROR(__xludf.DUMMYFUNCTION("GOOGLETRANSLATE(D562,""en"",""pt"")"),"Pequeno")</f>
        <v>Pequeno</v>
      </c>
      <c r="D562" s="3">
        <v>43654</v>
      </c>
      <c r="E562" s="1">
        <v>8</v>
      </c>
      <c r="F562" s="2" t="str">
        <f ca="1">IFERROR(__xludf.DUMMYFUNCTION("GOOGLETRANSLATE(I562,""en"",""pt"")"),"Soro de leite coalhado")</f>
        <v>Soro de leite coalhado</v>
      </c>
      <c r="G562" s="1" t="s">
        <v>3408</v>
      </c>
      <c r="H562" s="1" t="s">
        <v>3409</v>
      </c>
      <c r="I562" s="1" t="str">
        <f ca="1">IFERROR(__xludf.DUMMYFUNCTION("GOOGLETRANSLATE(O562,""en"",""pt"")"),"11")</f>
        <v>11</v>
      </c>
      <c r="J562" s="1" t="str">
        <f ca="1">IFERROR(__xludf.DUMMYFUNCTION("GOOGLETRANSLATE(Q562,""en"",""pt"")"),"Refrigerado")</f>
        <v>Refrigerado</v>
      </c>
      <c r="K562" s="3">
        <v>43609</v>
      </c>
      <c r="L562" s="3">
        <v>43620</v>
      </c>
      <c r="M562" s="1">
        <v>82</v>
      </c>
      <c r="N562" s="1" t="s">
        <v>3410</v>
      </c>
      <c r="O562" s="1" t="s">
        <v>3411</v>
      </c>
      <c r="P562" s="1">
        <v>544</v>
      </c>
      <c r="Q562" s="1" t="s">
        <v>3413</v>
      </c>
      <c r="R562">
        <f t="shared" ca="1" si="8"/>
        <v>0</v>
      </c>
      <c r="S562">
        <f t="shared" ca="1" si="8"/>
        <v>1</v>
      </c>
    </row>
    <row r="563" spans="1:19" ht="13.2">
      <c r="A563" s="1" t="s">
        <v>3414</v>
      </c>
      <c r="B563" s="1">
        <v>54</v>
      </c>
      <c r="C563" s="1" t="str">
        <f ca="1">IFERROR(__xludf.DUMMYFUNCTION("GOOGLETRANSLATE(D563,""en"",""pt"")"),"Pequeno")</f>
        <v>Pequeno</v>
      </c>
      <c r="D563" s="3">
        <v>43755</v>
      </c>
      <c r="E563" s="1">
        <v>10</v>
      </c>
      <c r="F563" s="2" t="str">
        <f ca="1">IFERROR(__xludf.DUMMYFUNCTION("GOOGLETRANSLATE(I563,""en"",""pt"")"),"ghee")</f>
        <v>ghee</v>
      </c>
      <c r="G563" s="1" t="s">
        <v>3415</v>
      </c>
      <c r="H563" s="1" t="s">
        <v>3416</v>
      </c>
      <c r="I563" s="1" t="str">
        <f ca="1">IFERROR(__xludf.DUMMYFUNCTION("GOOGLETRANSLATE(O563,""en"",""pt"")"),"119")</f>
        <v>119</v>
      </c>
      <c r="J563" s="1" t="str">
        <f ca="1">IFERROR(__xludf.DUMMYFUNCTION("GOOGLETRANSLATE(Q563,""en"",""pt"")"),"Ambiente")</f>
        <v>Ambiente</v>
      </c>
      <c r="K563" s="3">
        <v>43696</v>
      </c>
      <c r="L563" s="3">
        <v>43815</v>
      </c>
      <c r="M563" s="1">
        <v>306</v>
      </c>
      <c r="N563" s="1" t="s">
        <v>2141</v>
      </c>
      <c r="O563" s="1" t="s">
        <v>3417</v>
      </c>
      <c r="P563" s="1">
        <v>47</v>
      </c>
      <c r="Q563" s="1" t="s">
        <v>3419</v>
      </c>
      <c r="R563">
        <f t="shared" ca="1" si="8"/>
        <v>1</v>
      </c>
      <c r="S563">
        <f t="shared" ca="1" si="8"/>
        <v>1</v>
      </c>
    </row>
    <row r="564" spans="1:19" ht="13.2">
      <c r="A564" s="1" t="s">
        <v>3420</v>
      </c>
      <c r="B564" s="1">
        <v>70</v>
      </c>
      <c r="C564" s="1" t="str">
        <f ca="1">IFERROR(__xludf.DUMMYFUNCTION("GOOGLETRANSLATE(D564,""en"",""pt"")"),"Grande")</f>
        <v>Grande</v>
      </c>
      <c r="D564" s="3">
        <v>43712</v>
      </c>
      <c r="E564" s="1">
        <v>6</v>
      </c>
      <c r="F564" s="2" t="str">
        <f ca="1">IFERROR(__xludf.DUMMYFUNCTION("GOOGLETRANSLATE(I564,""en"",""pt"")"),"Coalhada")</f>
        <v>Coalhada</v>
      </c>
      <c r="G564" s="1" t="s">
        <v>3421</v>
      </c>
      <c r="H564" s="1" t="s">
        <v>3422</v>
      </c>
      <c r="I564" s="1" t="str">
        <f ca="1">IFERROR(__xludf.DUMMYFUNCTION("GOOGLETRANSLATE(O564,""en"",""pt"")"),"5")</f>
        <v>5</v>
      </c>
      <c r="J564" s="1" t="str">
        <f ca="1">IFERROR(__xludf.DUMMYFUNCTION("GOOGLETRANSLATE(Q564,""en"",""pt"")"),"Refrigerado")</f>
        <v>Refrigerado</v>
      </c>
      <c r="K564" s="3">
        <v>43700</v>
      </c>
      <c r="L564" s="3">
        <v>43705</v>
      </c>
      <c r="M564" s="1">
        <v>26</v>
      </c>
      <c r="N564" s="1" t="s">
        <v>3423</v>
      </c>
      <c r="O564" s="1" t="s">
        <v>3424</v>
      </c>
      <c r="P564" s="1">
        <v>52</v>
      </c>
      <c r="Q564" s="1" t="s">
        <v>3425</v>
      </c>
      <c r="R564">
        <f t="shared" ca="1" si="8"/>
        <v>0</v>
      </c>
      <c r="S564">
        <f t="shared" ca="1" si="8"/>
        <v>0</v>
      </c>
    </row>
    <row r="565" spans="1:19" ht="13.2">
      <c r="A565" s="1" t="s">
        <v>3426</v>
      </c>
      <c r="B565" s="1">
        <v>94</v>
      </c>
      <c r="C565" s="1" t="str">
        <f ca="1">IFERROR(__xludf.DUMMYFUNCTION("GOOGLETRANSLATE(D565,""en"",""pt"")"),"Médio")</f>
        <v>Médio</v>
      </c>
      <c r="D565" s="3">
        <v>44086</v>
      </c>
      <c r="E565" s="1">
        <v>3</v>
      </c>
      <c r="F565" s="2" t="str">
        <f ca="1">IFERROR(__xludf.DUMMYFUNCTION("GOOGLETRANSLATE(I565,""en"",""pt"")"),"Queijo")</f>
        <v>Queijo</v>
      </c>
      <c r="G565" s="1" t="s">
        <v>3427</v>
      </c>
      <c r="H565" s="1" t="s">
        <v>3428</v>
      </c>
      <c r="I565" s="1" t="str">
        <f ca="1">IFERROR(__xludf.DUMMYFUNCTION("GOOGLETRANSLATE(O565,""en"",""pt"")"),"77")</f>
        <v>77</v>
      </c>
      <c r="J565" s="1" t="str">
        <f ca="1">IFERROR(__xludf.DUMMYFUNCTION("GOOGLETRANSLATE(Q565,""en"",""pt"")"),"Refrigerado")</f>
        <v>Refrigerado</v>
      </c>
      <c r="K565" s="3">
        <v>44067</v>
      </c>
      <c r="L565" s="3">
        <v>44144</v>
      </c>
      <c r="M565" s="1">
        <v>49</v>
      </c>
      <c r="N565" s="1" t="s">
        <v>3429</v>
      </c>
      <c r="O565" s="1" t="s">
        <v>3430</v>
      </c>
      <c r="P565" s="1">
        <v>631</v>
      </c>
      <c r="Q565" s="1" t="s">
        <v>3431</v>
      </c>
      <c r="R565">
        <f t="shared" ca="1" si="8"/>
        <v>0</v>
      </c>
      <c r="S565">
        <f t="shared" ca="1" si="8"/>
        <v>1</v>
      </c>
    </row>
    <row r="566" spans="1:19" ht="13.2">
      <c r="A566" s="1" t="s">
        <v>3432</v>
      </c>
      <c r="B566" s="1">
        <v>90</v>
      </c>
      <c r="C566" s="1" t="str">
        <f ca="1">IFERROR(__xludf.DUMMYFUNCTION("GOOGLETRANSLATE(D566,""en"",""pt"")"),"Pequeno")</f>
        <v>Pequeno</v>
      </c>
      <c r="D566" s="3">
        <v>43801</v>
      </c>
      <c r="E566" s="1">
        <v>8</v>
      </c>
      <c r="F566" s="2" t="str">
        <f ca="1">IFERROR(__xludf.DUMMYFUNCTION("GOOGLETRANSLATE(I566,""en"",""pt"")"),"Soro de leite coalhado")</f>
        <v>Soro de leite coalhado</v>
      </c>
      <c r="G566" s="1" t="s">
        <v>3433</v>
      </c>
      <c r="H566" s="1" t="s">
        <v>3434</v>
      </c>
      <c r="I566" s="1" t="str">
        <f ca="1">IFERROR(__xludf.DUMMYFUNCTION("GOOGLETRANSLATE(O566,""en"",""pt"")"),"8")</f>
        <v>8</v>
      </c>
      <c r="J566" s="1" t="str">
        <f ca="1">IFERROR(__xludf.DUMMYFUNCTION("GOOGLETRANSLATE(Q566,""en"",""pt"")"),"Refrigerado")</f>
        <v>Refrigerado</v>
      </c>
      <c r="K566" s="3">
        <v>43750</v>
      </c>
      <c r="L566" s="3">
        <v>43758</v>
      </c>
      <c r="M566" s="1">
        <v>357</v>
      </c>
      <c r="N566" s="4">
        <v>45408</v>
      </c>
      <c r="O566" s="5">
        <v>2748299</v>
      </c>
      <c r="P566" s="1">
        <v>153</v>
      </c>
      <c r="Q566" s="1" t="s">
        <v>3435</v>
      </c>
      <c r="R566">
        <f t="shared" ca="1" si="8"/>
        <v>1</v>
      </c>
      <c r="S566">
        <f t="shared" ca="1" si="8"/>
        <v>0</v>
      </c>
    </row>
    <row r="567" spans="1:19" ht="13.2">
      <c r="A567" s="1" t="s">
        <v>3436</v>
      </c>
      <c r="B567" s="1">
        <v>77</v>
      </c>
      <c r="C567" s="1" t="str">
        <f ca="1">IFERROR(__xludf.DUMMYFUNCTION("GOOGLETRANSLATE(D567,""en"",""pt"")"),"Pequeno")</f>
        <v>Pequeno</v>
      </c>
      <c r="D567" s="3">
        <v>43517</v>
      </c>
      <c r="E567" s="1">
        <v>5</v>
      </c>
      <c r="F567" s="2" t="str">
        <f ca="1">IFERROR(__xludf.DUMMYFUNCTION("GOOGLETRANSLATE(I567,""en"",""pt"")"),"Sorvete")</f>
        <v>Sorvete</v>
      </c>
      <c r="G567" s="1" t="s">
        <v>3437</v>
      </c>
      <c r="H567" s="1" t="s">
        <v>3438</v>
      </c>
      <c r="I567" s="1" t="str">
        <f ca="1">IFERROR(__xludf.DUMMYFUNCTION("GOOGLETRANSLATE(O567,""en"",""pt"")"),"29")</f>
        <v>29</v>
      </c>
      <c r="J567" s="1" t="str">
        <f ca="1">IFERROR(__xludf.DUMMYFUNCTION("GOOGLETRANSLATE(Q567,""en"",""pt"")"),"Congeladas")</f>
        <v>Congeladas</v>
      </c>
      <c r="K567" s="3">
        <v>43478</v>
      </c>
      <c r="L567" s="3">
        <v>43507</v>
      </c>
      <c r="M567" s="1">
        <v>143</v>
      </c>
      <c r="N567" s="1" t="s">
        <v>3439</v>
      </c>
      <c r="O567" s="1" t="s">
        <v>3440</v>
      </c>
      <c r="P567" s="1">
        <v>171</v>
      </c>
      <c r="Q567" s="1" t="s">
        <v>233</v>
      </c>
      <c r="R567">
        <f t="shared" ca="1" si="8"/>
        <v>0</v>
      </c>
      <c r="S567">
        <f t="shared" ca="1" si="8"/>
        <v>0</v>
      </c>
    </row>
    <row r="568" spans="1:19" ht="13.2">
      <c r="A568" s="1" t="s">
        <v>3441</v>
      </c>
      <c r="B568" s="1">
        <v>52</v>
      </c>
      <c r="C568" s="1" t="str">
        <f ca="1">IFERROR(__xludf.DUMMYFUNCTION("GOOGLETRANSLATE(D568,""en"",""pt"")"),"Pequeno")</f>
        <v>Pequeno</v>
      </c>
      <c r="D568" s="3">
        <v>43783</v>
      </c>
      <c r="E568" s="1">
        <v>7</v>
      </c>
      <c r="F568" s="2" t="str">
        <f ca="1">IFERROR(__xludf.DUMMYFUNCTION("GOOGLETRANSLATE(I568,""en"",""pt"")"),"Lassi")</f>
        <v>Lassi</v>
      </c>
      <c r="G568" s="1" t="s">
        <v>3442</v>
      </c>
      <c r="H568" s="1" t="s">
        <v>3443</v>
      </c>
      <c r="I568" s="1" t="str">
        <f ca="1">IFERROR(__xludf.DUMMYFUNCTION("GOOGLETRANSLATE(O568,""en"",""pt"")"),"12")</f>
        <v>12</v>
      </c>
      <c r="J568" s="1" t="str">
        <f ca="1">IFERROR(__xludf.DUMMYFUNCTION("GOOGLETRANSLATE(Q568,""en"",""pt"")"),"Refrigerado")</f>
        <v>Refrigerado</v>
      </c>
      <c r="K568" s="3">
        <v>43775</v>
      </c>
      <c r="L568" s="3">
        <v>43787</v>
      </c>
      <c r="M568" s="1">
        <v>367</v>
      </c>
      <c r="N568" s="1" t="s">
        <v>2174</v>
      </c>
      <c r="O568" s="1" t="s">
        <v>3444</v>
      </c>
      <c r="P568" s="1">
        <v>310</v>
      </c>
      <c r="Q568" s="1" t="s">
        <v>3446</v>
      </c>
      <c r="R568">
        <f t="shared" ca="1" si="8"/>
        <v>1</v>
      </c>
      <c r="S568">
        <f t="shared" ca="1" si="8"/>
        <v>1</v>
      </c>
    </row>
    <row r="569" spans="1:19" ht="13.2">
      <c r="A569" s="1" t="s">
        <v>3447</v>
      </c>
      <c r="B569" s="1">
        <v>39</v>
      </c>
      <c r="C569" s="1" t="str">
        <f ca="1">IFERROR(__xludf.DUMMYFUNCTION("GOOGLETRANSLATE(D569,""en"",""pt"")"),"Pequeno")</f>
        <v>Pequeno</v>
      </c>
      <c r="D569" s="3">
        <v>44852</v>
      </c>
      <c r="E569" s="1">
        <v>10</v>
      </c>
      <c r="F569" s="2" t="str">
        <f ca="1">IFERROR(__xludf.DUMMYFUNCTION("GOOGLETRANSLATE(I569,""en"",""pt"")"),"ghee")</f>
        <v>ghee</v>
      </c>
      <c r="G569" s="1" t="s">
        <v>3448</v>
      </c>
      <c r="H569" s="1" t="s">
        <v>3449</v>
      </c>
      <c r="I569" s="1" t="str">
        <f ca="1">IFERROR(__xludf.DUMMYFUNCTION("GOOGLETRANSLATE(O569,""en"",""pt"")"),"146")</f>
        <v>146</v>
      </c>
      <c r="J569" s="1" t="str">
        <f ca="1">IFERROR(__xludf.DUMMYFUNCTION("GOOGLETRANSLATE(Q569,""en"",""pt"")"),"Ambiente")</f>
        <v>Ambiente</v>
      </c>
      <c r="K569" s="3">
        <v>44846</v>
      </c>
      <c r="L569" s="3">
        <v>44992</v>
      </c>
      <c r="M569" s="1">
        <v>105</v>
      </c>
      <c r="N569" s="1" t="s">
        <v>3450</v>
      </c>
      <c r="O569" s="7">
        <v>2228832</v>
      </c>
      <c r="P569" s="1">
        <v>370</v>
      </c>
      <c r="Q569" s="1" t="s">
        <v>3452</v>
      </c>
      <c r="R569">
        <f t="shared" ca="1" si="8"/>
        <v>1</v>
      </c>
      <c r="S569">
        <f t="shared" ca="1" si="8"/>
        <v>1</v>
      </c>
    </row>
    <row r="570" spans="1:19" ht="13.2">
      <c r="A570" s="1" t="s">
        <v>3453</v>
      </c>
      <c r="B570" s="1">
        <v>20</v>
      </c>
      <c r="C570" s="1" t="str">
        <f ca="1">IFERROR(__xludf.DUMMYFUNCTION("GOOGLETRANSLATE(D570,""en"",""pt"")"),"Médio")</f>
        <v>Médio</v>
      </c>
      <c r="D570" s="3">
        <v>44190</v>
      </c>
      <c r="E570" s="1">
        <v>5</v>
      </c>
      <c r="F570" s="2" t="str">
        <f ca="1">IFERROR(__xludf.DUMMYFUNCTION("GOOGLETRANSLATE(I570,""en"",""pt"")"),"Sorvete")</f>
        <v>Sorvete</v>
      </c>
      <c r="G570" s="1" t="s">
        <v>3454</v>
      </c>
      <c r="H570" s="1" t="s">
        <v>3455</v>
      </c>
      <c r="I570" s="1" t="str">
        <f ca="1">IFERROR(__xludf.DUMMYFUNCTION("GOOGLETRANSLATE(O570,""en"",""pt"")"),"27")</f>
        <v>27</v>
      </c>
      <c r="J570" s="1" t="str">
        <f ca="1">IFERROR(__xludf.DUMMYFUNCTION("GOOGLETRANSLATE(Q570,""en"",""pt"")"),"Congeladas")</f>
        <v>Congeladas</v>
      </c>
      <c r="K570" s="3">
        <v>44137</v>
      </c>
      <c r="L570" s="3">
        <v>44164</v>
      </c>
      <c r="M570" s="1">
        <v>148</v>
      </c>
      <c r="N570" s="1" t="s">
        <v>1356</v>
      </c>
      <c r="O570" s="1" t="s">
        <v>3456</v>
      </c>
      <c r="P570" s="1">
        <v>8</v>
      </c>
      <c r="Q570" s="1" t="s">
        <v>3458</v>
      </c>
      <c r="R570">
        <f t="shared" ca="1" si="8"/>
        <v>1</v>
      </c>
      <c r="S570">
        <f t="shared" ca="1" si="8"/>
        <v>0</v>
      </c>
    </row>
    <row r="571" spans="1:19" ht="13.2">
      <c r="A571" s="1" t="s">
        <v>3459</v>
      </c>
      <c r="B571" s="1">
        <v>40</v>
      </c>
      <c r="C571" s="1" t="str">
        <f ca="1">IFERROR(__xludf.DUMMYFUNCTION("GOOGLETRANSLATE(D571,""en"",""pt"")"),"Grande")</f>
        <v>Grande</v>
      </c>
      <c r="D571" s="3">
        <v>44260</v>
      </c>
      <c r="E571" s="1">
        <v>10</v>
      </c>
      <c r="F571" s="2" t="str">
        <f ca="1">IFERROR(__xludf.DUMMYFUNCTION("GOOGLETRANSLATE(I571,""en"",""pt"")"),"ghee")</f>
        <v>ghee</v>
      </c>
      <c r="G571" s="1" t="s">
        <v>3460</v>
      </c>
      <c r="H571" s="1" t="s">
        <v>3461</v>
      </c>
      <c r="I571" s="1" t="str">
        <f ca="1">IFERROR(__xludf.DUMMYFUNCTION("GOOGLETRANSLATE(O571,""en"",""pt"")"),"125")</f>
        <v>125</v>
      </c>
      <c r="J571" s="1" t="str">
        <f ca="1">IFERROR(__xludf.DUMMYFUNCTION("GOOGLETRANSLATE(Q571,""en"",""pt"")"),"Ambiente")</f>
        <v>Ambiente</v>
      </c>
      <c r="K571" s="3">
        <v>44226</v>
      </c>
      <c r="L571" s="3">
        <v>44351</v>
      </c>
      <c r="M571" s="1">
        <v>678</v>
      </c>
      <c r="N571" s="1" t="s">
        <v>3462</v>
      </c>
      <c r="O571" s="1" t="s">
        <v>3463</v>
      </c>
      <c r="P571" s="1">
        <v>70</v>
      </c>
      <c r="Q571" s="1" t="s">
        <v>3464</v>
      </c>
      <c r="R571">
        <f t="shared" ca="1" si="8"/>
        <v>1</v>
      </c>
      <c r="S571">
        <f t="shared" ca="1" si="8"/>
        <v>0</v>
      </c>
    </row>
    <row r="572" spans="1:19" ht="13.2">
      <c r="A572" s="1" t="s">
        <v>3465</v>
      </c>
      <c r="B572" s="1">
        <v>55</v>
      </c>
      <c r="C572" s="1" t="str">
        <f ca="1">IFERROR(__xludf.DUMMYFUNCTION("GOOGLETRANSLATE(D572,""en"",""pt"")"),"Médio")</f>
        <v>Médio</v>
      </c>
      <c r="D572" s="3">
        <v>44818</v>
      </c>
      <c r="E572" s="1">
        <v>9</v>
      </c>
      <c r="F572" s="2" t="str">
        <f ca="1">IFERROR(__xludf.DUMMYFUNCTION("GOOGLETRANSLATE(I572,""en"",""pt"")"),"Painel")</f>
        <v>Painel</v>
      </c>
      <c r="G572" s="1" t="s">
        <v>3466</v>
      </c>
      <c r="H572" s="1" t="s">
        <v>3467</v>
      </c>
      <c r="I572" s="1" t="str">
        <f ca="1">IFERROR(__xludf.DUMMYFUNCTION("GOOGLETRANSLATE(O572,""en"",""pt"")"),"13")</f>
        <v>13</v>
      </c>
      <c r="J572" s="1" t="str">
        <f ca="1">IFERROR(__xludf.DUMMYFUNCTION("GOOGLETRANSLATE(Q572,""en"",""pt"")"),"Refrigerado")</f>
        <v>Refrigerado</v>
      </c>
      <c r="K572" s="3">
        <v>44765</v>
      </c>
      <c r="L572" s="3">
        <v>44778</v>
      </c>
      <c r="M572" s="1">
        <v>592</v>
      </c>
      <c r="N572" s="1" t="s">
        <v>2780</v>
      </c>
      <c r="O572" s="1" t="s">
        <v>3468</v>
      </c>
      <c r="P572" s="1">
        <v>110</v>
      </c>
      <c r="Q572" s="1" t="s">
        <v>3469</v>
      </c>
      <c r="R572">
        <f t="shared" ca="1" si="8"/>
        <v>0</v>
      </c>
      <c r="S572">
        <f t="shared" ca="1" si="8"/>
        <v>1</v>
      </c>
    </row>
    <row r="573" spans="1:19" ht="13.2">
      <c r="A573" s="1" t="s">
        <v>3470</v>
      </c>
      <c r="B573" s="1">
        <v>100</v>
      </c>
      <c r="C573" s="1" t="str">
        <f ca="1">IFERROR(__xludf.DUMMYFUNCTION("GOOGLETRANSLATE(D573,""en"",""pt"")"),"Médio")</f>
        <v>Médio</v>
      </c>
      <c r="D573" s="3">
        <v>43736</v>
      </c>
      <c r="E573" s="1">
        <v>3</v>
      </c>
      <c r="F573" s="2" t="str">
        <f ca="1">IFERROR(__xludf.DUMMYFUNCTION("GOOGLETRANSLATE(I573,""en"",""pt"")"),"Queijo")</f>
        <v>Queijo</v>
      </c>
      <c r="G573" s="1" t="s">
        <v>3471</v>
      </c>
      <c r="H573" s="1" t="s">
        <v>3472</v>
      </c>
      <c r="I573" s="1" t="str">
        <f ca="1">IFERROR(__xludf.DUMMYFUNCTION("GOOGLETRANSLATE(O573,""en"",""pt"")"),"74")</f>
        <v>74</v>
      </c>
      <c r="J573" s="1" t="str">
        <f ca="1">IFERROR(__xludf.DUMMYFUNCTION("GOOGLETRANSLATE(Q573,""en"",""pt"")"),"Refrigerado")</f>
        <v>Refrigerado</v>
      </c>
      <c r="K573" s="3">
        <v>43690</v>
      </c>
      <c r="L573" s="3">
        <v>43764</v>
      </c>
      <c r="M573" s="1">
        <v>533</v>
      </c>
      <c r="N573" s="1" t="s">
        <v>3473</v>
      </c>
      <c r="O573" s="1" t="s">
        <v>3474</v>
      </c>
      <c r="P573" s="1">
        <v>39</v>
      </c>
      <c r="Q573" s="1" t="s">
        <v>3475</v>
      </c>
      <c r="R573">
        <f t="shared" ca="1" si="8"/>
        <v>1</v>
      </c>
      <c r="S573">
        <f t="shared" ca="1" si="8"/>
        <v>1</v>
      </c>
    </row>
    <row r="574" spans="1:19" ht="13.2">
      <c r="A574" s="1" t="s">
        <v>3476</v>
      </c>
      <c r="B574" s="1">
        <v>54</v>
      </c>
      <c r="C574" s="1" t="str">
        <f ca="1">IFERROR(__xludf.DUMMYFUNCTION("GOOGLETRANSLATE(D574,""en"",""pt"")"),"Pequeno")</f>
        <v>Pequeno</v>
      </c>
      <c r="D574" s="3">
        <v>43782</v>
      </c>
      <c r="E574" s="1">
        <v>8</v>
      </c>
      <c r="F574" s="2" t="str">
        <f ca="1">IFERROR(__xludf.DUMMYFUNCTION("GOOGLETRANSLATE(I574,""en"",""pt"")"),"Soro de leite coalhado")</f>
        <v>Soro de leite coalhado</v>
      </c>
      <c r="G574" s="1" t="s">
        <v>3477</v>
      </c>
      <c r="H574" s="1" t="s">
        <v>3478</v>
      </c>
      <c r="I574" s="1" t="str">
        <f ca="1">IFERROR(__xludf.DUMMYFUNCTION("GOOGLETRANSLATE(O574,""en"",""pt"")"),"9")</f>
        <v>9</v>
      </c>
      <c r="J574" s="1" t="str">
        <f ca="1">IFERROR(__xludf.DUMMYFUNCTION("GOOGLETRANSLATE(Q574,""en"",""pt"")"),"Refrigerado")</f>
        <v>Refrigerado</v>
      </c>
      <c r="K574" s="3">
        <v>43778</v>
      </c>
      <c r="L574" s="3">
        <v>43787</v>
      </c>
      <c r="M574" s="1">
        <v>495</v>
      </c>
      <c r="N574" s="1" t="s">
        <v>3479</v>
      </c>
      <c r="O574" s="1" t="s">
        <v>3480</v>
      </c>
      <c r="P574" s="1">
        <v>350</v>
      </c>
      <c r="Q574" s="1" t="s">
        <v>3482</v>
      </c>
      <c r="R574">
        <f t="shared" ca="1" si="8"/>
        <v>0</v>
      </c>
      <c r="S574">
        <f t="shared" ca="1" si="8"/>
        <v>0</v>
      </c>
    </row>
    <row r="575" spans="1:19" ht="13.2">
      <c r="A575" s="1" t="s">
        <v>3483</v>
      </c>
      <c r="B575" s="1">
        <v>85</v>
      </c>
      <c r="C575" s="1" t="str">
        <f ca="1">IFERROR(__xludf.DUMMYFUNCTION("GOOGLETRANSLATE(D575,""en"",""pt"")"),"Pequeno")</f>
        <v>Pequeno</v>
      </c>
      <c r="D575" s="3">
        <v>43862</v>
      </c>
      <c r="E575" s="1">
        <v>5</v>
      </c>
      <c r="F575" s="2" t="str">
        <f ca="1">IFERROR(__xludf.DUMMYFUNCTION("GOOGLETRANSLATE(I575,""en"",""pt"")"),"Sorvete")</f>
        <v>Sorvete</v>
      </c>
      <c r="G575" s="1" t="s">
        <v>3484</v>
      </c>
      <c r="H575" s="1" t="s">
        <v>2969</v>
      </c>
      <c r="I575" s="1" t="str">
        <f ca="1">IFERROR(__xludf.DUMMYFUNCTION("GOOGLETRANSLATE(O575,""en"",""pt"")"),"22")</f>
        <v>22</v>
      </c>
      <c r="J575" s="1" t="str">
        <f ca="1">IFERROR(__xludf.DUMMYFUNCTION("GOOGLETRANSLATE(Q575,""en"",""pt"")"),"Congeladas")</f>
        <v>Congeladas</v>
      </c>
      <c r="K575" s="3">
        <v>43833</v>
      </c>
      <c r="L575" s="3">
        <v>43855</v>
      </c>
      <c r="M575" s="1">
        <v>134</v>
      </c>
      <c r="N575" s="1" t="s">
        <v>3485</v>
      </c>
      <c r="O575" s="7">
        <v>2196660</v>
      </c>
      <c r="P575" s="1">
        <v>292</v>
      </c>
      <c r="Q575" s="1" t="s">
        <v>3486</v>
      </c>
      <c r="R575">
        <f t="shared" ca="1" si="8"/>
        <v>1</v>
      </c>
      <c r="S575">
        <f t="shared" ca="1" si="8"/>
        <v>1</v>
      </c>
    </row>
    <row r="576" spans="1:19" ht="13.2">
      <c r="A576" s="1" t="s">
        <v>3487</v>
      </c>
      <c r="B576" s="1">
        <v>91</v>
      </c>
      <c r="C576" s="1" t="str">
        <f ca="1">IFERROR(__xludf.DUMMYFUNCTION("GOOGLETRANSLATE(D576,""en"",""pt"")"),"Grande")</f>
        <v>Grande</v>
      </c>
      <c r="D576" s="3">
        <v>44843</v>
      </c>
      <c r="E576" s="1">
        <v>2</v>
      </c>
      <c r="F576" s="2" t="str">
        <f ca="1">IFERROR(__xludf.DUMMYFUNCTION("GOOGLETRANSLATE(I576,""en"",""pt"")"),"Manteiga")</f>
        <v>Manteiga</v>
      </c>
      <c r="G576" s="1" t="s">
        <v>3488</v>
      </c>
      <c r="H576" s="1" t="s">
        <v>1218</v>
      </c>
      <c r="I576" s="1" t="str">
        <f ca="1">IFERROR(__xludf.DUMMYFUNCTION("GOOGLETRANSLATE(O576,""en"",""pt"")"),"29")</f>
        <v>29</v>
      </c>
      <c r="J576" s="1" t="str">
        <f ca="1">IFERROR(__xludf.DUMMYFUNCTION("GOOGLETRANSLATE(Q576,""en"",""pt"")"),"Congeladas")</f>
        <v>Congeladas</v>
      </c>
      <c r="K576" s="3">
        <v>44814</v>
      </c>
      <c r="L576" s="3">
        <v>44843</v>
      </c>
      <c r="M576" s="1">
        <v>46</v>
      </c>
      <c r="N576" s="1" t="s">
        <v>3489</v>
      </c>
      <c r="O576" s="1" t="s">
        <v>3490</v>
      </c>
      <c r="P576" s="1">
        <v>557</v>
      </c>
      <c r="Q576" s="1" t="s">
        <v>3492</v>
      </c>
      <c r="R576">
        <f t="shared" ca="1" si="8"/>
        <v>0</v>
      </c>
      <c r="S576">
        <f t="shared" ca="1" si="8"/>
        <v>1</v>
      </c>
    </row>
    <row r="577" spans="1:19" ht="13.2">
      <c r="A577" s="1" t="s">
        <v>3493</v>
      </c>
      <c r="B577" s="1">
        <v>25</v>
      </c>
      <c r="C577" s="1" t="str">
        <f ca="1">IFERROR(__xludf.DUMMYFUNCTION("GOOGLETRANSLATE(D577,""en"",""pt"")"),"Pequeno")</f>
        <v>Pequeno</v>
      </c>
      <c r="D577" s="3">
        <v>44827</v>
      </c>
      <c r="E577" s="1">
        <v>5</v>
      </c>
      <c r="F577" s="2" t="str">
        <f ca="1">IFERROR(__xludf.DUMMYFUNCTION("GOOGLETRANSLATE(I577,""en"",""pt"")"),"Sorvete")</f>
        <v>Sorvete</v>
      </c>
      <c r="G577" s="1" t="s">
        <v>3494</v>
      </c>
      <c r="H577" s="1" t="s">
        <v>515</v>
      </c>
      <c r="I577" s="1" t="str">
        <f ca="1">IFERROR(__xludf.DUMMYFUNCTION("GOOGLETRANSLATE(O577,""en"",""pt"")"),"23")</f>
        <v>23</v>
      </c>
      <c r="J577" s="1" t="str">
        <f ca="1">IFERROR(__xludf.DUMMYFUNCTION("GOOGLETRANSLATE(Q577,""en"",""pt"")"),"Congeladas")</f>
        <v>Congeladas</v>
      </c>
      <c r="K577" s="3">
        <v>44826</v>
      </c>
      <c r="L577" s="3">
        <v>44849</v>
      </c>
      <c r="M577" s="1">
        <v>465</v>
      </c>
      <c r="N577" s="1" t="s">
        <v>3495</v>
      </c>
      <c r="O577" s="1" t="s">
        <v>3496</v>
      </c>
      <c r="P577" s="1">
        <v>488</v>
      </c>
      <c r="Q577" s="1" t="s">
        <v>3498</v>
      </c>
      <c r="R577">
        <f t="shared" ca="1" si="8"/>
        <v>1</v>
      </c>
      <c r="S577">
        <f t="shared" ca="1" si="8"/>
        <v>1</v>
      </c>
    </row>
    <row r="578" spans="1:19" ht="13.2">
      <c r="A578" s="1" t="s">
        <v>3499</v>
      </c>
      <c r="B578" s="1">
        <v>51</v>
      </c>
      <c r="C578" s="1" t="str">
        <f ca="1">IFERROR(__xludf.DUMMYFUNCTION("GOOGLETRANSLATE(D578,""en"",""pt"")"),"Pequeno")</f>
        <v>Pequeno</v>
      </c>
      <c r="D578" s="3">
        <v>43575</v>
      </c>
      <c r="E578" s="1">
        <v>1</v>
      </c>
      <c r="F578" s="2" t="str">
        <f ca="1">IFERROR(__xludf.DUMMYFUNCTION("GOOGLETRANSLATE(I578,""en"",""pt"")"),"Leite")</f>
        <v>Leite</v>
      </c>
      <c r="G578" s="1" t="s">
        <v>3500</v>
      </c>
      <c r="H578" s="1" t="s">
        <v>3501</v>
      </c>
      <c r="I578" s="1" t="str">
        <f ca="1">IFERROR(__xludf.DUMMYFUNCTION("GOOGLETRANSLATE(O578,""en"",""pt"")"),"24")</f>
        <v>24</v>
      </c>
      <c r="J578" s="1" t="str">
        <f ca="1">IFERROR(__xludf.DUMMYFUNCTION("GOOGLETRANSLATE(Q578,""en"",""pt"")"),"Pacote Tetra")</f>
        <v>Pacote Tetra</v>
      </c>
      <c r="K578" s="3">
        <v>43568</v>
      </c>
      <c r="L578" s="3">
        <v>43592</v>
      </c>
      <c r="M578" s="1">
        <v>142</v>
      </c>
      <c r="N578" s="1" t="s">
        <v>550</v>
      </c>
      <c r="O578" s="1" t="s">
        <v>3502</v>
      </c>
      <c r="P578" s="1">
        <v>238</v>
      </c>
      <c r="Q578" s="1" t="s">
        <v>3504</v>
      </c>
      <c r="R578">
        <f t="shared" ca="1" si="8"/>
        <v>1</v>
      </c>
      <c r="S578">
        <f t="shared" ca="1" si="8"/>
        <v>1</v>
      </c>
    </row>
    <row r="579" spans="1:19" ht="13.2">
      <c r="A579" s="1" t="s">
        <v>3505</v>
      </c>
      <c r="B579" s="1">
        <v>36</v>
      </c>
      <c r="C579" s="1" t="str">
        <f ca="1">IFERROR(__xludf.DUMMYFUNCTION("GOOGLETRANSLATE(D579,""en"",""pt"")"),"Médio")</f>
        <v>Médio</v>
      </c>
      <c r="D579" s="3">
        <v>43486</v>
      </c>
      <c r="E579" s="1">
        <v>4</v>
      </c>
      <c r="F579" s="2" t="str">
        <f ca="1">IFERROR(__xludf.DUMMYFUNCTION("GOOGLETRANSLATE(I579,""en"",""pt"")"),"Iogurte")</f>
        <v>Iogurte</v>
      </c>
      <c r="G579" s="1" t="s">
        <v>3506</v>
      </c>
      <c r="H579" s="4">
        <v>45333</v>
      </c>
      <c r="I579" s="1" t="str">
        <f ca="1">IFERROR(__xludf.DUMMYFUNCTION("GOOGLETRANSLATE(O579,""en"",""pt"")"),"25")</f>
        <v>25</v>
      </c>
      <c r="J579" s="1" t="str">
        <f ca="1">IFERROR(__xludf.DUMMYFUNCTION("GOOGLETRANSLATE(Q579,""en"",""pt"")"),"Congeladas")</f>
        <v>Congeladas</v>
      </c>
      <c r="K579" s="3">
        <v>43436</v>
      </c>
      <c r="L579" s="3">
        <v>43461</v>
      </c>
      <c r="M579" s="1">
        <v>928</v>
      </c>
      <c r="N579" s="1" t="s">
        <v>3507</v>
      </c>
      <c r="O579" s="1" t="s">
        <v>3508</v>
      </c>
      <c r="P579" s="1">
        <v>20</v>
      </c>
      <c r="Q579" s="1" t="s">
        <v>2426</v>
      </c>
      <c r="R579">
        <f t="shared" ref="R579:S642" ca="1" si="9">RANDBETWEEN(0,1)</f>
        <v>0</v>
      </c>
      <c r="S579">
        <f t="shared" ca="1" si="9"/>
        <v>1</v>
      </c>
    </row>
    <row r="580" spans="1:19" ht="13.2">
      <c r="A580" s="1" t="s">
        <v>3509</v>
      </c>
      <c r="B580" s="1">
        <v>53</v>
      </c>
      <c r="C580" s="1" t="str">
        <f ca="1">IFERROR(__xludf.DUMMYFUNCTION("GOOGLETRANSLATE(D580,""en"",""pt"")"),"Pequeno")</f>
        <v>Pequeno</v>
      </c>
      <c r="D580" s="3">
        <v>43888</v>
      </c>
      <c r="E580" s="1">
        <v>9</v>
      </c>
      <c r="F580" s="2" t="str">
        <f ca="1">IFERROR(__xludf.DUMMYFUNCTION("GOOGLETRANSLATE(I580,""en"",""pt"")"),"Painel")</f>
        <v>Painel</v>
      </c>
      <c r="G580" s="1" t="s">
        <v>3510</v>
      </c>
      <c r="H580" s="1" t="s">
        <v>3511</v>
      </c>
      <c r="I580" s="1" t="str">
        <f ca="1">IFERROR(__xludf.DUMMYFUNCTION("GOOGLETRANSLATE(O580,""en"",""pt"")"),"10")</f>
        <v>10</v>
      </c>
      <c r="J580" s="1" t="str">
        <f ca="1">IFERROR(__xludf.DUMMYFUNCTION("GOOGLETRANSLATE(Q580,""en"",""pt"")"),"Refrigerado")</f>
        <v>Refrigerado</v>
      </c>
      <c r="K580" s="3">
        <v>43868</v>
      </c>
      <c r="L580" s="3">
        <v>43878</v>
      </c>
      <c r="M580" s="1">
        <v>29</v>
      </c>
      <c r="N580" s="1" t="s">
        <v>3512</v>
      </c>
      <c r="O580" s="1" t="s">
        <v>3513</v>
      </c>
      <c r="P580" s="1">
        <v>907</v>
      </c>
      <c r="Q580" s="1" t="s">
        <v>3515</v>
      </c>
      <c r="R580">
        <f t="shared" ca="1" si="9"/>
        <v>0</v>
      </c>
      <c r="S580">
        <f t="shared" ca="1" si="9"/>
        <v>1</v>
      </c>
    </row>
    <row r="581" spans="1:19" ht="13.2">
      <c r="A581" s="1" t="s">
        <v>3516</v>
      </c>
      <c r="B581" s="1">
        <v>67</v>
      </c>
      <c r="C581" s="1" t="str">
        <f ca="1">IFERROR(__xludf.DUMMYFUNCTION("GOOGLETRANSLATE(D581,""en"",""pt"")"),"Grande")</f>
        <v>Grande</v>
      </c>
      <c r="D581" s="3">
        <v>43753</v>
      </c>
      <c r="E581" s="1">
        <v>1</v>
      </c>
      <c r="F581" s="2" t="str">
        <f ca="1">IFERROR(__xludf.DUMMYFUNCTION("GOOGLETRANSLATE(I581,""en"",""pt"")"),"Leite")</f>
        <v>Leite</v>
      </c>
      <c r="G581" s="1" t="s">
        <v>3517</v>
      </c>
      <c r="H581" s="1" t="s">
        <v>35</v>
      </c>
      <c r="I581" s="1" t="str">
        <f ca="1">IFERROR(__xludf.DUMMYFUNCTION("GOOGLETRANSLATE(O581,""en"",""pt"")"),"22")</f>
        <v>22</v>
      </c>
      <c r="J581" s="1" t="str">
        <f ca="1">IFERROR(__xludf.DUMMYFUNCTION("GOOGLETRANSLATE(Q581,""en"",""pt"")"),"Pacote Tetra")</f>
        <v>Pacote Tetra</v>
      </c>
      <c r="K581" s="3">
        <v>43711</v>
      </c>
      <c r="L581" s="3">
        <v>43733</v>
      </c>
      <c r="M581" s="1">
        <v>169</v>
      </c>
      <c r="N581" s="1" t="s">
        <v>3518</v>
      </c>
      <c r="O581" s="1" t="s">
        <v>3519</v>
      </c>
      <c r="P581" s="1">
        <v>529</v>
      </c>
      <c r="Q581" s="1" t="s">
        <v>3521</v>
      </c>
      <c r="R581">
        <f t="shared" ca="1" si="9"/>
        <v>0</v>
      </c>
      <c r="S581">
        <f t="shared" ca="1" si="9"/>
        <v>1</v>
      </c>
    </row>
    <row r="582" spans="1:19" ht="13.2">
      <c r="A582" s="1" t="s">
        <v>3522</v>
      </c>
      <c r="B582" s="1">
        <v>61</v>
      </c>
      <c r="C582" s="1" t="str">
        <f ca="1">IFERROR(__xludf.DUMMYFUNCTION("GOOGLETRANSLATE(D582,""en"",""pt"")"),"Pequeno")</f>
        <v>Pequeno</v>
      </c>
      <c r="D582" s="3">
        <v>44424</v>
      </c>
      <c r="E582" s="1">
        <v>2</v>
      </c>
      <c r="F582" s="2" t="str">
        <f ca="1">IFERROR(__xludf.DUMMYFUNCTION("GOOGLETRANSLATE(I582,""en"",""pt"")"),"Manteiga")</f>
        <v>Manteiga</v>
      </c>
      <c r="G582" s="1" t="s">
        <v>3523</v>
      </c>
      <c r="H582" s="1" t="s">
        <v>3524</v>
      </c>
      <c r="I582" s="1" t="str">
        <f ca="1">IFERROR(__xludf.DUMMYFUNCTION("GOOGLETRANSLATE(O582,""en"",""pt"")"),"36")</f>
        <v>36</v>
      </c>
      <c r="J582" s="1" t="str">
        <f ca="1">IFERROR(__xludf.DUMMYFUNCTION("GOOGLETRANSLATE(Q582,""en"",""pt"")"),"Congeladas")</f>
        <v>Congeladas</v>
      </c>
      <c r="K582" s="3">
        <v>44393</v>
      </c>
      <c r="L582" s="3">
        <v>44429</v>
      </c>
      <c r="M582" s="1">
        <v>264</v>
      </c>
      <c r="N582" s="1" t="s">
        <v>3525</v>
      </c>
      <c r="O582" s="1" t="s">
        <v>3526</v>
      </c>
      <c r="P582" s="1">
        <v>680</v>
      </c>
      <c r="Q582" s="1" t="s">
        <v>3527</v>
      </c>
      <c r="R582">
        <f t="shared" ca="1" si="9"/>
        <v>0</v>
      </c>
      <c r="S582">
        <f t="shared" ca="1" si="9"/>
        <v>0</v>
      </c>
    </row>
    <row r="583" spans="1:19" ht="13.2">
      <c r="A583" s="1" t="s">
        <v>3528</v>
      </c>
      <c r="B583" s="1">
        <v>53</v>
      </c>
      <c r="C583" s="1" t="str">
        <f ca="1">IFERROR(__xludf.DUMMYFUNCTION("GOOGLETRANSLATE(D583,""en"",""pt"")"),"Grande")</f>
        <v>Grande</v>
      </c>
      <c r="D583" s="3">
        <v>43849</v>
      </c>
      <c r="E583" s="1">
        <v>2</v>
      </c>
      <c r="F583" s="2" t="str">
        <f ca="1">IFERROR(__xludf.DUMMYFUNCTION("GOOGLETRANSLATE(I583,""en"",""pt"")"),"Manteiga")</f>
        <v>Manteiga</v>
      </c>
      <c r="G583" s="1" t="s">
        <v>3529</v>
      </c>
      <c r="H583" s="1" t="s">
        <v>3530</v>
      </c>
      <c r="I583" s="1" t="str">
        <f ca="1">IFERROR(__xludf.DUMMYFUNCTION("GOOGLETRANSLATE(O583,""en"",""pt"")"),"36")</f>
        <v>36</v>
      </c>
      <c r="J583" s="1" t="str">
        <f ca="1">IFERROR(__xludf.DUMMYFUNCTION("GOOGLETRANSLATE(Q583,""en"",""pt"")"),"Refrigerado")</f>
        <v>Refrigerado</v>
      </c>
      <c r="K583" s="3">
        <v>43821</v>
      </c>
      <c r="L583" s="3">
        <v>43857</v>
      </c>
      <c r="M583" s="1">
        <v>198</v>
      </c>
      <c r="N583" s="1" t="s">
        <v>2898</v>
      </c>
      <c r="O583" s="1" t="s">
        <v>3531</v>
      </c>
      <c r="P583" s="1">
        <v>142</v>
      </c>
      <c r="Q583" s="1" t="s">
        <v>3533</v>
      </c>
      <c r="R583">
        <f t="shared" ca="1" si="9"/>
        <v>0</v>
      </c>
      <c r="S583">
        <f t="shared" ca="1" si="9"/>
        <v>0</v>
      </c>
    </row>
    <row r="584" spans="1:19" ht="13.2">
      <c r="A584" s="1" t="s">
        <v>3534</v>
      </c>
      <c r="B584" s="1">
        <v>39</v>
      </c>
      <c r="C584" s="1" t="str">
        <f ca="1">IFERROR(__xludf.DUMMYFUNCTION("GOOGLETRANSLATE(D584,""en"",""pt"")"),"Pequeno")</f>
        <v>Pequeno</v>
      </c>
      <c r="D584" s="3">
        <v>44605</v>
      </c>
      <c r="E584" s="1">
        <v>1</v>
      </c>
      <c r="F584" s="2" t="str">
        <f ca="1">IFERROR(__xludf.DUMMYFUNCTION("GOOGLETRANSLATE(I584,""en"",""pt"")"),"Leite")</f>
        <v>Leite</v>
      </c>
      <c r="G584" s="1" t="s">
        <v>3535</v>
      </c>
      <c r="H584" s="1" t="s">
        <v>2340</v>
      </c>
      <c r="I584" s="1" t="str">
        <f ca="1">IFERROR(__xludf.DUMMYFUNCTION("GOOGLETRANSLATE(O584,""en"",""pt"")"),"2")</f>
        <v>2</v>
      </c>
      <c r="J584" s="1" t="str">
        <f ca="1">IFERROR(__xludf.DUMMYFUNCTION("GOOGLETRANSLATE(Q584,""en"",""pt"")"),"Pacote de polietileno")</f>
        <v>Pacote de polietileno</v>
      </c>
      <c r="K584" s="3">
        <v>44584</v>
      </c>
      <c r="L584" s="3">
        <v>44586</v>
      </c>
      <c r="M584" s="1">
        <v>315</v>
      </c>
      <c r="N584" s="1" t="s">
        <v>3536</v>
      </c>
      <c r="O584" s="1" t="s">
        <v>3537</v>
      </c>
      <c r="P584" s="1">
        <v>481</v>
      </c>
      <c r="Q584" s="1" t="s">
        <v>3538</v>
      </c>
      <c r="R584">
        <f t="shared" ca="1" si="9"/>
        <v>0</v>
      </c>
      <c r="S584">
        <f t="shared" ca="1" si="9"/>
        <v>1</v>
      </c>
    </row>
    <row r="585" spans="1:19" ht="13.2">
      <c r="A585" s="1" t="s">
        <v>700</v>
      </c>
      <c r="B585" s="1">
        <v>93</v>
      </c>
      <c r="C585" s="1" t="str">
        <f ca="1">IFERROR(__xludf.DUMMYFUNCTION("GOOGLETRANSLATE(D585,""en"",""pt"")"),"Pequeno")</f>
        <v>Pequeno</v>
      </c>
      <c r="D585" s="3">
        <v>43639</v>
      </c>
      <c r="E585" s="1">
        <v>6</v>
      </c>
      <c r="F585" s="2" t="str">
        <f ca="1">IFERROR(__xludf.DUMMYFUNCTION("GOOGLETRANSLATE(I585,""en"",""pt"")"),"Coalhada")</f>
        <v>Coalhada</v>
      </c>
      <c r="G585" s="1" t="s">
        <v>3539</v>
      </c>
      <c r="H585" s="1" t="s">
        <v>3540</v>
      </c>
      <c r="I585" s="1" t="str">
        <f ca="1">IFERROR(__xludf.DUMMYFUNCTION("GOOGLETRANSLATE(O585,""en"",""pt"")"),"6")</f>
        <v>6</v>
      </c>
      <c r="J585" s="1" t="str">
        <f ca="1">IFERROR(__xludf.DUMMYFUNCTION("GOOGLETRANSLATE(Q585,""en"",""pt"")"),"Refrigerado")</f>
        <v>Refrigerado</v>
      </c>
      <c r="K585" s="3">
        <v>43625</v>
      </c>
      <c r="L585" s="3">
        <v>43631</v>
      </c>
      <c r="M585" s="1">
        <v>190</v>
      </c>
      <c r="N585" s="1" t="s">
        <v>3541</v>
      </c>
      <c r="O585" s="1" t="s">
        <v>3542</v>
      </c>
      <c r="P585" s="1">
        <v>798</v>
      </c>
      <c r="Q585" s="1" t="s">
        <v>3543</v>
      </c>
      <c r="R585">
        <f t="shared" ca="1" si="9"/>
        <v>0</v>
      </c>
      <c r="S585">
        <f t="shared" ca="1" si="9"/>
        <v>1</v>
      </c>
    </row>
    <row r="586" spans="1:19" ht="13.2">
      <c r="A586" s="1" t="s">
        <v>3544</v>
      </c>
      <c r="B586" s="1">
        <v>55</v>
      </c>
      <c r="C586" s="1" t="str">
        <f ca="1">IFERROR(__xludf.DUMMYFUNCTION("GOOGLETRANSLATE(D586,""en"",""pt"")"),"Grande")</f>
        <v>Grande</v>
      </c>
      <c r="D586" s="3">
        <v>44486</v>
      </c>
      <c r="E586" s="1">
        <v>5</v>
      </c>
      <c r="F586" s="2" t="str">
        <f ca="1">IFERROR(__xludf.DUMMYFUNCTION("GOOGLETRANSLATE(I586,""en"",""pt"")"),"Sorvete")</f>
        <v>Sorvete</v>
      </c>
      <c r="G586" s="1" t="s">
        <v>3359</v>
      </c>
      <c r="H586" s="1" t="s">
        <v>2040</v>
      </c>
      <c r="I586" s="1" t="str">
        <f ca="1">IFERROR(__xludf.DUMMYFUNCTION("GOOGLETRANSLATE(O586,""en"",""pt"")"),"23")</f>
        <v>23</v>
      </c>
      <c r="J586" s="1" t="str">
        <f ca="1">IFERROR(__xludf.DUMMYFUNCTION("GOOGLETRANSLATE(Q586,""en"",""pt"")"),"Congeladas")</f>
        <v>Congeladas</v>
      </c>
      <c r="K586" s="3">
        <v>44461</v>
      </c>
      <c r="L586" s="3">
        <v>44484</v>
      </c>
      <c r="M586" s="1">
        <v>31</v>
      </c>
      <c r="N586" s="1" t="s">
        <v>106</v>
      </c>
      <c r="O586" s="1" t="s">
        <v>3545</v>
      </c>
      <c r="P586" s="1">
        <v>104</v>
      </c>
      <c r="Q586" s="1" t="s">
        <v>3546</v>
      </c>
      <c r="R586">
        <f t="shared" ca="1" si="9"/>
        <v>0</v>
      </c>
      <c r="S586">
        <f t="shared" ca="1" si="9"/>
        <v>1</v>
      </c>
    </row>
    <row r="587" spans="1:19" ht="13.2">
      <c r="A587" s="1" t="s">
        <v>3547</v>
      </c>
      <c r="B587" s="1">
        <v>77</v>
      </c>
      <c r="C587" s="1" t="str">
        <f ca="1">IFERROR(__xludf.DUMMYFUNCTION("GOOGLETRANSLATE(D587,""en"",""pt"")"),"Grande")</f>
        <v>Grande</v>
      </c>
      <c r="D587" s="3">
        <v>44562</v>
      </c>
      <c r="E587" s="1">
        <v>1</v>
      </c>
      <c r="F587" s="2" t="str">
        <f ca="1">IFERROR(__xludf.DUMMYFUNCTION("GOOGLETRANSLATE(I587,""en"",""pt"")"),"Leite")</f>
        <v>Leite</v>
      </c>
      <c r="G587" s="1" t="s">
        <v>3548</v>
      </c>
      <c r="H587" s="1" t="s">
        <v>3549</v>
      </c>
      <c r="I587" s="1" t="str">
        <f ca="1">IFERROR(__xludf.DUMMYFUNCTION("GOOGLETRANSLATE(O587,""en"",""pt"")"),"1")</f>
        <v>1</v>
      </c>
      <c r="J587" s="1" t="str">
        <f ca="1">IFERROR(__xludf.DUMMYFUNCTION("GOOGLETRANSLATE(Q587,""en"",""pt"")"),"Pacote de polietileno")</f>
        <v>Pacote de polietileno</v>
      </c>
      <c r="K587" s="3">
        <v>44527</v>
      </c>
      <c r="L587" s="3">
        <v>44528</v>
      </c>
      <c r="M587" s="1">
        <v>145</v>
      </c>
      <c r="N587" s="1" t="s">
        <v>3550</v>
      </c>
      <c r="O587" s="1" t="s">
        <v>3551</v>
      </c>
      <c r="P587" s="1">
        <v>537</v>
      </c>
      <c r="Q587" s="1" t="s">
        <v>3553</v>
      </c>
      <c r="R587">
        <f t="shared" ca="1" si="9"/>
        <v>1</v>
      </c>
      <c r="S587">
        <f t="shared" ca="1" si="9"/>
        <v>1</v>
      </c>
    </row>
    <row r="588" spans="1:19" ht="13.2">
      <c r="A588" s="1" t="s">
        <v>3554</v>
      </c>
      <c r="B588" s="1">
        <v>33</v>
      </c>
      <c r="C588" s="1" t="str">
        <f ca="1">IFERROR(__xludf.DUMMYFUNCTION("GOOGLETRANSLATE(D588,""en"",""pt"")"),"Médio")</f>
        <v>Médio</v>
      </c>
      <c r="D588" s="3">
        <v>44604</v>
      </c>
      <c r="E588" s="1">
        <v>6</v>
      </c>
      <c r="F588" s="2" t="str">
        <f ca="1">IFERROR(__xludf.DUMMYFUNCTION("GOOGLETRANSLATE(I588,""en"",""pt"")"),"Coalhada")</f>
        <v>Coalhada</v>
      </c>
      <c r="G588" s="1" t="s">
        <v>3555</v>
      </c>
      <c r="H588" s="1" t="s">
        <v>2862</v>
      </c>
      <c r="I588" s="1" t="str">
        <f ca="1">IFERROR(__xludf.DUMMYFUNCTION("GOOGLETRANSLATE(O588,""en"",""pt"")"),"6")</f>
        <v>6</v>
      </c>
      <c r="J588" s="1" t="str">
        <f ca="1">IFERROR(__xludf.DUMMYFUNCTION("GOOGLETRANSLATE(Q588,""en"",""pt"")"),"Refrigerado")</f>
        <v>Refrigerado</v>
      </c>
      <c r="K588" s="3">
        <v>44577</v>
      </c>
      <c r="L588" s="3">
        <v>44583</v>
      </c>
      <c r="M588" s="1">
        <v>324</v>
      </c>
      <c r="N588" s="1" t="s">
        <v>3556</v>
      </c>
      <c r="O588" s="1" t="s">
        <v>3557</v>
      </c>
      <c r="P588" s="1">
        <v>584</v>
      </c>
      <c r="Q588" s="1" t="s">
        <v>3559</v>
      </c>
      <c r="R588">
        <f t="shared" ca="1" si="9"/>
        <v>0</v>
      </c>
      <c r="S588">
        <f t="shared" ca="1" si="9"/>
        <v>0</v>
      </c>
    </row>
    <row r="589" spans="1:19" ht="13.2">
      <c r="A589" s="1" t="s">
        <v>3560</v>
      </c>
      <c r="B589" s="1">
        <v>10</v>
      </c>
      <c r="C589" s="1" t="str">
        <f ca="1">IFERROR(__xludf.DUMMYFUNCTION("GOOGLETRANSLATE(D589,""en"",""pt"")"),"Grande")</f>
        <v>Grande</v>
      </c>
      <c r="D589" s="3">
        <v>44016</v>
      </c>
      <c r="E589" s="1">
        <v>1</v>
      </c>
      <c r="F589" s="2" t="str">
        <f ca="1">IFERROR(__xludf.DUMMYFUNCTION("GOOGLETRANSLATE(I589,""en"",""pt"")"),"Leite")</f>
        <v>Leite</v>
      </c>
      <c r="G589" s="1" t="s">
        <v>3561</v>
      </c>
      <c r="H589" s="1" t="s">
        <v>3562</v>
      </c>
      <c r="I589" s="1" t="str">
        <f ca="1">IFERROR(__xludf.DUMMYFUNCTION("GOOGLETRANSLATE(O589,""en"",""pt"")"),"2")</f>
        <v>2</v>
      </c>
      <c r="J589" s="1" t="str">
        <f ca="1">IFERROR(__xludf.DUMMYFUNCTION("GOOGLETRANSLATE(Q589,""en"",""pt"")"),"Pacote de polietileno")</f>
        <v>Pacote de polietileno</v>
      </c>
      <c r="K589" s="3">
        <v>43993</v>
      </c>
      <c r="L589" s="3">
        <v>43995</v>
      </c>
      <c r="M589" s="1">
        <v>371</v>
      </c>
      <c r="N589" s="1" t="s">
        <v>3563</v>
      </c>
      <c r="O589" s="1" t="s">
        <v>3564</v>
      </c>
      <c r="P589" s="1">
        <v>181</v>
      </c>
      <c r="Q589" s="1" t="s">
        <v>3565</v>
      </c>
      <c r="R589">
        <f t="shared" ca="1" si="9"/>
        <v>0</v>
      </c>
      <c r="S589">
        <f t="shared" ca="1" si="9"/>
        <v>0</v>
      </c>
    </row>
    <row r="590" spans="1:19" ht="13.2">
      <c r="A590" s="1" t="s">
        <v>3566</v>
      </c>
      <c r="B590" s="1">
        <v>65</v>
      </c>
      <c r="C590" s="1" t="str">
        <f ca="1">IFERROR(__xludf.DUMMYFUNCTION("GOOGLETRANSLATE(D590,""en"",""pt"")"),"Pequeno")</f>
        <v>Pequeno</v>
      </c>
      <c r="D590" s="3">
        <v>44374</v>
      </c>
      <c r="E590" s="1">
        <v>5</v>
      </c>
      <c r="F590" s="2" t="str">
        <f ca="1">IFERROR(__xludf.DUMMYFUNCTION("GOOGLETRANSLATE(I590,""en"",""pt"")"),"Sorvete")</f>
        <v>Sorvete</v>
      </c>
      <c r="G590" s="1" t="s">
        <v>3567</v>
      </c>
      <c r="H590" s="1" t="s">
        <v>3568</v>
      </c>
      <c r="I590" s="1" t="str">
        <f ca="1">IFERROR(__xludf.DUMMYFUNCTION("GOOGLETRANSLATE(O590,""en"",""pt"")"),"28")</f>
        <v>28</v>
      </c>
      <c r="J590" s="1" t="str">
        <f ca="1">IFERROR(__xludf.DUMMYFUNCTION("GOOGLETRANSLATE(Q590,""en"",""pt"")"),"Congeladas")</f>
        <v>Congeladas</v>
      </c>
      <c r="K590" s="3">
        <v>44349</v>
      </c>
      <c r="L590" s="3">
        <v>44377</v>
      </c>
      <c r="M590" s="1">
        <v>879</v>
      </c>
      <c r="N590" s="1" t="s">
        <v>749</v>
      </c>
      <c r="O590" s="1" t="s">
        <v>3569</v>
      </c>
      <c r="P590" s="1">
        <v>15</v>
      </c>
      <c r="Q590" s="1" t="s">
        <v>3570</v>
      </c>
      <c r="R590">
        <f t="shared" ca="1" si="9"/>
        <v>0</v>
      </c>
      <c r="S590">
        <f t="shared" ca="1" si="9"/>
        <v>1</v>
      </c>
    </row>
    <row r="591" spans="1:19" ht="13.2">
      <c r="A591" s="1" t="s">
        <v>3571</v>
      </c>
      <c r="B591" s="1">
        <v>58</v>
      </c>
      <c r="C591" s="1" t="str">
        <f ca="1">IFERROR(__xludf.DUMMYFUNCTION("GOOGLETRANSLATE(D591,""en"",""pt"")"),"Médio")</f>
        <v>Médio</v>
      </c>
      <c r="D591" s="3">
        <v>44661</v>
      </c>
      <c r="E591" s="1">
        <v>3</v>
      </c>
      <c r="F591" s="2" t="str">
        <f ca="1">IFERROR(__xludf.DUMMYFUNCTION("GOOGLETRANSLATE(I591,""en"",""pt"")"),"Queijo")</f>
        <v>Queijo</v>
      </c>
      <c r="G591" s="1" t="s">
        <v>3572</v>
      </c>
      <c r="H591" s="6">
        <v>45378</v>
      </c>
      <c r="I591" s="1" t="str">
        <f ca="1">IFERROR(__xludf.DUMMYFUNCTION("GOOGLETRANSLATE(O591,""en"",""pt"")"),"47")</f>
        <v>47</v>
      </c>
      <c r="J591" s="1" t="str">
        <f ca="1">IFERROR(__xludf.DUMMYFUNCTION("GOOGLETRANSLATE(Q591,""en"",""pt"")"),"Refrigerado")</f>
        <v>Refrigerado</v>
      </c>
      <c r="K591" s="3">
        <v>44653</v>
      </c>
      <c r="L591" s="3">
        <v>44700</v>
      </c>
      <c r="M591" s="1">
        <v>251</v>
      </c>
      <c r="N591" s="4">
        <v>45562</v>
      </c>
      <c r="O591" s="5">
        <v>1863712</v>
      </c>
      <c r="P591" s="1">
        <v>62</v>
      </c>
      <c r="Q591" s="1" t="s">
        <v>3573</v>
      </c>
      <c r="R591">
        <f t="shared" ca="1" si="9"/>
        <v>1</v>
      </c>
      <c r="S591">
        <f t="shared" ca="1" si="9"/>
        <v>0</v>
      </c>
    </row>
    <row r="592" spans="1:19" ht="13.2">
      <c r="A592" s="1" t="s">
        <v>3574</v>
      </c>
      <c r="B592" s="1">
        <v>29</v>
      </c>
      <c r="C592" s="1" t="str">
        <f ca="1">IFERROR(__xludf.DUMMYFUNCTION("GOOGLETRANSLATE(D592,""en"",""pt"")"),"Médio")</f>
        <v>Médio</v>
      </c>
      <c r="D592" s="3">
        <v>44586</v>
      </c>
      <c r="E592" s="1">
        <v>4</v>
      </c>
      <c r="F592" s="2" t="str">
        <f ca="1">IFERROR(__xludf.DUMMYFUNCTION("GOOGLETRANSLATE(I592,""en"",""pt"")"),"Iogurte")</f>
        <v>Iogurte</v>
      </c>
      <c r="G592" s="1" t="s">
        <v>3575</v>
      </c>
      <c r="H592" s="1" t="s">
        <v>53</v>
      </c>
      <c r="I592" s="1" t="str">
        <f ca="1">IFERROR(__xludf.DUMMYFUNCTION("GOOGLETRANSLATE(O592,""en"",""pt"")"),"27")</f>
        <v>27</v>
      </c>
      <c r="J592" s="1" t="str">
        <f ca="1">IFERROR(__xludf.DUMMYFUNCTION("GOOGLETRANSLATE(Q592,""en"",""pt"")"),"Congeladas")</f>
        <v>Congeladas</v>
      </c>
      <c r="K592" s="3">
        <v>44576</v>
      </c>
      <c r="L592" s="3">
        <v>44603</v>
      </c>
      <c r="M592" s="1">
        <v>110</v>
      </c>
      <c r="N592" s="1" t="s">
        <v>3576</v>
      </c>
      <c r="O592" s="5">
        <v>2205913</v>
      </c>
      <c r="P592" s="1">
        <v>723</v>
      </c>
      <c r="Q592" s="1" t="s">
        <v>3577</v>
      </c>
      <c r="R592">
        <f t="shared" ca="1" si="9"/>
        <v>0</v>
      </c>
      <c r="S592">
        <f t="shared" ca="1" si="9"/>
        <v>1</v>
      </c>
    </row>
    <row r="593" spans="1:19" ht="13.2">
      <c r="A593" s="1" t="s">
        <v>3578</v>
      </c>
      <c r="B593" s="1">
        <v>94</v>
      </c>
      <c r="C593" s="1" t="str">
        <f ca="1">IFERROR(__xludf.DUMMYFUNCTION("GOOGLETRANSLATE(D593,""en"",""pt"")"),"Médio")</f>
        <v>Médio</v>
      </c>
      <c r="D593" s="3">
        <v>43692</v>
      </c>
      <c r="E593" s="1">
        <v>4</v>
      </c>
      <c r="F593" s="2" t="str">
        <f ca="1">IFERROR(__xludf.DUMMYFUNCTION("GOOGLETRANSLATE(I593,""en"",""pt"")"),"Iogurte")</f>
        <v>Iogurte</v>
      </c>
      <c r="G593" s="1" t="s">
        <v>3579</v>
      </c>
      <c r="H593" s="1" t="s">
        <v>3580</v>
      </c>
      <c r="I593" s="1" t="str">
        <f ca="1">IFERROR(__xludf.DUMMYFUNCTION("GOOGLETRANSLATE(O593,""en"",""pt"")"),"28")</f>
        <v>28</v>
      </c>
      <c r="J593" s="1" t="str">
        <f ca="1">IFERROR(__xludf.DUMMYFUNCTION("GOOGLETRANSLATE(Q593,""en"",""pt"")"),"Congeladas")</f>
        <v>Congeladas</v>
      </c>
      <c r="K593" s="3">
        <v>43671</v>
      </c>
      <c r="L593" s="3">
        <v>43699</v>
      </c>
      <c r="M593" s="1">
        <v>265</v>
      </c>
      <c r="N593" s="1" t="s">
        <v>3581</v>
      </c>
      <c r="O593" s="1" t="s">
        <v>3582</v>
      </c>
      <c r="P593" s="1">
        <v>172</v>
      </c>
      <c r="Q593" s="1" t="s">
        <v>3584</v>
      </c>
      <c r="R593">
        <f t="shared" ca="1" si="9"/>
        <v>0</v>
      </c>
      <c r="S593">
        <f t="shared" ca="1" si="9"/>
        <v>0</v>
      </c>
    </row>
    <row r="594" spans="1:19" ht="13.2">
      <c r="A594" s="1" t="s">
        <v>3585</v>
      </c>
      <c r="B594" s="1">
        <v>74</v>
      </c>
      <c r="C594" s="1" t="str">
        <f ca="1">IFERROR(__xludf.DUMMYFUNCTION("GOOGLETRANSLATE(D594,""en"",""pt"")"),"Pequeno")</f>
        <v>Pequeno</v>
      </c>
      <c r="D594" s="3">
        <v>44244</v>
      </c>
      <c r="E594" s="1">
        <v>10</v>
      </c>
      <c r="F594" s="2" t="str">
        <f ca="1">IFERROR(__xludf.DUMMYFUNCTION("GOOGLETRANSLATE(I594,""en"",""pt"")"),"ghee")</f>
        <v>ghee</v>
      </c>
      <c r="G594" s="1" t="s">
        <v>3586</v>
      </c>
      <c r="H594" s="1" t="s">
        <v>3587</v>
      </c>
      <c r="I594" s="1" t="str">
        <f ca="1">IFERROR(__xludf.DUMMYFUNCTION("GOOGLETRANSLATE(O594,""en"",""pt"")"),"117")</f>
        <v>117</v>
      </c>
      <c r="J594" s="1" t="str">
        <f ca="1">IFERROR(__xludf.DUMMYFUNCTION("GOOGLETRANSLATE(Q594,""en"",""pt"")"),"Ambiente")</f>
        <v>Ambiente</v>
      </c>
      <c r="K594" s="3">
        <v>44217</v>
      </c>
      <c r="L594" s="3">
        <v>44334</v>
      </c>
      <c r="M594" s="1">
        <v>45</v>
      </c>
      <c r="N594" s="1" t="s">
        <v>3588</v>
      </c>
      <c r="O594" s="7">
        <v>185300</v>
      </c>
      <c r="P594" s="1">
        <v>191</v>
      </c>
      <c r="Q594" s="1" t="s">
        <v>3590</v>
      </c>
      <c r="R594">
        <f t="shared" ca="1" si="9"/>
        <v>0</v>
      </c>
      <c r="S594">
        <f t="shared" ca="1" si="9"/>
        <v>1</v>
      </c>
    </row>
    <row r="595" spans="1:19" ht="13.2">
      <c r="A595" s="1" t="s">
        <v>3591</v>
      </c>
      <c r="B595" s="1">
        <v>48</v>
      </c>
      <c r="C595" s="1" t="str">
        <f ca="1">IFERROR(__xludf.DUMMYFUNCTION("GOOGLETRANSLATE(D595,""en"",""pt"")"),"Médio")</f>
        <v>Médio</v>
      </c>
      <c r="D595" s="3">
        <v>43941</v>
      </c>
      <c r="E595" s="1">
        <v>5</v>
      </c>
      <c r="F595" s="2" t="str">
        <f ca="1">IFERROR(__xludf.DUMMYFUNCTION("GOOGLETRANSLATE(I595,""en"",""pt"")"),"Sorvete")</f>
        <v>Sorvete</v>
      </c>
      <c r="G595" s="1" t="s">
        <v>3592</v>
      </c>
      <c r="H595" s="1" t="s">
        <v>3593</v>
      </c>
      <c r="I595" s="1" t="str">
        <f ca="1">IFERROR(__xludf.DUMMYFUNCTION("GOOGLETRANSLATE(O595,""en"",""pt"")"),"30")</f>
        <v>30</v>
      </c>
      <c r="J595" s="1" t="str">
        <f ca="1">IFERROR(__xludf.DUMMYFUNCTION("GOOGLETRANSLATE(Q595,""en"",""pt"")"),"Congeladas")</f>
        <v>Congeladas</v>
      </c>
      <c r="K595" s="3">
        <v>43889</v>
      </c>
      <c r="L595" s="3">
        <v>43919</v>
      </c>
      <c r="M595" s="1">
        <v>26</v>
      </c>
      <c r="N595" s="1" t="s">
        <v>1363</v>
      </c>
      <c r="O595" s="5">
        <v>191510</v>
      </c>
      <c r="P595" s="1">
        <v>315</v>
      </c>
      <c r="Q595" s="1" t="s">
        <v>3595</v>
      </c>
      <c r="R595">
        <f t="shared" ca="1" si="9"/>
        <v>0</v>
      </c>
      <c r="S595">
        <f t="shared" ca="1" si="9"/>
        <v>0</v>
      </c>
    </row>
    <row r="596" spans="1:19" ht="13.2">
      <c r="A596" s="1" t="s">
        <v>3596</v>
      </c>
      <c r="B596" s="1">
        <v>92</v>
      </c>
      <c r="C596" s="1" t="str">
        <f ca="1">IFERROR(__xludf.DUMMYFUNCTION("GOOGLETRANSLATE(D596,""en"",""pt"")"),"Grande")</f>
        <v>Grande</v>
      </c>
      <c r="D596" s="3">
        <v>43466</v>
      </c>
      <c r="E596" s="1">
        <v>3</v>
      </c>
      <c r="F596" s="2" t="str">
        <f ca="1">IFERROR(__xludf.DUMMYFUNCTION("GOOGLETRANSLATE(I596,""en"",""pt"")"),"Queijo")</f>
        <v>Queijo</v>
      </c>
      <c r="G596" s="1" t="s">
        <v>3597</v>
      </c>
      <c r="H596" s="1" t="s">
        <v>1836</v>
      </c>
      <c r="I596" s="1" t="str">
        <f ca="1">IFERROR(__xludf.DUMMYFUNCTION("GOOGLETRANSLATE(O596,""en"",""pt"")"),"49")</f>
        <v>49</v>
      </c>
      <c r="J596" s="1" t="str">
        <f ca="1">IFERROR(__xludf.DUMMYFUNCTION("GOOGLETRANSLATE(Q596,""en"",""pt"")"),"Congeladas")</f>
        <v>Congeladas</v>
      </c>
      <c r="K596" s="3">
        <v>43424</v>
      </c>
      <c r="L596" s="3">
        <v>43473</v>
      </c>
      <c r="M596" s="1">
        <v>304</v>
      </c>
      <c r="N596" s="1" t="s">
        <v>3598</v>
      </c>
      <c r="O596" s="1" t="s">
        <v>3599</v>
      </c>
      <c r="P596" s="1">
        <v>410</v>
      </c>
      <c r="Q596" s="1" t="s">
        <v>3600</v>
      </c>
      <c r="R596">
        <f t="shared" ca="1" si="9"/>
        <v>0</v>
      </c>
      <c r="S596">
        <f t="shared" ca="1" si="9"/>
        <v>1</v>
      </c>
    </row>
    <row r="597" spans="1:19" ht="13.2">
      <c r="A597" s="1" t="s">
        <v>3601</v>
      </c>
      <c r="B597" s="1">
        <v>58</v>
      </c>
      <c r="C597" s="1" t="str">
        <f ca="1">IFERROR(__xludf.DUMMYFUNCTION("GOOGLETRANSLATE(D597,""en"",""pt"")"),"Grande")</f>
        <v>Grande</v>
      </c>
      <c r="D597" s="3">
        <v>44847</v>
      </c>
      <c r="E597" s="1">
        <v>7</v>
      </c>
      <c r="F597" s="2" t="str">
        <f ca="1">IFERROR(__xludf.DUMMYFUNCTION("GOOGLETRANSLATE(I597,""en"",""pt"")"),"Lassi")</f>
        <v>Lassi</v>
      </c>
      <c r="G597" s="1" t="s">
        <v>3602</v>
      </c>
      <c r="H597" s="1" t="s">
        <v>3603</v>
      </c>
      <c r="I597" s="1" t="str">
        <f ca="1">IFERROR(__xludf.DUMMYFUNCTION("GOOGLETRANSLATE(O597,""en"",""pt"")"),"15")</f>
        <v>15</v>
      </c>
      <c r="J597" s="1" t="str">
        <f ca="1">IFERROR(__xludf.DUMMYFUNCTION("GOOGLETRANSLATE(Q597,""en"",""pt"")"),"Refrigerado")</f>
        <v>Refrigerado</v>
      </c>
      <c r="K597" s="3">
        <v>44832</v>
      </c>
      <c r="L597" s="3">
        <v>44847</v>
      </c>
      <c r="M597" s="1">
        <v>226</v>
      </c>
      <c r="N597" s="1" t="s">
        <v>3604</v>
      </c>
      <c r="O597" s="1" t="s">
        <v>3605</v>
      </c>
      <c r="P597" s="1">
        <v>100</v>
      </c>
      <c r="Q597" s="1" t="s">
        <v>2124</v>
      </c>
      <c r="R597">
        <f t="shared" ca="1" si="9"/>
        <v>1</v>
      </c>
      <c r="S597">
        <f t="shared" ca="1" si="9"/>
        <v>0</v>
      </c>
    </row>
    <row r="598" spans="1:19" ht="13.2">
      <c r="A598" s="1" t="s">
        <v>3607</v>
      </c>
      <c r="B598" s="1">
        <v>94</v>
      </c>
      <c r="C598" s="1" t="str">
        <f ca="1">IFERROR(__xludf.DUMMYFUNCTION("GOOGLETRANSLATE(D598,""en"",""pt"")"),"Grande")</f>
        <v>Grande</v>
      </c>
      <c r="D598" s="3">
        <v>44490</v>
      </c>
      <c r="E598" s="1">
        <v>2</v>
      </c>
      <c r="F598" s="2" t="str">
        <f ca="1">IFERROR(__xludf.DUMMYFUNCTION("GOOGLETRANSLATE(I598,""en"",""pt"")"),"Manteiga")</f>
        <v>Manteiga</v>
      </c>
      <c r="G598" s="1" t="s">
        <v>3608</v>
      </c>
      <c r="H598" s="1" t="s">
        <v>3609</v>
      </c>
      <c r="I598" s="1" t="str">
        <f ca="1">IFERROR(__xludf.DUMMYFUNCTION("GOOGLETRANSLATE(O598,""en"",""pt"")"),"29")</f>
        <v>29</v>
      </c>
      <c r="J598" s="1" t="str">
        <f ca="1">IFERROR(__xludf.DUMMYFUNCTION("GOOGLETRANSLATE(Q598,""en"",""pt"")"),"Congeladas")</f>
        <v>Congeladas</v>
      </c>
      <c r="K598" s="3">
        <v>44437</v>
      </c>
      <c r="L598" s="3">
        <v>44466</v>
      </c>
      <c r="M598" s="1">
        <v>524</v>
      </c>
      <c r="N598" s="1" t="s">
        <v>3610</v>
      </c>
      <c r="O598" s="1" t="s">
        <v>3611</v>
      </c>
      <c r="P598" s="1">
        <v>129</v>
      </c>
      <c r="Q598" s="1" t="s">
        <v>3613</v>
      </c>
      <c r="R598">
        <f t="shared" ca="1" si="9"/>
        <v>0</v>
      </c>
      <c r="S598">
        <f t="shared" ca="1" si="9"/>
        <v>0</v>
      </c>
    </row>
    <row r="599" spans="1:19" ht="13.2">
      <c r="A599" s="1" t="s">
        <v>3614</v>
      </c>
      <c r="B599" s="1">
        <v>73</v>
      </c>
      <c r="C599" s="1" t="str">
        <f ca="1">IFERROR(__xludf.DUMMYFUNCTION("GOOGLETRANSLATE(D599,""en"",""pt"")"),"Grande")</f>
        <v>Grande</v>
      </c>
      <c r="D599" s="3">
        <v>44143</v>
      </c>
      <c r="E599" s="1">
        <v>9</v>
      </c>
      <c r="F599" s="2" t="str">
        <f ca="1">IFERROR(__xludf.DUMMYFUNCTION("GOOGLETRANSLATE(I599,""en"",""pt"")"),"Painel")</f>
        <v>Painel</v>
      </c>
      <c r="G599" s="1" t="s">
        <v>3615</v>
      </c>
      <c r="H599" s="1" t="s">
        <v>3616</v>
      </c>
      <c r="I599" s="1" t="str">
        <f ca="1">IFERROR(__xludf.DUMMYFUNCTION("GOOGLETRANSLATE(O599,""en"",""pt"")"),"11")</f>
        <v>11</v>
      </c>
      <c r="J599" s="1" t="str">
        <f ca="1">IFERROR(__xludf.DUMMYFUNCTION("GOOGLETRANSLATE(Q599,""en"",""pt"")"),"Refrigerado")</f>
        <v>Refrigerado</v>
      </c>
      <c r="K599" s="3">
        <v>44128</v>
      </c>
      <c r="L599" s="3">
        <v>44139</v>
      </c>
      <c r="M599" s="1">
        <v>31</v>
      </c>
      <c r="N599" s="1" t="s">
        <v>3617</v>
      </c>
      <c r="O599" s="1" t="s">
        <v>3618</v>
      </c>
      <c r="P599" s="1">
        <v>203</v>
      </c>
      <c r="Q599" s="1" t="s">
        <v>3619</v>
      </c>
      <c r="R599">
        <f t="shared" ca="1" si="9"/>
        <v>1</v>
      </c>
      <c r="S599">
        <f t="shared" ca="1" si="9"/>
        <v>0</v>
      </c>
    </row>
    <row r="600" spans="1:19" ht="13.2">
      <c r="A600" s="1" t="s">
        <v>3620</v>
      </c>
      <c r="B600" s="1">
        <v>17</v>
      </c>
      <c r="C600" s="1" t="str">
        <f ca="1">IFERROR(__xludf.DUMMYFUNCTION("GOOGLETRANSLATE(D600,""en"",""pt"")"),"Grande")</f>
        <v>Grande</v>
      </c>
      <c r="D600" s="3">
        <v>44095</v>
      </c>
      <c r="E600" s="1">
        <v>8</v>
      </c>
      <c r="F600" s="2" t="str">
        <f ca="1">IFERROR(__xludf.DUMMYFUNCTION("GOOGLETRANSLATE(I600,""en"",""pt"")"),"Soro de leite coalhado")</f>
        <v>Soro de leite coalhado</v>
      </c>
      <c r="G600" s="1" t="s">
        <v>2273</v>
      </c>
      <c r="H600" s="1" t="s">
        <v>3621</v>
      </c>
      <c r="I600" s="1" t="str">
        <f ca="1">IFERROR(__xludf.DUMMYFUNCTION("GOOGLETRANSLATE(O600,""en"",""pt"")"),"8")</f>
        <v>8</v>
      </c>
      <c r="J600" s="1" t="str">
        <f ca="1">IFERROR(__xludf.DUMMYFUNCTION("GOOGLETRANSLATE(Q600,""en"",""pt"")"),"Refrigerado")</f>
        <v>Refrigerado</v>
      </c>
      <c r="K600" s="3">
        <v>44086</v>
      </c>
      <c r="L600" s="3">
        <v>44094</v>
      </c>
      <c r="M600" s="1">
        <v>12</v>
      </c>
      <c r="N600" s="1" t="s">
        <v>3622</v>
      </c>
      <c r="O600" s="1" t="s">
        <v>3623</v>
      </c>
      <c r="P600" s="1">
        <v>46</v>
      </c>
      <c r="Q600" s="1" t="s">
        <v>3625</v>
      </c>
      <c r="R600">
        <f t="shared" ca="1" si="9"/>
        <v>0</v>
      </c>
      <c r="S600">
        <f t="shared" ca="1" si="9"/>
        <v>0</v>
      </c>
    </row>
    <row r="601" spans="1:19" ht="13.2">
      <c r="A601" s="1" t="s">
        <v>3626</v>
      </c>
      <c r="B601" s="1">
        <v>96</v>
      </c>
      <c r="C601" s="1" t="str">
        <f ca="1">IFERROR(__xludf.DUMMYFUNCTION("GOOGLETRANSLATE(D601,""en"",""pt"")"),"Médio")</f>
        <v>Médio</v>
      </c>
      <c r="D601" s="3">
        <v>44518</v>
      </c>
      <c r="E601" s="1">
        <v>10</v>
      </c>
      <c r="F601" s="2" t="str">
        <f ca="1">IFERROR(__xludf.DUMMYFUNCTION("GOOGLETRANSLATE(I601,""en"",""pt"")"),"ghee")</f>
        <v>ghee</v>
      </c>
      <c r="G601" s="1" t="s">
        <v>3627</v>
      </c>
      <c r="H601" s="1" t="s">
        <v>3628</v>
      </c>
      <c r="I601" s="1" t="str">
        <f ca="1">IFERROR(__xludf.DUMMYFUNCTION("GOOGLETRANSLATE(O601,""en"",""pt"")"),"118")</f>
        <v>118</v>
      </c>
      <c r="J601" s="1" t="str">
        <f ca="1">IFERROR(__xludf.DUMMYFUNCTION("GOOGLETRANSLATE(Q601,""en"",""pt"")"),"Ambiente")</f>
        <v>Ambiente</v>
      </c>
      <c r="K601" s="3">
        <v>44468</v>
      </c>
      <c r="L601" s="3">
        <v>44586</v>
      </c>
      <c r="M601" s="1">
        <v>21</v>
      </c>
      <c r="N601" s="1" t="s">
        <v>3629</v>
      </c>
      <c r="O601" s="1" t="s">
        <v>3630</v>
      </c>
      <c r="P601" s="1">
        <v>758</v>
      </c>
      <c r="Q601" s="1" t="s">
        <v>3632</v>
      </c>
      <c r="R601">
        <f t="shared" ca="1" si="9"/>
        <v>0</v>
      </c>
      <c r="S601">
        <f t="shared" ca="1" si="9"/>
        <v>0</v>
      </c>
    </row>
    <row r="602" spans="1:19" ht="13.2">
      <c r="A602" s="1" t="s">
        <v>3633</v>
      </c>
      <c r="B602" s="1">
        <v>45</v>
      </c>
      <c r="C602" s="1" t="str">
        <f ca="1">IFERROR(__xludf.DUMMYFUNCTION("GOOGLETRANSLATE(D602,""en"",""pt"")"),"Médio")</f>
        <v>Médio</v>
      </c>
      <c r="D602" s="3">
        <v>44909</v>
      </c>
      <c r="E602" s="1">
        <v>6</v>
      </c>
      <c r="F602" s="2" t="str">
        <f ca="1">IFERROR(__xludf.DUMMYFUNCTION("GOOGLETRANSLATE(I602,""en"",""pt"")"),"Coalhada")</f>
        <v>Coalhada</v>
      </c>
      <c r="G602" s="1" t="s">
        <v>3634</v>
      </c>
      <c r="H602" s="1" t="s">
        <v>3635</v>
      </c>
      <c r="I602" s="1" t="str">
        <f ca="1">IFERROR(__xludf.DUMMYFUNCTION("GOOGLETRANSLATE(O602,""en"",""pt"")"),"6")</f>
        <v>6</v>
      </c>
      <c r="J602" s="1" t="str">
        <f ca="1">IFERROR(__xludf.DUMMYFUNCTION("GOOGLETRANSLATE(Q602,""en"",""pt"")"),"Refrigerado")</f>
        <v>Refrigerado</v>
      </c>
      <c r="K602" s="3">
        <v>44873</v>
      </c>
      <c r="L602" s="3">
        <v>44879</v>
      </c>
      <c r="M602" s="1">
        <v>171</v>
      </c>
      <c r="N602" s="1" t="s">
        <v>3636</v>
      </c>
      <c r="O602" s="1" t="s">
        <v>3637</v>
      </c>
      <c r="P602" s="1">
        <v>316</v>
      </c>
      <c r="Q602" s="1" t="s">
        <v>3069</v>
      </c>
      <c r="R602">
        <f t="shared" ca="1" si="9"/>
        <v>0</v>
      </c>
      <c r="S602">
        <f t="shared" ca="1" si="9"/>
        <v>1</v>
      </c>
    </row>
    <row r="603" spans="1:19" ht="13.2">
      <c r="A603" s="1" t="s">
        <v>3638</v>
      </c>
      <c r="B603" s="1">
        <v>29</v>
      </c>
      <c r="C603" s="1" t="str">
        <f ca="1">IFERROR(__xludf.DUMMYFUNCTION("GOOGLETRANSLATE(D603,""en"",""pt"")"),"Grande")</f>
        <v>Grande</v>
      </c>
      <c r="D603" s="3">
        <v>44405</v>
      </c>
      <c r="E603" s="1">
        <v>10</v>
      </c>
      <c r="F603" s="2" t="str">
        <f ca="1">IFERROR(__xludf.DUMMYFUNCTION("GOOGLETRANSLATE(I603,""en"",""pt"")"),"ghee")</f>
        <v>ghee</v>
      </c>
      <c r="G603" s="1" t="s">
        <v>3639</v>
      </c>
      <c r="H603" s="1" t="s">
        <v>3640</v>
      </c>
      <c r="I603" s="1" t="str">
        <f ca="1">IFERROR(__xludf.DUMMYFUNCTION("GOOGLETRANSLATE(O603,""en"",""pt"")"),"63")</f>
        <v>63</v>
      </c>
      <c r="J603" s="1" t="str">
        <f ca="1">IFERROR(__xludf.DUMMYFUNCTION("GOOGLETRANSLATE(Q603,""en"",""pt"")"),"Ambiente")</f>
        <v>Ambiente</v>
      </c>
      <c r="K603" s="3">
        <v>44388</v>
      </c>
      <c r="L603" s="3">
        <v>44451</v>
      </c>
      <c r="M603" s="1">
        <v>104</v>
      </c>
      <c r="N603" s="1" t="s">
        <v>3641</v>
      </c>
      <c r="O603" s="1" t="s">
        <v>3642</v>
      </c>
      <c r="P603" s="1">
        <v>562</v>
      </c>
      <c r="Q603" s="1" t="s">
        <v>3643</v>
      </c>
      <c r="R603">
        <f t="shared" ca="1" si="9"/>
        <v>0</v>
      </c>
      <c r="S603">
        <f t="shared" ca="1" si="9"/>
        <v>1</v>
      </c>
    </row>
    <row r="604" spans="1:19" ht="13.2">
      <c r="A604" s="1" t="s">
        <v>3644</v>
      </c>
      <c r="B604" s="1">
        <v>32</v>
      </c>
      <c r="C604" s="1" t="str">
        <f ca="1">IFERROR(__xludf.DUMMYFUNCTION("GOOGLETRANSLATE(D604,""en"",""pt"")"),"Médio")</f>
        <v>Médio</v>
      </c>
      <c r="D604" s="3">
        <v>43999</v>
      </c>
      <c r="E604" s="1">
        <v>6</v>
      </c>
      <c r="F604" s="2" t="str">
        <f ca="1">IFERROR(__xludf.DUMMYFUNCTION("GOOGLETRANSLATE(I604,""en"",""pt"")"),"Coalhada")</f>
        <v>Coalhada</v>
      </c>
      <c r="G604" s="1" t="s">
        <v>3645</v>
      </c>
      <c r="H604" s="1" t="s">
        <v>1809</v>
      </c>
      <c r="I604" s="1" t="str">
        <f ca="1">IFERROR(__xludf.DUMMYFUNCTION("GOOGLETRANSLATE(O604,""en"",""pt"")"),"7")</f>
        <v>7</v>
      </c>
      <c r="J604" s="1" t="str">
        <f ca="1">IFERROR(__xludf.DUMMYFUNCTION("GOOGLETRANSLATE(Q604,""en"",""pt"")"),"Refrigerado")</f>
        <v>Refrigerado</v>
      </c>
      <c r="K604" s="3">
        <v>43984</v>
      </c>
      <c r="L604" s="3">
        <v>43991</v>
      </c>
      <c r="M604" s="1">
        <v>346</v>
      </c>
      <c r="N604" s="1" t="s">
        <v>3646</v>
      </c>
      <c r="O604" s="1" t="s">
        <v>3647</v>
      </c>
      <c r="P604" s="1">
        <v>33</v>
      </c>
      <c r="Q604" s="1" t="s">
        <v>3649</v>
      </c>
      <c r="R604">
        <f t="shared" ca="1" si="9"/>
        <v>1</v>
      </c>
      <c r="S604">
        <f t="shared" ca="1" si="9"/>
        <v>0</v>
      </c>
    </row>
    <row r="605" spans="1:19" ht="13.2">
      <c r="A605" s="1" t="s">
        <v>3650</v>
      </c>
      <c r="B605" s="1">
        <v>42</v>
      </c>
      <c r="C605" s="1" t="str">
        <f ca="1">IFERROR(__xludf.DUMMYFUNCTION("GOOGLETRANSLATE(D605,""en"",""pt"")"),"Médio")</f>
        <v>Médio</v>
      </c>
      <c r="D605" s="3">
        <v>44599</v>
      </c>
      <c r="E605" s="1">
        <v>3</v>
      </c>
      <c r="F605" s="2" t="str">
        <f ca="1">IFERROR(__xludf.DUMMYFUNCTION("GOOGLETRANSLATE(I605,""en"",""pt"")"),"Queijo")</f>
        <v>Queijo</v>
      </c>
      <c r="G605" s="1" t="s">
        <v>3651</v>
      </c>
      <c r="H605" s="1" t="s">
        <v>2304</v>
      </c>
      <c r="I605" s="1" t="str">
        <f ca="1">IFERROR(__xludf.DUMMYFUNCTION("GOOGLETRANSLATE(O605,""en"",""pt"")"),"46")</f>
        <v>46</v>
      </c>
      <c r="J605" s="1" t="str">
        <f ca="1">IFERROR(__xludf.DUMMYFUNCTION("GOOGLETRANSLATE(Q605,""en"",""pt"")"),"Refrigerado")</f>
        <v>Refrigerado</v>
      </c>
      <c r="K605" s="3">
        <v>44547</v>
      </c>
      <c r="L605" s="3">
        <v>44593</v>
      </c>
      <c r="M605" s="1">
        <v>222</v>
      </c>
      <c r="N605" s="1" t="s">
        <v>3652</v>
      </c>
      <c r="O605" s="1" t="s">
        <v>3653</v>
      </c>
      <c r="P605" s="1">
        <v>448</v>
      </c>
      <c r="Q605" s="1" t="s">
        <v>3655</v>
      </c>
      <c r="R605">
        <f t="shared" ca="1" si="9"/>
        <v>0</v>
      </c>
      <c r="S605">
        <f t="shared" ca="1" si="9"/>
        <v>1</v>
      </c>
    </row>
    <row r="606" spans="1:19" ht="13.2">
      <c r="A606" s="1" t="s">
        <v>3656</v>
      </c>
      <c r="B606" s="1">
        <v>27</v>
      </c>
      <c r="C606" s="1" t="str">
        <f ca="1">IFERROR(__xludf.DUMMYFUNCTION("GOOGLETRANSLATE(D606,""en"",""pt"")"),"Pequeno")</f>
        <v>Pequeno</v>
      </c>
      <c r="D606" s="3">
        <v>44205</v>
      </c>
      <c r="E606" s="1">
        <v>6</v>
      </c>
      <c r="F606" s="2" t="str">
        <f ca="1">IFERROR(__xludf.DUMMYFUNCTION("GOOGLETRANSLATE(I606,""en"",""pt"")"),"Coalhada")</f>
        <v>Coalhada</v>
      </c>
      <c r="G606" s="1" t="s">
        <v>3657</v>
      </c>
      <c r="H606" s="1" t="s">
        <v>1926</v>
      </c>
      <c r="I606" s="1" t="str">
        <f ca="1">IFERROR(__xludf.DUMMYFUNCTION("GOOGLETRANSLATE(O606,""en"",""pt"")"),"6")</f>
        <v>6</v>
      </c>
      <c r="J606" s="1" t="str">
        <f ca="1">IFERROR(__xludf.DUMMYFUNCTION("GOOGLETRANSLATE(Q606,""en"",""pt"")"),"Refrigerado")</f>
        <v>Refrigerado</v>
      </c>
      <c r="K606" s="3">
        <v>44158</v>
      </c>
      <c r="L606" s="3">
        <v>44164</v>
      </c>
      <c r="M606" s="1">
        <v>485</v>
      </c>
      <c r="N606" s="1" t="s">
        <v>3658</v>
      </c>
      <c r="O606" s="1" t="s">
        <v>3659</v>
      </c>
      <c r="P606" s="1">
        <v>188</v>
      </c>
      <c r="Q606" s="1" t="s">
        <v>3660</v>
      </c>
      <c r="R606">
        <f t="shared" ca="1" si="9"/>
        <v>1</v>
      </c>
      <c r="S606">
        <f t="shared" ca="1" si="9"/>
        <v>0</v>
      </c>
    </row>
    <row r="607" spans="1:19" ht="13.2">
      <c r="A607" s="1" t="s">
        <v>3661</v>
      </c>
      <c r="B607" s="1">
        <v>53</v>
      </c>
      <c r="C607" s="1" t="str">
        <f ca="1">IFERROR(__xludf.DUMMYFUNCTION("GOOGLETRANSLATE(D607,""en"",""pt"")"),"Grande")</f>
        <v>Grande</v>
      </c>
      <c r="D607" s="3">
        <v>43654</v>
      </c>
      <c r="E607" s="1">
        <v>1</v>
      </c>
      <c r="F607" s="2" t="str">
        <f ca="1">IFERROR(__xludf.DUMMYFUNCTION("GOOGLETRANSLATE(I607,""en"",""pt"")"),"Leite")</f>
        <v>Leite</v>
      </c>
      <c r="G607" s="1" t="s">
        <v>3662</v>
      </c>
      <c r="H607" s="1" t="s">
        <v>3663</v>
      </c>
      <c r="I607" s="1" t="str">
        <f ca="1">IFERROR(__xludf.DUMMYFUNCTION("GOOGLETRANSLATE(O607,""en"",""pt"")"),"24")</f>
        <v>24</v>
      </c>
      <c r="J607" s="1" t="str">
        <f ca="1">IFERROR(__xludf.DUMMYFUNCTION("GOOGLETRANSLATE(Q607,""en"",""pt"")"),"Pacote Tetra")</f>
        <v>Pacote Tetra</v>
      </c>
      <c r="K607" s="3">
        <v>43594</v>
      </c>
      <c r="L607" s="3">
        <v>43618</v>
      </c>
      <c r="M607" s="1">
        <v>166</v>
      </c>
      <c r="N607" s="1" t="s">
        <v>3664</v>
      </c>
      <c r="O607" s="1" t="s">
        <v>3665</v>
      </c>
      <c r="P607" s="1">
        <v>691</v>
      </c>
      <c r="Q607" s="1" t="s">
        <v>3667</v>
      </c>
      <c r="R607">
        <f t="shared" ca="1" si="9"/>
        <v>0</v>
      </c>
      <c r="S607">
        <f t="shared" ca="1" si="9"/>
        <v>1</v>
      </c>
    </row>
    <row r="608" spans="1:19" ht="13.2">
      <c r="A608" s="1" t="s">
        <v>3668</v>
      </c>
      <c r="B608" s="1">
        <v>93</v>
      </c>
      <c r="C608" s="1" t="str">
        <f ca="1">IFERROR(__xludf.DUMMYFUNCTION("GOOGLETRANSLATE(D608,""en"",""pt"")"),"Grande")</f>
        <v>Grande</v>
      </c>
      <c r="D608" s="3">
        <v>43826</v>
      </c>
      <c r="E608" s="1">
        <v>4</v>
      </c>
      <c r="F608" s="2" t="str">
        <f ca="1">IFERROR(__xludf.DUMMYFUNCTION("GOOGLETRANSLATE(I608,""en"",""pt"")"),"Iogurte")</f>
        <v>Iogurte</v>
      </c>
      <c r="G608" s="1" t="s">
        <v>3669</v>
      </c>
      <c r="H608" s="1" t="s">
        <v>3670</v>
      </c>
      <c r="I608" s="1" t="str">
        <f ca="1">IFERROR(__xludf.DUMMYFUNCTION("GOOGLETRANSLATE(O608,""en"",""pt"")"),"23")</f>
        <v>23</v>
      </c>
      <c r="J608" s="1" t="str">
        <f ca="1">IFERROR(__xludf.DUMMYFUNCTION("GOOGLETRANSLATE(Q608,""en"",""pt"")"),"Refrigerado")</f>
        <v>Refrigerado</v>
      </c>
      <c r="K608" s="3">
        <v>43782</v>
      </c>
      <c r="L608" s="3">
        <v>43805</v>
      </c>
      <c r="M608" s="1">
        <v>19</v>
      </c>
      <c r="N608" s="1" t="s">
        <v>3671</v>
      </c>
      <c r="O608" s="1" t="s">
        <v>3672</v>
      </c>
      <c r="P608" s="1">
        <v>7</v>
      </c>
      <c r="Q608" s="1" t="s">
        <v>3674</v>
      </c>
      <c r="R608">
        <f t="shared" ca="1" si="9"/>
        <v>1</v>
      </c>
      <c r="S608">
        <f t="shared" ca="1" si="9"/>
        <v>1</v>
      </c>
    </row>
    <row r="609" spans="1:19" ht="13.2">
      <c r="A609" s="1" t="s">
        <v>3675</v>
      </c>
      <c r="B609" s="1">
        <v>43</v>
      </c>
      <c r="C609" s="1" t="str">
        <f ca="1">IFERROR(__xludf.DUMMYFUNCTION("GOOGLETRANSLATE(D609,""en"",""pt"")"),"Grande")</f>
        <v>Grande</v>
      </c>
      <c r="D609" s="3">
        <v>43564</v>
      </c>
      <c r="E609" s="1">
        <v>2</v>
      </c>
      <c r="F609" s="2" t="str">
        <f ca="1">IFERROR(__xludf.DUMMYFUNCTION("GOOGLETRANSLATE(I609,""en"",""pt"")"),"Manteiga")</f>
        <v>Manteiga</v>
      </c>
      <c r="G609" s="1" t="s">
        <v>3676</v>
      </c>
      <c r="H609" s="1" t="s">
        <v>3677</v>
      </c>
      <c r="I609" s="1" t="str">
        <f ca="1">IFERROR(__xludf.DUMMYFUNCTION("GOOGLETRANSLATE(O609,""en"",""pt"")"),"39")</f>
        <v>39</v>
      </c>
      <c r="J609" s="1" t="str">
        <f ca="1">IFERROR(__xludf.DUMMYFUNCTION("GOOGLETRANSLATE(Q609,""en"",""pt"")"),"Refrigerado")</f>
        <v>Refrigerado</v>
      </c>
      <c r="K609" s="3">
        <v>43551</v>
      </c>
      <c r="L609" s="3">
        <v>43590</v>
      </c>
      <c r="M609" s="1">
        <v>575</v>
      </c>
      <c r="N609" s="1" t="s">
        <v>3678</v>
      </c>
      <c r="O609" s="1" t="s">
        <v>3679</v>
      </c>
      <c r="P609" s="1">
        <v>383</v>
      </c>
      <c r="Q609" s="1" t="s">
        <v>3680</v>
      </c>
      <c r="R609">
        <f t="shared" ca="1" si="9"/>
        <v>0</v>
      </c>
      <c r="S609">
        <f t="shared" ca="1" si="9"/>
        <v>1</v>
      </c>
    </row>
    <row r="610" spans="1:19" ht="13.2">
      <c r="A610" s="1" t="s">
        <v>3681</v>
      </c>
      <c r="B610" s="1">
        <v>52</v>
      </c>
      <c r="C610" s="1" t="str">
        <f ca="1">IFERROR(__xludf.DUMMYFUNCTION("GOOGLETRANSLATE(D610,""en"",""pt"")"),"Médio")</f>
        <v>Médio</v>
      </c>
      <c r="D610" s="3">
        <v>44456</v>
      </c>
      <c r="E610" s="1">
        <v>3</v>
      </c>
      <c r="F610" s="2" t="str">
        <f ca="1">IFERROR(__xludf.DUMMYFUNCTION("GOOGLETRANSLATE(I610,""en"",""pt"")"),"Queijo")</f>
        <v>Queijo</v>
      </c>
      <c r="G610" s="1" t="s">
        <v>3682</v>
      </c>
      <c r="H610" s="1" t="s">
        <v>3683</v>
      </c>
      <c r="I610" s="1" t="str">
        <f ca="1">IFERROR(__xludf.DUMMYFUNCTION("GOOGLETRANSLATE(O610,""en"",""pt"")"),"38")</f>
        <v>38</v>
      </c>
      <c r="J610" s="1" t="str">
        <f ca="1">IFERROR(__xludf.DUMMYFUNCTION("GOOGLETRANSLATE(Q610,""en"",""pt"")"),"Refrigerado")</f>
        <v>Refrigerado</v>
      </c>
      <c r="K610" s="3">
        <v>44430</v>
      </c>
      <c r="L610" s="3">
        <v>44468</v>
      </c>
      <c r="M610" s="1">
        <v>288</v>
      </c>
      <c r="N610" s="1" t="s">
        <v>3684</v>
      </c>
      <c r="O610" s="1" t="s">
        <v>3685</v>
      </c>
      <c r="P610" s="1">
        <v>519</v>
      </c>
      <c r="Q610" s="1" t="s">
        <v>3686</v>
      </c>
      <c r="R610">
        <f t="shared" ca="1" si="9"/>
        <v>1</v>
      </c>
      <c r="S610">
        <f t="shared" ca="1" si="9"/>
        <v>0</v>
      </c>
    </row>
    <row r="611" spans="1:19" ht="13.2">
      <c r="A611" s="1" t="s">
        <v>3687</v>
      </c>
      <c r="B611" s="1">
        <v>11</v>
      </c>
      <c r="C611" s="1" t="str">
        <f ca="1">IFERROR(__xludf.DUMMYFUNCTION("GOOGLETRANSLATE(D611,""en"",""pt"")"),"Médio")</f>
        <v>Médio</v>
      </c>
      <c r="D611" s="3">
        <v>43483</v>
      </c>
      <c r="E611" s="1">
        <v>1</v>
      </c>
      <c r="F611" s="2" t="str">
        <f ca="1">IFERROR(__xludf.DUMMYFUNCTION("GOOGLETRANSLATE(I611,""en"",""pt"")"),"Leite")</f>
        <v>Leite</v>
      </c>
      <c r="G611" s="1" t="s">
        <v>3688</v>
      </c>
      <c r="H611" s="1" t="s">
        <v>3689</v>
      </c>
      <c r="I611" s="1" t="str">
        <f ca="1">IFERROR(__xludf.DUMMYFUNCTION("GOOGLETRANSLATE(O611,""en"",""pt"")"),"1")</f>
        <v>1</v>
      </c>
      <c r="J611" s="1" t="str">
        <f ca="1">IFERROR(__xludf.DUMMYFUNCTION("GOOGLETRANSLATE(Q611,""en"",""pt"")"),"Pacote de polietileno")</f>
        <v>Pacote de polietileno</v>
      </c>
      <c r="K611" s="3">
        <v>43472</v>
      </c>
      <c r="L611" s="3">
        <v>43473</v>
      </c>
      <c r="M611" s="1">
        <v>9</v>
      </c>
      <c r="N611" s="1" t="s">
        <v>3690</v>
      </c>
      <c r="O611" s="1" t="s">
        <v>3691</v>
      </c>
      <c r="P611" s="1">
        <v>752</v>
      </c>
      <c r="Q611" s="1" t="s">
        <v>3692</v>
      </c>
      <c r="R611">
        <f t="shared" ca="1" si="9"/>
        <v>1</v>
      </c>
      <c r="S611">
        <f t="shared" ca="1" si="9"/>
        <v>0</v>
      </c>
    </row>
    <row r="612" spans="1:19" ht="13.2">
      <c r="A612" s="1" t="s">
        <v>3693</v>
      </c>
      <c r="B612" s="1">
        <v>38</v>
      </c>
      <c r="C612" s="1" t="str">
        <f ca="1">IFERROR(__xludf.DUMMYFUNCTION("GOOGLETRANSLATE(D612,""en"",""pt"")"),"Médio")</f>
        <v>Médio</v>
      </c>
      <c r="D612" s="3">
        <v>44829</v>
      </c>
      <c r="E612" s="1">
        <v>3</v>
      </c>
      <c r="F612" s="2" t="str">
        <f ca="1">IFERROR(__xludf.DUMMYFUNCTION("GOOGLETRANSLATE(I612,""en"",""pt"")"),"Queijo")</f>
        <v>Queijo</v>
      </c>
      <c r="G612" s="1" t="s">
        <v>3694</v>
      </c>
      <c r="H612" s="1" t="s">
        <v>3318</v>
      </c>
      <c r="I612" s="1" t="str">
        <f ca="1">IFERROR(__xludf.DUMMYFUNCTION("GOOGLETRANSLATE(O612,""en"",""pt"")"),"38")</f>
        <v>38</v>
      </c>
      <c r="J612" s="1" t="str">
        <f ca="1">IFERROR(__xludf.DUMMYFUNCTION("GOOGLETRANSLATE(Q612,""en"",""pt"")"),"Congeladas")</f>
        <v>Congeladas</v>
      </c>
      <c r="K612" s="3">
        <v>44796</v>
      </c>
      <c r="L612" s="3">
        <v>44834</v>
      </c>
      <c r="M612" s="1">
        <v>86</v>
      </c>
      <c r="N612" s="1" t="s">
        <v>1551</v>
      </c>
      <c r="O612" s="1" t="s">
        <v>3695</v>
      </c>
      <c r="P612" s="1">
        <v>556</v>
      </c>
      <c r="Q612" s="1" t="s">
        <v>3696</v>
      </c>
      <c r="R612">
        <f t="shared" ca="1" si="9"/>
        <v>0</v>
      </c>
      <c r="S612">
        <f t="shared" ca="1" si="9"/>
        <v>1</v>
      </c>
    </row>
    <row r="613" spans="1:19" ht="13.2">
      <c r="A613" s="1" t="s">
        <v>3697</v>
      </c>
      <c r="B613" s="1">
        <v>58</v>
      </c>
      <c r="C613" s="1" t="str">
        <f ca="1">IFERROR(__xludf.DUMMYFUNCTION("GOOGLETRANSLATE(D613,""en"",""pt"")"),"Médio")</f>
        <v>Médio</v>
      </c>
      <c r="D613" s="3">
        <v>44763</v>
      </c>
      <c r="E613" s="1">
        <v>8</v>
      </c>
      <c r="F613" s="2" t="str">
        <f ca="1">IFERROR(__xludf.DUMMYFUNCTION("GOOGLETRANSLATE(I613,""en"",""pt"")"),"Soro de leite coalhado")</f>
        <v>Soro de leite coalhado</v>
      </c>
      <c r="G613" s="1" t="s">
        <v>3698</v>
      </c>
      <c r="H613" s="1" t="s">
        <v>3699</v>
      </c>
      <c r="I613" s="1" t="str">
        <f ca="1">IFERROR(__xludf.DUMMYFUNCTION("GOOGLETRANSLATE(O613,""en"",""pt"")"),"9")</f>
        <v>9</v>
      </c>
      <c r="J613" s="1" t="str">
        <f ca="1">IFERROR(__xludf.DUMMYFUNCTION("GOOGLETRANSLATE(Q613,""en"",""pt"")"),"Refrigerado")</f>
        <v>Refrigerado</v>
      </c>
      <c r="K613" s="3">
        <v>44732</v>
      </c>
      <c r="L613" s="3">
        <v>44741</v>
      </c>
      <c r="M613" s="1">
        <v>75</v>
      </c>
      <c r="N613" s="1" t="s">
        <v>3700</v>
      </c>
      <c r="O613" s="5">
        <v>1398271</v>
      </c>
      <c r="P613" s="1">
        <v>119</v>
      </c>
      <c r="Q613" s="1" t="s">
        <v>3702</v>
      </c>
      <c r="R613">
        <f t="shared" ca="1" si="9"/>
        <v>0</v>
      </c>
      <c r="S613">
        <f t="shared" ca="1" si="9"/>
        <v>1</v>
      </c>
    </row>
    <row r="614" spans="1:19" ht="13.2">
      <c r="A614" s="1" t="s">
        <v>3703</v>
      </c>
      <c r="B614" s="1">
        <v>29</v>
      </c>
      <c r="C614" s="1" t="str">
        <f ca="1">IFERROR(__xludf.DUMMYFUNCTION("GOOGLETRANSLATE(D614,""en"",""pt"")"),"Médio")</f>
        <v>Médio</v>
      </c>
      <c r="D614" s="3">
        <v>43776</v>
      </c>
      <c r="E614" s="1">
        <v>9</v>
      </c>
      <c r="F614" s="2" t="str">
        <f ca="1">IFERROR(__xludf.DUMMYFUNCTION("GOOGLETRANSLATE(I614,""en"",""pt"")"),"Painel")</f>
        <v>Painel</v>
      </c>
      <c r="G614" s="1" t="s">
        <v>3704</v>
      </c>
      <c r="H614" s="1" t="s">
        <v>751</v>
      </c>
      <c r="I614" s="1" t="str">
        <f ca="1">IFERROR(__xludf.DUMMYFUNCTION("GOOGLETRANSLATE(O614,""en"",""pt"")"),"11")</f>
        <v>11</v>
      </c>
      <c r="J614" s="1" t="str">
        <f ca="1">IFERROR(__xludf.DUMMYFUNCTION("GOOGLETRANSLATE(Q614,""en"",""pt"")"),"Refrigerado")</f>
        <v>Refrigerado</v>
      </c>
      <c r="K614" s="3">
        <v>43762</v>
      </c>
      <c r="L614" s="3">
        <v>43773</v>
      </c>
      <c r="M614" s="1">
        <v>102</v>
      </c>
      <c r="N614" s="1" t="s">
        <v>3705</v>
      </c>
      <c r="O614" s="1" t="s">
        <v>3706</v>
      </c>
      <c r="P614" s="1">
        <v>8</v>
      </c>
      <c r="Q614" s="1" t="s">
        <v>1910</v>
      </c>
      <c r="R614">
        <f t="shared" ca="1" si="9"/>
        <v>1</v>
      </c>
      <c r="S614">
        <f t="shared" ca="1" si="9"/>
        <v>1</v>
      </c>
    </row>
    <row r="615" spans="1:19" ht="13.2">
      <c r="A615" s="1" t="s">
        <v>3708</v>
      </c>
      <c r="B615" s="1">
        <v>90</v>
      </c>
      <c r="C615" s="1" t="str">
        <f ca="1">IFERROR(__xludf.DUMMYFUNCTION("GOOGLETRANSLATE(D615,""en"",""pt"")"),"Grande")</f>
        <v>Grande</v>
      </c>
      <c r="D615" s="3">
        <v>44224</v>
      </c>
      <c r="E615" s="1">
        <v>5</v>
      </c>
      <c r="F615" s="2" t="str">
        <f ca="1">IFERROR(__xludf.DUMMYFUNCTION("GOOGLETRANSLATE(I615,""en"",""pt"")"),"Sorvete")</f>
        <v>Sorvete</v>
      </c>
      <c r="G615" s="1" t="s">
        <v>3709</v>
      </c>
      <c r="H615" s="1" t="s">
        <v>3710</v>
      </c>
      <c r="I615" s="1" t="str">
        <f ca="1">IFERROR(__xludf.DUMMYFUNCTION("GOOGLETRANSLATE(O615,""en"",""pt"")"),"27")</f>
        <v>27</v>
      </c>
      <c r="J615" s="1" t="str">
        <f ca="1">IFERROR(__xludf.DUMMYFUNCTION("GOOGLETRANSLATE(Q615,""en"",""pt"")"),"Congeladas")</f>
        <v>Congeladas</v>
      </c>
      <c r="K615" s="3">
        <v>44186</v>
      </c>
      <c r="L615" s="3">
        <v>44213</v>
      </c>
      <c r="M615" s="1">
        <v>115</v>
      </c>
      <c r="N615" s="1" t="s">
        <v>3711</v>
      </c>
      <c r="O615" s="5">
        <v>1695124</v>
      </c>
      <c r="P615" s="1">
        <v>236</v>
      </c>
      <c r="Q615" s="1" t="s">
        <v>3712</v>
      </c>
      <c r="R615">
        <f t="shared" ca="1" si="9"/>
        <v>1</v>
      </c>
      <c r="S615">
        <f t="shared" ca="1" si="9"/>
        <v>0</v>
      </c>
    </row>
    <row r="616" spans="1:19" ht="13.2">
      <c r="A616" s="1" t="s">
        <v>3713</v>
      </c>
      <c r="B616" s="1">
        <v>60</v>
      </c>
      <c r="C616" s="1" t="str">
        <f ca="1">IFERROR(__xludf.DUMMYFUNCTION("GOOGLETRANSLATE(D616,""en"",""pt"")"),"Pequeno")</f>
        <v>Pequeno</v>
      </c>
      <c r="D616" s="3">
        <v>44229</v>
      </c>
      <c r="E616" s="1">
        <v>8</v>
      </c>
      <c r="F616" s="2" t="str">
        <f ca="1">IFERROR(__xludf.DUMMYFUNCTION("GOOGLETRANSLATE(I616,""en"",""pt"")"),"Soro de leite coalhado")</f>
        <v>Soro de leite coalhado</v>
      </c>
      <c r="G616" s="1" t="s">
        <v>3714</v>
      </c>
      <c r="H616" s="1" t="s">
        <v>3715</v>
      </c>
      <c r="I616" s="1" t="str">
        <f ca="1">IFERROR(__xludf.DUMMYFUNCTION("GOOGLETRANSLATE(O616,""en"",""pt"")"),"9")</f>
        <v>9</v>
      </c>
      <c r="J616" s="1" t="str">
        <f ca="1">IFERROR(__xludf.DUMMYFUNCTION("GOOGLETRANSLATE(Q616,""en"",""pt"")"),"Refrigerado")</f>
        <v>Refrigerado</v>
      </c>
      <c r="K616" s="3">
        <v>44193</v>
      </c>
      <c r="L616" s="3">
        <v>44202</v>
      </c>
      <c r="M616" s="1">
        <v>116</v>
      </c>
      <c r="N616" s="1" t="s">
        <v>3716</v>
      </c>
      <c r="O616" s="1" t="s">
        <v>3717</v>
      </c>
      <c r="P616" s="1">
        <v>143</v>
      </c>
      <c r="Q616" s="1" t="s">
        <v>3719</v>
      </c>
      <c r="R616">
        <f t="shared" ca="1" si="9"/>
        <v>1</v>
      </c>
      <c r="S616">
        <f t="shared" ca="1" si="9"/>
        <v>1</v>
      </c>
    </row>
    <row r="617" spans="1:19" ht="13.2">
      <c r="A617" s="1" t="s">
        <v>3720</v>
      </c>
      <c r="B617" s="1">
        <v>20</v>
      </c>
      <c r="C617" s="1" t="str">
        <f ca="1">IFERROR(__xludf.DUMMYFUNCTION("GOOGLETRANSLATE(D617,""en"",""pt"")"),"Pequeno")</f>
        <v>Pequeno</v>
      </c>
      <c r="D617" s="3">
        <v>44457</v>
      </c>
      <c r="E617" s="1">
        <v>5</v>
      </c>
      <c r="F617" s="2" t="str">
        <f ca="1">IFERROR(__xludf.DUMMYFUNCTION("GOOGLETRANSLATE(I617,""en"",""pt"")"),"Sorvete")</f>
        <v>Sorvete</v>
      </c>
      <c r="G617" s="1" t="s">
        <v>3721</v>
      </c>
      <c r="H617" s="1" t="s">
        <v>3722</v>
      </c>
      <c r="I617" s="1" t="str">
        <f ca="1">IFERROR(__xludf.DUMMYFUNCTION("GOOGLETRANSLATE(O617,""en"",""pt"")"),"26")</f>
        <v>26</v>
      </c>
      <c r="J617" s="1" t="str">
        <f ca="1">IFERROR(__xludf.DUMMYFUNCTION("GOOGLETRANSLATE(Q617,""en"",""pt"")"),"Congeladas")</f>
        <v>Congeladas</v>
      </c>
      <c r="K617" s="3">
        <v>44418</v>
      </c>
      <c r="L617" s="3">
        <v>44444</v>
      </c>
      <c r="M617" s="1">
        <v>19</v>
      </c>
      <c r="N617" s="1" t="s">
        <v>3723</v>
      </c>
      <c r="O617" s="1" t="s">
        <v>3724</v>
      </c>
      <c r="P617" s="1">
        <v>651</v>
      </c>
      <c r="Q617" s="1" t="s">
        <v>3288</v>
      </c>
      <c r="R617">
        <f t="shared" ca="1" si="9"/>
        <v>0</v>
      </c>
      <c r="S617">
        <f t="shared" ca="1" si="9"/>
        <v>0</v>
      </c>
    </row>
    <row r="618" spans="1:19" ht="13.2">
      <c r="A618" s="1" t="s">
        <v>3725</v>
      </c>
      <c r="B618" s="1">
        <v>96</v>
      </c>
      <c r="C618" s="1" t="str">
        <f ca="1">IFERROR(__xludf.DUMMYFUNCTION("GOOGLETRANSLATE(D618,""en"",""pt"")"),"Pequeno")</f>
        <v>Pequeno</v>
      </c>
      <c r="D618" s="3">
        <v>44296</v>
      </c>
      <c r="E618" s="1">
        <v>6</v>
      </c>
      <c r="F618" s="2" t="str">
        <f ca="1">IFERROR(__xludf.DUMMYFUNCTION("GOOGLETRANSLATE(I618,""en"",""pt"")"),"Coalhada")</f>
        <v>Coalhada</v>
      </c>
      <c r="G618" s="1" t="s">
        <v>3726</v>
      </c>
      <c r="H618" s="1" t="s">
        <v>3727</v>
      </c>
      <c r="I618" s="1" t="str">
        <f ca="1">IFERROR(__xludf.DUMMYFUNCTION("GOOGLETRANSLATE(O618,""en"",""pt"")"),"6")</f>
        <v>6</v>
      </c>
      <c r="J618" s="1" t="str">
        <f ca="1">IFERROR(__xludf.DUMMYFUNCTION("GOOGLETRANSLATE(Q618,""en"",""pt"")"),"Refrigerado")</f>
        <v>Refrigerado</v>
      </c>
      <c r="K618" s="3">
        <v>44241</v>
      </c>
      <c r="L618" s="3">
        <v>44247</v>
      </c>
      <c r="M618" s="1">
        <v>102</v>
      </c>
      <c r="N618" s="1" t="s">
        <v>861</v>
      </c>
      <c r="O618" s="1" t="s">
        <v>3728</v>
      </c>
      <c r="P618" s="1">
        <v>61</v>
      </c>
      <c r="Q618" s="1" t="s">
        <v>3730</v>
      </c>
      <c r="R618">
        <f t="shared" ca="1" si="9"/>
        <v>0</v>
      </c>
      <c r="S618">
        <f t="shared" ca="1" si="9"/>
        <v>0</v>
      </c>
    </row>
    <row r="619" spans="1:19" ht="13.2">
      <c r="A619" s="1" t="s">
        <v>3731</v>
      </c>
      <c r="B619" s="1">
        <v>51</v>
      </c>
      <c r="C619" s="1" t="str">
        <f ca="1">IFERROR(__xludf.DUMMYFUNCTION("GOOGLETRANSLATE(D619,""en"",""pt"")"),"Pequeno")</f>
        <v>Pequeno</v>
      </c>
      <c r="D619" s="3">
        <v>44096</v>
      </c>
      <c r="E619" s="1">
        <v>3</v>
      </c>
      <c r="F619" s="2" t="str">
        <f ca="1">IFERROR(__xludf.DUMMYFUNCTION("GOOGLETRANSLATE(I619,""en"",""pt"")"),"Queijo")</f>
        <v>Queijo</v>
      </c>
      <c r="G619" s="1" t="s">
        <v>3732</v>
      </c>
      <c r="H619" s="1" t="s">
        <v>2812</v>
      </c>
      <c r="I619" s="1" t="str">
        <f ca="1">IFERROR(__xludf.DUMMYFUNCTION("GOOGLETRANSLATE(O619,""en"",""pt"")"),"73")</f>
        <v>73</v>
      </c>
      <c r="J619" s="1" t="str">
        <f ca="1">IFERROR(__xludf.DUMMYFUNCTION("GOOGLETRANSLATE(Q619,""en"",""pt"")"),"Congeladas")</f>
        <v>Congeladas</v>
      </c>
      <c r="K619" s="3">
        <v>44046</v>
      </c>
      <c r="L619" s="3">
        <v>44119</v>
      </c>
      <c r="M619" s="1">
        <v>453</v>
      </c>
      <c r="N619" s="1" t="s">
        <v>2741</v>
      </c>
      <c r="O619" s="1" t="s">
        <v>3733</v>
      </c>
      <c r="P619" s="1">
        <v>75</v>
      </c>
      <c r="Q619" s="1" t="s">
        <v>3735</v>
      </c>
      <c r="R619">
        <f t="shared" ca="1" si="9"/>
        <v>1</v>
      </c>
      <c r="S619">
        <f t="shared" ca="1" si="9"/>
        <v>1</v>
      </c>
    </row>
    <row r="620" spans="1:19" ht="13.2">
      <c r="A620" s="1" t="s">
        <v>3736</v>
      </c>
      <c r="B620" s="1">
        <v>100</v>
      </c>
      <c r="C620" s="1" t="str">
        <f ca="1">IFERROR(__xludf.DUMMYFUNCTION("GOOGLETRANSLATE(D620,""en"",""pt"")"),"Médio")</f>
        <v>Médio</v>
      </c>
      <c r="D620" s="3">
        <v>43497</v>
      </c>
      <c r="E620" s="1">
        <v>9</v>
      </c>
      <c r="F620" s="2" t="str">
        <f ca="1">IFERROR(__xludf.DUMMYFUNCTION("GOOGLETRANSLATE(I620,""en"",""pt"")"),"Painel")</f>
        <v>Painel</v>
      </c>
      <c r="G620" s="1" t="s">
        <v>3737</v>
      </c>
      <c r="H620" s="1" t="s">
        <v>3738</v>
      </c>
      <c r="I620" s="1" t="str">
        <f ca="1">IFERROR(__xludf.DUMMYFUNCTION("GOOGLETRANSLATE(O620,""en"",""pt"")"),"7")</f>
        <v>7</v>
      </c>
      <c r="J620" s="1" t="str">
        <f ca="1">IFERROR(__xludf.DUMMYFUNCTION("GOOGLETRANSLATE(Q620,""en"",""pt"")"),"Refrigerado")</f>
        <v>Refrigerado</v>
      </c>
      <c r="K620" s="3">
        <v>43476</v>
      </c>
      <c r="L620" s="3">
        <v>43483</v>
      </c>
      <c r="M620" s="1">
        <v>248</v>
      </c>
      <c r="N620" s="1" t="s">
        <v>3739</v>
      </c>
      <c r="O620" s="7">
        <v>1091560</v>
      </c>
      <c r="P620" s="1">
        <v>251</v>
      </c>
      <c r="Q620" s="1" t="s">
        <v>3740</v>
      </c>
      <c r="R620">
        <f t="shared" ca="1" si="9"/>
        <v>0</v>
      </c>
      <c r="S620">
        <f t="shared" ca="1" si="9"/>
        <v>1</v>
      </c>
    </row>
    <row r="621" spans="1:19" ht="13.2">
      <c r="A621" s="1" t="s">
        <v>3741</v>
      </c>
      <c r="B621" s="1">
        <v>63</v>
      </c>
      <c r="C621" s="1" t="str">
        <f ca="1">IFERROR(__xludf.DUMMYFUNCTION("GOOGLETRANSLATE(D621,""en"",""pt"")"),"Grande")</f>
        <v>Grande</v>
      </c>
      <c r="D621" s="3">
        <v>44188</v>
      </c>
      <c r="E621" s="1">
        <v>4</v>
      </c>
      <c r="F621" s="2" t="str">
        <f ca="1">IFERROR(__xludf.DUMMYFUNCTION("GOOGLETRANSLATE(I621,""en"",""pt"")"),"Iogurte")</f>
        <v>Iogurte</v>
      </c>
      <c r="G621" s="1" t="s">
        <v>3742</v>
      </c>
      <c r="H621" s="1" t="s">
        <v>3743</v>
      </c>
      <c r="I621" s="1" t="str">
        <f ca="1">IFERROR(__xludf.DUMMYFUNCTION("GOOGLETRANSLATE(O621,""en"",""pt"")"),"22")</f>
        <v>22</v>
      </c>
      <c r="J621" s="1" t="str">
        <f ca="1">IFERROR(__xludf.DUMMYFUNCTION("GOOGLETRANSLATE(Q621,""en"",""pt"")"),"Refrigerado")</f>
        <v>Refrigerado</v>
      </c>
      <c r="K621" s="3">
        <v>44129</v>
      </c>
      <c r="L621" s="3">
        <v>44151</v>
      </c>
      <c r="M621" s="1">
        <v>219</v>
      </c>
      <c r="N621" s="1" t="s">
        <v>3744</v>
      </c>
      <c r="O621" s="1" t="s">
        <v>3745</v>
      </c>
      <c r="P621" s="1">
        <v>179</v>
      </c>
      <c r="Q621" s="1" t="s">
        <v>3747</v>
      </c>
      <c r="R621">
        <f t="shared" ca="1" si="9"/>
        <v>1</v>
      </c>
      <c r="S621">
        <f t="shared" ca="1" si="9"/>
        <v>0</v>
      </c>
    </row>
    <row r="622" spans="1:19" ht="13.2">
      <c r="A622" s="1" t="s">
        <v>3748</v>
      </c>
      <c r="B622" s="1">
        <v>77</v>
      </c>
      <c r="C622" s="1" t="str">
        <f ca="1">IFERROR(__xludf.DUMMYFUNCTION("GOOGLETRANSLATE(D622,""en"",""pt"")"),"Pequeno")</f>
        <v>Pequeno</v>
      </c>
      <c r="D622" s="3">
        <v>44305</v>
      </c>
      <c r="E622" s="1">
        <v>10</v>
      </c>
      <c r="F622" s="2" t="str">
        <f ca="1">IFERROR(__xludf.DUMMYFUNCTION("GOOGLETRANSLATE(I622,""en"",""pt"")"),"ghee")</f>
        <v>ghee</v>
      </c>
      <c r="G622" s="1" t="s">
        <v>3749</v>
      </c>
      <c r="H622" s="1" t="s">
        <v>3750</v>
      </c>
      <c r="I622" s="1" t="str">
        <f ca="1">IFERROR(__xludf.DUMMYFUNCTION("GOOGLETRANSLATE(O622,""en"",""pt"")"),"85")</f>
        <v>85</v>
      </c>
      <c r="J622" s="1" t="str">
        <f ca="1">IFERROR(__xludf.DUMMYFUNCTION("GOOGLETRANSLATE(Q622,""en"",""pt"")"),"Ambiente")</f>
        <v>Ambiente</v>
      </c>
      <c r="K622" s="3">
        <v>44265</v>
      </c>
      <c r="L622" s="3">
        <v>44350</v>
      </c>
      <c r="M622" s="1">
        <v>1</v>
      </c>
      <c r="N622" s="1" t="s">
        <v>3751</v>
      </c>
      <c r="O622" s="1" t="s">
        <v>3751</v>
      </c>
      <c r="P622" s="1">
        <v>0</v>
      </c>
      <c r="Q622" s="1" t="s">
        <v>3753</v>
      </c>
      <c r="R622">
        <f t="shared" ca="1" si="9"/>
        <v>1</v>
      </c>
      <c r="S622">
        <f t="shared" ca="1" si="9"/>
        <v>1</v>
      </c>
    </row>
    <row r="623" spans="1:19" ht="13.2">
      <c r="A623" s="1" t="s">
        <v>3754</v>
      </c>
      <c r="B623" s="1">
        <v>38</v>
      </c>
      <c r="C623" s="1" t="str">
        <f ca="1">IFERROR(__xludf.DUMMYFUNCTION("GOOGLETRANSLATE(D623,""en"",""pt"")"),"Pequeno")</f>
        <v>Pequeno</v>
      </c>
      <c r="D623" s="3">
        <v>44015</v>
      </c>
      <c r="E623" s="1">
        <v>3</v>
      </c>
      <c r="F623" s="2" t="str">
        <f ca="1">IFERROR(__xludf.DUMMYFUNCTION("GOOGLETRANSLATE(I623,""en"",""pt"")"),"Queijo")</f>
        <v>Queijo</v>
      </c>
      <c r="G623" s="1" t="s">
        <v>3755</v>
      </c>
      <c r="H623" s="1" t="s">
        <v>3756</v>
      </c>
      <c r="I623" s="1" t="str">
        <f ca="1">IFERROR(__xludf.DUMMYFUNCTION("GOOGLETRANSLATE(O623,""en"",""pt"")"),"45")</f>
        <v>45</v>
      </c>
      <c r="J623" s="1" t="str">
        <f ca="1">IFERROR(__xludf.DUMMYFUNCTION("GOOGLETRANSLATE(Q623,""en"",""pt"")"),"Refrigerado")</f>
        <v>Refrigerado</v>
      </c>
      <c r="K623" s="3">
        <v>43995</v>
      </c>
      <c r="L623" s="3">
        <v>44040</v>
      </c>
      <c r="M623" s="1">
        <v>725</v>
      </c>
      <c r="N623" s="1" t="s">
        <v>3757</v>
      </c>
      <c r="O623" s="1" t="s">
        <v>3758</v>
      </c>
      <c r="P623" s="1">
        <v>5</v>
      </c>
      <c r="Q623" s="1" t="s">
        <v>3759</v>
      </c>
      <c r="R623">
        <f t="shared" ca="1" si="9"/>
        <v>1</v>
      </c>
      <c r="S623">
        <f t="shared" ca="1" si="9"/>
        <v>1</v>
      </c>
    </row>
    <row r="624" spans="1:19" ht="13.2">
      <c r="A624" s="1" t="s">
        <v>3760</v>
      </c>
      <c r="B624" s="1">
        <v>33</v>
      </c>
      <c r="C624" s="1" t="str">
        <f ca="1">IFERROR(__xludf.DUMMYFUNCTION("GOOGLETRANSLATE(D624,""en"",""pt"")"),"Pequeno")</f>
        <v>Pequeno</v>
      </c>
      <c r="D624" s="3">
        <v>44000</v>
      </c>
      <c r="E624" s="1">
        <v>7</v>
      </c>
      <c r="F624" s="2" t="str">
        <f ca="1">IFERROR(__xludf.DUMMYFUNCTION("GOOGLETRANSLATE(I624,""en"",""pt"")"),"Lassi")</f>
        <v>Lassi</v>
      </c>
      <c r="G624" s="1" t="s">
        <v>3761</v>
      </c>
      <c r="H624" s="1" t="s">
        <v>3762</v>
      </c>
      <c r="I624" s="1" t="str">
        <f ca="1">IFERROR(__xludf.DUMMYFUNCTION("GOOGLETRANSLATE(O624,""en"",""pt"")"),"15")</f>
        <v>15</v>
      </c>
      <c r="J624" s="1" t="str">
        <f ca="1">IFERROR(__xludf.DUMMYFUNCTION("GOOGLETRANSLATE(Q624,""en"",""pt"")"),"Refrigerado")</f>
        <v>Refrigerado</v>
      </c>
      <c r="K624" s="3">
        <v>43975</v>
      </c>
      <c r="L624" s="3">
        <v>43990</v>
      </c>
      <c r="M624" s="1">
        <v>153</v>
      </c>
      <c r="N624" s="1" t="s">
        <v>2179</v>
      </c>
      <c r="O624" s="1" t="s">
        <v>3763</v>
      </c>
      <c r="P624" s="1">
        <v>579</v>
      </c>
      <c r="Q624" s="1" t="s">
        <v>3765</v>
      </c>
      <c r="R624">
        <f t="shared" ca="1" si="9"/>
        <v>1</v>
      </c>
      <c r="S624">
        <f t="shared" ca="1" si="9"/>
        <v>1</v>
      </c>
    </row>
    <row r="625" spans="1:19" ht="13.2">
      <c r="A625" s="1" t="s">
        <v>3766</v>
      </c>
      <c r="B625" s="1">
        <v>43</v>
      </c>
      <c r="C625" s="1" t="str">
        <f ca="1">IFERROR(__xludf.DUMMYFUNCTION("GOOGLETRANSLATE(D625,""en"",""pt"")"),"Grande")</f>
        <v>Grande</v>
      </c>
      <c r="D625" s="3">
        <v>44692</v>
      </c>
      <c r="E625" s="1">
        <v>6</v>
      </c>
      <c r="F625" s="2" t="str">
        <f ca="1">IFERROR(__xludf.DUMMYFUNCTION("GOOGLETRANSLATE(I625,""en"",""pt"")"),"Coalhada")</f>
        <v>Coalhada</v>
      </c>
      <c r="G625" s="1" t="s">
        <v>3767</v>
      </c>
      <c r="H625" s="1" t="s">
        <v>3768</v>
      </c>
      <c r="I625" s="1" t="str">
        <f ca="1">IFERROR(__xludf.DUMMYFUNCTION("GOOGLETRANSLATE(O625,""en"",""pt"")"),"5")</f>
        <v>5</v>
      </c>
      <c r="J625" s="1" t="str">
        <f ca="1">IFERROR(__xludf.DUMMYFUNCTION("GOOGLETRANSLATE(Q625,""en"",""pt"")"),"Refrigerado")</f>
        <v>Refrigerado</v>
      </c>
      <c r="K625" s="3">
        <v>44687</v>
      </c>
      <c r="L625" s="3">
        <v>44692</v>
      </c>
      <c r="M625" s="1">
        <v>172</v>
      </c>
      <c r="N625" s="1" t="s">
        <v>3769</v>
      </c>
      <c r="O625" s="1" t="s">
        <v>3770</v>
      </c>
      <c r="P625" s="1">
        <v>287</v>
      </c>
      <c r="Q625" s="1" t="s">
        <v>3771</v>
      </c>
      <c r="R625">
        <f t="shared" ca="1" si="9"/>
        <v>0</v>
      </c>
      <c r="S625">
        <f t="shared" ca="1" si="9"/>
        <v>0</v>
      </c>
    </row>
    <row r="626" spans="1:19" ht="13.2">
      <c r="A626" s="1" t="s">
        <v>3772</v>
      </c>
      <c r="B626" s="1">
        <v>22</v>
      </c>
      <c r="C626" s="1" t="str">
        <f ca="1">IFERROR(__xludf.DUMMYFUNCTION("GOOGLETRANSLATE(D626,""en"",""pt"")"),"Pequeno")</f>
        <v>Pequeno</v>
      </c>
      <c r="D626" s="3">
        <v>44675</v>
      </c>
      <c r="E626" s="1">
        <v>3</v>
      </c>
      <c r="F626" s="2" t="str">
        <f ca="1">IFERROR(__xludf.DUMMYFUNCTION("GOOGLETRANSLATE(I626,""en"",""pt"")"),"Queijo")</f>
        <v>Queijo</v>
      </c>
      <c r="G626" s="1" t="s">
        <v>3773</v>
      </c>
      <c r="H626" s="1" t="s">
        <v>3774</v>
      </c>
      <c r="I626" s="1" t="str">
        <f ca="1">IFERROR(__xludf.DUMMYFUNCTION("GOOGLETRANSLATE(O626,""en"",""pt"")"),"55")</f>
        <v>55</v>
      </c>
      <c r="J626" s="1" t="str">
        <f ca="1">IFERROR(__xludf.DUMMYFUNCTION("GOOGLETRANSLATE(Q626,""en"",""pt"")"),"Refrigerado")</f>
        <v>Refrigerado</v>
      </c>
      <c r="K626" s="3">
        <v>44662</v>
      </c>
      <c r="L626" s="3">
        <v>44717</v>
      </c>
      <c r="M626" s="1">
        <v>106</v>
      </c>
      <c r="N626" s="1" t="s">
        <v>3775</v>
      </c>
      <c r="O626" s="1" t="s">
        <v>3776</v>
      </c>
      <c r="P626" s="1">
        <v>404</v>
      </c>
      <c r="Q626" s="1" t="s">
        <v>3730</v>
      </c>
      <c r="R626">
        <f t="shared" ca="1" si="9"/>
        <v>0</v>
      </c>
      <c r="S626">
        <f t="shared" ca="1" si="9"/>
        <v>0</v>
      </c>
    </row>
    <row r="627" spans="1:19" ht="13.2">
      <c r="A627" s="1" t="s">
        <v>3778</v>
      </c>
      <c r="B627" s="1">
        <v>43</v>
      </c>
      <c r="C627" s="1" t="str">
        <f ca="1">IFERROR(__xludf.DUMMYFUNCTION("GOOGLETRANSLATE(D627,""en"",""pt"")"),"Médio")</f>
        <v>Médio</v>
      </c>
      <c r="D627" s="3">
        <v>44205</v>
      </c>
      <c r="E627" s="1">
        <v>2</v>
      </c>
      <c r="F627" s="2" t="str">
        <f ca="1">IFERROR(__xludf.DUMMYFUNCTION("GOOGLETRANSLATE(I627,""en"",""pt"")"),"Manteiga")</f>
        <v>Manteiga</v>
      </c>
      <c r="G627" s="1" t="s">
        <v>3779</v>
      </c>
      <c r="H627" s="1" t="s">
        <v>3780</v>
      </c>
      <c r="I627" s="1" t="str">
        <f ca="1">IFERROR(__xludf.DUMMYFUNCTION("GOOGLETRANSLATE(O627,""en"",""pt"")"),"35")</f>
        <v>35</v>
      </c>
      <c r="J627" s="1" t="str">
        <f ca="1">IFERROR(__xludf.DUMMYFUNCTION("GOOGLETRANSLATE(Q627,""en"",""pt"")"),"Congeladas")</f>
        <v>Congeladas</v>
      </c>
      <c r="K627" s="3">
        <v>44153</v>
      </c>
      <c r="L627" s="3">
        <v>44188</v>
      </c>
      <c r="M627" s="1">
        <v>115</v>
      </c>
      <c r="N627" s="1" t="s">
        <v>3781</v>
      </c>
      <c r="O627" s="5">
        <v>990294</v>
      </c>
      <c r="P627" s="1">
        <v>393</v>
      </c>
      <c r="Q627" s="1" t="s">
        <v>3783</v>
      </c>
      <c r="R627">
        <f t="shared" ca="1" si="9"/>
        <v>1</v>
      </c>
      <c r="S627">
        <f t="shared" ca="1" si="9"/>
        <v>0</v>
      </c>
    </row>
    <row r="628" spans="1:19" ht="13.2">
      <c r="A628" s="4">
        <v>45463</v>
      </c>
      <c r="B628" s="1">
        <v>15</v>
      </c>
      <c r="C628" s="1" t="str">
        <f ca="1">IFERROR(__xludf.DUMMYFUNCTION("GOOGLETRANSLATE(D628,""en"",""pt"")"),"Grande")</f>
        <v>Grande</v>
      </c>
      <c r="D628" s="3">
        <v>44443</v>
      </c>
      <c r="E628" s="1">
        <v>6</v>
      </c>
      <c r="F628" s="2" t="str">
        <f ca="1">IFERROR(__xludf.DUMMYFUNCTION("GOOGLETRANSLATE(I628,""en"",""pt"")"),"Coalhada")</f>
        <v>Coalhada</v>
      </c>
      <c r="G628" s="1" t="s">
        <v>3784</v>
      </c>
      <c r="H628" s="1" t="s">
        <v>3785</v>
      </c>
      <c r="I628" s="1" t="str">
        <f ca="1">IFERROR(__xludf.DUMMYFUNCTION("GOOGLETRANSLATE(O628,""en"",""pt"")"),"5")</f>
        <v>5</v>
      </c>
      <c r="J628" s="1" t="str">
        <f ca="1">IFERROR(__xludf.DUMMYFUNCTION("GOOGLETRANSLATE(Q628,""en"",""pt"")"),"Refrigerado")</f>
        <v>Refrigerado</v>
      </c>
      <c r="K628" s="3">
        <v>44391</v>
      </c>
      <c r="L628" s="3">
        <v>44396</v>
      </c>
      <c r="M628" s="1">
        <v>101</v>
      </c>
      <c r="N628" s="1" t="s">
        <v>3786</v>
      </c>
      <c r="O628" s="1" t="s">
        <v>3787</v>
      </c>
      <c r="P628" s="1">
        <v>307</v>
      </c>
      <c r="Q628" s="1" t="s">
        <v>3788</v>
      </c>
      <c r="R628">
        <f t="shared" ca="1" si="9"/>
        <v>1</v>
      </c>
      <c r="S628">
        <f t="shared" ca="1" si="9"/>
        <v>1</v>
      </c>
    </row>
    <row r="629" spans="1:19" ht="13.2">
      <c r="A629" s="1" t="s">
        <v>3789</v>
      </c>
      <c r="B629" s="1">
        <v>17</v>
      </c>
      <c r="C629" s="1" t="str">
        <f ca="1">IFERROR(__xludf.DUMMYFUNCTION("GOOGLETRANSLATE(D629,""en"",""pt"")"),"Médio")</f>
        <v>Médio</v>
      </c>
      <c r="D629" s="3">
        <v>44727</v>
      </c>
      <c r="E629" s="1">
        <v>9</v>
      </c>
      <c r="F629" s="2" t="str">
        <f ca="1">IFERROR(__xludf.DUMMYFUNCTION("GOOGLETRANSLATE(I629,""en"",""pt"")"),"Painel")</f>
        <v>Painel</v>
      </c>
      <c r="G629" s="1" t="s">
        <v>3790</v>
      </c>
      <c r="H629" s="1" t="s">
        <v>730</v>
      </c>
      <c r="I629" s="1" t="str">
        <f ca="1">IFERROR(__xludf.DUMMYFUNCTION("GOOGLETRANSLATE(O629,""en"",""pt"")"),"10")</f>
        <v>10</v>
      </c>
      <c r="J629" s="1" t="str">
        <f ca="1">IFERROR(__xludf.DUMMYFUNCTION("GOOGLETRANSLATE(Q629,""en"",""pt"")"),"Refrigerado")</f>
        <v>Refrigerado</v>
      </c>
      <c r="K629" s="3">
        <v>44696</v>
      </c>
      <c r="L629" s="3">
        <v>44706</v>
      </c>
      <c r="M629" s="1">
        <v>49</v>
      </c>
      <c r="N629" s="1" t="s">
        <v>3791</v>
      </c>
      <c r="O629" s="1" t="s">
        <v>3792</v>
      </c>
      <c r="P629" s="1">
        <v>68</v>
      </c>
      <c r="Q629" s="1" t="s">
        <v>3793</v>
      </c>
      <c r="R629">
        <f t="shared" ca="1" si="9"/>
        <v>1</v>
      </c>
      <c r="S629">
        <f t="shared" ca="1" si="9"/>
        <v>1</v>
      </c>
    </row>
    <row r="630" spans="1:19" ht="13.2">
      <c r="A630" s="1" t="s">
        <v>3794</v>
      </c>
      <c r="B630" s="1">
        <v>89</v>
      </c>
      <c r="C630" s="1" t="str">
        <f ca="1">IFERROR(__xludf.DUMMYFUNCTION("GOOGLETRANSLATE(D630,""en"",""pt"")"),"Médio")</f>
        <v>Médio</v>
      </c>
      <c r="D630" s="3">
        <v>43509</v>
      </c>
      <c r="E630" s="1">
        <v>2</v>
      </c>
      <c r="F630" s="2" t="str">
        <f ca="1">IFERROR(__xludf.DUMMYFUNCTION("GOOGLETRANSLATE(I630,""en"",""pt"")"),"Manteiga")</f>
        <v>Manteiga</v>
      </c>
      <c r="G630" s="1" t="s">
        <v>3795</v>
      </c>
      <c r="H630" s="1" t="s">
        <v>3796</v>
      </c>
      <c r="I630" s="1" t="str">
        <f ca="1">IFERROR(__xludf.DUMMYFUNCTION("GOOGLETRANSLATE(O630,""en"",""pt"")"),"25")</f>
        <v>25</v>
      </c>
      <c r="J630" s="1" t="str">
        <f ca="1">IFERROR(__xludf.DUMMYFUNCTION("GOOGLETRANSLATE(Q630,""en"",""pt"")"),"Refrigerado")</f>
        <v>Refrigerado</v>
      </c>
      <c r="K630" s="3">
        <v>43485</v>
      </c>
      <c r="L630" s="3">
        <v>43510</v>
      </c>
      <c r="M630" s="1">
        <v>305</v>
      </c>
      <c r="N630" s="1" t="s">
        <v>3797</v>
      </c>
      <c r="O630" s="1" t="s">
        <v>3798</v>
      </c>
      <c r="P630" s="1">
        <v>441</v>
      </c>
      <c r="Q630" s="1" t="s">
        <v>3799</v>
      </c>
      <c r="R630">
        <f t="shared" ca="1" si="9"/>
        <v>0</v>
      </c>
      <c r="S630">
        <f t="shared" ca="1" si="9"/>
        <v>0</v>
      </c>
    </row>
    <row r="631" spans="1:19" ht="13.2">
      <c r="A631" s="1" t="s">
        <v>3800</v>
      </c>
      <c r="B631" s="1">
        <v>27</v>
      </c>
      <c r="C631" s="1" t="str">
        <f ca="1">IFERROR(__xludf.DUMMYFUNCTION("GOOGLETRANSLATE(D631,""en"",""pt"")"),"Grande")</f>
        <v>Grande</v>
      </c>
      <c r="D631" s="3">
        <v>43570</v>
      </c>
      <c r="E631" s="1">
        <v>4</v>
      </c>
      <c r="F631" s="2" t="str">
        <f ca="1">IFERROR(__xludf.DUMMYFUNCTION("GOOGLETRANSLATE(I631,""en"",""pt"")"),"Iogurte")</f>
        <v>Iogurte</v>
      </c>
      <c r="G631" s="1" t="s">
        <v>3801</v>
      </c>
      <c r="H631" s="1" t="s">
        <v>3802</v>
      </c>
      <c r="I631" s="1" t="str">
        <f ca="1">IFERROR(__xludf.DUMMYFUNCTION("GOOGLETRANSLATE(O631,""en"",""pt"")"),"24")</f>
        <v>24</v>
      </c>
      <c r="J631" s="1" t="str">
        <f ca="1">IFERROR(__xludf.DUMMYFUNCTION("GOOGLETRANSLATE(Q631,""en"",""pt"")"),"Congeladas")</f>
        <v>Congeladas</v>
      </c>
      <c r="K631" s="3">
        <v>43558</v>
      </c>
      <c r="L631" s="3">
        <v>43582</v>
      </c>
      <c r="M631" s="1">
        <v>163</v>
      </c>
      <c r="N631" s="1" t="s">
        <v>3803</v>
      </c>
      <c r="O631" s="1" t="s">
        <v>3804</v>
      </c>
      <c r="P631" s="1">
        <v>42</v>
      </c>
      <c r="Q631" s="1" t="s">
        <v>3805</v>
      </c>
      <c r="R631">
        <f t="shared" ca="1" si="9"/>
        <v>0</v>
      </c>
      <c r="S631">
        <f t="shared" ca="1" si="9"/>
        <v>1</v>
      </c>
    </row>
    <row r="632" spans="1:19" ht="13.2">
      <c r="A632" s="1" t="s">
        <v>3806</v>
      </c>
      <c r="B632" s="1">
        <v>93</v>
      </c>
      <c r="C632" s="1" t="str">
        <f ca="1">IFERROR(__xludf.DUMMYFUNCTION("GOOGLETRANSLATE(D632,""en"",""pt"")"),"Pequeno")</f>
        <v>Pequeno</v>
      </c>
      <c r="D632" s="3">
        <v>43841</v>
      </c>
      <c r="E632" s="1">
        <v>4</v>
      </c>
      <c r="F632" s="2" t="str">
        <f ca="1">IFERROR(__xludf.DUMMYFUNCTION("GOOGLETRANSLATE(I632,""en"",""pt"")"),"Iogurte")</f>
        <v>Iogurte</v>
      </c>
      <c r="G632" s="1" t="s">
        <v>3807</v>
      </c>
      <c r="H632" s="1" t="s">
        <v>3808</v>
      </c>
      <c r="I632" s="1" t="str">
        <f ca="1">IFERROR(__xludf.DUMMYFUNCTION("GOOGLETRANSLATE(O632,""en"",""pt"")"),"25")</f>
        <v>25</v>
      </c>
      <c r="J632" s="1" t="str">
        <f ca="1">IFERROR(__xludf.DUMMYFUNCTION("GOOGLETRANSLATE(Q632,""en"",""pt"")"),"Refrigerado")</f>
        <v>Refrigerado</v>
      </c>
      <c r="K632" s="3">
        <v>43837</v>
      </c>
      <c r="L632" s="3">
        <v>43862</v>
      </c>
      <c r="M632" s="1">
        <v>145</v>
      </c>
      <c r="N632" s="1" t="s">
        <v>3809</v>
      </c>
      <c r="O632" s="1" t="s">
        <v>3810</v>
      </c>
      <c r="P632" s="1">
        <v>95</v>
      </c>
      <c r="Q632" s="1" t="s">
        <v>3811</v>
      </c>
      <c r="R632">
        <f t="shared" ca="1" si="9"/>
        <v>0</v>
      </c>
      <c r="S632">
        <f t="shared" ca="1" si="9"/>
        <v>1</v>
      </c>
    </row>
    <row r="633" spans="1:19" ht="13.2">
      <c r="A633" s="1" t="s">
        <v>3812</v>
      </c>
      <c r="B633" s="1">
        <v>90</v>
      </c>
      <c r="C633" s="1" t="str">
        <f ca="1">IFERROR(__xludf.DUMMYFUNCTION("GOOGLETRANSLATE(D633,""en"",""pt"")"),"Grande")</f>
        <v>Grande</v>
      </c>
      <c r="D633" s="3">
        <v>44078</v>
      </c>
      <c r="E633" s="1">
        <v>1</v>
      </c>
      <c r="F633" s="2" t="str">
        <f ca="1">IFERROR(__xludf.DUMMYFUNCTION("GOOGLETRANSLATE(I633,""en"",""pt"")"),"Leite")</f>
        <v>Leite</v>
      </c>
      <c r="G633" s="1" t="s">
        <v>3813</v>
      </c>
      <c r="H633" s="1" t="s">
        <v>3814</v>
      </c>
      <c r="I633" s="1" t="str">
        <f ca="1">IFERROR(__xludf.DUMMYFUNCTION("GOOGLETRANSLATE(O633,""en"",""pt"")"),"24")</f>
        <v>24</v>
      </c>
      <c r="J633" s="1" t="str">
        <f ca="1">IFERROR(__xludf.DUMMYFUNCTION("GOOGLETRANSLATE(Q633,""en"",""pt"")"),"Pacote Tetra")</f>
        <v>Pacote Tetra</v>
      </c>
      <c r="K633" s="3">
        <v>44021</v>
      </c>
      <c r="L633" s="3">
        <v>44045</v>
      </c>
      <c r="M633" s="1">
        <v>275</v>
      </c>
      <c r="N633" s="1" t="s">
        <v>3815</v>
      </c>
      <c r="O633" s="1" t="s">
        <v>3816</v>
      </c>
      <c r="P633" s="1">
        <v>541</v>
      </c>
      <c r="Q633" s="1" t="s">
        <v>3817</v>
      </c>
      <c r="R633">
        <f t="shared" ca="1" si="9"/>
        <v>1</v>
      </c>
      <c r="S633">
        <f t="shared" ca="1" si="9"/>
        <v>0</v>
      </c>
    </row>
    <row r="634" spans="1:19" ht="13.2">
      <c r="A634" s="1" t="s">
        <v>3818</v>
      </c>
      <c r="B634" s="1">
        <v>65</v>
      </c>
      <c r="C634" s="1" t="str">
        <f ca="1">IFERROR(__xludf.DUMMYFUNCTION("GOOGLETRANSLATE(D634,""en"",""pt"")"),"Médio")</f>
        <v>Médio</v>
      </c>
      <c r="D634" s="3">
        <v>44206</v>
      </c>
      <c r="E634" s="1">
        <v>4</v>
      </c>
      <c r="F634" s="2" t="str">
        <f ca="1">IFERROR(__xludf.DUMMYFUNCTION("GOOGLETRANSLATE(I634,""en"",""pt"")"),"Iogurte")</f>
        <v>Iogurte</v>
      </c>
      <c r="G634" s="1" t="s">
        <v>3819</v>
      </c>
      <c r="H634" s="1" t="s">
        <v>472</v>
      </c>
      <c r="I634" s="1" t="str">
        <f ca="1">IFERROR(__xludf.DUMMYFUNCTION("GOOGLETRANSLATE(O634,""en"",""pt"")"),"28")</f>
        <v>28</v>
      </c>
      <c r="J634" s="1" t="str">
        <f ca="1">IFERROR(__xludf.DUMMYFUNCTION("GOOGLETRANSLATE(Q634,""en"",""pt"")"),"Congeladas")</f>
        <v>Congeladas</v>
      </c>
      <c r="K634" s="3">
        <v>44166</v>
      </c>
      <c r="L634" s="3">
        <v>44194</v>
      </c>
      <c r="M634" s="1">
        <v>238</v>
      </c>
      <c r="N634" s="1" t="s">
        <v>3820</v>
      </c>
      <c r="O634" s="1" t="s">
        <v>3821</v>
      </c>
      <c r="P634" s="1">
        <v>583</v>
      </c>
      <c r="Q634" s="1" t="s">
        <v>3823</v>
      </c>
      <c r="R634">
        <f t="shared" ca="1" si="9"/>
        <v>0</v>
      </c>
      <c r="S634">
        <f t="shared" ca="1" si="9"/>
        <v>1</v>
      </c>
    </row>
    <row r="635" spans="1:19" ht="13.2">
      <c r="A635" s="1" t="s">
        <v>3824</v>
      </c>
      <c r="B635" s="1">
        <v>39</v>
      </c>
      <c r="C635" s="1" t="str">
        <f ca="1">IFERROR(__xludf.DUMMYFUNCTION("GOOGLETRANSLATE(D635,""en"",""pt"")"),"Pequeno")</f>
        <v>Pequeno</v>
      </c>
      <c r="D635" s="3">
        <v>44201</v>
      </c>
      <c r="E635" s="1">
        <v>3</v>
      </c>
      <c r="F635" s="2" t="str">
        <f ca="1">IFERROR(__xludf.DUMMYFUNCTION("GOOGLETRANSLATE(I635,""en"",""pt"")"),"Queijo")</f>
        <v>Queijo</v>
      </c>
      <c r="G635" s="1" t="s">
        <v>3825</v>
      </c>
      <c r="H635" s="1" t="s">
        <v>3826</v>
      </c>
      <c r="I635" s="1" t="str">
        <f ca="1">IFERROR(__xludf.DUMMYFUNCTION("GOOGLETRANSLATE(O635,""en"",""pt"")"),"41")</f>
        <v>41</v>
      </c>
      <c r="J635" s="1" t="str">
        <f ca="1">IFERROR(__xludf.DUMMYFUNCTION("GOOGLETRANSLATE(Q635,""en"",""pt"")"),"Congeladas")</f>
        <v>Congeladas</v>
      </c>
      <c r="K635" s="3">
        <v>44190</v>
      </c>
      <c r="L635" s="3">
        <v>44231</v>
      </c>
      <c r="M635" s="1">
        <v>57</v>
      </c>
      <c r="N635" s="1" t="s">
        <v>3802</v>
      </c>
      <c r="O635" s="1" t="s">
        <v>3827</v>
      </c>
      <c r="P635" s="1">
        <v>54</v>
      </c>
      <c r="Q635" s="1" t="s">
        <v>3828</v>
      </c>
      <c r="R635">
        <f t="shared" ca="1" si="9"/>
        <v>1</v>
      </c>
      <c r="S635">
        <f t="shared" ca="1" si="9"/>
        <v>1</v>
      </c>
    </row>
    <row r="636" spans="1:19" ht="13.2">
      <c r="A636" s="1" t="s">
        <v>3829</v>
      </c>
      <c r="B636" s="1">
        <v>11</v>
      </c>
      <c r="C636" s="1" t="str">
        <f ca="1">IFERROR(__xludf.DUMMYFUNCTION("GOOGLETRANSLATE(D636,""en"",""pt"")"),"Médio")</f>
        <v>Médio</v>
      </c>
      <c r="D636" s="3">
        <v>44605</v>
      </c>
      <c r="E636" s="1">
        <v>9</v>
      </c>
      <c r="F636" s="2" t="str">
        <f ca="1">IFERROR(__xludf.DUMMYFUNCTION("GOOGLETRANSLATE(I636,""en"",""pt"")"),"Painel")</f>
        <v>Painel</v>
      </c>
      <c r="G636" s="1" t="s">
        <v>3830</v>
      </c>
      <c r="H636" s="1" t="s">
        <v>1340</v>
      </c>
      <c r="I636" s="1" t="str">
        <f ca="1">IFERROR(__xludf.DUMMYFUNCTION("GOOGLETRANSLATE(O636,""en"",""pt"")"),"12")</f>
        <v>12</v>
      </c>
      <c r="J636" s="1" t="str">
        <f ca="1">IFERROR(__xludf.DUMMYFUNCTION("GOOGLETRANSLATE(Q636,""en"",""pt"")"),"Refrigerado")</f>
        <v>Refrigerado</v>
      </c>
      <c r="K636" s="3">
        <v>44571</v>
      </c>
      <c r="L636" s="3">
        <v>44583</v>
      </c>
      <c r="M636" s="1">
        <v>442</v>
      </c>
      <c r="N636" s="1" t="s">
        <v>3110</v>
      </c>
      <c r="O636" s="1" t="s">
        <v>3831</v>
      </c>
      <c r="P636" s="1">
        <v>144</v>
      </c>
      <c r="Q636" s="1" t="s">
        <v>3833</v>
      </c>
      <c r="R636">
        <f t="shared" ca="1" si="9"/>
        <v>1</v>
      </c>
      <c r="S636">
        <f t="shared" ca="1" si="9"/>
        <v>0</v>
      </c>
    </row>
    <row r="637" spans="1:19" ht="13.2">
      <c r="A637" s="1" t="s">
        <v>3834</v>
      </c>
      <c r="B637" s="1">
        <v>92</v>
      </c>
      <c r="C637" s="1" t="str">
        <f ca="1">IFERROR(__xludf.DUMMYFUNCTION("GOOGLETRANSLATE(D637,""en"",""pt"")"),"Médio")</f>
        <v>Médio</v>
      </c>
      <c r="D637" s="3">
        <v>44699</v>
      </c>
      <c r="E637" s="1">
        <v>6</v>
      </c>
      <c r="F637" s="2" t="str">
        <f ca="1">IFERROR(__xludf.DUMMYFUNCTION("GOOGLETRANSLATE(I637,""en"",""pt"")"),"Coalhada")</f>
        <v>Coalhada</v>
      </c>
      <c r="G637" s="1" t="s">
        <v>3835</v>
      </c>
      <c r="H637" s="1" t="s">
        <v>3836</v>
      </c>
      <c r="I637" s="1" t="str">
        <f ca="1">IFERROR(__xludf.DUMMYFUNCTION("GOOGLETRANSLATE(O637,""en"",""pt"")"),"5")</f>
        <v>5</v>
      </c>
      <c r="J637" s="1" t="str">
        <f ca="1">IFERROR(__xludf.DUMMYFUNCTION("GOOGLETRANSLATE(Q637,""en"",""pt"")"),"Refrigerado")</f>
        <v>Refrigerado</v>
      </c>
      <c r="K637" s="3">
        <v>44691</v>
      </c>
      <c r="L637" s="3">
        <v>44696</v>
      </c>
      <c r="M637" s="1">
        <v>13</v>
      </c>
      <c r="N637" s="1" t="s">
        <v>3837</v>
      </c>
      <c r="O637" s="1" t="s">
        <v>3838</v>
      </c>
      <c r="P637" s="1">
        <v>100</v>
      </c>
      <c r="Q637" s="1" t="s">
        <v>3840</v>
      </c>
      <c r="R637">
        <f t="shared" ca="1" si="9"/>
        <v>1</v>
      </c>
      <c r="S637">
        <f t="shared" ca="1" si="9"/>
        <v>0</v>
      </c>
    </row>
    <row r="638" spans="1:19" ht="13.2">
      <c r="A638" s="1" t="s">
        <v>3841</v>
      </c>
      <c r="B638" s="1">
        <v>84</v>
      </c>
      <c r="C638" s="1" t="str">
        <f ca="1">IFERROR(__xludf.DUMMYFUNCTION("GOOGLETRANSLATE(D638,""en"",""pt"")"),"Pequeno")</f>
        <v>Pequeno</v>
      </c>
      <c r="D638" s="3">
        <v>43625</v>
      </c>
      <c r="E638" s="1">
        <v>10</v>
      </c>
      <c r="F638" s="2" t="str">
        <f ca="1">IFERROR(__xludf.DUMMYFUNCTION("GOOGLETRANSLATE(I638,""en"",""pt"")"),"ghee")</f>
        <v>ghee</v>
      </c>
      <c r="G638" s="1" t="s">
        <v>3842</v>
      </c>
      <c r="H638" s="1" t="s">
        <v>3843</v>
      </c>
      <c r="I638" s="1" t="str">
        <f ca="1">IFERROR(__xludf.DUMMYFUNCTION("GOOGLETRANSLATE(O638,""en"",""pt"")"),"67")</f>
        <v>67</v>
      </c>
      <c r="J638" s="1" t="str">
        <f ca="1">IFERROR(__xludf.DUMMYFUNCTION("GOOGLETRANSLATE(Q638,""en"",""pt"")"),"Ambiente")</f>
        <v>Ambiente</v>
      </c>
      <c r="K638" s="3">
        <v>43618</v>
      </c>
      <c r="L638" s="3">
        <v>43685</v>
      </c>
      <c r="M638" s="1">
        <v>328</v>
      </c>
      <c r="N638" s="1" t="s">
        <v>3844</v>
      </c>
      <c r="O638" s="1" t="s">
        <v>3845</v>
      </c>
      <c r="P638" s="1">
        <v>671</v>
      </c>
      <c r="Q638" s="1" t="s">
        <v>3846</v>
      </c>
      <c r="R638">
        <f t="shared" ca="1" si="9"/>
        <v>0</v>
      </c>
      <c r="S638">
        <f t="shared" ca="1" si="9"/>
        <v>1</v>
      </c>
    </row>
    <row r="639" spans="1:19" ht="13.2">
      <c r="A639" s="1" t="s">
        <v>3847</v>
      </c>
      <c r="B639" s="1">
        <v>94</v>
      </c>
      <c r="C639" s="1" t="str">
        <f ca="1">IFERROR(__xludf.DUMMYFUNCTION("GOOGLETRANSLATE(D639,""en"",""pt"")"),"Pequeno")</f>
        <v>Pequeno</v>
      </c>
      <c r="D639" s="3">
        <v>44356</v>
      </c>
      <c r="E639" s="1">
        <v>4</v>
      </c>
      <c r="F639" s="2" t="str">
        <f ca="1">IFERROR(__xludf.DUMMYFUNCTION("GOOGLETRANSLATE(I639,""en"",""pt"")"),"Iogurte")</f>
        <v>Iogurte</v>
      </c>
      <c r="G639" s="1" t="s">
        <v>3848</v>
      </c>
      <c r="H639" s="1" t="s">
        <v>3073</v>
      </c>
      <c r="I639" s="1" t="str">
        <f ca="1">IFERROR(__xludf.DUMMYFUNCTION("GOOGLETRANSLATE(O639,""en"",""pt"")"),"22")</f>
        <v>22</v>
      </c>
      <c r="J639" s="1" t="str">
        <f ca="1">IFERROR(__xludf.DUMMYFUNCTION("GOOGLETRANSLATE(Q639,""en"",""pt"")"),"Congeladas")</f>
        <v>Congeladas</v>
      </c>
      <c r="K639" s="3">
        <v>44348</v>
      </c>
      <c r="L639" s="3">
        <v>44370</v>
      </c>
      <c r="M639" s="1">
        <v>144</v>
      </c>
      <c r="N639" s="1" t="s">
        <v>3849</v>
      </c>
      <c r="O639" s="1" t="s">
        <v>3850</v>
      </c>
      <c r="P639" s="1">
        <v>419</v>
      </c>
      <c r="Q639" s="1" t="s">
        <v>3852</v>
      </c>
      <c r="R639">
        <f t="shared" ca="1" si="9"/>
        <v>1</v>
      </c>
      <c r="S639">
        <f t="shared" ca="1" si="9"/>
        <v>1</v>
      </c>
    </row>
    <row r="640" spans="1:19" ht="13.2">
      <c r="A640" s="1" t="s">
        <v>3853</v>
      </c>
      <c r="B640" s="1">
        <v>54</v>
      </c>
      <c r="C640" s="1" t="str">
        <f ca="1">IFERROR(__xludf.DUMMYFUNCTION("GOOGLETRANSLATE(D640,""en"",""pt"")"),"Grande")</f>
        <v>Grande</v>
      </c>
      <c r="D640" s="3">
        <v>44123</v>
      </c>
      <c r="E640" s="1">
        <v>1</v>
      </c>
      <c r="F640" s="2" t="str">
        <f ca="1">IFERROR(__xludf.DUMMYFUNCTION("GOOGLETRANSLATE(I640,""en"",""pt"")"),"Leite")</f>
        <v>Leite</v>
      </c>
      <c r="G640" s="1" t="s">
        <v>3854</v>
      </c>
      <c r="H640" s="1" t="s">
        <v>3855</v>
      </c>
      <c r="I640" s="1" t="str">
        <f ca="1">IFERROR(__xludf.DUMMYFUNCTION("GOOGLETRANSLATE(O640,""en"",""pt"")"),"29")</f>
        <v>29</v>
      </c>
      <c r="J640" s="1" t="str">
        <f ca="1">IFERROR(__xludf.DUMMYFUNCTION("GOOGLETRANSLATE(Q640,""en"",""pt"")"),"Pacote Tetra")</f>
        <v>Pacote Tetra</v>
      </c>
      <c r="K640" s="3">
        <v>44090</v>
      </c>
      <c r="L640" s="3">
        <v>44119</v>
      </c>
      <c r="M640" s="1">
        <v>112</v>
      </c>
      <c r="N640" s="6">
        <v>45322</v>
      </c>
      <c r="O640" s="5">
        <v>574863</v>
      </c>
      <c r="P640" s="1">
        <v>457</v>
      </c>
      <c r="Q640" s="1" t="s">
        <v>3856</v>
      </c>
      <c r="R640">
        <f t="shared" ca="1" si="9"/>
        <v>1</v>
      </c>
      <c r="S640">
        <f t="shared" ca="1" si="9"/>
        <v>0</v>
      </c>
    </row>
    <row r="641" spans="1:19" ht="13.2">
      <c r="A641" s="1" t="s">
        <v>3857</v>
      </c>
      <c r="B641" s="1">
        <v>64</v>
      </c>
      <c r="C641" s="1" t="str">
        <f ca="1">IFERROR(__xludf.DUMMYFUNCTION("GOOGLETRANSLATE(D641,""en"",""pt"")"),"Grande")</f>
        <v>Grande</v>
      </c>
      <c r="D641" s="3">
        <v>44296</v>
      </c>
      <c r="E641" s="1">
        <v>7</v>
      </c>
      <c r="F641" s="2" t="str">
        <f ca="1">IFERROR(__xludf.DUMMYFUNCTION("GOOGLETRANSLATE(I641,""en"",""pt"")"),"Lassi")</f>
        <v>Lassi</v>
      </c>
      <c r="G641" s="1" t="s">
        <v>3858</v>
      </c>
      <c r="H641" s="1" t="s">
        <v>3859</v>
      </c>
      <c r="I641" s="1" t="str">
        <f ca="1">IFERROR(__xludf.DUMMYFUNCTION("GOOGLETRANSLATE(O641,""en"",""pt"")"),"17")</f>
        <v>17</v>
      </c>
      <c r="J641" s="1" t="str">
        <f ca="1">IFERROR(__xludf.DUMMYFUNCTION("GOOGLETRANSLATE(Q641,""en"",""pt"")"),"Refrigerado")</f>
        <v>Refrigerado</v>
      </c>
      <c r="K641" s="3">
        <v>44264</v>
      </c>
      <c r="L641" s="3">
        <v>44281</v>
      </c>
      <c r="M641" s="1">
        <v>8</v>
      </c>
      <c r="N641" s="1" t="s">
        <v>3860</v>
      </c>
      <c r="O641" s="1" t="s">
        <v>3861</v>
      </c>
      <c r="P641" s="1">
        <v>899</v>
      </c>
      <c r="Q641" s="1" t="s">
        <v>3862</v>
      </c>
      <c r="R641">
        <f t="shared" ca="1" si="9"/>
        <v>0</v>
      </c>
      <c r="S641">
        <f t="shared" ca="1" si="9"/>
        <v>1</v>
      </c>
    </row>
    <row r="642" spans="1:19" ht="13.2">
      <c r="A642" s="1" t="s">
        <v>3863</v>
      </c>
      <c r="B642" s="1">
        <v>17</v>
      </c>
      <c r="C642" s="1" t="str">
        <f ca="1">IFERROR(__xludf.DUMMYFUNCTION("GOOGLETRANSLATE(D642,""en"",""pt"")"),"Médio")</f>
        <v>Médio</v>
      </c>
      <c r="D642" s="3">
        <v>44860</v>
      </c>
      <c r="E642" s="1">
        <v>2</v>
      </c>
      <c r="F642" s="2" t="str">
        <f ca="1">IFERROR(__xludf.DUMMYFUNCTION("GOOGLETRANSLATE(I642,""en"",""pt"")"),"Manteiga")</f>
        <v>Manteiga</v>
      </c>
      <c r="G642" s="1" t="s">
        <v>3864</v>
      </c>
      <c r="H642" s="1" t="s">
        <v>3865</v>
      </c>
      <c r="I642" s="1" t="str">
        <f ca="1">IFERROR(__xludf.DUMMYFUNCTION("GOOGLETRANSLATE(O642,""en"",""pt"")"),"31")</f>
        <v>31</v>
      </c>
      <c r="J642" s="1" t="str">
        <f ca="1">IFERROR(__xludf.DUMMYFUNCTION("GOOGLETRANSLATE(Q642,""en"",""pt"")"),"Congeladas")</f>
        <v>Congeladas</v>
      </c>
      <c r="K642" s="3">
        <v>44814</v>
      </c>
      <c r="L642" s="3">
        <v>44845</v>
      </c>
      <c r="M642" s="1">
        <v>4</v>
      </c>
      <c r="N642" s="1" t="s">
        <v>3866</v>
      </c>
      <c r="O642" s="1" t="s">
        <v>3867</v>
      </c>
      <c r="P642" s="1">
        <v>47</v>
      </c>
      <c r="Q642" s="1" t="s">
        <v>3869</v>
      </c>
      <c r="R642">
        <f t="shared" ca="1" si="9"/>
        <v>1</v>
      </c>
      <c r="S642">
        <f t="shared" ca="1" si="9"/>
        <v>0</v>
      </c>
    </row>
    <row r="643" spans="1:19" ht="13.2">
      <c r="A643" s="1" t="s">
        <v>3795</v>
      </c>
      <c r="B643" s="1">
        <v>51</v>
      </c>
      <c r="C643" s="1" t="str">
        <f ca="1">IFERROR(__xludf.DUMMYFUNCTION("GOOGLETRANSLATE(D643,""en"",""pt"")"),"Médio")</f>
        <v>Médio</v>
      </c>
      <c r="D643" s="3">
        <v>44038</v>
      </c>
      <c r="E643" s="1">
        <v>10</v>
      </c>
      <c r="F643" s="2" t="str">
        <f ca="1">IFERROR(__xludf.DUMMYFUNCTION("GOOGLETRANSLATE(I643,""en"",""pt"")"),"ghee")</f>
        <v>ghee</v>
      </c>
      <c r="G643" s="1" t="s">
        <v>3870</v>
      </c>
      <c r="H643" s="1" t="s">
        <v>3871</v>
      </c>
      <c r="I643" s="1" t="str">
        <f ca="1">IFERROR(__xludf.DUMMYFUNCTION("GOOGLETRANSLATE(O643,""en"",""pt"")"),"133")</f>
        <v>133</v>
      </c>
      <c r="J643" s="1" t="str">
        <f ca="1">IFERROR(__xludf.DUMMYFUNCTION("GOOGLETRANSLATE(Q643,""en"",""pt"")"),"Ambiente")</f>
        <v>Ambiente</v>
      </c>
      <c r="K643" s="3">
        <v>44009</v>
      </c>
      <c r="L643" s="3">
        <v>44142</v>
      </c>
      <c r="M643" s="1">
        <v>99</v>
      </c>
      <c r="N643" s="1" t="s">
        <v>3872</v>
      </c>
      <c r="O643" s="1" t="s">
        <v>3873</v>
      </c>
      <c r="P643" s="1">
        <v>62</v>
      </c>
      <c r="Q643" s="1" t="s">
        <v>2827</v>
      </c>
      <c r="R643">
        <f t="shared" ref="R643:S706" ca="1" si="10">RANDBETWEEN(0,1)</f>
        <v>1</v>
      </c>
      <c r="S643">
        <f t="shared" ca="1" si="10"/>
        <v>1</v>
      </c>
    </row>
    <row r="644" spans="1:19" ht="13.2">
      <c r="A644" s="1" t="s">
        <v>3875</v>
      </c>
      <c r="B644" s="1">
        <v>15</v>
      </c>
      <c r="C644" s="1" t="str">
        <f ca="1">IFERROR(__xludf.DUMMYFUNCTION("GOOGLETRANSLATE(D644,""en"",""pt"")"),"Médio")</f>
        <v>Médio</v>
      </c>
      <c r="D644" s="3">
        <v>43595</v>
      </c>
      <c r="E644" s="1">
        <v>8</v>
      </c>
      <c r="F644" s="2" t="str">
        <f ca="1">IFERROR(__xludf.DUMMYFUNCTION("GOOGLETRANSLATE(I644,""en"",""pt"")"),"Soro de leite coalhado")</f>
        <v>Soro de leite coalhado</v>
      </c>
      <c r="G644" s="1" t="s">
        <v>3876</v>
      </c>
      <c r="H644" s="1" t="s">
        <v>3877</v>
      </c>
      <c r="I644" s="1" t="str">
        <f ca="1">IFERROR(__xludf.DUMMYFUNCTION("GOOGLETRANSLATE(O644,""en"",""pt"")"),"9")</f>
        <v>9</v>
      </c>
      <c r="J644" s="1" t="str">
        <f ca="1">IFERROR(__xludf.DUMMYFUNCTION("GOOGLETRANSLATE(Q644,""en"",""pt"")"),"Refrigerado")</f>
        <v>Refrigerado</v>
      </c>
      <c r="K644" s="3">
        <v>43570</v>
      </c>
      <c r="L644" s="3">
        <v>43579</v>
      </c>
      <c r="M644" s="1">
        <v>71</v>
      </c>
      <c r="N644" s="1" t="s">
        <v>545</v>
      </c>
      <c r="O644" s="1" t="s">
        <v>3878</v>
      </c>
      <c r="P644" s="1">
        <v>7</v>
      </c>
      <c r="Q644" s="1" t="s">
        <v>3879</v>
      </c>
      <c r="R644">
        <f t="shared" ca="1" si="10"/>
        <v>0</v>
      </c>
      <c r="S644">
        <f t="shared" ca="1" si="10"/>
        <v>0</v>
      </c>
    </row>
    <row r="645" spans="1:19" ht="13.2">
      <c r="A645" s="1" t="s">
        <v>3880</v>
      </c>
      <c r="B645" s="1">
        <v>45</v>
      </c>
      <c r="C645" s="1" t="str">
        <f ca="1">IFERROR(__xludf.DUMMYFUNCTION("GOOGLETRANSLATE(D645,""en"",""pt"")"),"Pequeno")</f>
        <v>Pequeno</v>
      </c>
      <c r="D645" s="3">
        <v>43486</v>
      </c>
      <c r="E645" s="1">
        <v>9</v>
      </c>
      <c r="F645" s="2" t="str">
        <f ca="1">IFERROR(__xludf.DUMMYFUNCTION("GOOGLETRANSLATE(I645,""en"",""pt"")"),"Painel")</f>
        <v>Painel</v>
      </c>
      <c r="G645" s="1" t="s">
        <v>3881</v>
      </c>
      <c r="H645" s="1" t="s">
        <v>3882</v>
      </c>
      <c r="I645" s="1" t="str">
        <f ca="1">IFERROR(__xludf.DUMMYFUNCTION("GOOGLETRANSLATE(O645,""en"",""pt"")"),"11")</f>
        <v>11</v>
      </c>
      <c r="J645" s="1" t="str">
        <f ca="1">IFERROR(__xludf.DUMMYFUNCTION("GOOGLETRANSLATE(Q645,""en"",""pt"")"),"Refrigerado")</f>
        <v>Refrigerado</v>
      </c>
      <c r="K645" s="3">
        <v>43463</v>
      </c>
      <c r="L645" s="3">
        <v>43474</v>
      </c>
      <c r="M645" s="1">
        <v>78</v>
      </c>
      <c r="N645" s="1" t="s">
        <v>3883</v>
      </c>
      <c r="O645" s="1" t="s">
        <v>3884</v>
      </c>
      <c r="P645" s="1">
        <v>344</v>
      </c>
      <c r="Q645" s="1" t="s">
        <v>3885</v>
      </c>
      <c r="R645">
        <f t="shared" ca="1" si="10"/>
        <v>0</v>
      </c>
      <c r="S645">
        <f t="shared" ca="1" si="10"/>
        <v>0</v>
      </c>
    </row>
    <row r="646" spans="1:19" ht="13.2">
      <c r="A646" s="1" t="s">
        <v>3886</v>
      </c>
      <c r="B646" s="1">
        <v>82</v>
      </c>
      <c r="C646" s="1" t="str">
        <f ca="1">IFERROR(__xludf.DUMMYFUNCTION("GOOGLETRANSLATE(D646,""en"",""pt"")"),"Pequeno")</f>
        <v>Pequeno</v>
      </c>
      <c r="D646" s="3">
        <v>44200</v>
      </c>
      <c r="E646" s="1">
        <v>3</v>
      </c>
      <c r="F646" s="2" t="str">
        <f ca="1">IFERROR(__xludf.DUMMYFUNCTION("GOOGLETRANSLATE(I646,""en"",""pt"")"),"Queijo")</f>
        <v>Queijo</v>
      </c>
      <c r="G646" s="1" t="s">
        <v>3887</v>
      </c>
      <c r="H646" s="1" t="s">
        <v>3888</v>
      </c>
      <c r="I646" s="1" t="str">
        <f ca="1">IFERROR(__xludf.DUMMYFUNCTION("GOOGLETRANSLATE(O646,""en"",""pt"")"),"29")</f>
        <v>29</v>
      </c>
      <c r="J646" s="1" t="str">
        <f ca="1">IFERROR(__xludf.DUMMYFUNCTION("GOOGLETRANSLATE(Q646,""en"",""pt"")"),"Refrigerado")</f>
        <v>Refrigerado</v>
      </c>
      <c r="K646" s="3">
        <v>44141</v>
      </c>
      <c r="L646" s="3">
        <v>44170</v>
      </c>
      <c r="M646" s="1">
        <v>610</v>
      </c>
      <c r="N646" s="1" t="s">
        <v>3889</v>
      </c>
      <c r="O646" s="1" t="s">
        <v>3890</v>
      </c>
      <c r="P646" s="1">
        <v>7</v>
      </c>
      <c r="Q646" s="1" t="s">
        <v>3892</v>
      </c>
      <c r="R646">
        <f t="shared" ca="1" si="10"/>
        <v>1</v>
      </c>
      <c r="S646">
        <f t="shared" ca="1" si="10"/>
        <v>0</v>
      </c>
    </row>
    <row r="647" spans="1:19" ht="13.2">
      <c r="A647" s="1" t="s">
        <v>3893</v>
      </c>
      <c r="B647" s="1">
        <v>49</v>
      </c>
      <c r="C647" s="1" t="str">
        <f ca="1">IFERROR(__xludf.DUMMYFUNCTION("GOOGLETRANSLATE(D647,""en"",""pt"")"),"Pequeno")</f>
        <v>Pequeno</v>
      </c>
      <c r="D647" s="3">
        <v>44477</v>
      </c>
      <c r="E647" s="1">
        <v>5</v>
      </c>
      <c r="F647" s="2" t="str">
        <f ca="1">IFERROR(__xludf.DUMMYFUNCTION("GOOGLETRANSLATE(I647,""en"",""pt"")"),"Sorvete")</f>
        <v>Sorvete</v>
      </c>
      <c r="G647" s="1" t="s">
        <v>53</v>
      </c>
      <c r="H647" s="1" t="s">
        <v>1829</v>
      </c>
      <c r="I647" s="1" t="str">
        <f ca="1">IFERROR(__xludf.DUMMYFUNCTION("GOOGLETRANSLATE(O647,""en"",""pt"")"),"25")</f>
        <v>25</v>
      </c>
      <c r="J647" s="1" t="str">
        <f ca="1">IFERROR(__xludf.DUMMYFUNCTION("GOOGLETRANSLATE(Q647,""en"",""pt"")"),"Congeladas")</f>
        <v>Congeladas</v>
      </c>
      <c r="K647" s="3">
        <v>44430</v>
      </c>
      <c r="L647" s="3">
        <v>44455</v>
      </c>
      <c r="M647" s="1">
        <v>52</v>
      </c>
      <c r="N647" s="1" t="s">
        <v>3894</v>
      </c>
      <c r="O647" s="1" t="s">
        <v>3895</v>
      </c>
      <c r="P647" s="1">
        <v>20</v>
      </c>
      <c r="Q647" s="1" t="s">
        <v>3896</v>
      </c>
      <c r="R647">
        <f t="shared" ca="1" si="10"/>
        <v>0</v>
      </c>
      <c r="S647">
        <f t="shared" ca="1" si="10"/>
        <v>1</v>
      </c>
    </row>
    <row r="648" spans="1:19" ht="13.2">
      <c r="A648" s="1" t="s">
        <v>3897</v>
      </c>
      <c r="B648" s="1">
        <v>32</v>
      </c>
      <c r="C648" s="1" t="str">
        <f ca="1">IFERROR(__xludf.DUMMYFUNCTION("GOOGLETRANSLATE(D648,""en"",""pt"")"),"Grande")</f>
        <v>Grande</v>
      </c>
      <c r="D648" s="3">
        <v>44330</v>
      </c>
      <c r="E648" s="1">
        <v>10</v>
      </c>
      <c r="F648" s="2" t="str">
        <f ca="1">IFERROR(__xludf.DUMMYFUNCTION("GOOGLETRANSLATE(I648,""en"",""pt"")"),"ghee")</f>
        <v>ghee</v>
      </c>
      <c r="G648" s="1" t="s">
        <v>3898</v>
      </c>
      <c r="H648" s="1" t="s">
        <v>3899</v>
      </c>
      <c r="I648" s="1" t="str">
        <f ca="1">IFERROR(__xludf.DUMMYFUNCTION("GOOGLETRANSLATE(O648,""en"",""pt"")"),"112")</f>
        <v>112</v>
      </c>
      <c r="J648" s="1" t="str">
        <f ca="1">IFERROR(__xludf.DUMMYFUNCTION("GOOGLETRANSLATE(Q648,""en"",""pt"")"),"Ambiente")</f>
        <v>Ambiente</v>
      </c>
      <c r="K648" s="3">
        <v>44288</v>
      </c>
      <c r="L648" s="3">
        <v>44400</v>
      </c>
      <c r="M648" s="1">
        <v>82</v>
      </c>
      <c r="N648" s="6">
        <v>45431</v>
      </c>
      <c r="O648" s="5" t="s">
        <v>3900</v>
      </c>
      <c r="P648" s="1">
        <v>345</v>
      </c>
      <c r="Q648" s="1" t="s">
        <v>3901</v>
      </c>
      <c r="R648">
        <f t="shared" ca="1" si="10"/>
        <v>0</v>
      </c>
      <c r="S648">
        <f t="shared" ca="1" si="10"/>
        <v>1</v>
      </c>
    </row>
    <row r="649" spans="1:19" ht="13.2">
      <c r="A649" s="1" t="s">
        <v>829</v>
      </c>
      <c r="B649" s="1">
        <v>54</v>
      </c>
      <c r="C649" s="1" t="str">
        <f ca="1">IFERROR(__xludf.DUMMYFUNCTION("GOOGLETRANSLATE(D649,""en"",""pt"")"),"Médio")</f>
        <v>Médio</v>
      </c>
      <c r="D649" s="3">
        <v>44150</v>
      </c>
      <c r="E649" s="1">
        <v>4</v>
      </c>
      <c r="F649" s="2" t="str">
        <f ca="1">IFERROR(__xludf.DUMMYFUNCTION("GOOGLETRANSLATE(I649,""en"",""pt"")"),"Iogurte")</f>
        <v>Iogurte</v>
      </c>
      <c r="G649" s="1" t="s">
        <v>3902</v>
      </c>
      <c r="H649" s="1" t="s">
        <v>3654</v>
      </c>
      <c r="I649" s="1" t="str">
        <f ca="1">IFERROR(__xludf.DUMMYFUNCTION("GOOGLETRANSLATE(O649,""en"",""pt"")"),"23")</f>
        <v>23</v>
      </c>
      <c r="J649" s="1" t="str">
        <f ca="1">IFERROR(__xludf.DUMMYFUNCTION("GOOGLETRANSLATE(Q649,""en"",""pt"")"),"Refrigerado")</f>
        <v>Refrigerado</v>
      </c>
      <c r="K649" s="3">
        <v>44136</v>
      </c>
      <c r="L649" s="3">
        <v>44159</v>
      </c>
      <c r="M649" s="1">
        <v>151</v>
      </c>
      <c r="N649" s="1" t="s">
        <v>3903</v>
      </c>
      <c r="O649" s="1" t="s">
        <v>3904</v>
      </c>
      <c r="P649" s="1">
        <v>790</v>
      </c>
      <c r="Q649" s="1" t="s">
        <v>3905</v>
      </c>
      <c r="R649">
        <f t="shared" ca="1" si="10"/>
        <v>1</v>
      </c>
      <c r="S649">
        <f t="shared" ca="1" si="10"/>
        <v>0</v>
      </c>
    </row>
    <row r="650" spans="1:19" ht="13.2">
      <c r="A650" s="1" t="s">
        <v>3906</v>
      </c>
      <c r="B650" s="1">
        <v>44</v>
      </c>
      <c r="C650" s="1" t="str">
        <f ca="1">IFERROR(__xludf.DUMMYFUNCTION("GOOGLETRANSLATE(D650,""en"",""pt"")"),"Médio")</f>
        <v>Médio</v>
      </c>
      <c r="D650" s="3">
        <v>44124</v>
      </c>
      <c r="E650" s="1">
        <v>2</v>
      </c>
      <c r="F650" s="2" t="str">
        <f ca="1">IFERROR(__xludf.DUMMYFUNCTION("GOOGLETRANSLATE(I650,""en"",""pt"")"),"Manteiga")</f>
        <v>Manteiga</v>
      </c>
      <c r="G650" s="1" t="s">
        <v>3907</v>
      </c>
      <c r="H650" s="1" t="s">
        <v>3908</v>
      </c>
      <c r="I650" s="1" t="str">
        <f ca="1">IFERROR(__xludf.DUMMYFUNCTION("GOOGLETRANSLATE(O650,""en"",""pt"")"),"25")</f>
        <v>25</v>
      </c>
      <c r="J650" s="1" t="str">
        <f ca="1">IFERROR(__xludf.DUMMYFUNCTION("GOOGLETRANSLATE(Q650,""en"",""pt"")"),"Congeladas")</f>
        <v>Congeladas</v>
      </c>
      <c r="K650" s="3">
        <v>44088</v>
      </c>
      <c r="L650" s="3">
        <v>44113</v>
      </c>
      <c r="M650" s="1">
        <v>626</v>
      </c>
      <c r="N650" s="1" t="s">
        <v>3909</v>
      </c>
      <c r="O650" s="1" t="s">
        <v>3910</v>
      </c>
      <c r="P650" s="1">
        <v>69</v>
      </c>
      <c r="Q650" s="1" t="s">
        <v>3912</v>
      </c>
      <c r="R650">
        <f t="shared" ca="1" si="10"/>
        <v>1</v>
      </c>
      <c r="S650">
        <f t="shared" ca="1" si="10"/>
        <v>1</v>
      </c>
    </row>
    <row r="651" spans="1:19" ht="13.2">
      <c r="A651" s="1" t="s">
        <v>3913</v>
      </c>
      <c r="B651" s="1">
        <v>42</v>
      </c>
      <c r="C651" s="1" t="str">
        <f ca="1">IFERROR(__xludf.DUMMYFUNCTION("GOOGLETRANSLATE(D651,""en"",""pt"")"),"Grande")</f>
        <v>Grande</v>
      </c>
      <c r="D651" s="3">
        <v>44613</v>
      </c>
      <c r="E651" s="1">
        <v>8</v>
      </c>
      <c r="F651" s="2" t="str">
        <f ca="1">IFERROR(__xludf.DUMMYFUNCTION("GOOGLETRANSLATE(I651,""en"",""pt"")"),"Soro de leite coalhado")</f>
        <v>Soro de leite coalhado</v>
      </c>
      <c r="G651" s="1" t="s">
        <v>3914</v>
      </c>
      <c r="H651" s="1" t="s">
        <v>3915</v>
      </c>
      <c r="I651" s="1" t="str">
        <f ca="1">IFERROR(__xludf.DUMMYFUNCTION("GOOGLETRANSLATE(O651,""en"",""pt"")"),"12")</f>
        <v>12</v>
      </c>
      <c r="J651" s="1" t="str">
        <f ca="1">IFERROR(__xludf.DUMMYFUNCTION("GOOGLETRANSLATE(Q651,""en"",""pt"")"),"Refrigerado")</f>
        <v>Refrigerado</v>
      </c>
      <c r="K651" s="3">
        <v>44583</v>
      </c>
      <c r="L651" s="3">
        <v>44595</v>
      </c>
      <c r="M651" s="1">
        <v>287</v>
      </c>
      <c r="N651" s="1" t="s">
        <v>3916</v>
      </c>
      <c r="O651" s="7">
        <v>1741113</v>
      </c>
      <c r="P651" s="1">
        <v>14</v>
      </c>
      <c r="Q651" s="1" t="s">
        <v>3918</v>
      </c>
      <c r="R651">
        <f t="shared" ca="1" si="10"/>
        <v>0</v>
      </c>
      <c r="S651">
        <f t="shared" ca="1" si="10"/>
        <v>0</v>
      </c>
    </row>
    <row r="652" spans="1:19" ht="13.2">
      <c r="A652" s="1" t="s">
        <v>3919</v>
      </c>
      <c r="B652" s="1">
        <v>83</v>
      </c>
      <c r="C652" s="1" t="str">
        <f ca="1">IFERROR(__xludf.DUMMYFUNCTION("GOOGLETRANSLATE(D652,""en"",""pt"")"),"Grande")</f>
        <v>Grande</v>
      </c>
      <c r="D652" s="3">
        <v>43471</v>
      </c>
      <c r="E652" s="1">
        <v>5</v>
      </c>
      <c r="F652" s="2" t="str">
        <f ca="1">IFERROR(__xludf.DUMMYFUNCTION("GOOGLETRANSLATE(I652,""en"",""pt"")"),"Sorvete")</f>
        <v>Sorvete</v>
      </c>
      <c r="G652" s="1" t="s">
        <v>3920</v>
      </c>
      <c r="H652" s="1" t="s">
        <v>3921</v>
      </c>
      <c r="I652" s="1" t="str">
        <f ca="1">IFERROR(__xludf.DUMMYFUNCTION("GOOGLETRANSLATE(O652,""en"",""pt"")"),"30")</f>
        <v>30</v>
      </c>
      <c r="J652" s="1" t="str">
        <f ca="1">IFERROR(__xludf.DUMMYFUNCTION("GOOGLETRANSLATE(Q652,""en"",""pt"")"),"Congeladas")</f>
        <v>Congeladas</v>
      </c>
      <c r="K652" s="3">
        <v>43411</v>
      </c>
      <c r="L652" s="3">
        <v>43441</v>
      </c>
      <c r="M652" s="1">
        <v>404</v>
      </c>
      <c r="N652" s="1" t="s">
        <v>3922</v>
      </c>
      <c r="O652" s="1" t="s">
        <v>3923</v>
      </c>
      <c r="P652" s="1">
        <v>17</v>
      </c>
      <c r="Q652" s="1" t="s">
        <v>3924</v>
      </c>
      <c r="R652">
        <f t="shared" ca="1" si="10"/>
        <v>1</v>
      </c>
      <c r="S652">
        <f t="shared" ca="1" si="10"/>
        <v>0</v>
      </c>
    </row>
    <row r="653" spans="1:19" ht="13.2">
      <c r="A653" s="1" t="s">
        <v>3925</v>
      </c>
      <c r="B653" s="1">
        <v>60</v>
      </c>
      <c r="C653" s="1" t="str">
        <f ca="1">IFERROR(__xludf.DUMMYFUNCTION("GOOGLETRANSLATE(D653,""en"",""pt"")"),"Médio")</f>
        <v>Médio</v>
      </c>
      <c r="D653" s="3">
        <v>44475</v>
      </c>
      <c r="E653" s="1">
        <v>1</v>
      </c>
      <c r="F653" s="2" t="str">
        <f ca="1">IFERROR(__xludf.DUMMYFUNCTION("GOOGLETRANSLATE(I653,""en"",""pt"")"),"Leite")</f>
        <v>Leite</v>
      </c>
      <c r="G653" s="1" t="s">
        <v>3926</v>
      </c>
      <c r="H653" s="1" t="s">
        <v>1105</v>
      </c>
      <c r="I653" s="1" t="str">
        <f ca="1">IFERROR(__xludf.DUMMYFUNCTION("GOOGLETRANSLATE(O653,""en"",""pt"")"),"2")</f>
        <v>2</v>
      </c>
      <c r="J653" s="1" t="str">
        <f ca="1">IFERROR(__xludf.DUMMYFUNCTION("GOOGLETRANSLATE(Q653,""en"",""pt"")"),"Pacote de polietileno")</f>
        <v>Pacote de polietileno</v>
      </c>
      <c r="K653" s="3">
        <v>44460</v>
      </c>
      <c r="L653" s="3">
        <v>44462</v>
      </c>
      <c r="M653" s="1">
        <v>477</v>
      </c>
      <c r="N653" s="1" t="s">
        <v>2422</v>
      </c>
      <c r="O653" s="1" t="s">
        <v>3927</v>
      </c>
      <c r="P653" s="1">
        <v>182</v>
      </c>
      <c r="Q653" s="1" t="s">
        <v>3929</v>
      </c>
      <c r="R653">
        <f t="shared" ca="1" si="10"/>
        <v>0</v>
      </c>
      <c r="S653">
        <f t="shared" ca="1" si="10"/>
        <v>0</v>
      </c>
    </row>
    <row r="654" spans="1:19" ht="13.2">
      <c r="A654" s="1" t="s">
        <v>3930</v>
      </c>
      <c r="B654" s="1">
        <v>18</v>
      </c>
      <c r="C654" s="1" t="str">
        <f ca="1">IFERROR(__xludf.DUMMYFUNCTION("GOOGLETRANSLATE(D654,""en"",""pt"")"),"Médio")</f>
        <v>Médio</v>
      </c>
      <c r="D654" s="3">
        <v>44378</v>
      </c>
      <c r="E654" s="1">
        <v>5</v>
      </c>
      <c r="F654" s="2" t="str">
        <f ca="1">IFERROR(__xludf.DUMMYFUNCTION("GOOGLETRANSLATE(I654,""en"",""pt"")"),"Sorvete")</f>
        <v>Sorvete</v>
      </c>
      <c r="G654" s="1" t="s">
        <v>3931</v>
      </c>
      <c r="H654" s="1" t="s">
        <v>3932</v>
      </c>
      <c r="I654" s="1" t="str">
        <f ca="1">IFERROR(__xludf.DUMMYFUNCTION("GOOGLETRANSLATE(O654,""en"",""pt"")"),"24")</f>
        <v>24</v>
      </c>
      <c r="J654" s="1" t="str">
        <f ca="1">IFERROR(__xludf.DUMMYFUNCTION("GOOGLETRANSLATE(Q654,""en"",""pt"")"),"Congeladas")</f>
        <v>Congeladas</v>
      </c>
      <c r="K654" s="3">
        <v>44356</v>
      </c>
      <c r="L654" s="3">
        <v>44380</v>
      </c>
      <c r="M654" s="1">
        <v>115</v>
      </c>
      <c r="N654" s="1" t="s">
        <v>3933</v>
      </c>
      <c r="O654" s="1" t="s">
        <v>3934</v>
      </c>
      <c r="P654" s="1">
        <v>89</v>
      </c>
      <c r="Q654" s="1" t="s">
        <v>3936</v>
      </c>
      <c r="R654">
        <f t="shared" ca="1" si="10"/>
        <v>0</v>
      </c>
      <c r="S654">
        <f t="shared" ca="1" si="10"/>
        <v>1</v>
      </c>
    </row>
    <row r="655" spans="1:19" ht="13.2">
      <c r="A655" s="1" t="s">
        <v>3937</v>
      </c>
      <c r="B655" s="1">
        <v>91</v>
      </c>
      <c r="C655" s="1" t="str">
        <f ca="1">IFERROR(__xludf.DUMMYFUNCTION("GOOGLETRANSLATE(D655,""en"",""pt"")"),"Pequeno")</f>
        <v>Pequeno</v>
      </c>
      <c r="D655" s="3">
        <v>44343</v>
      </c>
      <c r="E655" s="1">
        <v>1</v>
      </c>
      <c r="F655" s="2" t="str">
        <f ca="1">IFERROR(__xludf.DUMMYFUNCTION("GOOGLETRANSLATE(I655,""en"",""pt"")"),"Leite")</f>
        <v>Leite</v>
      </c>
      <c r="G655" s="1" t="s">
        <v>3938</v>
      </c>
      <c r="H655" s="1" t="s">
        <v>2644</v>
      </c>
      <c r="I655" s="1" t="str">
        <f ca="1">IFERROR(__xludf.DUMMYFUNCTION("GOOGLETRANSLATE(O655,""en"",""pt"")"),"2")</f>
        <v>2</v>
      </c>
      <c r="J655" s="1" t="str">
        <f ca="1">IFERROR(__xludf.DUMMYFUNCTION("GOOGLETRANSLATE(Q655,""en"",""pt"")"),"Pacote de polietileno")</f>
        <v>Pacote de polietileno</v>
      </c>
      <c r="K655" s="3">
        <v>44321</v>
      </c>
      <c r="L655" s="3">
        <v>44323</v>
      </c>
      <c r="M655" s="1">
        <v>294</v>
      </c>
      <c r="N655" s="1" t="s">
        <v>3939</v>
      </c>
      <c r="O655" s="1" t="s">
        <v>3940</v>
      </c>
      <c r="P655" s="1">
        <v>476</v>
      </c>
      <c r="Q655" s="1" t="s">
        <v>3942</v>
      </c>
      <c r="R655">
        <f t="shared" ca="1" si="10"/>
        <v>0</v>
      </c>
      <c r="S655">
        <f t="shared" ca="1" si="10"/>
        <v>0</v>
      </c>
    </row>
    <row r="656" spans="1:19" ht="13.2">
      <c r="A656" s="1" t="s">
        <v>3943</v>
      </c>
      <c r="B656" s="1">
        <v>13</v>
      </c>
      <c r="C656" s="1" t="str">
        <f ca="1">IFERROR(__xludf.DUMMYFUNCTION("GOOGLETRANSLATE(D656,""en"",""pt"")"),"Grande")</f>
        <v>Grande</v>
      </c>
      <c r="D656" s="3">
        <v>44919</v>
      </c>
      <c r="E656" s="1">
        <v>1</v>
      </c>
      <c r="F656" s="2" t="str">
        <f ca="1">IFERROR(__xludf.DUMMYFUNCTION("GOOGLETRANSLATE(I656,""en"",""pt"")"),"Leite")</f>
        <v>Leite</v>
      </c>
      <c r="G656" s="1" t="s">
        <v>3944</v>
      </c>
      <c r="H656" s="1" t="s">
        <v>3945</v>
      </c>
      <c r="I656" s="1" t="str">
        <f ca="1">IFERROR(__xludf.DUMMYFUNCTION("GOOGLETRANSLATE(O656,""en"",""pt"")"),"1")</f>
        <v>1</v>
      </c>
      <c r="J656" s="1" t="str">
        <f ca="1">IFERROR(__xludf.DUMMYFUNCTION("GOOGLETRANSLATE(Q656,""en"",""pt"")"),"Pacote de polietileno")</f>
        <v>Pacote de polietileno</v>
      </c>
      <c r="K656" s="3">
        <v>44905</v>
      </c>
      <c r="L656" s="3">
        <v>44906</v>
      </c>
      <c r="M656" s="1">
        <v>359</v>
      </c>
      <c r="N656" s="1" t="s">
        <v>3946</v>
      </c>
      <c r="O656" s="1" t="s">
        <v>3947</v>
      </c>
      <c r="P656" s="1">
        <v>87</v>
      </c>
      <c r="Q656" s="1" t="s">
        <v>3948</v>
      </c>
      <c r="R656">
        <f t="shared" ca="1" si="10"/>
        <v>0</v>
      </c>
      <c r="S656">
        <f t="shared" ca="1" si="10"/>
        <v>1</v>
      </c>
    </row>
    <row r="657" spans="1:19" ht="13.2">
      <c r="A657" s="1" t="s">
        <v>3949</v>
      </c>
      <c r="B657" s="1">
        <v>75</v>
      </c>
      <c r="C657" s="1" t="str">
        <f ca="1">IFERROR(__xludf.DUMMYFUNCTION("GOOGLETRANSLATE(D657,""en"",""pt"")"),"Pequeno")</f>
        <v>Pequeno</v>
      </c>
      <c r="D657" s="3">
        <v>44888</v>
      </c>
      <c r="E657" s="1">
        <v>1</v>
      </c>
      <c r="F657" s="2" t="str">
        <f ca="1">IFERROR(__xludf.DUMMYFUNCTION("GOOGLETRANSLATE(I657,""en"",""pt"")"),"Leite")</f>
        <v>Leite</v>
      </c>
      <c r="G657" s="1" t="s">
        <v>3950</v>
      </c>
      <c r="H657" s="1" t="s">
        <v>3951</v>
      </c>
      <c r="I657" s="1" t="str">
        <f ca="1">IFERROR(__xludf.DUMMYFUNCTION("GOOGLETRANSLATE(O657,""en"",""pt"")"),"1")</f>
        <v>1</v>
      </c>
      <c r="J657" s="1" t="str">
        <f ca="1">IFERROR(__xludf.DUMMYFUNCTION("GOOGLETRANSLATE(Q657,""en"",""pt"")"),"Pacote de polietileno")</f>
        <v>Pacote de polietileno</v>
      </c>
      <c r="K657" s="3">
        <v>44870</v>
      </c>
      <c r="L657" s="3">
        <v>44871</v>
      </c>
      <c r="M657" s="1">
        <v>11</v>
      </c>
      <c r="N657" s="1" t="s">
        <v>3952</v>
      </c>
      <c r="O657" s="1" t="s">
        <v>3953</v>
      </c>
      <c r="P657" s="1">
        <v>11</v>
      </c>
      <c r="Q657" s="1" t="s">
        <v>3954</v>
      </c>
      <c r="R657">
        <f t="shared" ca="1" si="10"/>
        <v>1</v>
      </c>
      <c r="S657">
        <f t="shared" ca="1" si="10"/>
        <v>1</v>
      </c>
    </row>
    <row r="658" spans="1:19" ht="13.2">
      <c r="A658" s="1" t="s">
        <v>3955</v>
      </c>
      <c r="B658" s="1">
        <v>39</v>
      </c>
      <c r="C658" s="1" t="str">
        <f ca="1">IFERROR(__xludf.DUMMYFUNCTION("GOOGLETRANSLATE(D658,""en"",""pt"")"),"Grande")</f>
        <v>Grande</v>
      </c>
      <c r="D658" s="3">
        <v>43532</v>
      </c>
      <c r="E658" s="1">
        <v>9</v>
      </c>
      <c r="F658" s="2" t="str">
        <f ca="1">IFERROR(__xludf.DUMMYFUNCTION("GOOGLETRANSLATE(I658,""en"",""pt"")"),"Painel")</f>
        <v>Painel</v>
      </c>
      <c r="G658" s="1" t="s">
        <v>3956</v>
      </c>
      <c r="H658" s="1" t="s">
        <v>3957</v>
      </c>
      <c r="I658" s="1" t="str">
        <f ca="1">IFERROR(__xludf.DUMMYFUNCTION("GOOGLETRANSLATE(O658,""en"",""pt"")"),"10")</f>
        <v>10</v>
      </c>
      <c r="J658" s="1" t="str">
        <f ca="1">IFERROR(__xludf.DUMMYFUNCTION("GOOGLETRANSLATE(Q658,""en"",""pt"")"),"Refrigerado")</f>
        <v>Refrigerado</v>
      </c>
      <c r="K658" s="3">
        <v>43485</v>
      </c>
      <c r="L658" s="3">
        <v>43495</v>
      </c>
      <c r="M658" s="1">
        <v>214</v>
      </c>
      <c r="N658" s="1" t="s">
        <v>3958</v>
      </c>
      <c r="O658" s="1" t="s">
        <v>3959</v>
      </c>
      <c r="P658" s="1">
        <v>490</v>
      </c>
      <c r="Q658" s="1" t="s">
        <v>3961</v>
      </c>
      <c r="R658">
        <f t="shared" ca="1" si="10"/>
        <v>1</v>
      </c>
      <c r="S658">
        <f t="shared" ca="1" si="10"/>
        <v>1</v>
      </c>
    </row>
    <row r="659" spans="1:19" ht="13.2">
      <c r="A659" s="1" t="s">
        <v>3962</v>
      </c>
      <c r="B659" s="1">
        <v>33</v>
      </c>
      <c r="C659" s="1" t="str">
        <f ca="1">IFERROR(__xludf.DUMMYFUNCTION("GOOGLETRANSLATE(D659,""en"",""pt"")"),"Pequeno")</f>
        <v>Pequeno</v>
      </c>
      <c r="D659" s="3">
        <v>44586</v>
      </c>
      <c r="E659" s="1">
        <v>5</v>
      </c>
      <c r="F659" s="2" t="str">
        <f ca="1">IFERROR(__xludf.DUMMYFUNCTION("GOOGLETRANSLATE(I659,""en"",""pt"")"),"Sorvete")</f>
        <v>Sorvete</v>
      </c>
      <c r="G659" s="1" t="s">
        <v>3963</v>
      </c>
      <c r="H659" s="1" t="s">
        <v>1416</v>
      </c>
      <c r="I659" s="1" t="str">
        <f ca="1">IFERROR(__xludf.DUMMYFUNCTION("GOOGLETRANSLATE(O659,""en"",""pt"")"),"21")</f>
        <v>21</v>
      </c>
      <c r="J659" s="1" t="str">
        <f ca="1">IFERROR(__xludf.DUMMYFUNCTION("GOOGLETRANSLATE(Q659,""en"",""pt"")"),"Congeladas")</f>
        <v>Congeladas</v>
      </c>
      <c r="K659" s="3">
        <v>44563</v>
      </c>
      <c r="L659" s="3">
        <v>44584</v>
      </c>
      <c r="M659" s="1">
        <v>217</v>
      </c>
      <c r="N659" s="1" t="s">
        <v>3964</v>
      </c>
      <c r="O659" s="1" t="s">
        <v>3965</v>
      </c>
      <c r="P659" s="1">
        <v>232</v>
      </c>
      <c r="Q659" s="1" t="s">
        <v>3966</v>
      </c>
      <c r="R659">
        <f t="shared" ca="1" si="10"/>
        <v>1</v>
      </c>
      <c r="S659">
        <f t="shared" ca="1" si="10"/>
        <v>0</v>
      </c>
    </row>
    <row r="660" spans="1:19" ht="13.2">
      <c r="A660" s="1" t="s">
        <v>3967</v>
      </c>
      <c r="B660" s="1">
        <v>30</v>
      </c>
      <c r="C660" s="1" t="str">
        <f ca="1">IFERROR(__xludf.DUMMYFUNCTION("GOOGLETRANSLATE(D660,""en"",""pt"")"),"Médio")</f>
        <v>Médio</v>
      </c>
      <c r="D660" s="3">
        <v>44143</v>
      </c>
      <c r="E660" s="1">
        <v>7</v>
      </c>
      <c r="F660" s="2" t="str">
        <f ca="1">IFERROR(__xludf.DUMMYFUNCTION("GOOGLETRANSLATE(I660,""en"",""pt"")"),"Lassi")</f>
        <v>Lassi</v>
      </c>
      <c r="G660" s="1" t="s">
        <v>3968</v>
      </c>
      <c r="H660" s="1" t="s">
        <v>3969</v>
      </c>
      <c r="I660" s="1" t="str">
        <f ca="1">IFERROR(__xludf.DUMMYFUNCTION("GOOGLETRANSLATE(O660,""en"",""pt"")"),"18")</f>
        <v>18</v>
      </c>
      <c r="J660" s="1" t="str">
        <f ca="1">IFERROR(__xludf.DUMMYFUNCTION("GOOGLETRANSLATE(Q660,""en"",""pt"")"),"Refrigerado")</f>
        <v>Refrigerado</v>
      </c>
      <c r="K660" s="3">
        <v>44084</v>
      </c>
      <c r="L660" s="3">
        <v>44102</v>
      </c>
      <c r="M660" s="1">
        <v>387</v>
      </c>
      <c r="N660" s="1" t="s">
        <v>3970</v>
      </c>
      <c r="O660" s="1" t="s">
        <v>3971</v>
      </c>
      <c r="P660" s="1">
        <v>240</v>
      </c>
      <c r="Q660" s="1" t="s">
        <v>3972</v>
      </c>
      <c r="R660">
        <f t="shared" ca="1" si="10"/>
        <v>1</v>
      </c>
      <c r="S660">
        <f t="shared" ca="1" si="10"/>
        <v>0</v>
      </c>
    </row>
    <row r="661" spans="1:19" ht="13.2">
      <c r="A661" s="1" t="s">
        <v>3973</v>
      </c>
      <c r="B661" s="1">
        <v>44</v>
      </c>
      <c r="C661" s="1" t="str">
        <f ca="1">IFERROR(__xludf.DUMMYFUNCTION("GOOGLETRANSLATE(D661,""en"",""pt"")"),"Médio")</f>
        <v>Médio</v>
      </c>
      <c r="D661" s="3">
        <v>43745</v>
      </c>
      <c r="E661" s="1">
        <v>8</v>
      </c>
      <c r="F661" s="2" t="str">
        <f ca="1">IFERROR(__xludf.DUMMYFUNCTION("GOOGLETRANSLATE(I661,""en"",""pt"")"),"Soro de leite coalhado")</f>
        <v>Soro de leite coalhado</v>
      </c>
      <c r="G661" s="1" t="s">
        <v>3974</v>
      </c>
      <c r="H661" s="1" t="s">
        <v>3975</v>
      </c>
      <c r="I661" s="1" t="str">
        <f ca="1">IFERROR(__xludf.DUMMYFUNCTION("GOOGLETRANSLATE(O661,""en"",""pt"")"),"11")</f>
        <v>11</v>
      </c>
      <c r="J661" s="1" t="str">
        <f ca="1">IFERROR(__xludf.DUMMYFUNCTION("GOOGLETRANSLATE(Q661,""en"",""pt"")"),"Refrigerado")</f>
        <v>Refrigerado</v>
      </c>
      <c r="K661" s="3">
        <v>43718</v>
      </c>
      <c r="L661" s="3">
        <v>43729</v>
      </c>
      <c r="M661" s="1">
        <v>136</v>
      </c>
      <c r="N661" s="1" t="s">
        <v>3976</v>
      </c>
      <c r="O661" s="7">
        <v>2330705</v>
      </c>
      <c r="P661" s="1">
        <v>300</v>
      </c>
      <c r="Q661" s="1" t="s">
        <v>3977</v>
      </c>
      <c r="R661">
        <f t="shared" ca="1" si="10"/>
        <v>1</v>
      </c>
      <c r="S661">
        <f t="shared" ca="1" si="10"/>
        <v>1</v>
      </c>
    </row>
    <row r="662" spans="1:19" ht="13.2">
      <c r="A662" s="1" t="s">
        <v>3978</v>
      </c>
      <c r="B662" s="1">
        <v>55</v>
      </c>
      <c r="C662" s="1" t="str">
        <f ca="1">IFERROR(__xludf.DUMMYFUNCTION("GOOGLETRANSLATE(D662,""en"",""pt"")"),"Pequeno")</f>
        <v>Pequeno</v>
      </c>
      <c r="D662" s="3">
        <v>44024</v>
      </c>
      <c r="E662" s="1">
        <v>3</v>
      </c>
      <c r="F662" s="2" t="str">
        <f ca="1">IFERROR(__xludf.DUMMYFUNCTION("GOOGLETRANSLATE(I662,""en"",""pt"")"),"Queijo")</f>
        <v>Queijo</v>
      </c>
      <c r="G662" s="1" t="s">
        <v>3979</v>
      </c>
      <c r="H662" s="1" t="s">
        <v>3980</v>
      </c>
      <c r="I662" s="1" t="str">
        <f ca="1">IFERROR(__xludf.DUMMYFUNCTION("GOOGLETRANSLATE(O662,""en"",""pt"")"),"90")</f>
        <v>90</v>
      </c>
      <c r="J662" s="1" t="str">
        <f ca="1">IFERROR(__xludf.DUMMYFUNCTION("GOOGLETRANSLATE(Q662,""en"",""pt"")"),"Congeladas")</f>
        <v>Congeladas</v>
      </c>
      <c r="K662" s="3">
        <v>43964</v>
      </c>
      <c r="L662" s="3">
        <v>44054</v>
      </c>
      <c r="M662" s="1">
        <v>472</v>
      </c>
      <c r="N662" s="1" t="s">
        <v>2905</v>
      </c>
      <c r="O662" s="1" t="s">
        <v>3981</v>
      </c>
      <c r="P662" s="1">
        <v>99</v>
      </c>
      <c r="Q662" s="1" t="s">
        <v>3982</v>
      </c>
      <c r="R662">
        <f t="shared" ca="1" si="10"/>
        <v>0</v>
      </c>
      <c r="S662">
        <f t="shared" ca="1" si="10"/>
        <v>1</v>
      </c>
    </row>
    <row r="663" spans="1:19" ht="13.2">
      <c r="A663" s="1" t="s">
        <v>3983</v>
      </c>
      <c r="B663" s="1">
        <v>33</v>
      </c>
      <c r="C663" s="1" t="str">
        <f ca="1">IFERROR(__xludf.DUMMYFUNCTION("GOOGLETRANSLATE(D663,""en"",""pt"")"),"Pequeno")</f>
        <v>Pequeno</v>
      </c>
      <c r="D663" s="3">
        <v>44109</v>
      </c>
      <c r="E663" s="1">
        <v>8</v>
      </c>
      <c r="F663" s="2" t="str">
        <f ca="1">IFERROR(__xludf.DUMMYFUNCTION("GOOGLETRANSLATE(I663,""en"",""pt"")"),"Soro de leite coalhado")</f>
        <v>Soro de leite coalhado</v>
      </c>
      <c r="G663" s="1" t="s">
        <v>3984</v>
      </c>
      <c r="H663" s="1" t="s">
        <v>3635</v>
      </c>
      <c r="I663" s="1" t="str">
        <f ca="1">IFERROR(__xludf.DUMMYFUNCTION("GOOGLETRANSLATE(O663,""en"",""pt"")"),"12")</f>
        <v>12</v>
      </c>
      <c r="J663" s="1" t="str">
        <f ca="1">IFERROR(__xludf.DUMMYFUNCTION("GOOGLETRANSLATE(Q663,""en"",""pt"")"),"Refrigerado")</f>
        <v>Refrigerado</v>
      </c>
      <c r="K663" s="3">
        <v>44103</v>
      </c>
      <c r="L663" s="3">
        <v>44115</v>
      </c>
      <c r="M663" s="1">
        <v>419</v>
      </c>
      <c r="N663" s="1" t="s">
        <v>3743</v>
      </c>
      <c r="O663" s="1" t="s">
        <v>3985</v>
      </c>
      <c r="P663" s="1">
        <v>148</v>
      </c>
      <c r="Q663" s="1" t="s">
        <v>3987</v>
      </c>
      <c r="R663">
        <f t="shared" ca="1" si="10"/>
        <v>0</v>
      </c>
      <c r="S663">
        <f t="shared" ca="1" si="10"/>
        <v>0</v>
      </c>
    </row>
    <row r="664" spans="1:19" ht="13.2">
      <c r="A664" s="1" t="s">
        <v>3988</v>
      </c>
      <c r="B664" s="1">
        <v>27</v>
      </c>
      <c r="C664" s="1" t="str">
        <f ca="1">IFERROR(__xludf.DUMMYFUNCTION("GOOGLETRANSLATE(D664,""en"",""pt"")"),"Médio")</f>
        <v>Médio</v>
      </c>
      <c r="D664" s="3">
        <v>44392</v>
      </c>
      <c r="E664" s="1">
        <v>10</v>
      </c>
      <c r="F664" s="2" t="str">
        <f ca="1">IFERROR(__xludf.DUMMYFUNCTION("GOOGLETRANSLATE(I664,""en"",""pt"")"),"ghee")</f>
        <v>ghee</v>
      </c>
      <c r="G664" s="1" t="s">
        <v>3989</v>
      </c>
      <c r="H664" s="1" t="s">
        <v>1810</v>
      </c>
      <c r="I664" s="1" t="str">
        <f ca="1">IFERROR(__xludf.DUMMYFUNCTION("GOOGLETRANSLATE(O664,""en"",""pt"")"),"71")</f>
        <v>71</v>
      </c>
      <c r="J664" s="1" t="str">
        <f ca="1">IFERROR(__xludf.DUMMYFUNCTION("GOOGLETRANSLATE(Q664,""en"",""pt"")"),"Ambiente")</f>
        <v>Ambiente</v>
      </c>
      <c r="K664" s="3">
        <v>44354</v>
      </c>
      <c r="L664" s="3">
        <v>44425</v>
      </c>
      <c r="M664" s="1">
        <v>34</v>
      </c>
      <c r="N664" s="1" t="s">
        <v>3990</v>
      </c>
      <c r="O664" s="1" t="s">
        <v>3991</v>
      </c>
      <c r="P664" s="1">
        <v>446</v>
      </c>
      <c r="Q664" s="1" t="s">
        <v>3993</v>
      </c>
      <c r="R664">
        <f t="shared" ca="1" si="10"/>
        <v>0</v>
      </c>
      <c r="S664">
        <f t="shared" ca="1" si="10"/>
        <v>0</v>
      </c>
    </row>
    <row r="665" spans="1:19" ht="13.2">
      <c r="A665" s="1" t="s">
        <v>3994</v>
      </c>
      <c r="B665" s="1">
        <v>71</v>
      </c>
      <c r="C665" s="1" t="str">
        <f ca="1">IFERROR(__xludf.DUMMYFUNCTION("GOOGLETRANSLATE(D665,""en"",""pt"")"),"Grande")</f>
        <v>Grande</v>
      </c>
      <c r="D665" s="3">
        <v>44692</v>
      </c>
      <c r="E665" s="1">
        <v>8</v>
      </c>
      <c r="F665" s="2" t="str">
        <f ca="1">IFERROR(__xludf.DUMMYFUNCTION("GOOGLETRANSLATE(I665,""en"",""pt"")"),"Soro de leite coalhado")</f>
        <v>Soro de leite coalhado</v>
      </c>
      <c r="G665" s="1" t="s">
        <v>3995</v>
      </c>
      <c r="H665" s="1" t="s">
        <v>3996</v>
      </c>
      <c r="I665" s="1" t="str">
        <f ca="1">IFERROR(__xludf.DUMMYFUNCTION("GOOGLETRANSLATE(O665,""en"",""pt"")"),"10")</f>
        <v>10</v>
      </c>
      <c r="J665" s="1" t="str">
        <f ca="1">IFERROR(__xludf.DUMMYFUNCTION("GOOGLETRANSLATE(Q665,""en"",""pt"")"),"Refrigerado")</f>
        <v>Refrigerado</v>
      </c>
      <c r="K665" s="3">
        <v>44648</v>
      </c>
      <c r="L665" s="3">
        <v>44658</v>
      </c>
      <c r="M665" s="1">
        <v>137</v>
      </c>
      <c r="N665" s="1" t="s">
        <v>3997</v>
      </c>
      <c r="O665" s="1" t="s">
        <v>3998</v>
      </c>
      <c r="P665" s="1">
        <v>52</v>
      </c>
      <c r="Q665" s="1" t="s">
        <v>4000</v>
      </c>
      <c r="R665">
        <f t="shared" ca="1" si="10"/>
        <v>1</v>
      </c>
      <c r="S665">
        <f t="shared" ca="1" si="10"/>
        <v>1</v>
      </c>
    </row>
    <row r="666" spans="1:19" ht="13.2">
      <c r="A666" s="1" t="s">
        <v>4001</v>
      </c>
      <c r="B666" s="1">
        <v>50</v>
      </c>
      <c r="C666" s="1" t="str">
        <f ca="1">IFERROR(__xludf.DUMMYFUNCTION("GOOGLETRANSLATE(D666,""en"",""pt"")"),"Médio")</f>
        <v>Médio</v>
      </c>
      <c r="D666" s="3">
        <v>44515</v>
      </c>
      <c r="E666" s="1">
        <v>8</v>
      </c>
      <c r="F666" s="2" t="str">
        <f ca="1">IFERROR(__xludf.DUMMYFUNCTION("GOOGLETRANSLATE(I666,""en"",""pt"")"),"Soro de leite coalhado")</f>
        <v>Soro de leite coalhado</v>
      </c>
      <c r="G666" s="1" t="s">
        <v>4002</v>
      </c>
      <c r="H666" s="1" t="s">
        <v>4003</v>
      </c>
      <c r="I666" s="1" t="str">
        <f ca="1">IFERROR(__xludf.DUMMYFUNCTION("GOOGLETRANSLATE(O666,""en"",""pt"")"),"11")</f>
        <v>11</v>
      </c>
      <c r="J666" s="1" t="str">
        <f ca="1">IFERROR(__xludf.DUMMYFUNCTION("GOOGLETRANSLATE(Q666,""en"",""pt"")"),"Refrigerado")</f>
        <v>Refrigerado</v>
      </c>
      <c r="K666" s="3">
        <v>44475</v>
      </c>
      <c r="L666" s="3">
        <v>44486</v>
      </c>
      <c r="M666" s="1">
        <v>65</v>
      </c>
      <c r="N666" s="1" t="s">
        <v>4004</v>
      </c>
      <c r="O666" s="5">
        <v>774102</v>
      </c>
      <c r="P666" s="1">
        <v>30</v>
      </c>
      <c r="Q666" s="1" t="s">
        <v>4006</v>
      </c>
      <c r="R666">
        <f t="shared" ca="1" si="10"/>
        <v>1</v>
      </c>
      <c r="S666">
        <f t="shared" ca="1" si="10"/>
        <v>1</v>
      </c>
    </row>
    <row r="667" spans="1:19" ht="13.2">
      <c r="A667" s="1" t="s">
        <v>4007</v>
      </c>
      <c r="B667" s="1">
        <v>53</v>
      </c>
      <c r="C667" s="1" t="str">
        <f ca="1">IFERROR(__xludf.DUMMYFUNCTION("GOOGLETRANSLATE(D667,""en"",""pt"")"),"Médio")</f>
        <v>Médio</v>
      </c>
      <c r="D667" s="3">
        <v>43941</v>
      </c>
      <c r="E667" s="1">
        <v>6</v>
      </c>
      <c r="F667" s="2" t="str">
        <f ca="1">IFERROR(__xludf.DUMMYFUNCTION("GOOGLETRANSLATE(I667,""en"",""pt"")"),"Coalhada")</f>
        <v>Coalhada</v>
      </c>
      <c r="G667" s="1" t="s">
        <v>4008</v>
      </c>
      <c r="H667" s="1" t="s">
        <v>4009</v>
      </c>
      <c r="I667" s="1" t="str">
        <f ca="1">IFERROR(__xludf.DUMMYFUNCTION("GOOGLETRANSLATE(O667,""en"",""pt"")"),"6")</f>
        <v>6</v>
      </c>
      <c r="J667" s="1" t="str">
        <f ca="1">IFERROR(__xludf.DUMMYFUNCTION("GOOGLETRANSLATE(Q667,""en"",""pt"")"),"Refrigerado")</f>
        <v>Refrigerado</v>
      </c>
      <c r="K667" s="3">
        <v>43885</v>
      </c>
      <c r="L667" s="3">
        <v>43891</v>
      </c>
      <c r="M667" s="1">
        <v>55</v>
      </c>
      <c r="N667" s="1" t="s">
        <v>4010</v>
      </c>
      <c r="O667" s="5">
        <v>662733</v>
      </c>
      <c r="P667" s="1">
        <v>554</v>
      </c>
      <c r="Q667" s="1" t="s">
        <v>4012</v>
      </c>
      <c r="R667">
        <f t="shared" ca="1" si="10"/>
        <v>1</v>
      </c>
      <c r="S667">
        <f t="shared" ca="1" si="10"/>
        <v>0</v>
      </c>
    </row>
    <row r="668" spans="1:19" ht="13.2">
      <c r="A668" s="1" t="s">
        <v>4013</v>
      </c>
      <c r="B668" s="1">
        <v>95</v>
      </c>
      <c r="C668" s="1" t="str">
        <f ca="1">IFERROR(__xludf.DUMMYFUNCTION("GOOGLETRANSLATE(D668,""en"",""pt"")"),"Grande")</f>
        <v>Grande</v>
      </c>
      <c r="D668" s="3">
        <v>43628</v>
      </c>
      <c r="E668" s="1">
        <v>10</v>
      </c>
      <c r="F668" s="2" t="str">
        <f ca="1">IFERROR(__xludf.DUMMYFUNCTION("GOOGLETRANSLATE(I668,""en"",""pt"")"),"ghee")</f>
        <v>ghee</v>
      </c>
      <c r="G668" s="1" t="s">
        <v>328</v>
      </c>
      <c r="H668" s="1" t="s">
        <v>153</v>
      </c>
      <c r="I668" s="1" t="str">
        <f ca="1">IFERROR(__xludf.DUMMYFUNCTION("GOOGLETRANSLATE(O668,""en"",""pt"")"),"71")</f>
        <v>71</v>
      </c>
      <c r="J668" s="1" t="str">
        <f ca="1">IFERROR(__xludf.DUMMYFUNCTION("GOOGLETRANSLATE(Q668,""en"",""pt"")"),"Ambiente")</f>
        <v>Ambiente</v>
      </c>
      <c r="K668" s="3">
        <v>43601</v>
      </c>
      <c r="L668" s="3">
        <v>43672</v>
      </c>
      <c r="M668" s="1">
        <v>226</v>
      </c>
      <c r="N668" s="1" t="s">
        <v>4014</v>
      </c>
      <c r="O668" s="1" t="s">
        <v>4015</v>
      </c>
      <c r="P668" s="1">
        <v>101</v>
      </c>
      <c r="Q668" s="1" t="s">
        <v>4016</v>
      </c>
      <c r="R668">
        <f t="shared" ca="1" si="10"/>
        <v>1</v>
      </c>
      <c r="S668">
        <f t="shared" ca="1" si="10"/>
        <v>0</v>
      </c>
    </row>
    <row r="669" spans="1:19" ht="13.2">
      <c r="A669" s="1" t="s">
        <v>4017</v>
      </c>
      <c r="B669" s="1">
        <v>81</v>
      </c>
      <c r="C669" s="1" t="str">
        <f ca="1">IFERROR(__xludf.DUMMYFUNCTION("GOOGLETRANSLATE(D669,""en"",""pt"")"),"Grande")</f>
        <v>Grande</v>
      </c>
      <c r="D669" s="3">
        <v>43604</v>
      </c>
      <c r="E669" s="1">
        <v>3</v>
      </c>
      <c r="F669" s="2" t="str">
        <f ca="1">IFERROR(__xludf.DUMMYFUNCTION("GOOGLETRANSLATE(I669,""en"",""pt"")"),"Queijo")</f>
        <v>Queijo</v>
      </c>
      <c r="G669" s="1" t="s">
        <v>3843</v>
      </c>
      <c r="H669" s="1" t="s">
        <v>4018</v>
      </c>
      <c r="I669" s="1" t="str">
        <f ca="1">IFERROR(__xludf.DUMMYFUNCTION("GOOGLETRANSLATE(O669,""en"",""pt"")"),"78")</f>
        <v>78</v>
      </c>
      <c r="J669" s="1" t="str">
        <f ca="1">IFERROR(__xludf.DUMMYFUNCTION("GOOGLETRANSLATE(Q669,""en"",""pt"")"),"Refrigerado")</f>
        <v>Refrigerado</v>
      </c>
      <c r="K669" s="3">
        <v>43580</v>
      </c>
      <c r="L669" s="3">
        <v>43658</v>
      </c>
      <c r="M669" s="1">
        <v>31</v>
      </c>
      <c r="N669" s="6">
        <v>45371</v>
      </c>
      <c r="O669" s="1" t="s">
        <v>4019</v>
      </c>
      <c r="P669" s="1">
        <v>39</v>
      </c>
      <c r="Q669" s="1" t="s">
        <v>4021</v>
      </c>
      <c r="R669">
        <f t="shared" ca="1" si="10"/>
        <v>0</v>
      </c>
      <c r="S669">
        <f t="shared" ca="1" si="10"/>
        <v>0</v>
      </c>
    </row>
    <row r="670" spans="1:19" ht="13.2">
      <c r="A670" s="1" t="s">
        <v>4022</v>
      </c>
      <c r="B670" s="1">
        <v>75</v>
      </c>
      <c r="C670" s="1" t="str">
        <f ca="1">IFERROR(__xludf.DUMMYFUNCTION("GOOGLETRANSLATE(D670,""en"",""pt"")"),"Médio")</f>
        <v>Médio</v>
      </c>
      <c r="D670" s="3">
        <v>44694</v>
      </c>
      <c r="E670" s="1">
        <v>6</v>
      </c>
      <c r="F670" s="2" t="str">
        <f ca="1">IFERROR(__xludf.DUMMYFUNCTION("GOOGLETRANSLATE(I670,""en"",""pt"")"),"Coalhada")</f>
        <v>Coalhada</v>
      </c>
      <c r="G670" s="1" t="s">
        <v>4023</v>
      </c>
      <c r="H670" s="1" t="s">
        <v>4024</v>
      </c>
      <c r="I670" s="1" t="str">
        <f ca="1">IFERROR(__xludf.DUMMYFUNCTION("GOOGLETRANSLATE(O670,""en"",""pt"")"),"5")</f>
        <v>5</v>
      </c>
      <c r="J670" s="1" t="str">
        <f ca="1">IFERROR(__xludf.DUMMYFUNCTION("GOOGLETRANSLATE(Q670,""en"",""pt"")"),"Refrigerado")</f>
        <v>Refrigerado</v>
      </c>
      <c r="K670" s="3">
        <v>44641</v>
      </c>
      <c r="L670" s="3">
        <v>44646</v>
      </c>
      <c r="M670" s="1">
        <v>165</v>
      </c>
      <c r="N670" s="4">
        <v>45398</v>
      </c>
      <c r="O670" s="1" t="s">
        <v>4025</v>
      </c>
      <c r="P670" s="1">
        <v>146</v>
      </c>
      <c r="Q670" s="1" t="s">
        <v>4026</v>
      </c>
      <c r="R670">
        <f t="shared" ca="1" si="10"/>
        <v>1</v>
      </c>
      <c r="S670">
        <f t="shared" ca="1" si="10"/>
        <v>1</v>
      </c>
    </row>
    <row r="671" spans="1:19" ht="13.2">
      <c r="A671" s="1" t="s">
        <v>4027</v>
      </c>
      <c r="B671" s="1">
        <v>82</v>
      </c>
      <c r="C671" s="1" t="str">
        <f ca="1">IFERROR(__xludf.DUMMYFUNCTION("GOOGLETRANSLATE(D671,""en"",""pt"")"),"Grande")</f>
        <v>Grande</v>
      </c>
      <c r="D671" s="3">
        <v>43985</v>
      </c>
      <c r="E671" s="1">
        <v>8</v>
      </c>
      <c r="F671" s="2" t="str">
        <f ca="1">IFERROR(__xludf.DUMMYFUNCTION("GOOGLETRANSLATE(I671,""en"",""pt"")"),"Soro de leite coalhado")</f>
        <v>Soro de leite coalhado</v>
      </c>
      <c r="G671" s="1" t="s">
        <v>4028</v>
      </c>
      <c r="H671" s="1" t="s">
        <v>4029</v>
      </c>
      <c r="I671" s="1" t="str">
        <f ca="1">IFERROR(__xludf.DUMMYFUNCTION("GOOGLETRANSLATE(O671,""en"",""pt"")"),"8")</f>
        <v>8</v>
      </c>
      <c r="J671" s="1" t="str">
        <f ca="1">IFERROR(__xludf.DUMMYFUNCTION("GOOGLETRANSLATE(Q671,""en"",""pt"")"),"Refrigerado")</f>
        <v>Refrigerado</v>
      </c>
      <c r="K671" s="3">
        <v>43941</v>
      </c>
      <c r="L671" s="3">
        <v>43949</v>
      </c>
      <c r="M671" s="1">
        <v>1</v>
      </c>
      <c r="N671" s="1" t="s">
        <v>4030</v>
      </c>
      <c r="O671" s="1" t="s">
        <v>4030</v>
      </c>
      <c r="P671" s="1">
        <v>301</v>
      </c>
      <c r="Q671" s="1" t="s">
        <v>4032</v>
      </c>
      <c r="R671">
        <f t="shared" ca="1" si="10"/>
        <v>0</v>
      </c>
      <c r="S671">
        <f t="shared" ca="1" si="10"/>
        <v>0</v>
      </c>
    </row>
    <row r="672" spans="1:19" ht="13.2">
      <c r="A672" s="1" t="s">
        <v>4033</v>
      </c>
      <c r="B672" s="1">
        <v>40</v>
      </c>
      <c r="C672" s="1" t="str">
        <f ca="1">IFERROR(__xludf.DUMMYFUNCTION("GOOGLETRANSLATE(D672,""en"",""pt"")"),"Pequeno")</f>
        <v>Pequeno</v>
      </c>
      <c r="D672" s="3">
        <v>43521</v>
      </c>
      <c r="E672" s="1">
        <v>7</v>
      </c>
      <c r="F672" s="2" t="str">
        <f ca="1">IFERROR(__xludf.DUMMYFUNCTION("GOOGLETRANSLATE(I672,""en"",""pt"")"),"Lassi")</f>
        <v>Lassi</v>
      </c>
      <c r="G672" s="1" t="s">
        <v>4034</v>
      </c>
      <c r="H672" s="1" t="s">
        <v>4035</v>
      </c>
      <c r="I672" s="1" t="str">
        <f ca="1">IFERROR(__xludf.DUMMYFUNCTION("GOOGLETRANSLATE(O672,""en"",""pt"")"),"18")</f>
        <v>18</v>
      </c>
      <c r="J672" s="1" t="str">
        <f ca="1">IFERROR(__xludf.DUMMYFUNCTION("GOOGLETRANSLATE(Q672,""en"",""pt"")"),"Refrigerado")</f>
        <v>Refrigerado</v>
      </c>
      <c r="K672" s="3">
        <v>43520</v>
      </c>
      <c r="L672" s="3">
        <v>43538</v>
      </c>
      <c r="M672" s="1">
        <v>93</v>
      </c>
      <c r="N672" s="1" t="s">
        <v>1150</v>
      </c>
      <c r="O672" s="1" t="s">
        <v>4036</v>
      </c>
      <c r="P672" s="1">
        <v>333</v>
      </c>
      <c r="Q672" s="1" t="s">
        <v>4037</v>
      </c>
      <c r="R672">
        <f t="shared" ca="1" si="10"/>
        <v>1</v>
      </c>
      <c r="S672">
        <f t="shared" ca="1" si="10"/>
        <v>0</v>
      </c>
    </row>
    <row r="673" spans="1:19" ht="13.2">
      <c r="A673" s="1" t="s">
        <v>4038</v>
      </c>
      <c r="B673" s="1">
        <v>25</v>
      </c>
      <c r="C673" s="1" t="str">
        <f ca="1">IFERROR(__xludf.DUMMYFUNCTION("GOOGLETRANSLATE(D673,""en"",""pt"")"),"Grande")</f>
        <v>Grande</v>
      </c>
      <c r="D673" s="3">
        <v>44007</v>
      </c>
      <c r="E673" s="1">
        <v>7</v>
      </c>
      <c r="F673" s="2" t="str">
        <f ca="1">IFERROR(__xludf.DUMMYFUNCTION("GOOGLETRANSLATE(I673,""en"",""pt"")"),"Lassi")</f>
        <v>Lassi</v>
      </c>
      <c r="G673" s="1" t="s">
        <v>4039</v>
      </c>
      <c r="H673" s="1" t="s">
        <v>2633</v>
      </c>
      <c r="I673" s="1" t="str">
        <f ca="1">IFERROR(__xludf.DUMMYFUNCTION("GOOGLETRANSLATE(O673,""en"",""pt"")"),"12")</f>
        <v>12</v>
      </c>
      <c r="J673" s="1" t="str">
        <f ca="1">IFERROR(__xludf.DUMMYFUNCTION("GOOGLETRANSLATE(Q673,""en"",""pt"")"),"Refrigerado")</f>
        <v>Refrigerado</v>
      </c>
      <c r="K673" s="3">
        <v>43995</v>
      </c>
      <c r="L673" s="3">
        <v>44007</v>
      </c>
      <c r="M673" s="1">
        <v>260</v>
      </c>
      <c r="N673" s="1" t="s">
        <v>4040</v>
      </c>
      <c r="O673" s="1" t="s">
        <v>4041</v>
      </c>
      <c r="P673" s="1">
        <v>114</v>
      </c>
      <c r="Q673" s="1" t="s">
        <v>2189</v>
      </c>
      <c r="R673">
        <f t="shared" ca="1" si="10"/>
        <v>1</v>
      </c>
      <c r="S673">
        <f t="shared" ca="1" si="10"/>
        <v>0</v>
      </c>
    </row>
    <row r="674" spans="1:19" ht="13.2">
      <c r="A674" s="1" t="s">
        <v>4043</v>
      </c>
      <c r="B674" s="1">
        <v>84</v>
      </c>
      <c r="C674" s="1" t="str">
        <f ca="1">IFERROR(__xludf.DUMMYFUNCTION("GOOGLETRANSLATE(D674,""en"",""pt"")"),"Pequeno")</f>
        <v>Pequeno</v>
      </c>
      <c r="D674" s="3">
        <v>44199</v>
      </c>
      <c r="E674" s="1">
        <v>8</v>
      </c>
      <c r="F674" s="2" t="str">
        <f ca="1">IFERROR(__xludf.DUMMYFUNCTION("GOOGLETRANSLATE(I674,""en"",""pt"")"),"Soro de leite coalhado")</f>
        <v>Soro de leite coalhado</v>
      </c>
      <c r="G674" s="1" t="s">
        <v>4044</v>
      </c>
      <c r="H674" s="1" t="s">
        <v>4045</v>
      </c>
      <c r="I674" s="1" t="str">
        <f ca="1">IFERROR(__xludf.DUMMYFUNCTION("GOOGLETRANSLATE(O674,""en"",""pt"")"),"9")</f>
        <v>9</v>
      </c>
      <c r="J674" s="1" t="str">
        <f ca="1">IFERROR(__xludf.DUMMYFUNCTION("GOOGLETRANSLATE(Q674,""en"",""pt"")"),"Refrigerado")</f>
        <v>Refrigerado</v>
      </c>
      <c r="K674" s="3">
        <v>44167</v>
      </c>
      <c r="L674" s="3">
        <v>44176</v>
      </c>
      <c r="M674" s="1">
        <v>475</v>
      </c>
      <c r="N674" s="1" t="s">
        <v>4046</v>
      </c>
      <c r="O674" s="1" t="s">
        <v>4047</v>
      </c>
      <c r="P674" s="1">
        <v>298</v>
      </c>
      <c r="Q674" s="1" t="s">
        <v>4048</v>
      </c>
      <c r="R674">
        <f t="shared" ca="1" si="10"/>
        <v>1</v>
      </c>
      <c r="S674">
        <f t="shared" ca="1" si="10"/>
        <v>1</v>
      </c>
    </row>
    <row r="675" spans="1:19" ht="13.2">
      <c r="A675" s="1" t="s">
        <v>4049</v>
      </c>
      <c r="B675" s="1">
        <v>48</v>
      </c>
      <c r="C675" s="1" t="str">
        <f ca="1">IFERROR(__xludf.DUMMYFUNCTION("GOOGLETRANSLATE(D675,""en"",""pt"")"),"Grande")</f>
        <v>Grande</v>
      </c>
      <c r="D675" s="3">
        <v>44781</v>
      </c>
      <c r="E675" s="1">
        <v>7</v>
      </c>
      <c r="F675" s="2" t="str">
        <f ca="1">IFERROR(__xludf.DUMMYFUNCTION("GOOGLETRANSLATE(I675,""en"",""pt"")"),"Lassi")</f>
        <v>Lassi</v>
      </c>
      <c r="G675" s="1" t="s">
        <v>4050</v>
      </c>
      <c r="H675" s="1" t="s">
        <v>3882</v>
      </c>
      <c r="I675" s="1" t="str">
        <f ca="1">IFERROR(__xludf.DUMMYFUNCTION("GOOGLETRANSLATE(O675,""en"",""pt"")"),"14")</f>
        <v>14</v>
      </c>
      <c r="J675" s="1" t="str">
        <f ca="1">IFERROR(__xludf.DUMMYFUNCTION("GOOGLETRANSLATE(Q675,""en"",""pt"")"),"Refrigerado")</f>
        <v>Refrigerado</v>
      </c>
      <c r="K675" s="3">
        <v>44775</v>
      </c>
      <c r="L675" s="3">
        <v>44789</v>
      </c>
      <c r="M675" s="1">
        <v>315</v>
      </c>
      <c r="N675" s="1" t="s">
        <v>4051</v>
      </c>
      <c r="O675" s="5">
        <v>843072</v>
      </c>
      <c r="P675" s="1">
        <v>353</v>
      </c>
      <c r="Q675" s="1" t="s">
        <v>4052</v>
      </c>
      <c r="R675">
        <f t="shared" ca="1" si="10"/>
        <v>0</v>
      </c>
      <c r="S675">
        <f t="shared" ca="1" si="10"/>
        <v>0</v>
      </c>
    </row>
    <row r="676" spans="1:19" ht="13.2">
      <c r="A676" s="1" t="s">
        <v>4053</v>
      </c>
      <c r="B676" s="1">
        <v>16</v>
      </c>
      <c r="C676" s="1" t="str">
        <f ca="1">IFERROR(__xludf.DUMMYFUNCTION("GOOGLETRANSLATE(D676,""en"",""pt"")"),"Médio")</f>
        <v>Médio</v>
      </c>
      <c r="D676" s="3">
        <v>44596</v>
      </c>
      <c r="E676" s="1">
        <v>4</v>
      </c>
      <c r="F676" s="2" t="str">
        <f ca="1">IFERROR(__xludf.DUMMYFUNCTION("GOOGLETRANSLATE(I676,""en"",""pt"")"),"Iogurte")</f>
        <v>Iogurte</v>
      </c>
      <c r="G676" s="1" t="s">
        <v>4054</v>
      </c>
      <c r="H676" s="1" t="s">
        <v>4055</v>
      </c>
      <c r="I676" s="1" t="str">
        <f ca="1">IFERROR(__xludf.DUMMYFUNCTION("GOOGLETRANSLATE(O676,""en"",""pt"")"),"25")</f>
        <v>25</v>
      </c>
      <c r="J676" s="1" t="str">
        <f ca="1">IFERROR(__xludf.DUMMYFUNCTION("GOOGLETRANSLATE(Q676,""en"",""pt"")"),"Refrigerado")</f>
        <v>Refrigerado</v>
      </c>
      <c r="K676" s="3">
        <v>44580</v>
      </c>
      <c r="L676" s="3">
        <v>44605</v>
      </c>
      <c r="M676" s="1">
        <v>105</v>
      </c>
      <c r="N676" s="6">
        <v>45411</v>
      </c>
      <c r="O676" s="5">
        <v>419697</v>
      </c>
      <c r="P676" s="1">
        <v>543</v>
      </c>
      <c r="Q676" s="1" t="s">
        <v>4057</v>
      </c>
      <c r="R676">
        <f t="shared" ca="1" si="10"/>
        <v>0</v>
      </c>
      <c r="S676">
        <f t="shared" ca="1" si="10"/>
        <v>1</v>
      </c>
    </row>
    <row r="677" spans="1:19" ht="13.2">
      <c r="A677" s="1" t="s">
        <v>4058</v>
      </c>
      <c r="B677" s="1">
        <v>41</v>
      </c>
      <c r="C677" s="1" t="str">
        <f ca="1">IFERROR(__xludf.DUMMYFUNCTION("GOOGLETRANSLATE(D677,""en"",""pt"")"),"Pequeno")</f>
        <v>Pequeno</v>
      </c>
      <c r="D677" s="3">
        <v>44181</v>
      </c>
      <c r="E677" s="1">
        <v>3</v>
      </c>
      <c r="F677" s="2" t="str">
        <f ca="1">IFERROR(__xludf.DUMMYFUNCTION("GOOGLETRANSLATE(I677,""en"",""pt"")"),"Queijo")</f>
        <v>Queijo</v>
      </c>
      <c r="G677" s="1" t="s">
        <v>4059</v>
      </c>
      <c r="H677" s="1" t="s">
        <v>4060</v>
      </c>
      <c r="I677" s="1" t="str">
        <f ca="1">IFERROR(__xludf.DUMMYFUNCTION("GOOGLETRANSLATE(O677,""en"",""pt"")"),"56")</f>
        <v>56</v>
      </c>
      <c r="J677" s="1" t="str">
        <f ca="1">IFERROR(__xludf.DUMMYFUNCTION("GOOGLETRANSLATE(Q677,""en"",""pt"")"),"Congeladas")</f>
        <v>Congeladas</v>
      </c>
      <c r="K677" s="3">
        <v>44150</v>
      </c>
      <c r="L677" s="3">
        <v>44206</v>
      </c>
      <c r="M677" s="1">
        <v>448</v>
      </c>
      <c r="N677" s="1" t="s">
        <v>110</v>
      </c>
      <c r="O677" s="1" t="s">
        <v>4061</v>
      </c>
      <c r="P677" s="1">
        <v>43</v>
      </c>
      <c r="Q677" s="1" t="s">
        <v>4063</v>
      </c>
      <c r="R677">
        <f t="shared" ca="1" si="10"/>
        <v>1</v>
      </c>
      <c r="S677">
        <f t="shared" ca="1" si="10"/>
        <v>0</v>
      </c>
    </row>
    <row r="678" spans="1:19" ht="13.2">
      <c r="A678" s="1" t="s">
        <v>4064</v>
      </c>
      <c r="B678" s="1">
        <v>72</v>
      </c>
      <c r="C678" s="1" t="str">
        <f ca="1">IFERROR(__xludf.DUMMYFUNCTION("GOOGLETRANSLATE(D678,""en"",""pt"")"),"Médio")</f>
        <v>Médio</v>
      </c>
      <c r="D678" s="3">
        <v>43753</v>
      </c>
      <c r="E678" s="1">
        <v>3</v>
      </c>
      <c r="F678" s="2" t="str">
        <f ca="1">IFERROR(__xludf.DUMMYFUNCTION("GOOGLETRANSLATE(I678,""en"",""pt"")"),"Queijo")</f>
        <v>Queijo</v>
      </c>
      <c r="G678" s="1" t="s">
        <v>4065</v>
      </c>
      <c r="H678" s="1" t="s">
        <v>4066</v>
      </c>
      <c r="I678" s="1" t="str">
        <f ca="1">IFERROR(__xludf.DUMMYFUNCTION("GOOGLETRANSLATE(O678,""en"",""pt"")"),"39")</f>
        <v>39</v>
      </c>
      <c r="J678" s="1" t="str">
        <f ca="1">IFERROR(__xludf.DUMMYFUNCTION("GOOGLETRANSLATE(Q678,""en"",""pt"")"),"Congeladas")</f>
        <v>Congeladas</v>
      </c>
      <c r="K678" s="3">
        <v>43735</v>
      </c>
      <c r="L678" s="3">
        <v>43774</v>
      </c>
      <c r="M678" s="1">
        <v>417</v>
      </c>
      <c r="N678" s="1" t="s">
        <v>4067</v>
      </c>
      <c r="O678" s="1" t="s">
        <v>4068</v>
      </c>
      <c r="P678" s="1">
        <v>291</v>
      </c>
      <c r="Q678" s="1" t="s">
        <v>4070</v>
      </c>
      <c r="R678">
        <f t="shared" ca="1" si="10"/>
        <v>1</v>
      </c>
      <c r="S678">
        <f t="shared" ca="1" si="10"/>
        <v>0</v>
      </c>
    </row>
    <row r="679" spans="1:19" ht="13.2">
      <c r="A679" s="1" t="s">
        <v>4071</v>
      </c>
      <c r="B679" s="1">
        <v>86</v>
      </c>
      <c r="C679" s="1" t="str">
        <f ca="1">IFERROR(__xludf.DUMMYFUNCTION("GOOGLETRANSLATE(D679,""en"",""pt"")"),"Médio")</f>
        <v>Médio</v>
      </c>
      <c r="D679" s="3">
        <v>43898</v>
      </c>
      <c r="E679" s="1">
        <v>8</v>
      </c>
      <c r="F679" s="2" t="str">
        <f ca="1">IFERROR(__xludf.DUMMYFUNCTION("GOOGLETRANSLATE(I679,""en"",""pt"")"),"Soro de leite coalhado")</f>
        <v>Soro de leite coalhado</v>
      </c>
      <c r="G679" s="1" t="s">
        <v>4072</v>
      </c>
      <c r="H679" s="1" t="s">
        <v>4073</v>
      </c>
      <c r="I679" s="1" t="str">
        <f ca="1">IFERROR(__xludf.DUMMYFUNCTION("GOOGLETRANSLATE(O679,""en"",""pt"")"),"10")</f>
        <v>10</v>
      </c>
      <c r="J679" s="1" t="str">
        <f ca="1">IFERROR(__xludf.DUMMYFUNCTION("GOOGLETRANSLATE(Q679,""en"",""pt"")"),"Refrigerado")</f>
        <v>Refrigerado</v>
      </c>
      <c r="K679" s="3">
        <v>43896</v>
      </c>
      <c r="L679" s="3">
        <v>43906</v>
      </c>
      <c r="M679" s="1">
        <v>406</v>
      </c>
      <c r="N679" s="1" t="s">
        <v>4074</v>
      </c>
      <c r="O679" s="1" t="s">
        <v>4075</v>
      </c>
      <c r="P679" s="1">
        <v>2</v>
      </c>
      <c r="Q679" s="1" t="s">
        <v>4076</v>
      </c>
      <c r="R679">
        <f t="shared" ca="1" si="10"/>
        <v>0</v>
      </c>
      <c r="S679">
        <f t="shared" ca="1" si="10"/>
        <v>1</v>
      </c>
    </row>
    <row r="680" spans="1:19" ht="13.2">
      <c r="A680" s="1" t="s">
        <v>4077</v>
      </c>
      <c r="B680" s="1">
        <v>18</v>
      </c>
      <c r="C680" s="1" t="str">
        <f ca="1">IFERROR(__xludf.DUMMYFUNCTION("GOOGLETRANSLATE(D680,""en"",""pt"")"),"Pequeno")</f>
        <v>Pequeno</v>
      </c>
      <c r="D680" s="3">
        <v>44308</v>
      </c>
      <c r="E680" s="1">
        <v>1</v>
      </c>
      <c r="F680" s="2" t="str">
        <f ca="1">IFERROR(__xludf.DUMMYFUNCTION("GOOGLETRANSLATE(I680,""en"",""pt"")"),"Leite")</f>
        <v>Leite</v>
      </c>
      <c r="G680" s="1" t="s">
        <v>4078</v>
      </c>
      <c r="H680" s="1" t="s">
        <v>303</v>
      </c>
      <c r="I680" s="1" t="str">
        <f ca="1">IFERROR(__xludf.DUMMYFUNCTION("GOOGLETRANSLATE(O680,""en"",""pt"")"),"1")</f>
        <v>1</v>
      </c>
      <c r="J680" s="1" t="str">
        <f ca="1">IFERROR(__xludf.DUMMYFUNCTION("GOOGLETRANSLATE(Q680,""en"",""pt"")"),"Pacote de polietileno")</f>
        <v>Pacote de polietileno</v>
      </c>
      <c r="K680" s="3">
        <v>44268</v>
      </c>
      <c r="L680" s="3">
        <v>44269</v>
      </c>
      <c r="M680" s="1">
        <v>740</v>
      </c>
      <c r="N680" s="1" t="s">
        <v>4079</v>
      </c>
      <c r="O680" s="1" t="s">
        <v>4080</v>
      </c>
      <c r="P680" s="1">
        <v>156</v>
      </c>
      <c r="Q680" s="1" t="s">
        <v>4081</v>
      </c>
      <c r="R680">
        <f t="shared" ca="1" si="10"/>
        <v>0</v>
      </c>
      <c r="S680">
        <f t="shared" ca="1" si="10"/>
        <v>0</v>
      </c>
    </row>
    <row r="681" spans="1:19" ht="13.2">
      <c r="A681" s="1" t="s">
        <v>4082</v>
      </c>
      <c r="B681" s="1">
        <v>72</v>
      </c>
      <c r="C681" s="1" t="str">
        <f ca="1">IFERROR(__xludf.DUMMYFUNCTION("GOOGLETRANSLATE(D681,""en"",""pt"")"),"Pequeno")</f>
        <v>Pequeno</v>
      </c>
      <c r="D681" s="3">
        <v>44091</v>
      </c>
      <c r="E681" s="1">
        <v>2</v>
      </c>
      <c r="F681" s="2" t="str">
        <f ca="1">IFERROR(__xludf.DUMMYFUNCTION("GOOGLETRANSLATE(I681,""en"",""pt"")"),"Manteiga")</f>
        <v>Manteiga</v>
      </c>
      <c r="G681" s="1" t="s">
        <v>4083</v>
      </c>
      <c r="H681" s="1" t="s">
        <v>4084</v>
      </c>
      <c r="I681" s="1" t="str">
        <f ca="1">IFERROR(__xludf.DUMMYFUNCTION("GOOGLETRANSLATE(O681,""en"",""pt"")"),"27")</f>
        <v>27</v>
      </c>
      <c r="J681" s="1" t="str">
        <f ca="1">IFERROR(__xludf.DUMMYFUNCTION("GOOGLETRANSLATE(Q681,""en"",""pt"")"),"Refrigerado")</f>
        <v>Refrigerado</v>
      </c>
      <c r="K681" s="3">
        <v>44077</v>
      </c>
      <c r="L681" s="3">
        <v>44104</v>
      </c>
      <c r="M681" s="1">
        <v>35</v>
      </c>
      <c r="N681" s="1" t="s">
        <v>4085</v>
      </c>
      <c r="O681" s="1" t="s">
        <v>4086</v>
      </c>
      <c r="P681" s="1">
        <v>586</v>
      </c>
      <c r="Q681" s="1" t="s">
        <v>4087</v>
      </c>
      <c r="R681">
        <f t="shared" ca="1" si="10"/>
        <v>0</v>
      </c>
      <c r="S681">
        <f t="shared" ca="1" si="10"/>
        <v>0</v>
      </c>
    </row>
    <row r="682" spans="1:19" ht="13.2">
      <c r="A682" s="1" t="s">
        <v>4088</v>
      </c>
      <c r="B682" s="1">
        <v>30</v>
      </c>
      <c r="C682" s="1" t="str">
        <f ca="1">IFERROR(__xludf.DUMMYFUNCTION("GOOGLETRANSLATE(D682,""en"",""pt"")"),"Pequeno")</f>
        <v>Pequeno</v>
      </c>
      <c r="D682" s="3">
        <v>43884</v>
      </c>
      <c r="E682" s="1">
        <v>4</v>
      </c>
      <c r="F682" s="2" t="str">
        <f ca="1">IFERROR(__xludf.DUMMYFUNCTION("GOOGLETRANSLATE(I682,""en"",""pt"")"),"Iogurte")</f>
        <v>Iogurte</v>
      </c>
      <c r="G682" s="1" t="s">
        <v>4089</v>
      </c>
      <c r="H682" s="6">
        <v>45466</v>
      </c>
      <c r="I682" s="1" t="str">
        <f ca="1">IFERROR(__xludf.DUMMYFUNCTION("GOOGLETRANSLATE(O682,""en"",""pt"")"),"24")</f>
        <v>24</v>
      </c>
      <c r="J682" s="1" t="str">
        <f ca="1">IFERROR(__xludf.DUMMYFUNCTION("GOOGLETRANSLATE(Q682,""en"",""pt"")"),"Refrigerado")</f>
        <v>Refrigerado</v>
      </c>
      <c r="K682" s="3">
        <v>43867</v>
      </c>
      <c r="L682" s="3">
        <v>43891</v>
      </c>
      <c r="M682" s="1">
        <v>920</v>
      </c>
      <c r="N682" s="1" t="s">
        <v>4090</v>
      </c>
      <c r="O682" s="1" t="s">
        <v>4091</v>
      </c>
      <c r="P682" s="1">
        <v>50</v>
      </c>
      <c r="Q682" s="1" t="s">
        <v>4093</v>
      </c>
      <c r="R682">
        <f t="shared" ca="1" si="10"/>
        <v>0</v>
      </c>
      <c r="S682">
        <f t="shared" ca="1" si="10"/>
        <v>1</v>
      </c>
    </row>
    <row r="683" spans="1:19" ht="13.2">
      <c r="A683" s="1" t="s">
        <v>4094</v>
      </c>
      <c r="B683" s="1">
        <v>25</v>
      </c>
      <c r="C683" s="1" t="str">
        <f ca="1">IFERROR(__xludf.DUMMYFUNCTION("GOOGLETRANSLATE(D683,""en"",""pt"")"),"Pequeno")</f>
        <v>Pequeno</v>
      </c>
      <c r="D683" s="3">
        <v>43587</v>
      </c>
      <c r="E683" s="1">
        <v>6</v>
      </c>
      <c r="F683" s="2" t="str">
        <f ca="1">IFERROR(__xludf.DUMMYFUNCTION("GOOGLETRANSLATE(I683,""en"",""pt"")"),"Coalhada")</f>
        <v>Coalhada</v>
      </c>
      <c r="G683" s="1" t="s">
        <v>4095</v>
      </c>
      <c r="H683" s="1" t="s">
        <v>4096</v>
      </c>
      <c r="I683" s="1" t="str">
        <f ca="1">IFERROR(__xludf.DUMMYFUNCTION("GOOGLETRANSLATE(O683,""en"",""pt"")"),"6")</f>
        <v>6</v>
      </c>
      <c r="J683" s="1" t="str">
        <f ca="1">IFERROR(__xludf.DUMMYFUNCTION("GOOGLETRANSLATE(Q683,""en"",""pt"")"),"Refrigerado")</f>
        <v>Refrigerado</v>
      </c>
      <c r="K683" s="3">
        <v>43559</v>
      </c>
      <c r="L683" s="3">
        <v>43565</v>
      </c>
      <c r="M683" s="1">
        <v>346</v>
      </c>
      <c r="N683" s="1" t="s">
        <v>4097</v>
      </c>
      <c r="O683" s="1" t="s">
        <v>4098</v>
      </c>
      <c r="P683" s="1">
        <v>15</v>
      </c>
      <c r="Q683" s="1" t="s">
        <v>4099</v>
      </c>
      <c r="R683">
        <f t="shared" ca="1" si="10"/>
        <v>1</v>
      </c>
      <c r="S683">
        <f t="shared" ca="1" si="10"/>
        <v>1</v>
      </c>
    </row>
    <row r="684" spans="1:19" ht="13.2">
      <c r="A684" s="1" t="s">
        <v>4100</v>
      </c>
      <c r="B684" s="1">
        <v>56</v>
      </c>
      <c r="C684" s="1" t="str">
        <f ca="1">IFERROR(__xludf.DUMMYFUNCTION("GOOGLETRANSLATE(D684,""en"",""pt"")"),"Médio")</f>
        <v>Médio</v>
      </c>
      <c r="D684" s="3">
        <v>44917</v>
      </c>
      <c r="E684" s="1">
        <v>6</v>
      </c>
      <c r="F684" s="2" t="str">
        <f ca="1">IFERROR(__xludf.DUMMYFUNCTION("GOOGLETRANSLATE(I684,""en"",""pt"")"),"Coalhada")</f>
        <v>Coalhada</v>
      </c>
      <c r="G684" s="1" t="s">
        <v>4101</v>
      </c>
      <c r="H684" s="1" t="s">
        <v>4102</v>
      </c>
      <c r="I684" s="1" t="str">
        <f ca="1">IFERROR(__xludf.DUMMYFUNCTION("GOOGLETRANSLATE(O684,""en"",""pt"")"),"5")</f>
        <v>5</v>
      </c>
      <c r="J684" s="1" t="str">
        <f ca="1">IFERROR(__xludf.DUMMYFUNCTION("GOOGLETRANSLATE(Q684,""en"",""pt"")"),"Refrigerado")</f>
        <v>Refrigerado</v>
      </c>
      <c r="K684" s="3">
        <v>44903</v>
      </c>
      <c r="L684" s="3">
        <v>44908</v>
      </c>
      <c r="M684" s="1">
        <v>199</v>
      </c>
      <c r="N684" s="1" t="s">
        <v>4103</v>
      </c>
      <c r="O684" s="1" t="s">
        <v>4104</v>
      </c>
      <c r="P684" s="1">
        <v>298</v>
      </c>
      <c r="Q684" s="1" t="s">
        <v>4106</v>
      </c>
      <c r="R684">
        <f t="shared" ca="1" si="10"/>
        <v>1</v>
      </c>
      <c r="S684">
        <f t="shared" ca="1" si="10"/>
        <v>0</v>
      </c>
    </row>
    <row r="685" spans="1:19" ht="13.2">
      <c r="A685" s="1" t="s">
        <v>4107</v>
      </c>
      <c r="B685" s="1">
        <v>50</v>
      </c>
      <c r="C685" s="1" t="str">
        <f ca="1">IFERROR(__xludf.DUMMYFUNCTION("GOOGLETRANSLATE(D685,""en"",""pt"")"),"Pequeno")</f>
        <v>Pequeno</v>
      </c>
      <c r="D685" s="3">
        <v>43672</v>
      </c>
      <c r="E685" s="1">
        <v>3</v>
      </c>
      <c r="F685" s="2" t="str">
        <f ca="1">IFERROR(__xludf.DUMMYFUNCTION("GOOGLETRANSLATE(I685,""en"",""pt"")"),"Queijo")</f>
        <v>Queijo</v>
      </c>
      <c r="G685" s="1" t="s">
        <v>4108</v>
      </c>
      <c r="H685" s="1" t="s">
        <v>2421</v>
      </c>
      <c r="I685" s="1" t="str">
        <f ca="1">IFERROR(__xludf.DUMMYFUNCTION("GOOGLETRANSLATE(O685,""en"",""pt"")"),"87")</f>
        <v>87</v>
      </c>
      <c r="J685" s="1" t="str">
        <f ca="1">IFERROR(__xludf.DUMMYFUNCTION("GOOGLETRANSLATE(Q685,""en"",""pt"")"),"Refrigerado")</f>
        <v>Refrigerado</v>
      </c>
      <c r="K685" s="3">
        <v>43660</v>
      </c>
      <c r="L685" s="3">
        <v>43747</v>
      </c>
      <c r="M685" s="1">
        <v>400</v>
      </c>
      <c r="N685" s="1" t="s">
        <v>4109</v>
      </c>
      <c r="O685" s="1" t="s">
        <v>4110</v>
      </c>
      <c r="P685" s="1">
        <v>468</v>
      </c>
      <c r="Q685" s="1" t="s">
        <v>4111</v>
      </c>
      <c r="R685">
        <f t="shared" ca="1" si="10"/>
        <v>0</v>
      </c>
      <c r="S685">
        <f t="shared" ca="1" si="10"/>
        <v>1</v>
      </c>
    </row>
    <row r="686" spans="1:19" ht="13.2">
      <c r="A686" s="1" t="s">
        <v>4112</v>
      </c>
      <c r="B686" s="1">
        <v>20</v>
      </c>
      <c r="C686" s="1" t="str">
        <f ca="1">IFERROR(__xludf.DUMMYFUNCTION("GOOGLETRANSLATE(D686,""en"",""pt"")"),"Médio")</f>
        <v>Médio</v>
      </c>
      <c r="D686" s="3">
        <v>44808</v>
      </c>
      <c r="E686" s="1">
        <v>6</v>
      </c>
      <c r="F686" s="2" t="str">
        <f ca="1">IFERROR(__xludf.DUMMYFUNCTION("GOOGLETRANSLATE(I686,""en"",""pt"")"),"Coalhada")</f>
        <v>Coalhada</v>
      </c>
      <c r="G686" s="1" t="s">
        <v>4113</v>
      </c>
      <c r="H686" s="1" t="s">
        <v>4114</v>
      </c>
      <c r="I686" s="1" t="str">
        <f ca="1">IFERROR(__xludf.DUMMYFUNCTION("GOOGLETRANSLATE(O686,""en"",""pt"")"),"5")</f>
        <v>5</v>
      </c>
      <c r="J686" s="1" t="str">
        <f ca="1">IFERROR(__xludf.DUMMYFUNCTION("GOOGLETRANSLATE(Q686,""en"",""pt"")"),"Refrigerado")</f>
        <v>Refrigerado</v>
      </c>
      <c r="K686" s="3">
        <v>44780</v>
      </c>
      <c r="L686" s="3">
        <v>44785</v>
      </c>
      <c r="M686" s="1">
        <v>166</v>
      </c>
      <c r="N686" s="1" t="s">
        <v>1540</v>
      </c>
      <c r="O686" s="7">
        <v>301113</v>
      </c>
      <c r="P686" s="1">
        <v>198</v>
      </c>
      <c r="Q686" s="1" t="s">
        <v>4116</v>
      </c>
      <c r="R686">
        <f t="shared" ca="1" si="10"/>
        <v>1</v>
      </c>
      <c r="S686">
        <f t="shared" ca="1" si="10"/>
        <v>0</v>
      </c>
    </row>
    <row r="687" spans="1:19" ht="13.2">
      <c r="A687" s="1" t="s">
        <v>4117</v>
      </c>
      <c r="B687" s="1">
        <v>58</v>
      </c>
      <c r="C687" s="1" t="str">
        <f ca="1">IFERROR(__xludf.DUMMYFUNCTION("GOOGLETRANSLATE(D687,""en"",""pt"")"),"Médio")</f>
        <v>Médio</v>
      </c>
      <c r="D687" s="3">
        <v>44593</v>
      </c>
      <c r="E687" s="1">
        <v>6</v>
      </c>
      <c r="F687" s="2" t="str">
        <f ca="1">IFERROR(__xludf.DUMMYFUNCTION("GOOGLETRANSLATE(I687,""en"",""pt"")"),"Coalhada")</f>
        <v>Coalhada</v>
      </c>
      <c r="G687" s="1" t="s">
        <v>4118</v>
      </c>
      <c r="H687" s="1" t="s">
        <v>4119</v>
      </c>
      <c r="I687" s="1" t="str">
        <f ca="1">IFERROR(__xludf.DUMMYFUNCTION("GOOGLETRANSLATE(O687,""en"",""pt"")"),"6")</f>
        <v>6</v>
      </c>
      <c r="J687" s="1" t="str">
        <f ca="1">IFERROR(__xludf.DUMMYFUNCTION("GOOGLETRANSLATE(Q687,""en"",""pt"")"),"Refrigerado")</f>
        <v>Refrigerado</v>
      </c>
      <c r="K687" s="3">
        <v>44535</v>
      </c>
      <c r="L687" s="3">
        <v>44541</v>
      </c>
      <c r="M687" s="1">
        <v>235</v>
      </c>
      <c r="N687" s="1" t="s">
        <v>4120</v>
      </c>
      <c r="O687" s="1" t="s">
        <v>4121</v>
      </c>
      <c r="P687" s="1">
        <v>516</v>
      </c>
      <c r="Q687" s="1" t="s">
        <v>4123</v>
      </c>
      <c r="R687">
        <f t="shared" ca="1" si="10"/>
        <v>1</v>
      </c>
      <c r="S687">
        <f t="shared" ca="1" si="10"/>
        <v>0</v>
      </c>
    </row>
    <row r="688" spans="1:19" ht="13.2">
      <c r="A688" s="1" t="s">
        <v>4124</v>
      </c>
      <c r="B688" s="1">
        <v>18</v>
      </c>
      <c r="C688" s="1" t="str">
        <f ca="1">IFERROR(__xludf.DUMMYFUNCTION("GOOGLETRANSLATE(D688,""en"",""pt"")"),"Grande")</f>
        <v>Grande</v>
      </c>
      <c r="D688" s="3">
        <v>44220</v>
      </c>
      <c r="E688" s="1">
        <v>3</v>
      </c>
      <c r="F688" s="2" t="str">
        <f ca="1">IFERROR(__xludf.DUMMYFUNCTION("GOOGLETRANSLATE(I688,""en"",""pt"")"),"Queijo")</f>
        <v>Queijo</v>
      </c>
      <c r="G688" s="1" t="s">
        <v>4125</v>
      </c>
      <c r="H688" s="1" t="s">
        <v>4126</v>
      </c>
      <c r="I688" s="1" t="str">
        <f ca="1">IFERROR(__xludf.DUMMYFUNCTION("GOOGLETRANSLATE(O688,""en"",""pt"")"),"56")</f>
        <v>56</v>
      </c>
      <c r="J688" s="1" t="str">
        <f ca="1">IFERROR(__xludf.DUMMYFUNCTION("GOOGLETRANSLATE(Q688,""en"",""pt"")"),"Congeladas")</f>
        <v>Congeladas</v>
      </c>
      <c r="K688" s="3">
        <v>44202</v>
      </c>
      <c r="L688" s="3">
        <v>44258</v>
      </c>
      <c r="M688" s="1">
        <v>31</v>
      </c>
      <c r="N688" s="1" t="s">
        <v>4127</v>
      </c>
      <c r="O688" s="7">
        <v>252140</v>
      </c>
      <c r="P688" s="1">
        <v>15</v>
      </c>
      <c r="Q688" s="1" t="s">
        <v>4129</v>
      </c>
      <c r="R688">
        <f t="shared" ca="1" si="10"/>
        <v>0</v>
      </c>
      <c r="S688">
        <f t="shared" ca="1" si="10"/>
        <v>1</v>
      </c>
    </row>
    <row r="689" spans="1:19" ht="13.2">
      <c r="A689" s="1" t="s">
        <v>4130</v>
      </c>
      <c r="B689" s="1">
        <v>96</v>
      </c>
      <c r="C689" s="1" t="str">
        <f ca="1">IFERROR(__xludf.DUMMYFUNCTION("GOOGLETRANSLATE(D689,""en"",""pt"")"),"Médio")</f>
        <v>Médio</v>
      </c>
      <c r="D689" s="3">
        <v>44631</v>
      </c>
      <c r="E689" s="1">
        <v>6</v>
      </c>
      <c r="F689" s="2" t="str">
        <f ca="1">IFERROR(__xludf.DUMMYFUNCTION("GOOGLETRANSLATE(I689,""en"",""pt"")"),"Coalhada")</f>
        <v>Coalhada</v>
      </c>
      <c r="G689" s="1" t="s">
        <v>4131</v>
      </c>
      <c r="H689" s="1" t="s">
        <v>4132</v>
      </c>
      <c r="I689" s="1" t="str">
        <f ca="1">IFERROR(__xludf.DUMMYFUNCTION("GOOGLETRANSLATE(O689,""en"",""pt"")"),"5")</f>
        <v>5</v>
      </c>
      <c r="J689" s="1" t="str">
        <f ca="1">IFERROR(__xludf.DUMMYFUNCTION("GOOGLETRANSLATE(Q689,""en"",""pt"")"),"Refrigerado")</f>
        <v>Refrigerado</v>
      </c>
      <c r="K689" s="3">
        <v>44621</v>
      </c>
      <c r="L689" s="3">
        <v>44626</v>
      </c>
      <c r="M689" s="1">
        <v>74</v>
      </c>
      <c r="N689" s="1" t="s">
        <v>4133</v>
      </c>
      <c r="O689" s="1" t="s">
        <v>4134</v>
      </c>
      <c r="P689" s="1">
        <v>763</v>
      </c>
      <c r="Q689" s="1" t="s">
        <v>4135</v>
      </c>
      <c r="R689">
        <f t="shared" ca="1" si="10"/>
        <v>0</v>
      </c>
      <c r="S689">
        <f t="shared" ca="1" si="10"/>
        <v>1</v>
      </c>
    </row>
    <row r="690" spans="1:19" ht="13.2">
      <c r="A690" s="1" t="s">
        <v>4136</v>
      </c>
      <c r="B690" s="1">
        <v>69</v>
      </c>
      <c r="C690" s="1" t="str">
        <f ca="1">IFERROR(__xludf.DUMMYFUNCTION("GOOGLETRANSLATE(D690,""en"",""pt"")"),"Médio")</f>
        <v>Médio</v>
      </c>
      <c r="D690" s="3">
        <v>43915</v>
      </c>
      <c r="E690" s="1">
        <v>9</v>
      </c>
      <c r="F690" s="2" t="str">
        <f ca="1">IFERROR(__xludf.DUMMYFUNCTION("GOOGLETRANSLATE(I690,""en"",""pt"")"),"Painel")</f>
        <v>Painel</v>
      </c>
      <c r="G690" s="1" t="s">
        <v>76</v>
      </c>
      <c r="H690" s="1" t="s">
        <v>4137</v>
      </c>
      <c r="I690" s="1" t="str">
        <f ca="1">IFERROR(__xludf.DUMMYFUNCTION("GOOGLETRANSLATE(O690,""en"",""pt"")"),"13")</f>
        <v>13</v>
      </c>
      <c r="J690" s="1" t="str">
        <f ca="1">IFERROR(__xludf.DUMMYFUNCTION("GOOGLETRANSLATE(Q690,""en"",""pt"")"),"Refrigerado")</f>
        <v>Refrigerado</v>
      </c>
      <c r="K690" s="3">
        <v>43885</v>
      </c>
      <c r="L690" s="3">
        <v>43898</v>
      </c>
      <c r="M690" s="1">
        <v>10</v>
      </c>
      <c r="N690" s="1" t="s">
        <v>2186</v>
      </c>
      <c r="O690" s="1" t="s">
        <v>4138</v>
      </c>
      <c r="P690" s="1">
        <v>78</v>
      </c>
      <c r="Q690" s="1" t="s">
        <v>4139</v>
      </c>
      <c r="R690">
        <f t="shared" ca="1" si="10"/>
        <v>1</v>
      </c>
      <c r="S690">
        <f t="shared" ca="1" si="10"/>
        <v>0</v>
      </c>
    </row>
    <row r="691" spans="1:19" ht="13.2">
      <c r="A691" s="1" t="s">
        <v>4140</v>
      </c>
      <c r="B691" s="1">
        <v>23</v>
      </c>
      <c r="C691" s="1" t="str">
        <f ca="1">IFERROR(__xludf.DUMMYFUNCTION("GOOGLETRANSLATE(D691,""en"",""pt"")"),"Pequeno")</f>
        <v>Pequeno</v>
      </c>
      <c r="D691" s="3">
        <v>44065</v>
      </c>
      <c r="E691" s="1">
        <v>2</v>
      </c>
      <c r="F691" s="2" t="str">
        <f ca="1">IFERROR(__xludf.DUMMYFUNCTION("GOOGLETRANSLATE(I691,""en"",""pt"")"),"Manteiga")</f>
        <v>Manteiga</v>
      </c>
      <c r="G691" s="1" t="s">
        <v>4141</v>
      </c>
      <c r="H691" s="1" t="s">
        <v>4142</v>
      </c>
      <c r="I691" s="1" t="str">
        <f ca="1">IFERROR(__xludf.DUMMYFUNCTION("GOOGLETRANSLATE(O691,""en"",""pt"")"),"36")</f>
        <v>36</v>
      </c>
      <c r="J691" s="1" t="str">
        <f ca="1">IFERROR(__xludf.DUMMYFUNCTION("GOOGLETRANSLATE(Q691,""en"",""pt"")"),"Congeladas")</f>
        <v>Congeladas</v>
      </c>
      <c r="K691" s="3">
        <v>44026</v>
      </c>
      <c r="L691" s="3">
        <v>44062</v>
      </c>
      <c r="M691" s="1">
        <v>533</v>
      </c>
      <c r="N691" s="1" t="s">
        <v>4143</v>
      </c>
      <c r="O691" s="1" t="s">
        <v>4144</v>
      </c>
      <c r="P691" s="1">
        <v>168</v>
      </c>
      <c r="Q691" s="1" t="s">
        <v>4145</v>
      </c>
      <c r="R691">
        <f t="shared" ca="1" si="10"/>
        <v>0</v>
      </c>
      <c r="S691">
        <f t="shared" ca="1" si="10"/>
        <v>0</v>
      </c>
    </row>
    <row r="692" spans="1:19" ht="13.2">
      <c r="A692" s="1" t="s">
        <v>4146</v>
      </c>
      <c r="B692" s="1">
        <v>46</v>
      </c>
      <c r="C692" s="1" t="str">
        <f ca="1">IFERROR(__xludf.DUMMYFUNCTION("GOOGLETRANSLATE(D692,""en"",""pt"")"),"Médio")</f>
        <v>Médio</v>
      </c>
      <c r="D692" s="3">
        <v>43540</v>
      </c>
      <c r="E692" s="1">
        <v>2</v>
      </c>
      <c r="F692" s="2" t="str">
        <f ca="1">IFERROR(__xludf.DUMMYFUNCTION("GOOGLETRANSLATE(I692,""en"",""pt"")"),"Manteiga")</f>
        <v>Manteiga</v>
      </c>
      <c r="G692" s="1" t="s">
        <v>4147</v>
      </c>
      <c r="H692" s="1" t="s">
        <v>4148</v>
      </c>
      <c r="I692" s="1" t="str">
        <f ca="1">IFERROR(__xludf.DUMMYFUNCTION("GOOGLETRANSLATE(O692,""en"",""pt"")"),"36")</f>
        <v>36</v>
      </c>
      <c r="J692" s="1" t="str">
        <f ca="1">IFERROR(__xludf.DUMMYFUNCTION("GOOGLETRANSLATE(Q692,""en"",""pt"")"),"Congeladas")</f>
        <v>Congeladas</v>
      </c>
      <c r="K692" s="3">
        <v>43519</v>
      </c>
      <c r="L692" s="3">
        <v>43555</v>
      </c>
      <c r="M692" s="1">
        <v>248</v>
      </c>
      <c r="N692" s="1" t="s">
        <v>4149</v>
      </c>
      <c r="O692" s="1" t="s">
        <v>4150</v>
      </c>
      <c r="P692" s="1">
        <v>110</v>
      </c>
      <c r="Q692" s="1" t="s">
        <v>4151</v>
      </c>
      <c r="R692">
        <f t="shared" ca="1" si="10"/>
        <v>1</v>
      </c>
      <c r="S692">
        <f t="shared" ca="1" si="10"/>
        <v>1</v>
      </c>
    </row>
    <row r="693" spans="1:19" ht="13.2">
      <c r="A693" s="1" t="s">
        <v>4152</v>
      </c>
      <c r="B693" s="1">
        <v>12</v>
      </c>
      <c r="C693" s="1" t="str">
        <f ca="1">IFERROR(__xludf.DUMMYFUNCTION("GOOGLETRANSLATE(D693,""en"",""pt"")"),"Grande")</f>
        <v>Grande</v>
      </c>
      <c r="D693" s="3">
        <v>44706</v>
      </c>
      <c r="E693" s="1">
        <v>4</v>
      </c>
      <c r="F693" s="2" t="str">
        <f ca="1">IFERROR(__xludf.DUMMYFUNCTION("GOOGLETRANSLATE(I693,""en"",""pt"")"),"Iogurte")</f>
        <v>Iogurte</v>
      </c>
      <c r="G693" s="1" t="s">
        <v>4153</v>
      </c>
      <c r="H693" s="1" t="s">
        <v>4154</v>
      </c>
      <c r="I693" s="1" t="str">
        <f ca="1">IFERROR(__xludf.DUMMYFUNCTION("GOOGLETRANSLATE(O693,""en"",""pt"")"),"25")</f>
        <v>25</v>
      </c>
      <c r="J693" s="1" t="str">
        <f ca="1">IFERROR(__xludf.DUMMYFUNCTION("GOOGLETRANSLATE(Q693,""en"",""pt"")"),"Congeladas")</f>
        <v>Congeladas</v>
      </c>
      <c r="K693" s="3">
        <v>44648</v>
      </c>
      <c r="L693" s="3">
        <v>44673</v>
      </c>
      <c r="M693" s="1">
        <v>22</v>
      </c>
      <c r="N693" s="1" t="s">
        <v>4155</v>
      </c>
      <c r="O693" s="1" t="s">
        <v>4156</v>
      </c>
      <c r="P693" s="1">
        <v>51</v>
      </c>
      <c r="Q693" s="1" t="s">
        <v>4157</v>
      </c>
      <c r="R693">
        <f t="shared" ca="1" si="10"/>
        <v>1</v>
      </c>
      <c r="S693">
        <f t="shared" ca="1" si="10"/>
        <v>1</v>
      </c>
    </row>
    <row r="694" spans="1:19" ht="13.2">
      <c r="A694" s="1" t="s">
        <v>4158</v>
      </c>
      <c r="B694" s="1">
        <v>63</v>
      </c>
      <c r="C694" s="1" t="str">
        <f ca="1">IFERROR(__xludf.DUMMYFUNCTION("GOOGLETRANSLATE(D694,""en"",""pt"")"),"Pequeno")</f>
        <v>Pequeno</v>
      </c>
      <c r="D694" s="3">
        <v>43948</v>
      </c>
      <c r="E694" s="1">
        <v>1</v>
      </c>
      <c r="F694" s="2" t="str">
        <f ca="1">IFERROR(__xludf.DUMMYFUNCTION("GOOGLETRANSLATE(I694,""en"",""pt"")"),"Leite")</f>
        <v>Leite</v>
      </c>
      <c r="G694" s="1" t="s">
        <v>4159</v>
      </c>
      <c r="H694" s="1" t="s">
        <v>4160</v>
      </c>
      <c r="I694" s="1" t="str">
        <f ca="1">IFERROR(__xludf.DUMMYFUNCTION("GOOGLETRANSLATE(O694,""en"",""pt"")"),"1")</f>
        <v>1</v>
      </c>
      <c r="J694" s="1" t="str">
        <f ca="1">IFERROR(__xludf.DUMMYFUNCTION("GOOGLETRANSLATE(Q694,""en"",""pt"")"),"Pacote de polietileno")</f>
        <v>Pacote de polietileno</v>
      </c>
      <c r="K694" s="3">
        <v>43945</v>
      </c>
      <c r="L694" s="3">
        <v>43946</v>
      </c>
      <c r="M694" s="1">
        <v>858</v>
      </c>
      <c r="N694" s="1" t="s">
        <v>4161</v>
      </c>
      <c r="O694" s="1" t="s">
        <v>4162</v>
      </c>
      <c r="P694" s="1">
        <v>79</v>
      </c>
      <c r="Q694" s="1" t="s">
        <v>4163</v>
      </c>
      <c r="R694">
        <f t="shared" ca="1" si="10"/>
        <v>1</v>
      </c>
      <c r="S694">
        <f t="shared" ca="1" si="10"/>
        <v>1</v>
      </c>
    </row>
    <row r="695" spans="1:19" ht="13.2">
      <c r="A695" s="1" t="s">
        <v>4164</v>
      </c>
      <c r="B695" s="1">
        <v>80</v>
      </c>
      <c r="C695" s="1" t="str">
        <f ca="1">IFERROR(__xludf.DUMMYFUNCTION("GOOGLETRANSLATE(D695,""en"",""pt"")"),"Grande")</f>
        <v>Grande</v>
      </c>
      <c r="D695" s="3">
        <v>44090</v>
      </c>
      <c r="E695" s="1">
        <v>5</v>
      </c>
      <c r="F695" s="2" t="str">
        <f ca="1">IFERROR(__xludf.DUMMYFUNCTION("GOOGLETRANSLATE(I695,""en"",""pt"")"),"Sorvete")</f>
        <v>Sorvete</v>
      </c>
      <c r="G695" s="1" t="s">
        <v>1483</v>
      </c>
      <c r="H695" s="1" t="s">
        <v>4165</v>
      </c>
      <c r="I695" s="1" t="str">
        <f ca="1">IFERROR(__xludf.DUMMYFUNCTION("GOOGLETRANSLATE(O695,""en"",""pt"")"),"26")</f>
        <v>26</v>
      </c>
      <c r="J695" s="1" t="str">
        <f ca="1">IFERROR(__xludf.DUMMYFUNCTION("GOOGLETRANSLATE(Q695,""en"",""pt"")"),"Congeladas")</f>
        <v>Congeladas</v>
      </c>
      <c r="K695" s="3">
        <v>44085</v>
      </c>
      <c r="L695" s="3">
        <v>44111</v>
      </c>
      <c r="M695" s="1">
        <v>780</v>
      </c>
      <c r="N695" s="1" t="s">
        <v>4166</v>
      </c>
      <c r="O695" s="1" t="s">
        <v>4167</v>
      </c>
      <c r="P695" s="1">
        <v>218</v>
      </c>
      <c r="Q695" s="1" t="s">
        <v>4169</v>
      </c>
      <c r="R695">
        <f t="shared" ca="1" si="10"/>
        <v>0</v>
      </c>
      <c r="S695">
        <f t="shared" ca="1" si="10"/>
        <v>1</v>
      </c>
    </row>
    <row r="696" spans="1:19" ht="13.2">
      <c r="A696" s="1" t="s">
        <v>4170</v>
      </c>
      <c r="B696" s="1">
        <v>25</v>
      </c>
      <c r="C696" s="1" t="str">
        <f ca="1">IFERROR(__xludf.DUMMYFUNCTION("GOOGLETRANSLATE(D696,""en"",""pt"")"),"Grande")</f>
        <v>Grande</v>
      </c>
      <c r="D696" s="3">
        <v>43815</v>
      </c>
      <c r="E696" s="1">
        <v>1</v>
      </c>
      <c r="F696" s="2" t="str">
        <f ca="1">IFERROR(__xludf.DUMMYFUNCTION("GOOGLETRANSLATE(I696,""en"",""pt"")"),"Leite")</f>
        <v>Leite</v>
      </c>
      <c r="G696" s="1" t="s">
        <v>4171</v>
      </c>
      <c r="H696" s="1" t="s">
        <v>4172</v>
      </c>
      <c r="I696" s="1" t="str">
        <f ca="1">IFERROR(__xludf.DUMMYFUNCTION("GOOGLETRANSLATE(O696,""en"",""pt"")"),"23")</f>
        <v>23</v>
      </c>
      <c r="J696" s="1" t="str">
        <f ca="1">IFERROR(__xludf.DUMMYFUNCTION("GOOGLETRANSLATE(Q696,""en"",""pt"")"),"Pacote Tetra")</f>
        <v>Pacote Tetra</v>
      </c>
      <c r="K696" s="3">
        <v>43789</v>
      </c>
      <c r="L696" s="3">
        <v>43812</v>
      </c>
      <c r="M696" s="1">
        <v>346</v>
      </c>
      <c r="N696" s="1" t="s">
        <v>4173</v>
      </c>
      <c r="O696" s="1" t="s">
        <v>4174</v>
      </c>
      <c r="P696" s="1">
        <v>204</v>
      </c>
      <c r="Q696" s="1" t="s">
        <v>4176</v>
      </c>
      <c r="R696">
        <f t="shared" ca="1" si="10"/>
        <v>0</v>
      </c>
      <c r="S696">
        <f t="shared" ca="1" si="10"/>
        <v>1</v>
      </c>
    </row>
    <row r="697" spans="1:19" ht="13.2">
      <c r="A697" s="1" t="s">
        <v>4177</v>
      </c>
      <c r="B697" s="1">
        <v>19</v>
      </c>
      <c r="C697" s="1" t="str">
        <f ca="1">IFERROR(__xludf.DUMMYFUNCTION("GOOGLETRANSLATE(D697,""en"",""pt"")"),"Grande")</f>
        <v>Grande</v>
      </c>
      <c r="D697" s="3">
        <v>44620</v>
      </c>
      <c r="E697" s="1">
        <v>4</v>
      </c>
      <c r="F697" s="2" t="str">
        <f ca="1">IFERROR(__xludf.DUMMYFUNCTION("GOOGLETRANSLATE(I697,""en"",""pt"")"),"Iogurte")</f>
        <v>Iogurte</v>
      </c>
      <c r="G697" s="1" t="s">
        <v>4178</v>
      </c>
      <c r="H697" s="1" t="s">
        <v>4179</v>
      </c>
      <c r="I697" s="1" t="str">
        <f ca="1">IFERROR(__xludf.DUMMYFUNCTION("GOOGLETRANSLATE(O697,""en"",""pt"")"),"21")</f>
        <v>21</v>
      </c>
      <c r="J697" s="1" t="str">
        <f ca="1">IFERROR(__xludf.DUMMYFUNCTION("GOOGLETRANSLATE(Q697,""en"",""pt"")"),"Congeladas")</f>
        <v>Congeladas</v>
      </c>
      <c r="K697" s="3">
        <v>44616</v>
      </c>
      <c r="L697" s="3">
        <v>44637</v>
      </c>
      <c r="M697" s="1">
        <v>204</v>
      </c>
      <c r="N697" s="1" t="s">
        <v>4180</v>
      </c>
      <c r="O697" s="5">
        <v>2811670</v>
      </c>
      <c r="P697" s="1">
        <v>224</v>
      </c>
      <c r="Q697" s="1" t="s">
        <v>4182</v>
      </c>
      <c r="R697">
        <f t="shared" ca="1" si="10"/>
        <v>0</v>
      </c>
      <c r="S697">
        <f t="shared" ca="1" si="10"/>
        <v>0</v>
      </c>
    </row>
    <row r="698" spans="1:19" ht="13.2">
      <c r="A698" s="1" t="s">
        <v>3037</v>
      </c>
      <c r="B698" s="1">
        <v>89</v>
      </c>
      <c r="C698" s="1" t="str">
        <f ca="1">IFERROR(__xludf.DUMMYFUNCTION("GOOGLETRANSLATE(D698,""en"",""pt"")"),"Grande")</f>
        <v>Grande</v>
      </c>
      <c r="D698" s="3">
        <v>43844</v>
      </c>
      <c r="E698" s="1">
        <v>8</v>
      </c>
      <c r="F698" s="2" t="str">
        <f ca="1">IFERROR(__xludf.DUMMYFUNCTION("GOOGLETRANSLATE(I698,""en"",""pt"")"),"Soro de leite coalhado")</f>
        <v>Soro de leite coalhado</v>
      </c>
      <c r="G698" s="1" t="s">
        <v>4183</v>
      </c>
      <c r="H698" s="1" t="s">
        <v>4184</v>
      </c>
      <c r="I698" s="1" t="str">
        <f ca="1">IFERROR(__xludf.DUMMYFUNCTION("GOOGLETRANSLATE(O698,""en"",""pt"")"),"14")</f>
        <v>14</v>
      </c>
      <c r="J698" s="1" t="str">
        <f ca="1">IFERROR(__xludf.DUMMYFUNCTION("GOOGLETRANSLATE(Q698,""en"",""pt"")"),"Refrigerado")</f>
        <v>Refrigerado</v>
      </c>
      <c r="K698" s="3">
        <v>43813</v>
      </c>
      <c r="L698" s="3">
        <v>43827</v>
      </c>
      <c r="M698" s="1">
        <v>165</v>
      </c>
      <c r="N698" s="1" t="s">
        <v>4185</v>
      </c>
      <c r="O698" s="1" t="s">
        <v>4186</v>
      </c>
      <c r="P698" s="1">
        <v>82</v>
      </c>
      <c r="Q698" s="1" t="s">
        <v>4188</v>
      </c>
      <c r="R698">
        <f t="shared" ca="1" si="10"/>
        <v>0</v>
      </c>
      <c r="S698">
        <f t="shared" ca="1" si="10"/>
        <v>1</v>
      </c>
    </row>
    <row r="699" spans="1:19" ht="13.2">
      <c r="A699" s="1" t="s">
        <v>4189</v>
      </c>
      <c r="B699" s="1">
        <v>49</v>
      </c>
      <c r="C699" s="1" t="str">
        <f ca="1">IFERROR(__xludf.DUMMYFUNCTION("GOOGLETRANSLATE(D699,""en"",""pt"")"),"Grande")</f>
        <v>Grande</v>
      </c>
      <c r="D699" s="3">
        <v>44580</v>
      </c>
      <c r="E699" s="1">
        <v>6</v>
      </c>
      <c r="F699" s="2" t="str">
        <f ca="1">IFERROR(__xludf.DUMMYFUNCTION("GOOGLETRANSLATE(I699,""en"",""pt"")"),"Coalhada")</f>
        <v>Coalhada</v>
      </c>
      <c r="G699" s="1" t="s">
        <v>4190</v>
      </c>
      <c r="H699" s="1" t="s">
        <v>4191</v>
      </c>
      <c r="I699" s="1" t="str">
        <f ca="1">IFERROR(__xludf.DUMMYFUNCTION("GOOGLETRANSLATE(O699,""en"",""pt"")"),"7")</f>
        <v>7</v>
      </c>
      <c r="J699" s="1" t="str">
        <f ca="1">IFERROR(__xludf.DUMMYFUNCTION("GOOGLETRANSLATE(Q699,""en"",""pt"")"),"Refrigerado")</f>
        <v>Refrigerado</v>
      </c>
      <c r="K699" s="3">
        <v>44547</v>
      </c>
      <c r="L699" s="3">
        <v>44554</v>
      </c>
      <c r="M699" s="1">
        <v>57</v>
      </c>
      <c r="N699" s="1" t="s">
        <v>4192</v>
      </c>
      <c r="O699" s="1" t="s">
        <v>4193</v>
      </c>
      <c r="P699" s="1">
        <v>348</v>
      </c>
      <c r="Q699" s="1" t="s">
        <v>4195</v>
      </c>
      <c r="R699">
        <f t="shared" ca="1" si="10"/>
        <v>0</v>
      </c>
      <c r="S699">
        <f t="shared" ca="1" si="10"/>
        <v>0</v>
      </c>
    </row>
    <row r="700" spans="1:19" ht="13.2">
      <c r="A700" s="1" t="s">
        <v>4196</v>
      </c>
      <c r="B700" s="1">
        <v>34</v>
      </c>
      <c r="C700" s="1" t="str">
        <f ca="1">IFERROR(__xludf.DUMMYFUNCTION("GOOGLETRANSLATE(D700,""en"",""pt"")"),"Pequeno")</f>
        <v>Pequeno</v>
      </c>
      <c r="D700" s="3">
        <v>44581</v>
      </c>
      <c r="E700" s="1">
        <v>5</v>
      </c>
      <c r="F700" s="2" t="str">
        <f ca="1">IFERROR(__xludf.DUMMYFUNCTION("GOOGLETRANSLATE(I700,""en"",""pt"")"),"Sorvete")</f>
        <v>Sorvete</v>
      </c>
      <c r="G700" s="1" t="s">
        <v>4197</v>
      </c>
      <c r="H700" s="1" t="s">
        <v>4198</v>
      </c>
      <c r="I700" s="1" t="str">
        <f ca="1">IFERROR(__xludf.DUMMYFUNCTION("GOOGLETRANSLATE(O700,""en"",""pt"")"),"23")</f>
        <v>23</v>
      </c>
      <c r="J700" s="1" t="str">
        <f ca="1">IFERROR(__xludf.DUMMYFUNCTION("GOOGLETRANSLATE(Q700,""en"",""pt"")"),"Congeladas")</f>
        <v>Congeladas</v>
      </c>
      <c r="K700" s="3">
        <v>44534</v>
      </c>
      <c r="L700" s="3">
        <v>44557</v>
      </c>
      <c r="M700" s="1">
        <v>39</v>
      </c>
      <c r="N700" s="1" t="s">
        <v>3014</v>
      </c>
      <c r="O700" s="1" t="s">
        <v>4199</v>
      </c>
      <c r="P700" s="1">
        <v>89</v>
      </c>
      <c r="Q700" s="1" t="s">
        <v>4200</v>
      </c>
      <c r="R700">
        <f t="shared" ca="1" si="10"/>
        <v>1</v>
      </c>
      <c r="S700">
        <f t="shared" ca="1" si="10"/>
        <v>0</v>
      </c>
    </row>
    <row r="701" spans="1:19" ht="13.2">
      <c r="A701" s="1" t="s">
        <v>4201</v>
      </c>
      <c r="B701" s="1">
        <v>79</v>
      </c>
      <c r="C701" s="1" t="str">
        <f ca="1">IFERROR(__xludf.DUMMYFUNCTION("GOOGLETRANSLATE(D701,""en"",""pt"")"),"Médio")</f>
        <v>Médio</v>
      </c>
      <c r="D701" s="3">
        <v>44317</v>
      </c>
      <c r="E701" s="1">
        <v>5</v>
      </c>
      <c r="F701" s="2" t="str">
        <f ca="1">IFERROR(__xludf.DUMMYFUNCTION("GOOGLETRANSLATE(I701,""en"",""pt"")"),"Sorvete")</f>
        <v>Sorvete</v>
      </c>
      <c r="G701" s="1" t="s">
        <v>4202</v>
      </c>
      <c r="H701" s="1" t="s">
        <v>3552</v>
      </c>
      <c r="I701" s="1" t="str">
        <f ca="1">IFERROR(__xludf.DUMMYFUNCTION("GOOGLETRANSLATE(O701,""en"",""pt"")"),"26")</f>
        <v>26</v>
      </c>
      <c r="J701" s="1" t="str">
        <f ca="1">IFERROR(__xludf.DUMMYFUNCTION("GOOGLETRANSLATE(Q701,""en"",""pt"")"),"Congeladas")</f>
        <v>Congeladas</v>
      </c>
      <c r="K701" s="3">
        <v>44292</v>
      </c>
      <c r="L701" s="3">
        <v>44318</v>
      </c>
      <c r="M701" s="1">
        <v>4</v>
      </c>
      <c r="N701" s="1" t="s">
        <v>4203</v>
      </c>
      <c r="O701" s="1" t="s">
        <v>2256</v>
      </c>
      <c r="P701" s="1">
        <v>4</v>
      </c>
      <c r="Q701" s="1" t="s">
        <v>4205</v>
      </c>
      <c r="R701">
        <f t="shared" ca="1" si="10"/>
        <v>0</v>
      </c>
      <c r="S701">
        <f t="shared" ca="1" si="10"/>
        <v>1</v>
      </c>
    </row>
    <row r="702" spans="1:19" ht="13.2">
      <c r="A702" s="1" t="s">
        <v>4206</v>
      </c>
      <c r="B702" s="1">
        <v>39</v>
      </c>
      <c r="C702" s="1" t="str">
        <f ca="1">IFERROR(__xludf.DUMMYFUNCTION("GOOGLETRANSLATE(D702,""en"",""pt"")"),"Médio")</f>
        <v>Médio</v>
      </c>
      <c r="D702" s="3">
        <v>44028</v>
      </c>
      <c r="E702" s="1">
        <v>7</v>
      </c>
      <c r="F702" s="2" t="str">
        <f ca="1">IFERROR(__xludf.DUMMYFUNCTION("GOOGLETRANSLATE(I702,""en"",""pt"")"),"Lassi")</f>
        <v>Lassi</v>
      </c>
      <c r="G702" s="1" t="s">
        <v>4207</v>
      </c>
      <c r="H702" s="1" t="s">
        <v>4208</v>
      </c>
      <c r="I702" s="1" t="str">
        <f ca="1">IFERROR(__xludf.DUMMYFUNCTION("GOOGLETRANSLATE(O702,""en"",""pt"")"),"15")</f>
        <v>15</v>
      </c>
      <c r="J702" s="1" t="str">
        <f ca="1">IFERROR(__xludf.DUMMYFUNCTION("GOOGLETRANSLATE(Q702,""en"",""pt"")"),"Refrigerado")</f>
        <v>Refrigerado</v>
      </c>
      <c r="K702" s="3">
        <v>44018</v>
      </c>
      <c r="L702" s="3">
        <v>44033</v>
      </c>
      <c r="M702" s="1">
        <v>176</v>
      </c>
      <c r="N702" s="1" t="s">
        <v>4209</v>
      </c>
      <c r="O702" s="7">
        <v>243466</v>
      </c>
      <c r="P702" s="1">
        <v>497</v>
      </c>
      <c r="Q702" s="1" t="s">
        <v>4210</v>
      </c>
      <c r="R702">
        <f t="shared" ca="1" si="10"/>
        <v>1</v>
      </c>
      <c r="S702">
        <f t="shared" ca="1" si="10"/>
        <v>1</v>
      </c>
    </row>
    <row r="703" spans="1:19" ht="13.2">
      <c r="A703" s="1" t="s">
        <v>4211</v>
      </c>
      <c r="B703" s="1">
        <v>99</v>
      </c>
      <c r="C703" s="1" t="str">
        <f ca="1">IFERROR(__xludf.DUMMYFUNCTION("GOOGLETRANSLATE(D703,""en"",""pt"")"),"Grande")</f>
        <v>Grande</v>
      </c>
      <c r="D703" s="3">
        <v>44348</v>
      </c>
      <c r="E703" s="1">
        <v>1</v>
      </c>
      <c r="F703" s="2" t="str">
        <f ca="1">IFERROR(__xludf.DUMMYFUNCTION("GOOGLETRANSLATE(I703,""en"",""pt"")"),"Leite")</f>
        <v>Leite</v>
      </c>
      <c r="G703" s="1" t="s">
        <v>4212</v>
      </c>
      <c r="H703" s="1" t="s">
        <v>4213</v>
      </c>
      <c r="I703" s="1" t="str">
        <f ca="1">IFERROR(__xludf.DUMMYFUNCTION("GOOGLETRANSLATE(O703,""en"",""pt"")"),"26")</f>
        <v>26</v>
      </c>
      <c r="J703" s="1" t="str">
        <f ca="1">IFERROR(__xludf.DUMMYFUNCTION("GOOGLETRANSLATE(Q703,""en"",""pt"")"),"Pacote Tetra")</f>
        <v>Pacote Tetra</v>
      </c>
      <c r="K703" s="3">
        <v>44326</v>
      </c>
      <c r="L703" s="3">
        <v>44352</v>
      </c>
      <c r="M703" s="1">
        <v>441</v>
      </c>
      <c r="N703" s="1" t="s">
        <v>4099</v>
      </c>
      <c r="O703" s="1" t="s">
        <v>4214</v>
      </c>
      <c r="P703" s="1">
        <v>510</v>
      </c>
      <c r="Q703" s="1" t="s">
        <v>4216</v>
      </c>
      <c r="R703">
        <f t="shared" ca="1" si="10"/>
        <v>1</v>
      </c>
      <c r="S703">
        <f t="shared" ca="1" si="10"/>
        <v>0</v>
      </c>
    </row>
    <row r="704" spans="1:19" ht="13.2">
      <c r="A704" s="1" t="s">
        <v>4217</v>
      </c>
      <c r="B704" s="1">
        <v>42</v>
      </c>
      <c r="C704" s="1" t="str">
        <f ca="1">IFERROR(__xludf.DUMMYFUNCTION("GOOGLETRANSLATE(D704,""en"",""pt"")"),"Grande")</f>
        <v>Grande</v>
      </c>
      <c r="D704" s="3">
        <v>44728</v>
      </c>
      <c r="E704" s="1">
        <v>5</v>
      </c>
      <c r="F704" s="2" t="str">
        <f ca="1">IFERROR(__xludf.DUMMYFUNCTION("GOOGLETRANSLATE(I704,""en"",""pt"")"),"Sorvete")</f>
        <v>Sorvete</v>
      </c>
      <c r="G704" s="1" t="s">
        <v>4218</v>
      </c>
      <c r="H704" s="1" t="s">
        <v>4219</v>
      </c>
      <c r="I704" s="1" t="str">
        <f ca="1">IFERROR(__xludf.DUMMYFUNCTION("GOOGLETRANSLATE(O704,""en"",""pt"")"),"21")</f>
        <v>21</v>
      </c>
      <c r="J704" s="1" t="str">
        <f ca="1">IFERROR(__xludf.DUMMYFUNCTION("GOOGLETRANSLATE(Q704,""en"",""pt"")"),"Congeladas")</f>
        <v>Congeladas</v>
      </c>
      <c r="K704" s="3">
        <v>44724</v>
      </c>
      <c r="L704" s="3">
        <v>44745</v>
      </c>
      <c r="M704" s="1">
        <v>216</v>
      </c>
      <c r="N704" s="1" t="s">
        <v>4220</v>
      </c>
      <c r="O704" s="1" t="s">
        <v>4221</v>
      </c>
      <c r="P704" s="1">
        <v>314</v>
      </c>
      <c r="Q704" s="1" t="s">
        <v>4223</v>
      </c>
      <c r="R704">
        <f t="shared" ca="1" si="10"/>
        <v>0</v>
      </c>
      <c r="S704">
        <f t="shared" ca="1" si="10"/>
        <v>0</v>
      </c>
    </row>
    <row r="705" spans="1:19" ht="13.2">
      <c r="A705" s="1" t="s">
        <v>4224</v>
      </c>
      <c r="B705" s="1">
        <v>82</v>
      </c>
      <c r="C705" s="1" t="str">
        <f ca="1">IFERROR(__xludf.DUMMYFUNCTION("GOOGLETRANSLATE(D705,""en"",""pt"")"),"Grande")</f>
        <v>Grande</v>
      </c>
      <c r="D705" s="3">
        <v>43909</v>
      </c>
      <c r="E705" s="1">
        <v>1</v>
      </c>
      <c r="F705" s="2" t="str">
        <f ca="1">IFERROR(__xludf.DUMMYFUNCTION("GOOGLETRANSLATE(I705,""en"",""pt"")"),"Leite")</f>
        <v>Leite</v>
      </c>
      <c r="G705" s="1" t="s">
        <v>4225</v>
      </c>
      <c r="H705" s="1" t="s">
        <v>4226</v>
      </c>
      <c r="I705" s="1" t="str">
        <f ca="1">IFERROR(__xludf.DUMMYFUNCTION("GOOGLETRANSLATE(O705,""en"",""pt"")"),"28")</f>
        <v>28</v>
      </c>
      <c r="J705" s="1" t="str">
        <f ca="1">IFERROR(__xludf.DUMMYFUNCTION("GOOGLETRANSLATE(Q705,""en"",""pt"")"),"Pacote Tetra")</f>
        <v>Pacote Tetra</v>
      </c>
      <c r="K705" s="3">
        <v>43893</v>
      </c>
      <c r="L705" s="3">
        <v>43921</v>
      </c>
      <c r="M705" s="1">
        <v>269</v>
      </c>
      <c r="N705" s="1" t="s">
        <v>4227</v>
      </c>
      <c r="O705" s="1" t="s">
        <v>4228</v>
      </c>
      <c r="P705" s="1">
        <v>159</v>
      </c>
      <c r="Q705" s="1" t="s">
        <v>4229</v>
      </c>
      <c r="R705">
        <f t="shared" ca="1" si="10"/>
        <v>0</v>
      </c>
      <c r="S705">
        <f t="shared" ca="1" si="10"/>
        <v>1</v>
      </c>
    </row>
    <row r="706" spans="1:19" ht="13.2">
      <c r="A706" s="1" t="s">
        <v>4230</v>
      </c>
      <c r="B706" s="1">
        <v>59</v>
      </c>
      <c r="C706" s="1" t="str">
        <f ca="1">IFERROR(__xludf.DUMMYFUNCTION("GOOGLETRANSLATE(D706,""en"",""pt"")"),"Grande")</f>
        <v>Grande</v>
      </c>
      <c r="D706" s="3">
        <v>44878</v>
      </c>
      <c r="E706" s="1">
        <v>5</v>
      </c>
      <c r="F706" s="2" t="str">
        <f ca="1">IFERROR(__xludf.DUMMYFUNCTION("GOOGLETRANSLATE(I706,""en"",""pt"")"),"Sorvete")</f>
        <v>Sorvete</v>
      </c>
      <c r="G706" s="1" t="s">
        <v>4231</v>
      </c>
      <c r="H706" s="1" t="s">
        <v>4232</v>
      </c>
      <c r="I706" s="1" t="str">
        <f ca="1">IFERROR(__xludf.DUMMYFUNCTION("GOOGLETRANSLATE(O706,""en"",""pt"")"),"27")</f>
        <v>27</v>
      </c>
      <c r="J706" s="1" t="str">
        <f ca="1">IFERROR(__xludf.DUMMYFUNCTION("GOOGLETRANSLATE(Q706,""en"",""pt"")"),"Congeladas")</f>
        <v>Congeladas</v>
      </c>
      <c r="K706" s="3">
        <v>44829</v>
      </c>
      <c r="L706" s="3">
        <v>44856</v>
      </c>
      <c r="M706" s="1">
        <v>128</v>
      </c>
      <c r="N706" s="1" t="s">
        <v>4233</v>
      </c>
      <c r="O706" s="1" t="s">
        <v>4234</v>
      </c>
      <c r="P706" s="1">
        <v>154</v>
      </c>
      <c r="Q706" s="1" t="s">
        <v>3318</v>
      </c>
      <c r="R706">
        <f t="shared" ca="1" si="10"/>
        <v>0</v>
      </c>
      <c r="S706">
        <f t="shared" ca="1" si="10"/>
        <v>1</v>
      </c>
    </row>
    <row r="707" spans="1:19" ht="13.2">
      <c r="A707" s="1" t="s">
        <v>4236</v>
      </c>
      <c r="B707" s="1">
        <v>14</v>
      </c>
      <c r="C707" s="1" t="str">
        <f ca="1">IFERROR(__xludf.DUMMYFUNCTION("GOOGLETRANSLATE(D707,""en"",""pt"")"),"Médio")</f>
        <v>Médio</v>
      </c>
      <c r="D707" s="3">
        <v>44858</v>
      </c>
      <c r="E707" s="1">
        <v>10</v>
      </c>
      <c r="F707" s="2" t="str">
        <f ca="1">IFERROR(__xludf.DUMMYFUNCTION("GOOGLETRANSLATE(I707,""en"",""pt"")"),"ghee")</f>
        <v>ghee</v>
      </c>
      <c r="G707" s="1" t="s">
        <v>4237</v>
      </c>
      <c r="H707" s="1" t="s">
        <v>2510</v>
      </c>
      <c r="I707" s="1" t="str">
        <f ca="1">IFERROR(__xludf.DUMMYFUNCTION("GOOGLETRANSLATE(O707,""en"",""pt"")"),"134")</f>
        <v>134</v>
      </c>
      <c r="J707" s="1" t="str">
        <f ca="1">IFERROR(__xludf.DUMMYFUNCTION("GOOGLETRANSLATE(Q707,""en"",""pt"")"),"Ambiente")</f>
        <v>Ambiente</v>
      </c>
      <c r="K707" s="3">
        <v>44818</v>
      </c>
      <c r="L707" s="3">
        <v>44952</v>
      </c>
      <c r="M707" s="1">
        <v>459</v>
      </c>
      <c r="N707" s="1" t="s">
        <v>4238</v>
      </c>
      <c r="O707" s="1" t="s">
        <v>4239</v>
      </c>
      <c r="P707" s="1">
        <v>366</v>
      </c>
      <c r="Q707" s="1" t="s">
        <v>4240</v>
      </c>
      <c r="R707">
        <f t="shared" ref="R707:S770" ca="1" si="11">RANDBETWEEN(0,1)</f>
        <v>0</v>
      </c>
      <c r="S707">
        <f t="shared" ca="1" si="11"/>
        <v>1</v>
      </c>
    </row>
    <row r="708" spans="1:19" ht="13.2">
      <c r="A708" s="1" t="s">
        <v>4241</v>
      </c>
      <c r="B708" s="1">
        <v>63</v>
      </c>
      <c r="C708" s="1" t="str">
        <f ca="1">IFERROR(__xludf.DUMMYFUNCTION("GOOGLETRANSLATE(D708,""en"",""pt"")"),"Grande")</f>
        <v>Grande</v>
      </c>
      <c r="D708" s="3">
        <v>44270</v>
      </c>
      <c r="E708" s="1">
        <v>9</v>
      </c>
      <c r="F708" s="2" t="str">
        <f ca="1">IFERROR(__xludf.DUMMYFUNCTION("GOOGLETRANSLATE(I708,""en"",""pt"")"),"Painel")</f>
        <v>Painel</v>
      </c>
      <c r="G708" s="1" t="s">
        <v>4242</v>
      </c>
      <c r="H708" s="1" t="s">
        <v>4243</v>
      </c>
      <c r="I708" s="1" t="str">
        <f ca="1">IFERROR(__xludf.DUMMYFUNCTION("GOOGLETRANSLATE(O708,""en"",""pt"")"),"8")</f>
        <v>8</v>
      </c>
      <c r="J708" s="1" t="str">
        <f ca="1">IFERROR(__xludf.DUMMYFUNCTION("GOOGLETRANSLATE(Q708,""en"",""pt"")"),"Refrigerado")</f>
        <v>Refrigerado</v>
      </c>
      <c r="K708" s="3">
        <v>44250</v>
      </c>
      <c r="L708" s="3">
        <v>44258</v>
      </c>
      <c r="M708" s="1">
        <v>16</v>
      </c>
      <c r="N708" s="1" t="s">
        <v>4244</v>
      </c>
      <c r="O708" s="7" t="s">
        <v>4245</v>
      </c>
      <c r="P708" s="1">
        <v>237</v>
      </c>
      <c r="Q708" s="1" t="s">
        <v>4247</v>
      </c>
      <c r="R708">
        <f t="shared" ca="1" si="11"/>
        <v>1</v>
      </c>
      <c r="S708">
        <f t="shared" ca="1" si="11"/>
        <v>0</v>
      </c>
    </row>
    <row r="709" spans="1:19" ht="13.2">
      <c r="A709" s="1" t="s">
        <v>4248</v>
      </c>
      <c r="B709" s="1">
        <v>43</v>
      </c>
      <c r="C709" s="1" t="str">
        <f ca="1">IFERROR(__xludf.DUMMYFUNCTION("GOOGLETRANSLATE(D709,""en"",""pt"")"),"Grande")</f>
        <v>Grande</v>
      </c>
      <c r="D709" s="3">
        <v>43751</v>
      </c>
      <c r="E709" s="1">
        <v>2</v>
      </c>
      <c r="F709" s="2" t="str">
        <f ca="1">IFERROR(__xludf.DUMMYFUNCTION("GOOGLETRANSLATE(I709,""en"",""pt"")"),"Manteiga")</f>
        <v>Manteiga</v>
      </c>
      <c r="G709" s="1" t="s">
        <v>4249</v>
      </c>
      <c r="H709" s="1" t="s">
        <v>4250</v>
      </c>
      <c r="I709" s="1" t="str">
        <f ca="1">IFERROR(__xludf.DUMMYFUNCTION("GOOGLETRANSLATE(O709,""en"",""pt"")"),"37")</f>
        <v>37</v>
      </c>
      <c r="J709" s="1" t="str">
        <f ca="1">IFERROR(__xludf.DUMMYFUNCTION("GOOGLETRANSLATE(Q709,""en"",""pt"")"),"Refrigerado")</f>
        <v>Refrigerado</v>
      </c>
      <c r="K709" s="3">
        <v>43706</v>
      </c>
      <c r="L709" s="3">
        <v>43743</v>
      </c>
      <c r="M709" s="1">
        <v>569</v>
      </c>
      <c r="N709" s="1" t="s">
        <v>4251</v>
      </c>
      <c r="O709" s="1" t="s">
        <v>4252</v>
      </c>
      <c r="P709" s="1">
        <v>423</v>
      </c>
      <c r="Q709" s="1" t="s">
        <v>4253</v>
      </c>
      <c r="R709">
        <f t="shared" ca="1" si="11"/>
        <v>1</v>
      </c>
      <c r="S709">
        <f t="shared" ca="1" si="11"/>
        <v>1</v>
      </c>
    </row>
    <row r="710" spans="1:19" ht="13.2">
      <c r="A710" s="1" t="s">
        <v>4254</v>
      </c>
      <c r="B710" s="1">
        <v>47</v>
      </c>
      <c r="C710" s="1" t="str">
        <f ca="1">IFERROR(__xludf.DUMMYFUNCTION("GOOGLETRANSLATE(D710,""en"",""pt"")"),"Médio")</f>
        <v>Médio</v>
      </c>
      <c r="D710" s="3">
        <v>44892</v>
      </c>
      <c r="E710" s="1">
        <v>2</v>
      </c>
      <c r="F710" s="2" t="str">
        <f ca="1">IFERROR(__xludf.DUMMYFUNCTION("GOOGLETRANSLATE(I710,""en"",""pt"")"),"Manteiga")</f>
        <v>Manteiga</v>
      </c>
      <c r="G710" s="1" t="s">
        <v>4255</v>
      </c>
      <c r="H710" s="1" t="s">
        <v>4256</v>
      </c>
      <c r="I710" s="1" t="str">
        <f ca="1">IFERROR(__xludf.DUMMYFUNCTION("GOOGLETRANSLATE(O710,""en"",""pt"")"),"26")</f>
        <v>26</v>
      </c>
      <c r="J710" s="1" t="str">
        <f ca="1">IFERROR(__xludf.DUMMYFUNCTION("GOOGLETRANSLATE(Q710,""en"",""pt"")"),"Congeladas")</f>
        <v>Congeladas</v>
      </c>
      <c r="K710" s="3">
        <v>44861</v>
      </c>
      <c r="L710" s="3">
        <v>44887</v>
      </c>
      <c r="M710" s="1">
        <v>30</v>
      </c>
      <c r="N710" s="1" t="s">
        <v>4257</v>
      </c>
      <c r="O710" s="5">
        <v>241275</v>
      </c>
      <c r="P710" s="1">
        <v>266</v>
      </c>
      <c r="Q710" s="1" t="s">
        <v>4259</v>
      </c>
      <c r="R710">
        <f t="shared" ca="1" si="11"/>
        <v>0</v>
      </c>
      <c r="S710">
        <f t="shared" ca="1" si="11"/>
        <v>1</v>
      </c>
    </row>
    <row r="711" spans="1:19" ht="13.2">
      <c r="A711" s="1" t="s">
        <v>4260</v>
      </c>
      <c r="B711" s="1">
        <v>16</v>
      </c>
      <c r="C711" s="1" t="str">
        <f ca="1">IFERROR(__xludf.DUMMYFUNCTION("GOOGLETRANSLATE(D711,""en"",""pt"")"),"Grande")</f>
        <v>Grande</v>
      </c>
      <c r="D711" s="3">
        <v>43959</v>
      </c>
      <c r="E711" s="1">
        <v>3</v>
      </c>
      <c r="F711" s="2" t="str">
        <f ca="1">IFERROR(__xludf.DUMMYFUNCTION("GOOGLETRANSLATE(I711,""en"",""pt"")"),"Queijo")</f>
        <v>Queijo</v>
      </c>
      <c r="G711" s="1" t="s">
        <v>4261</v>
      </c>
      <c r="H711" s="1" t="s">
        <v>4262</v>
      </c>
      <c r="I711" s="1" t="str">
        <f ca="1">IFERROR(__xludf.DUMMYFUNCTION("GOOGLETRANSLATE(O711,""en"",""pt"")"),"27")</f>
        <v>27</v>
      </c>
      <c r="J711" s="1" t="str">
        <f ca="1">IFERROR(__xludf.DUMMYFUNCTION("GOOGLETRANSLATE(Q711,""en"",""pt"")"),"Congeladas")</f>
        <v>Congeladas</v>
      </c>
      <c r="K711" s="3">
        <v>43916</v>
      </c>
      <c r="L711" s="3">
        <v>43943</v>
      </c>
      <c r="M711" s="1">
        <v>135</v>
      </c>
      <c r="N711" s="1" t="s">
        <v>4263</v>
      </c>
      <c r="O711" s="5">
        <v>2726962</v>
      </c>
      <c r="P711" s="1">
        <v>766</v>
      </c>
      <c r="Q711" s="1" t="s">
        <v>4264</v>
      </c>
      <c r="R711">
        <f t="shared" ca="1" si="11"/>
        <v>0</v>
      </c>
      <c r="S711">
        <f t="shared" ca="1" si="11"/>
        <v>1</v>
      </c>
    </row>
    <row r="712" spans="1:19" ht="13.2">
      <c r="A712" s="1" t="s">
        <v>4265</v>
      </c>
      <c r="B712" s="1">
        <v>43</v>
      </c>
      <c r="C712" s="1" t="str">
        <f ca="1">IFERROR(__xludf.DUMMYFUNCTION("GOOGLETRANSLATE(D712,""en"",""pt"")"),"Médio")</f>
        <v>Médio</v>
      </c>
      <c r="D712" s="3">
        <v>44063</v>
      </c>
      <c r="E712" s="1">
        <v>9</v>
      </c>
      <c r="F712" s="2" t="str">
        <f ca="1">IFERROR(__xludf.DUMMYFUNCTION("GOOGLETRANSLATE(I712,""en"",""pt"")"),"Painel")</f>
        <v>Painel</v>
      </c>
      <c r="G712" s="1" t="s">
        <v>4266</v>
      </c>
      <c r="H712" s="1" t="s">
        <v>4267</v>
      </c>
      <c r="I712" s="1" t="str">
        <f ca="1">IFERROR(__xludf.DUMMYFUNCTION("GOOGLETRANSLATE(O712,""en"",""pt"")"),"10")</f>
        <v>10</v>
      </c>
      <c r="J712" s="1" t="str">
        <f ca="1">IFERROR(__xludf.DUMMYFUNCTION("GOOGLETRANSLATE(Q712,""en"",""pt"")"),"Refrigerado")</f>
        <v>Refrigerado</v>
      </c>
      <c r="K712" s="3">
        <v>44061</v>
      </c>
      <c r="L712" s="3">
        <v>44071</v>
      </c>
      <c r="M712" s="1">
        <v>485</v>
      </c>
      <c r="N712" s="1" t="s">
        <v>2201</v>
      </c>
      <c r="O712" s="1" t="s">
        <v>4268</v>
      </c>
      <c r="P712" s="1">
        <v>338</v>
      </c>
      <c r="Q712" s="1" t="s">
        <v>4270</v>
      </c>
      <c r="R712">
        <f t="shared" ca="1" si="11"/>
        <v>0</v>
      </c>
      <c r="S712">
        <f t="shared" ca="1" si="11"/>
        <v>0</v>
      </c>
    </row>
    <row r="713" spans="1:19" ht="13.2">
      <c r="A713" s="1" t="s">
        <v>4271</v>
      </c>
      <c r="B713" s="1">
        <v>55</v>
      </c>
      <c r="C713" s="1" t="str">
        <f ca="1">IFERROR(__xludf.DUMMYFUNCTION("GOOGLETRANSLATE(D713,""en"",""pt"")"),"Grande")</f>
        <v>Grande</v>
      </c>
      <c r="D713" s="3">
        <v>44378</v>
      </c>
      <c r="E713" s="1">
        <v>2</v>
      </c>
      <c r="F713" s="2" t="str">
        <f ca="1">IFERROR(__xludf.DUMMYFUNCTION("GOOGLETRANSLATE(I713,""en"",""pt"")"),"Manteiga")</f>
        <v>Manteiga</v>
      </c>
      <c r="G713" s="1" t="s">
        <v>4272</v>
      </c>
      <c r="H713" s="1" t="s">
        <v>4273</v>
      </c>
      <c r="I713" s="1" t="str">
        <f ca="1">IFERROR(__xludf.DUMMYFUNCTION("GOOGLETRANSLATE(O713,""en"",""pt"")"),"40")</f>
        <v>40</v>
      </c>
      <c r="J713" s="1" t="str">
        <f ca="1">IFERROR(__xludf.DUMMYFUNCTION("GOOGLETRANSLATE(Q713,""en"",""pt"")"),"Congeladas")</f>
        <v>Congeladas</v>
      </c>
      <c r="K713" s="3">
        <v>44342</v>
      </c>
      <c r="L713" s="3">
        <v>44382</v>
      </c>
      <c r="M713" s="1">
        <v>645</v>
      </c>
      <c r="N713" s="1" t="s">
        <v>4274</v>
      </c>
      <c r="O713" s="1" t="s">
        <v>4275</v>
      </c>
      <c r="P713" s="1">
        <v>148</v>
      </c>
      <c r="Q713" s="1" t="s">
        <v>992</v>
      </c>
      <c r="R713">
        <f t="shared" ca="1" si="11"/>
        <v>0</v>
      </c>
      <c r="S713">
        <f t="shared" ca="1" si="11"/>
        <v>1</v>
      </c>
    </row>
    <row r="714" spans="1:19" ht="13.2">
      <c r="A714" s="1" t="s">
        <v>4276</v>
      </c>
      <c r="B714" s="1">
        <v>84</v>
      </c>
      <c r="C714" s="1" t="str">
        <f ca="1">IFERROR(__xludf.DUMMYFUNCTION("GOOGLETRANSLATE(D714,""en"",""pt"")"),"Grande")</f>
        <v>Grande</v>
      </c>
      <c r="D714" s="3">
        <v>44442</v>
      </c>
      <c r="E714" s="1">
        <v>10</v>
      </c>
      <c r="F714" s="2" t="str">
        <f ca="1">IFERROR(__xludf.DUMMYFUNCTION("GOOGLETRANSLATE(I714,""en"",""pt"")"),"ghee")</f>
        <v>ghee</v>
      </c>
      <c r="G714" s="1" t="s">
        <v>4277</v>
      </c>
      <c r="H714" s="1" t="s">
        <v>4278</v>
      </c>
      <c r="I714" s="1" t="str">
        <f ca="1">IFERROR(__xludf.DUMMYFUNCTION("GOOGLETRANSLATE(O714,""en"",""pt"")"),"85")</f>
        <v>85</v>
      </c>
      <c r="J714" s="1" t="str">
        <f ca="1">IFERROR(__xludf.DUMMYFUNCTION("GOOGLETRANSLATE(Q714,""en"",""pt"")"),"Ambiente")</f>
        <v>Ambiente</v>
      </c>
      <c r="K714" s="3">
        <v>44404</v>
      </c>
      <c r="L714" s="3">
        <v>44489</v>
      </c>
      <c r="M714" s="1">
        <v>73</v>
      </c>
      <c r="N714" s="1" t="s">
        <v>1303</v>
      </c>
      <c r="O714" s="1" t="s">
        <v>4279</v>
      </c>
      <c r="P714" s="1">
        <v>198</v>
      </c>
      <c r="Q714" s="1" t="s">
        <v>4281</v>
      </c>
      <c r="R714">
        <f t="shared" ca="1" si="11"/>
        <v>1</v>
      </c>
      <c r="S714">
        <f t="shared" ca="1" si="11"/>
        <v>0</v>
      </c>
    </row>
    <row r="715" spans="1:19" ht="13.2">
      <c r="A715" s="1" t="s">
        <v>4282</v>
      </c>
      <c r="B715" s="1">
        <v>50</v>
      </c>
      <c r="C715" s="1" t="str">
        <f ca="1">IFERROR(__xludf.DUMMYFUNCTION("GOOGLETRANSLATE(D715,""en"",""pt"")"),"Pequeno")</f>
        <v>Pequeno</v>
      </c>
      <c r="D715" s="3">
        <v>44543</v>
      </c>
      <c r="E715" s="1">
        <v>4</v>
      </c>
      <c r="F715" s="2" t="str">
        <f ca="1">IFERROR(__xludf.DUMMYFUNCTION("GOOGLETRANSLATE(I715,""en"",""pt"")"),"Iogurte")</f>
        <v>Iogurte</v>
      </c>
      <c r="G715" s="1" t="s">
        <v>4283</v>
      </c>
      <c r="H715" s="1" t="s">
        <v>4284</v>
      </c>
      <c r="I715" s="1" t="str">
        <f ca="1">IFERROR(__xludf.DUMMYFUNCTION("GOOGLETRANSLATE(O715,""en"",""pt"")"),"21")</f>
        <v>21</v>
      </c>
      <c r="J715" s="1" t="str">
        <f ca="1">IFERROR(__xludf.DUMMYFUNCTION("GOOGLETRANSLATE(Q715,""en"",""pt"")"),"Congeladas")</f>
        <v>Congeladas</v>
      </c>
      <c r="K715" s="3">
        <v>44515</v>
      </c>
      <c r="L715" s="3">
        <v>44536</v>
      </c>
      <c r="M715" s="1">
        <v>297</v>
      </c>
      <c r="N715" s="4">
        <v>45617</v>
      </c>
      <c r="O715" s="1" t="s">
        <v>4285</v>
      </c>
      <c r="P715" s="1">
        <v>228</v>
      </c>
      <c r="Q715" s="1" t="s">
        <v>4287</v>
      </c>
      <c r="R715">
        <f t="shared" ca="1" si="11"/>
        <v>1</v>
      </c>
      <c r="S715">
        <f t="shared" ca="1" si="11"/>
        <v>1</v>
      </c>
    </row>
    <row r="716" spans="1:19" ht="13.2">
      <c r="A716" s="1" t="s">
        <v>4288</v>
      </c>
      <c r="B716" s="1">
        <v>14</v>
      </c>
      <c r="C716" s="1" t="str">
        <f ca="1">IFERROR(__xludf.DUMMYFUNCTION("GOOGLETRANSLATE(D716,""en"",""pt"")"),"Grande")</f>
        <v>Grande</v>
      </c>
      <c r="D716" s="3">
        <v>44327</v>
      </c>
      <c r="E716" s="1">
        <v>5</v>
      </c>
      <c r="F716" s="2" t="str">
        <f ca="1">IFERROR(__xludf.DUMMYFUNCTION("GOOGLETRANSLATE(I716,""en"",""pt"")"),"Sorvete")</f>
        <v>Sorvete</v>
      </c>
      <c r="G716" s="1" t="s">
        <v>4289</v>
      </c>
      <c r="H716" s="1" t="s">
        <v>4290</v>
      </c>
      <c r="I716" s="1" t="str">
        <f ca="1">IFERROR(__xludf.DUMMYFUNCTION("GOOGLETRANSLATE(O716,""en"",""pt"")"),"23")</f>
        <v>23</v>
      </c>
      <c r="J716" s="1" t="str">
        <f ca="1">IFERROR(__xludf.DUMMYFUNCTION("GOOGLETRANSLATE(Q716,""en"",""pt"")"),"Congeladas")</f>
        <v>Congeladas</v>
      </c>
      <c r="K716" s="3">
        <v>44300</v>
      </c>
      <c r="L716" s="3">
        <v>44323</v>
      </c>
      <c r="M716" s="1">
        <v>114</v>
      </c>
      <c r="N716" s="1" t="s">
        <v>4291</v>
      </c>
      <c r="O716" s="5">
        <v>1612698</v>
      </c>
      <c r="P716" s="1">
        <v>285</v>
      </c>
      <c r="Q716" s="1" t="s">
        <v>4293</v>
      </c>
      <c r="R716">
        <f t="shared" ca="1" si="11"/>
        <v>1</v>
      </c>
      <c r="S716">
        <f t="shared" ca="1" si="11"/>
        <v>0</v>
      </c>
    </row>
    <row r="717" spans="1:19" ht="13.2">
      <c r="A717" s="1" t="s">
        <v>4294</v>
      </c>
      <c r="B717" s="1">
        <v>82</v>
      </c>
      <c r="C717" s="1" t="str">
        <f ca="1">IFERROR(__xludf.DUMMYFUNCTION("GOOGLETRANSLATE(D717,""en"",""pt"")"),"Pequeno")</f>
        <v>Pequeno</v>
      </c>
      <c r="D717" s="3">
        <v>44223</v>
      </c>
      <c r="E717" s="1">
        <v>6</v>
      </c>
      <c r="F717" s="2" t="str">
        <f ca="1">IFERROR(__xludf.DUMMYFUNCTION("GOOGLETRANSLATE(I717,""en"",""pt"")"),"Coalhada")</f>
        <v>Coalhada</v>
      </c>
      <c r="G717" s="1" t="s">
        <v>4295</v>
      </c>
      <c r="H717" s="1" t="s">
        <v>4296</v>
      </c>
      <c r="I717" s="1" t="str">
        <f ca="1">IFERROR(__xludf.DUMMYFUNCTION("GOOGLETRANSLATE(O717,""en"",""pt"")"),"7")</f>
        <v>7</v>
      </c>
      <c r="J717" s="1" t="str">
        <f ca="1">IFERROR(__xludf.DUMMYFUNCTION("GOOGLETRANSLATE(Q717,""en"",""pt"")"),"Refrigerado")</f>
        <v>Refrigerado</v>
      </c>
      <c r="K717" s="3">
        <v>44204</v>
      </c>
      <c r="L717" s="3">
        <v>44211</v>
      </c>
      <c r="M717" s="1">
        <v>683</v>
      </c>
      <c r="N717" s="1" t="s">
        <v>4297</v>
      </c>
      <c r="O717" s="1" t="s">
        <v>4298</v>
      </c>
      <c r="P717" s="1">
        <v>1</v>
      </c>
      <c r="Q717" s="1" t="s">
        <v>2730</v>
      </c>
      <c r="R717">
        <f t="shared" ca="1" si="11"/>
        <v>0</v>
      </c>
      <c r="S717">
        <f t="shared" ca="1" si="11"/>
        <v>1</v>
      </c>
    </row>
    <row r="718" spans="1:19" ht="13.2">
      <c r="A718" s="1" t="s">
        <v>4299</v>
      </c>
      <c r="B718" s="1">
        <v>44</v>
      </c>
      <c r="C718" s="1" t="str">
        <f ca="1">IFERROR(__xludf.DUMMYFUNCTION("GOOGLETRANSLATE(D718,""en"",""pt"")"),"Grande")</f>
        <v>Grande</v>
      </c>
      <c r="D718" s="3">
        <v>44270</v>
      </c>
      <c r="E718" s="1">
        <v>7</v>
      </c>
      <c r="F718" s="2" t="str">
        <f ca="1">IFERROR(__xludf.DUMMYFUNCTION("GOOGLETRANSLATE(I718,""en"",""pt"")"),"Lassi")</f>
        <v>Lassi</v>
      </c>
      <c r="G718" s="1" t="s">
        <v>4300</v>
      </c>
      <c r="H718" s="1" t="s">
        <v>479</v>
      </c>
      <c r="I718" s="1" t="str">
        <f ca="1">IFERROR(__xludf.DUMMYFUNCTION("GOOGLETRANSLATE(O718,""en"",""pt"")"),"17")</f>
        <v>17</v>
      </c>
      <c r="J718" s="1" t="str">
        <f ca="1">IFERROR(__xludf.DUMMYFUNCTION("GOOGLETRANSLATE(Q718,""en"",""pt"")"),"Refrigerado")</f>
        <v>Refrigerado</v>
      </c>
      <c r="K718" s="3">
        <v>44257</v>
      </c>
      <c r="L718" s="3">
        <v>44274</v>
      </c>
      <c r="M718" s="1">
        <v>301</v>
      </c>
      <c r="N718" s="1" t="s">
        <v>4301</v>
      </c>
      <c r="O718" s="1" t="s">
        <v>4302</v>
      </c>
      <c r="P718" s="1">
        <v>386</v>
      </c>
      <c r="Q718" s="1" t="s">
        <v>4304</v>
      </c>
      <c r="R718">
        <f t="shared" ca="1" si="11"/>
        <v>0</v>
      </c>
      <c r="S718">
        <f t="shared" ca="1" si="11"/>
        <v>1</v>
      </c>
    </row>
    <row r="719" spans="1:19" ht="13.2">
      <c r="A719" s="1" t="s">
        <v>4305</v>
      </c>
      <c r="B719" s="1">
        <v>64</v>
      </c>
      <c r="C719" s="1" t="str">
        <f ca="1">IFERROR(__xludf.DUMMYFUNCTION("GOOGLETRANSLATE(D719,""en"",""pt"")"),"Médio")</f>
        <v>Médio</v>
      </c>
      <c r="D719" s="3">
        <v>44480</v>
      </c>
      <c r="E719" s="1">
        <v>5</v>
      </c>
      <c r="F719" s="2" t="str">
        <f ca="1">IFERROR(__xludf.DUMMYFUNCTION("GOOGLETRANSLATE(I719,""en"",""pt"")"),"Sorvete")</f>
        <v>Sorvete</v>
      </c>
      <c r="G719" s="1" t="s">
        <v>4306</v>
      </c>
      <c r="H719" s="1" t="s">
        <v>4307</v>
      </c>
      <c r="I719" s="1" t="str">
        <f ca="1">IFERROR(__xludf.DUMMYFUNCTION("GOOGLETRANSLATE(O719,""en"",""pt"")"),"28")</f>
        <v>28</v>
      </c>
      <c r="J719" s="1" t="str">
        <f ca="1">IFERROR(__xludf.DUMMYFUNCTION("GOOGLETRANSLATE(Q719,""en"",""pt"")"),"Congeladas")</f>
        <v>Congeladas</v>
      </c>
      <c r="K719" s="3">
        <v>44457</v>
      </c>
      <c r="L719" s="3">
        <v>44485</v>
      </c>
      <c r="M719" s="1">
        <v>53</v>
      </c>
      <c r="N719" s="1" t="s">
        <v>4308</v>
      </c>
      <c r="O719" s="1" t="s">
        <v>4309</v>
      </c>
      <c r="P719" s="1">
        <v>319</v>
      </c>
      <c r="Q719" s="1" t="s">
        <v>4311</v>
      </c>
      <c r="R719">
        <f t="shared" ca="1" si="11"/>
        <v>0</v>
      </c>
      <c r="S719">
        <f t="shared" ca="1" si="11"/>
        <v>1</v>
      </c>
    </row>
    <row r="720" spans="1:19" ht="13.2">
      <c r="A720" s="1" t="s">
        <v>4312</v>
      </c>
      <c r="B720" s="1">
        <v>38</v>
      </c>
      <c r="C720" s="1" t="str">
        <f ca="1">IFERROR(__xludf.DUMMYFUNCTION("GOOGLETRANSLATE(D720,""en"",""pt"")"),"Médio")</f>
        <v>Médio</v>
      </c>
      <c r="D720" s="3">
        <v>44570</v>
      </c>
      <c r="E720" s="1">
        <v>2</v>
      </c>
      <c r="F720" s="2" t="str">
        <f ca="1">IFERROR(__xludf.DUMMYFUNCTION("GOOGLETRANSLATE(I720,""en"",""pt"")"),"Manteiga")</f>
        <v>Manteiga</v>
      </c>
      <c r="G720" s="1" t="s">
        <v>4313</v>
      </c>
      <c r="H720" s="1" t="s">
        <v>4314</v>
      </c>
      <c r="I720" s="1" t="str">
        <f ca="1">IFERROR(__xludf.DUMMYFUNCTION("GOOGLETRANSLATE(O720,""en"",""pt"")"),"30")</f>
        <v>30</v>
      </c>
      <c r="J720" s="1" t="str">
        <f ca="1">IFERROR(__xludf.DUMMYFUNCTION("GOOGLETRANSLATE(Q720,""en"",""pt"")"),"Refrigerado")</f>
        <v>Refrigerado</v>
      </c>
      <c r="K720" s="3">
        <v>44531</v>
      </c>
      <c r="L720" s="3">
        <v>44561</v>
      </c>
      <c r="M720" s="1">
        <v>513</v>
      </c>
      <c r="N720" s="1" t="s">
        <v>4315</v>
      </c>
      <c r="O720" s="1" t="s">
        <v>4316</v>
      </c>
      <c r="P720" s="1">
        <v>106</v>
      </c>
      <c r="Q720" s="1" t="s">
        <v>4317</v>
      </c>
      <c r="R720">
        <f t="shared" ca="1" si="11"/>
        <v>0</v>
      </c>
      <c r="S720">
        <f t="shared" ca="1" si="11"/>
        <v>1</v>
      </c>
    </row>
    <row r="721" spans="1:19" ht="13.2">
      <c r="A721" s="1" t="s">
        <v>4318</v>
      </c>
      <c r="B721" s="1">
        <v>76</v>
      </c>
      <c r="C721" s="1" t="str">
        <f ca="1">IFERROR(__xludf.DUMMYFUNCTION("GOOGLETRANSLATE(D721,""en"",""pt"")"),"Pequeno")</f>
        <v>Pequeno</v>
      </c>
      <c r="D721" s="3">
        <v>44269</v>
      </c>
      <c r="E721" s="1">
        <v>8</v>
      </c>
      <c r="F721" s="2" t="str">
        <f ca="1">IFERROR(__xludf.DUMMYFUNCTION("GOOGLETRANSLATE(I721,""en"",""pt"")"),"Soro de leite coalhado")</f>
        <v>Soro de leite coalhado</v>
      </c>
      <c r="G721" s="1" t="s">
        <v>4319</v>
      </c>
      <c r="H721" s="1" t="s">
        <v>4320</v>
      </c>
      <c r="I721" s="1" t="str">
        <f ca="1">IFERROR(__xludf.DUMMYFUNCTION("GOOGLETRANSLATE(O721,""en"",""pt"")"),"10")</f>
        <v>10</v>
      </c>
      <c r="J721" s="1" t="str">
        <f ca="1">IFERROR(__xludf.DUMMYFUNCTION("GOOGLETRANSLATE(Q721,""en"",""pt"")"),"Refrigerado")</f>
        <v>Refrigerado</v>
      </c>
      <c r="K721" s="3">
        <v>44210</v>
      </c>
      <c r="L721" s="3">
        <v>44220</v>
      </c>
      <c r="M721" s="1">
        <v>103</v>
      </c>
      <c r="N721" s="1" t="s">
        <v>4321</v>
      </c>
      <c r="O721" s="1" t="s">
        <v>4322</v>
      </c>
      <c r="P721" s="1">
        <v>8</v>
      </c>
      <c r="Q721" s="1" t="s">
        <v>4324</v>
      </c>
      <c r="R721">
        <f t="shared" ca="1" si="11"/>
        <v>0</v>
      </c>
      <c r="S721">
        <f t="shared" ca="1" si="11"/>
        <v>0</v>
      </c>
    </row>
    <row r="722" spans="1:19" ht="13.2">
      <c r="A722" s="1" t="s">
        <v>4325</v>
      </c>
      <c r="B722" s="1">
        <v>100</v>
      </c>
      <c r="C722" s="1" t="str">
        <f ca="1">IFERROR(__xludf.DUMMYFUNCTION("GOOGLETRANSLATE(D722,""en"",""pt"")"),"Pequeno")</f>
        <v>Pequeno</v>
      </c>
      <c r="D722" s="3">
        <v>43532</v>
      </c>
      <c r="E722" s="1">
        <v>1</v>
      </c>
      <c r="F722" s="2" t="str">
        <f ca="1">IFERROR(__xludf.DUMMYFUNCTION("GOOGLETRANSLATE(I722,""en"",""pt"")"),"Leite")</f>
        <v>Leite</v>
      </c>
      <c r="G722" s="1" t="s">
        <v>4326</v>
      </c>
      <c r="H722" s="1" t="s">
        <v>1721</v>
      </c>
      <c r="I722" s="1" t="str">
        <f ca="1">IFERROR(__xludf.DUMMYFUNCTION("GOOGLETRANSLATE(O722,""en"",""pt"")"),"29")</f>
        <v>29</v>
      </c>
      <c r="J722" s="1" t="str">
        <f ca="1">IFERROR(__xludf.DUMMYFUNCTION("GOOGLETRANSLATE(Q722,""en"",""pt"")"),"Pacote Tetra")</f>
        <v>Pacote Tetra</v>
      </c>
      <c r="K722" s="3">
        <v>43513</v>
      </c>
      <c r="L722" s="3">
        <v>43542</v>
      </c>
      <c r="M722" s="1">
        <v>574</v>
      </c>
      <c r="N722" s="1" t="s">
        <v>2235</v>
      </c>
      <c r="O722" s="1" t="s">
        <v>4327</v>
      </c>
      <c r="P722" s="1">
        <v>393</v>
      </c>
      <c r="Q722" s="1" t="s">
        <v>4328</v>
      </c>
      <c r="R722">
        <f t="shared" ca="1" si="11"/>
        <v>1</v>
      </c>
      <c r="S722">
        <f t="shared" ca="1" si="11"/>
        <v>1</v>
      </c>
    </row>
    <row r="723" spans="1:19" ht="13.2">
      <c r="A723" s="1" t="s">
        <v>4329</v>
      </c>
      <c r="B723" s="1">
        <v>30</v>
      </c>
      <c r="C723" s="1" t="str">
        <f ca="1">IFERROR(__xludf.DUMMYFUNCTION("GOOGLETRANSLATE(D723,""en"",""pt"")"),"Médio")</f>
        <v>Médio</v>
      </c>
      <c r="D723" s="3">
        <v>44644</v>
      </c>
      <c r="E723" s="1">
        <v>3</v>
      </c>
      <c r="F723" s="2" t="str">
        <f ca="1">IFERROR(__xludf.DUMMYFUNCTION("GOOGLETRANSLATE(I723,""en"",""pt"")"),"Queijo")</f>
        <v>Queijo</v>
      </c>
      <c r="G723" s="1" t="s">
        <v>4330</v>
      </c>
      <c r="H723" s="6">
        <v>45422</v>
      </c>
      <c r="I723" s="1" t="str">
        <f ca="1">IFERROR(__xludf.DUMMYFUNCTION("GOOGLETRANSLATE(O723,""en"",""pt"")"),"30")</f>
        <v>30</v>
      </c>
      <c r="J723" s="1" t="str">
        <f ca="1">IFERROR(__xludf.DUMMYFUNCTION("GOOGLETRANSLATE(Q723,""en"",""pt"")"),"Refrigerado")</f>
        <v>Refrigerado</v>
      </c>
      <c r="K723" s="3">
        <v>44591</v>
      </c>
      <c r="L723" s="3">
        <v>44621</v>
      </c>
      <c r="M723" s="1">
        <v>188</v>
      </c>
      <c r="N723" s="4">
        <v>45546</v>
      </c>
      <c r="O723" s="5">
        <v>123120</v>
      </c>
      <c r="P723" s="1">
        <v>60</v>
      </c>
      <c r="Q723" s="1" t="s">
        <v>4331</v>
      </c>
      <c r="R723">
        <f t="shared" ca="1" si="11"/>
        <v>0</v>
      </c>
      <c r="S723">
        <f t="shared" ca="1" si="11"/>
        <v>1</v>
      </c>
    </row>
    <row r="724" spans="1:19" ht="13.2">
      <c r="A724" s="1" t="s">
        <v>4332</v>
      </c>
      <c r="B724" s="1">
        <v>91</v>
      </c>
      <c r="C724" s="1" t="str">
        <f ca="1">IFERROR(__xludf.DUMMYFUNCTION("GOOGLETRANSLATE(D724,""en"",""pt"")"),"Grande")</f>
        <v>Grande</v>
      </c>
      <c r="D724" s="3">
        <v>43471</v>
      </c>
      <c r="E724" s="1">
        <v>1</v>
      </c>
      <c r="F724" s="2" t="str">
        <f ca="1">IFERROR(__xludf.DUMMYFUNCTION("GOOGLETRANSLATE(I724,""en"",""pt"")"),"Leite")</f>
        <v>Leite</v>
      </c>
      <c r="G724" s="1" t="s">
        <v>4333</v>
      </c>
      <c r="H724" s="1" t="s">
        <v>4334</v>
      </c>
      <c r="I724" s="1" t="str">
        <f ca="1">IFERROR(__xludf.DUMMYFUNCTION("GOOGLETRANSLATE(O724,""en"",""pt"")"),"2")</f>
        <v>2</v>
      </c>
      <c r="J724" s="1" t="str">
        <f ca="1">IFERROR(__xludf.DUMMYFUNCTION("GOOGLETRANSLATE(Q724,""en"",""pt"")"),"Pacote de polietileno")</f>
        <v>Pacote de polietileno</v>
      </c>
      <c r="K724" s="3">
        <v>43422</v>
      </c>
      <c r="L724" s="3">
        <v>43424</v>
      </c>
      <c r="M724" s="1">
        <v>41</v>
      </c>
      <c r="N724" s="4">
        <v>45311</v>
      </c>
      <c r="O724" s="1" t="s">
        <v>4335</v>
      </c>
      <c r="P724" s="1">
        <v>461</v>
      </c>
      <c r="Q724" s="1" t="s">
        <v>4336</v>
      </c>
      <c r="R724">
        <f t="shared" ca="1" si="11"/>
        <v>1</v>
      </c>
      <c r="S724">
        <f t="shared" ca="1" si="11"/>
        <v>1</v>
      </c>
    </row>
    <row r="725" spans="1:19" ht="13.2">
      <c r="A725" s="1" t="s">
        <v>4337</v>
      </c>
      <c r="B725" s="1">
        <v>83</v>
      </c>
      <c r="C725" s="1" t="str">
        <f ca="1">IFERROR(__xludf.DUMMYFUNCTION("GOOGLETRANSLATE(D725,""en"",""pt"")"),"Grande")</f>
        <v>Grande</v>
      </c>
      <c r="D725" s="3">
        <v>44733</v>
      </c>
      <c r="E725" s="1">
        <v>7</v>
      </c>
      <c r="F725" s="2" t="str">
        <f ca="1">IFERROR(__xludf.DUMMYFUNCTION("GOOGLETRANSLATE(I725,""en"",""pt"")"),"Lassi")</f>
        <v>Lassi</v>
      </c>
      <c r="G725" s="1" t="s">
        <v>4338</v>
      </c>
      <c r="H725" s="1" t="s">
        <v>4339</v>
      </c>
      <c r="I725" s="1" t="str">
        <f ca="1">IFERROR(__xludf.DUMMYFUNCTION("GOOGLETRANSLATE(O725,""en"",""pt"")"),"17")</f>
        <v>17</v>
      </c>
      <c r="J725" s="1" t="str">
        <f ca="1">IFERROR(__xludf.DUMMYFUNCTION("GOOGLETRANSLATE(Q725,""en"",""pt"")"),"Refrigerado")</f>
        <v>Refrigerado</v>
      </c>
      <c r="K725" s="3">
        <v>44687</v>
      </c>
      <c r="L725" s="3">
        <v>44704</v>
      </c>
      <c r="M725" s="1">
        <v>54</v>
      </c>
      <c r="N725" s="1" t="s">
        <v>4340</v>
      </c>
      <c r="O725" s="1" t="s">
        <v>4341</v>
      </c>
      <c r="P725" s="1">
        <v>594</v>
      </c>
      <c r="Q725" s="1" t="s">
        <v>858</v>
      </c>
      <c r="R725">
        <f t="shared" ca="1" si="11"/>
        <v>0</v>
      </c>
      <c r="S725">
        <f t="shared" ca="1" si="11"/>
        <v>0</v>
      </c>
    </row>
    <row r="726" spans="1:19" ht="13.2">
      <c r="A726" s="1" t="s">
        <v>4342</v>
      </c>
      <c r="B726" s="1">
        <v>40</v>
      </c>
      <c r="C726" s="1" t="str">
        <f ca="1">IFERROR(__xludf.DUMMYFUNCTION("GOOGLETRANSLATE(D726,""en"",""pt"")"),"Grande")</f>
        <v>Grande</v>
      </c>
      <c r="D726" s="3">
        <v>43728</v>
      </c>
      <c r="E726" s="1">
        <v>8</v>
      </c>
      <c r="F726" s="2" t="str">
        <f ca="1">IFERROR(__xludf.DUMMYFUNCTION("GOOGLETRANSLATE(I726,""en"",""pt"")"),"Soro de leite coalhado")</f>
        <v>Soro de leite coalhado</v>
      </c>
      <c r="G726" s="1" t="s">
        <v>4343</v>
      </c>
      <c r="H726" s="1" t="s">
        <v>4344</v>
      </c>
      <c r="I726" s="1" t="str">
        <f ca="1">IFERROR(__xludf.DUMMYFUNCTION("GOOGLETRANSLATE(O726,""en"",""pt"")"),"12")</f>
        <v>12</v>
      </c>
      <c r="J726" s="1" t="str">
        <f ca="1">IFERROR(__xludf.DUMMYFUNCTION("GOOGLETRANSLATE(Q726,""en"",""pt"")"),"Refrigerado")</f>
        <v>Refrigerado</v>
      </c>
      <c r="K726" s="3">
        <v>43669</v>
      </c>
      <c r="L726" s="3">
        <v>43681</v>
      </c>
      <c r="M726" s="1">
        <v>591</v>
      </c>
      <c r="N726" s="1" t="s">
        <v>4345</v>
      </c>
      <c r="O726" s="1" t="s">
        <v>4346</v>
      </c>
      <c r="P726" s="1">
        <v>19</v>
      </c>
      <c r="Q726" s="1" t="s">
        <v>4347</v>
      </c>
      <c r="R726">
        <f t="shared" ca="1" si="11"/>
        <v>1</v>
      </c>
      <c r="S726">
        <f t="shared" ca="1" si="11"/>
        <v>1</v>
      </c>
    </row>
    <row r="727" spans="1:19" ht="13.2">
      <c r="A727" s="1" t="s">
        <v>4348</v>
      </c>
      <c r="B727" s="1">
        <v>71</v>
      </c>
      <c r="C727" s="1" t="str">
        <f ca="1">IFERROR(__xludf.DUMMYFUNCTION("GOOGLETRANSLATE(D727,""en"",""pt"")"),"Grande")</f>
        <v>Grande</v>
      </c>
      <c r="D727" s="3">
        <v>43775</v>
      </c>
      <c r="E727" s="1">
        <v>9</v>
      </c>
      <c r="F727" s="2" t="str">
        <f ca="1">IFERROR(__xludf.DUMMYFUNCTION("GOOGLETRANSLATE(I727,""en"",""pt"")"),"Painel")</f>
        <v>Painel</v>
      </c>
      <c r="G727" s="1" t="s">
        <v>4349</v>
      </c>
      <c r="H727" s="4">
        <v>45621</v>
      </c>
      <c r="I727" s="1" t="str">
        <f ca="1">IFERROR(__xludf.DUMMYFUNCTION("GOOGLETRANSLATE(O727,""en"",""pt"")"),"10")</f>
        <v>10</v>
      </c>
      <c r="J727" s="1" t="str">
        <f ca="1">IFERROR(__xludf.DUMMYFUNCTION("GOOGLETRANSLATE(Q727,""en"",""pt"")"),"Refrigerado")</f>
        <v>Refrigerado</v>
      </c>
      <c r="K727" s="3">
        <v>43751</v>
      </c>
      <c r="L727" s="3">
        <v>43761</v>
      </c>
      <c r="M727" s="1">
        <v>495</v>
      </c>
      <c r="N727" s="1" t="s">
        <v>4350</v>
      </c>
      <c r="O727" s="1" t="s">
        <v>4351</v>
      </c>
      <c r="P727" s="1">
        <v>348</v>
      </c>
      <c r="Q727" s="1" t="s">
        <v>4352</v>
      </c>
      <c r="R727">
        <f t="shared" ca="1" si="11"/>
        <v>1</v>
      </c>
      <c r="S727">
        <f t="shared" ca="1" si="11"/>
        <v>0</v>
      </c>
    </row>
    <row r="728" spans="1:19" ht="13.2">
      <c r="A728" s="1" t="s">
        <v>4353</v>
      </c>
      <c r="B728" s="1">
        <v>62</v>
      </c>
      <c r="C728" s="1" t="str">
        <f ca="1">IFERROR(__xludf.DUMMYFUNCTION("GOOGLETRANSLATE(D728,""en"",""pt"")"),"Pequeno")</f>
        <v>Pequeno</v>
      </c>
      <c r="D728" s="3">
        <v>43808</v>
      </c>
      <c r="E728" s="1">
        <v>6</v>
      </c>
      <c r="F728" s="2" t="str">
        <f ca="1">IFERROR(__xludf.DUMMYFUNCTION("GOOGLETRANSLATE(I728,""en"",""pt"")"),"Coalhada")</f>
        <v>Coalhada</v>
      </c>
      <c r="G728" s="1" t="s">
        <v>4354</v>
      </c>
      <c r="H728" s="1" t="s">
        <v>4355</v>
      </c>
      <c r="I728" s="1" t="str">
        <f ca="1">IFERROR(__xludf.DUMMYFUNCTION("GOOGLETRANSLATE(O728,""en"",""pt"")"),"7")</f>
        <v>7</v>
      </c>
      <c r="J728" s="1" t="str">
        <f ca="1">IFERROR(__xludf.DUMMYFUNCTION("GOOGLETRANSLATE(Q728,""en"",""pt"")"),"Refrigerado")</f>
        <v>Refrigerado</v>
      </c>
      <c r="K728" s="3">
        <v>43797</v>
      </c>
      <c r="L728" s="3">
        <v>43804</v>
      </c>
      <c r="M728" s="1">
        <v>77</v>
      </c>
      <c r="N728" s="1" t="s">
        <v>4356</v>
      </c>
      <c r="O728" s="1" t="s">
        <v>4357</v>
      </c>
      <c r="P728" s="1">
        <v>439</v>
      </c>
      <c r="Q728" s="1" t="s">
        <v>4358</v>
      </c>
      <c r="R728">
        <f t="shared" ca="1" si="11"/>
        <v>1</v>
      </c>
      <c r="S728">
        <f t="shared" ca="1" si="11"/>
        <v>0</v>
      </c>
    </row>
    <row r="729" spans="1:19" ht="13.2">
      <c r="A729" s="1" t="s">
        <v>4359</v>
      </c>
      <c r="B729" s="1">
        <v>98</v>
      </c>
      <c r="C729" s="1" t="str">
        <f ca="1">IFERROR(__xludf.DUMMYFUNCTION("GOOGLETRANSLATE(D729,""en"",""pt"")"),"Grande")</f>
        <v>Grande</v>
      </c>
      <c r="D729" s="3">
        <v>44418</v>
      </c>
      <c r="E729" s="1">
        <v>7</v>
      </c>
      <c r="F729" s="2" t="str">
        <f ca="1">IFERROR(__xludf.DUMMYFUNCTION("GOOGLETRANSLATE(I729,""en"",""pt"")"),"Lassi")</f>
        <v>Lassi</v>
      </c>
      <c r="G729" s="1" t="s">
        <v>4360</v>
      </c>
      <c r="H729" s="1" t="s">
        <v>4361</v>
      </c>
      <c r="I729" s="1" t="str">
        <f ca="1">IFERROR(__xludf.DUMMYFUNCTION("GOOGLETRANSLATE(O729,""en"",""pt"")"),"12")</f>
        <v>12</v>
      </c>
      <c r="J729" s="1" t="str">
        <f ca="1">IFERROR(__xludf.DUMMYFUNCTION("GOOGLETRANSLATE(Q729,""en"",""pt"")"),"Refrigerado")</f>
        <v>Refrigerado</v>
      </c>
      <c r="K729" s="3">
        <v>44392</v>
      </c>
      <c r="L729" s="3">
        <v>44404</v>
      </c>
      <c r="M729" s="1">
        <v>960</v>
      </c>
      <c r="N729" s="1" t="s">
        <v>4362</v>
      </c>
      <c r="O729" s="1" t="s">
        <v>4363</v>
      </c>
      <c r="P729" s="1">
        <v>21</v>
      </c>
      <c r="Q729" s="1" t="s">
        <v>4365</v>
      </c>
      <c r="R729">
        <f t="shared" ca="1" si="11"/>
        <v>0</v>
      </c>
      <c r="S729">
        <f t="shared" ca="1" si="11"/>
        <v>0</v>
      </c>
    </row>
    <row r="730" spans="1:19" ht="13.2">
      <c r="A730" s="1" t="s">
        <v>4366</v>
      </c>
      <c r="B730" s="1">
        <v>73</v>
      </c>
      <c r="C730" s="1" t="str">
        <f ca="1">IFERROR(__xludf.DUMMYFUNCTION("GOOGLETRANSLATE(D730,""en"",""pt"")"),"Médio")</f>
        <v>Médio</v>
      </c>
      <c r="D730" s="3">
        <v>44584</v>
      </c>
      <c r="E730" s="1">
        <v>9</v>
      </c>
      <c r="F730" s="2" t="str">
        <f ca="1">IFERROR(__xludf.DUMMYFUNCTION("GOOGLETRANSLATE(I730,""en"",""pt"")"),"Painel")</f>
        <v>Painel</v>
      </c>
      <c r="G730" s="1" t="s">
        <v>4367</v>
      </c>
      <c r="H730" s="1" t="s">
        <v>4368</v>
      </c>
      <c r="I730" s="1" t="str">
        <f ca="1">IFERROR(__xludf.DUMMYFUNCTION("GOOGLETRANSLATE(O730,""en"",""pt"")"),"13")</f>
        <v>13</v>
      </c>
      <c r="J730" s="1" t="str">
        <f ca="1">IFERROR(__xludf.DUMMYFUNCTION("GOOGLETRANSLATE(Q730,""en"",""pt"")"),"Refrigerado")</f>
        <v>Refrigerado</v>
      </c>
      <c r="K730" s="3">
        <v>44579</v>
      </c>
      <c r="L730" s="3">
        <v>44592</v>
      </c>
      <c r="M730" s="1">
        <v>99</v>
      </c>
      <c r="N730" s="1" t="s">
        <v>4369</v>
      </c>
      <c r="O730" s="1" t="s">
        <v>4370</v>
      </c>
      <c r="P730" s="1">
        <v>471</v>
      </c>
      <c r="Q730" s="1" t="s">
        <v>4372</v>
      </c>
      <c r="R730">
        <f t="shared" ca="1" si="11"/>
        <v>0</v>
      </c>
      <c r="S730">
        <f t="shared" ca="1" si="11"/>
        <v>0</v>
      </c>
    </row>
    <row r="731" spans="1:19" ht="13.2">
      <c r="A731" s="1" t="s">
        <v>4373</v>
      </c>
      <c r="B731" s="1">
        <v>47</v>
      </c>
      <c r="C731" s="1" t="str">
        <f ca="1">IFERROR(__xludf.DUMMYFUNCTION("GOOGLETRANSLATE(D731,""en"",""pt"")"),"Médio")</f>
        <v>Médio</v>
      </c>
      <c r="D731" s="3">
        <v>44378</v>
      </c>
      <c r="E731" s="1">
        <v>9</v>
      </c>
      <c r="F731" s="2" t="str">
        <f ca="1">IFERROR(__xludf.DUMMYFUNCTION("GOOGLETRANSLATE(I731,""en"",""pt"")"),"Painel")</f>
        <v>Painel</v>
      </c>
      <c r="G731" s="1" t="s">
        <v>4374</v>
      </c>
      <c r="H731" s="1" t="s">
        <v>4375</v>
      </c>
      <c r="I731" s="1" t="str">
        <f ca="1">IFERROR(__xludf.DUMMYFUNCTION("GOOGLETRANSLATE(O731,""en"",""pt"")"),"9")</f>
        <v>9</v>
      </c>
      <c r="J731" s="1" t="str">
        <f ca="1">IFERROR(__xludf.DUMMYFUNCTION("GOOGLETRANSLATE(Q731,""en"",""pt"")"),"Refrigerado")</f>
        <v>Refrigerado</v>
      </c>
      <c r="K731" s="3">
        <v>44369</v>
      </c>
      <c r="L731" s="3">
        <v>44378</v>
      </c>
      <c r="M731" s="1">
        <v>910</v>
      </c>
      <c r="N731" s="1" t="s">
        <v>3200</v>
      </c>
      <c r="O731" s="1" t="s">
        <v>4376</v>
      </c>
      <c r="P731" s="1">
        <v>9</v>
      </c>
      <c r="Q731" s="1" t="s">
        <v>4377</v>
      </c>
      <c r="R731">
        <f t="shared" ca="1" si="11"/>
        <v>1</v>
      </c>
      <c r="S731">
        <f t="shared" ca="1" si="11"/>
        <v>1</v>
      </c>
    </row>
    <row r="732" spans="1:19" ht="13.2">
      <c r="A732" s="1" t="s">
        <v>4378</v>
      </c>
      <c r="B732" s="1">
        <v>39</v>
      </c>
      <c r="C732" s="1" t="str">
        <f ca="1">IFERROR(__xludf.DUMMYFUNCTION("GOOGLETRANSLATE(D732,""en"",""pt"")"),"Pequeno")</f>
        <v>Pequeno</v>
      </c>
      <c r="D732" s="3">
        <v>43931</v>
      </c>
      <c r="E732" s="1">
        <v>6</v>
      </c>
      <c r="F732" s="2" t="str">
        <f ca="1">IFERROR(__xludf.DUMMYFUNCTION("GOOGLETRANSLATE(I732,""en"",""pt"")"),"Coalhada")</f>
        <v>Coalhada</v>
      </c>
      <c r="G732" s="1" t="s">
        <v>4379</v>
      </c>
      <c r="H732" s="1" t="s">
        <v>4380</v>
      </c>
      <c r="I732" s="1" t="str">
        <f ca="1">IFERROR(__xludf.DUMMYFUNCTION("GOOGLETRANSLATE(O732,""en"",""pt"")"),"6")</f>
        <v>6</v>
      </c>
      <c r="J732" s="1" t="str">
        <f ca="1">IFERROR(__xludf.DUMMYFUNCTION("GOOGLETRANSLATE(Q732,""en"",""pt"")"),"Refrigerado")</f>
        <v>Refrigerado</v>
      </c>
      <c r="K732" s="3">
        <v>43910</v>
      </c>
      <c r="L732" s="3">
        <v>43916</v>
      </c>
      <c r="M732" s="1">
        <v>193</v>
      </c>
      <c r="N732" s="1" t="s">
        <v>2431</v>
      </c>
      <c r="O732" s="1" t="s">
        <v>4381</v>
      </c>
      <c r="P732" s="1">
        <v>724</v>
      </c>
      <c r="Q732" s="1" t="s">
        <v>4383</v>
      </c>
      <c r="R732">
        <f t="shared" ca="1" si="11"/>
        <v>0</v>
      </c>
      <c r="S732">
        <f t="shared" ca="1" si="11"/>
        <v>1</v>
      </c>
    </row>
    <row r="733" spans="1:19" ht="13.2">
      <c r="A733" s="1" t="s">
        <v>4384</v>
      </c>
      <c r="B733" s="1">
        <v>68</v>
      </c>
      <c r="C733" s="1" t="str">
        <f ca="1">IFERROR(__xludf.DUMMYFUNCTION("GOOGLETRANSLATE(D733,""en"",""pt"")"),"Grande")</f>
        <v>Grande</v>
      </c>
      <c r="D733" s="3">
        <v>43764</v>
      </c>
      <c r="E733" s="1">
        <v>2</v>
      </c>
      <c r="F733" s="2" t="str">
        <f ca="1">IFERROR(__xludf.DUMMYFUNCTION("GOOGLETRANSLATE(I733,""en"",""pt"")"),"Manteiga")</f>
        <v>Manteiga</v>
      </c>
      <c r="G733" s="1" t="s">
        <v>4385</v>
      </c>
      <c r="H733" s="1" t="s">
        <v>4386</v>
      </c>
      <c r="I733" s="1" t="str">
        <f ca="1">IFERROR(__xludf.DUMMYFUNCTION("GOOGLETRANSLATE(O733,""en"",""pt"")"),"25")</f>
        <v>25</v>
      </c>
      <c r="J733" s="1" t="str">
        <f ca="1">IFERROR(__xludf.DUMMYFUNCTION("GOOGLETRANSLATE(Q733,""en"",""pt"")"),"Refrigerado")</f>
        <v>Refrigerado</v>
      </c>
      <c r="K733" s="3">
        <v>43747</v>
      </c>
      <c r="L733" s="3">
        <v>43772</v>
      </c>
      <c r="M733" s="1">
        <v>684</v>
      </c>
      <c r="N733" s="1" t="s">
        <v>4387</v>
      </c>
      <c r="O733" s="1" t="s">
        <v>4388</v>
      </c>
      <c r="P733" s="1">
        <v>266</v>
      </c>
      <c r="Q733" s="1" t="s">
        <v>4389</v>
      </c>
      <c r="R733">
        <f t="shared" ca="1" si="11"/>
        <v>1</v>
      </c>
      <c r="S733">
        <f t="shared" ca="1" si="11"/>
        <v>0</v>
      </c>
    </row>
    <row r="734" spans="1:19" ht="13.2">
      <c r="A734" s="1" t="s">
        <v>4390</v>
      </c>
      <c r="B734" s="1">
        <v>30</v>
      </c>
      <c r="C734" s="1" t="str">
        <f ca="1">IFERROR(__xludf.DUMMYFUNCTION("GOOGLETRANSLATE(D734,""en"",""pt"")"),"Pequeno")</f>
        <v>Pequeno</v>
      </c>
      <c r="D734" s="3">
        <v>44508</v>
      </c>
      <c r="E734" s="1">
        <v>10</v>
      </c>
      <c r="F734" s="2" t="str">
        <f ca="1">IFERROR(__xludf.DUMMYFUNCTION("GOOGLETRANSLATE(I734,""en"",""pt"")"),"ghee")</f>
        <v>ghee</v>
      </c>
      <c r="G734" s="1" t="s">
        <v>4391</v>
      </c>
      <c r="H734" s="1" t="s">
        <v>4392</v>
      </c>
      <c r="I734" s="1" t="str">
        <f ca="1">IFERROR(__xludf.DUMMYFUNCTION("GOOGLETRANSLATE(O734,""en"",""pt"")"),"96")</f>
        <v>96</v>
      </c>
      <c r="J734" s="1" t="str">
        <f ca="1">IFERROR(__xludf.DUMMYFUNCTION("GOOGLETRANSLATE(Q734,""en"",""pt"")"),"Ambiente")</f>
        <v>Ambiente</v>
      </c>
      <c r="K734" s="3">
        <v>44490</v>
      </c>
      <c r="L734" s="3">
        <v>44586</v>
      </c>
      <c r="M734" s="1">
        <v>56</v>
      </c>
      <c r="N734" s="1" t="s">
        <v>1734</v>
      </c>
      <c r="O734" s="1" t="s">
        <v>4393</v>
      </c>
      <c r="P734" s="1">
        <v>751</v>
      </c>
      <c r="Q734" s="1" t="s">
        <v>4394</v>
      </c>
      <c r="R734">
        <f t="shared" ca="1" si="11"/>
        <v>0</v>
      </c>
      <c r="S734">
        <f t="shared" ca="1" si="11"/>
        <v>0</v>
      </c>
    </row>
    <row r="735" spans="1:19" ht="13.2">
      <c r="A735" s="4">
        <v>45321</v>
      </c>
      <c r="B735" s="1">
        <v>11</v>
      </c>
      <c r="C735" s="1" t="str">
        <f ca="1">IFERROR(__xludf.DUMMYFUNCTION("GOOGLETRANSLATE(D735,""en"",""pt"")"),"Médio")</f>
        <v>Médio</v>
      </c>
      <c r="D735" s="3">
        <v>44821</v>
      </c>
      <c r="E735" s="1">
        <v>2</v>
      </c>
      <c r="F735" s="2" t="str">
        <f ca="1">IFERROR(__xludf.DUMMYFUNCTION("GOOGLETRANSLATE(I735,""en"",""pt"")"),"Manteiga")</f>
        <v>Manteiga</v>
      </c>
      <c r="G735" s="1" t="s">
        <v>4395</v>
      </c>
      <c r="H735" s="1" t="s">
        <v>4396</v>
      </c>
      <c r="I735" s="1" t="str">
        <f ca="1">IFERROR(__xludf.DUMMYFUNCTION("GOOGLETRANSLATE(O735,""en"",""pt"")"),"33")</f>
        <v>33</v>
      </c>
      <c r="J735" s="1" t="str">
        <f ca="1">IFERROR(__xludf.DUMMYFUNCTION("GOOGLETRANSLATE(Q735,""en"",""pt"")"),"Refrigerado")</f>
        <v>Refrigerado</v>
      </c>
      <c r="K735" s="3">
        <v>44817</v>
      </c>
      <c r="L735" s="3">
        <v>44850</v>
      </c>
      <c r="M735" s="1">
        <v>93</v>
      </c>
      <c r="N735" s="1" t="s">
        <v>3520</v>
      </c>
      <c r="O735" s="7">
        <v>1926322</v>
      </c>
      <c r="P735" s="1">
        <v>263</v>
      </c>
      <c r="Q735" s="1" t="s">
        <v>4397</v>
      </c>
      <c r="R735">
        <f t="shared" ca="1" si="11"/>
        <v>0</v>
      </c>
      <c r="S735">
        <f t="shared" ca="1" si="11"/>
        <v>0</v>
      </c>
    </row>
    <row r="736" spans="1:19" ht="13.2">
      <c r="A736" s="1" t="s">
        <v>4398</v>
      </c>
      <c r="B736" s="1">
        <v>29</v>
      </c>
      <c r="C736" s="1" t="str">
        <f ca="1">IFERROR(__xludf.DUMMYFUNCTION("GOOGLETRANSLATE(D736,""en"",""pt"")"),"Médio")</f>
        <v>Médio</v>
      </c>
      <c r="D736" s="3">
        <v>44881</v>
      </c>
      <c r="E736" s="1">
        <v>8</v>
      </c>
      <c r="F736" s="2" t="str">
        <f ca="1">IFERROR(__xludf.DUMMYFUNCTION("GOOGLETRANSLATE(I736,""en"",""pt"")"),"Soro de leite coalhado")</f>
        <v>Soro de leite coalhado</v>
      </c>
      <c r="G736" s="1" t="s">
        <v>4399</v>
      </c>
      <c r="H736" s="1" t="s">
        <v>4400</v>
      </c>
      <c r="I736" s="1" t="str">
        <f ca="1">IFERROR(__xludf.DUMMYFUNCTION("GOOGLETRANSLATE(O736,""en"",""pt"")"),"7")</f>
        <v>7</v>
      </c>
      <c r="J736" s="1" t="str">
        <f ca="1">IFERROR(__xludf.DUMMYFUNCTION("GOOGLETRANSLATE(Q736,""en"",""pt"")"),"Refrigerado")</f>
        <v>Refrigerado</v>
      </c>
      <c r="K736" s="3">
        <v>44879</v>
      </c>
      <c r="L736" s="3">
        <v>44886</v>
      </c>
      <c r="M736" s="1">
        <v>182</v>
      </c>
      <c r="N736" s="1" t="s">
        <v>4401</v>
      </c>
      <c r="O736" s="5">
        <v>2775935</v>
      </c>
      <c r="P736" s="1">
        <v>79</v>
      </c>
      <c r="Q736" s="1" t="s">
        <v>4403</v>
      </c>
      <c r="R736">
        <f t="shared" ca="1" si="11"/>
        <v>0</v>
      </c>
      <c r="S736">
        <f t="shared" ca="1" si="11"/>
        <v>1</v>
      </c>
    </row>
    <row r="737" spans="1:19" ht="13.2">
      <c r="A737" s="1" t="s">
        <v>4404</v>
      </c>
      <c r="B737" s="1">
        <v>96</v>
      </c>
      <c r="C737" s="1" t="str">
        <f ca="1">IFERROR(__xludf.DUMMYFUNCTION("GOOGLETRANSLATE(D737,""en"",""pt"")"),"Médio")</f>
        <v>Médio</v>
      </c>
      <c r="D737" s="3">
        <v>43761</v>
      </c>
      <c r="E737" s="1">
        <v>6</v>
      </c>
      <c r="F737" s="2" t="str">
        <f ca="1">IFERROR(__xludf.DUMMYFUNCTION("GOOGLETRANSLATE(I737,""en"",""pt"")"),"Coalhada")</f>
        <v>Coalhada</v>
      </c>
      <c r="G737" s="1" t="s">
        <v>4405</v>
      </c>
      <c r="H737" s="1" t="s">
        <v>4406</v>
      </c>
      <c r="I737" s="1" t="str">
        <f ca="1">IFERROR(__xludf.DUMMYFUNCTION("GOOGLETRANSLATE(O737,""en"",""pt"")"),"7")</f>
        <v>7</v>
      </c>
      <c r="J737" s="1" t="str">
        <f ca="1">IFERROR(__xludf.DUMMYFUNCTION("GOOGLETRANSLATE(Q737,""en"",""pt"")"),"Refrigerado")</f>
        <v>Refrigerado</v>
      </c>
      <c r="K737" s="3">
        <v>43760</v>
      </c>
      <c r="L737" s="3">
        <v>43767</v>
      </c>
      <c r="M737" s="1">
        <v>54</v>
      </c>
      <c r="N737" s="1" t="s">
        <v>4407</v>
      </c>
      <c r="O737" s="1" t="s">
        <v>4408</v>
      </c>
      <c r="P737" s="1">
        <v>24</v>
      </c>
      <c r="Q737" s="1" t="s">
        <v>4409</v>
      </c>
      <c r="R737">
        <f t="shared" ca="1" si="11"/>
        <v>1</v>
      </c>
      <c r="S737">
        <f t="shared" ca="1" si="11"/>
        <v>1</v>
      </c>
    </row>
    <row r="738" spans="1:19" ht="13.2">
      <c r="A738" s="1" t="s">
        <v>4410</v>
      </c>
      <c r="B738" s="1">
        <v>87</v>
      </c>
      <c r="C738" s="1" t="str">
        <f ca="1">IFERROR(__xludf.DUMMYFUNCTION("GOOGLETRANSLATE(D738,""en"",""pt"")"),"Grande")</f>
        <v>Grande</v>
      </c>
      <c r="D738" s="3">
        <v>44558</v>
      </c>
      <c r="E738" s="1">
        <v>5</v>
      </c>
      <c r="F738" s="2" t="str">
        <f ca="1">IFERROR(__xludf.DUMMYFUNCTION("GOOGLETRANSLATE(I738,""en"",""pt"")"),"Sorvete")</f>
        <v>Sorvete</v>
      </c>
      <c r="G738" s="1" t="s">
        <v>4411</v>
      </c>
      <c r="H738" s="1" t="s">
        <v>2644</v>
      </c>
      <c r="I738" s="1" t="str">
        <f ca="1">IFERROR(__xludf.DUMMYFUNCTION("GOOGLETRANSLATE(O738,""en"",""pt"")"),"26")</f>
        <v>26</v>
      </c>
      <c r="J738" s="1" t="str">
        <f ca="1">IFERROR(__xludf.DUMMYFUNCTION("GOOGLETRANSLATE(Q738,""en"",""pt"")"),"Congeladas")</f>
        <v>Congeladas</v>
      </c>
      <c r="K738" s="3">
        <v>44506</v>
      </c>
      <c r="L738" s="3">
        <v>44532</v>
      </c>
      <c r="M738" s="1">
        <v>270</v>
      </c>
      <c r="N738" s="1" t="s">
        <v>2824</v>
      </c>
      <c r="O738" s="1" t="s">
        <v>4412</v>
      </c>
      <c r="P738" s="1">
        <v>236</v>
      </c>
      <c r="Q738" s="1" t="s">
        <v>2353</v>
      </c>
      <c r="R738">
        <f t="shared" ca="1" si="11"/>
        <v>1</v>
      </c>
      <c r="S738">
        <f t="shared" ca="1" si="11"/>
        <v>1</v>
      </c>
    </row>
    <row r="739" spans="1:19" ht="13.2">
      <c r="A739" s="1" t="s">
        <v>4413</v>
      </c>
      <c r="B739" s="1">
        <v>32</v>
      </c>
      <c r="C739" s="1" t="str">
        <f ca="1">IFERROR(__xludf.DUMMYFUNCTION("GOOGLETRANSLATE(D739,""en"",""pt"")"),"Pequeno")</f>
        <v>Pequeno</v>
      </c>
      <c r="D739" s="3">
        <v>44421</v>
      </c>
      <c r="E739" s="1">
        <v>7</v>
      </c>
      <c r="F739" s="2" t="str">
        <f ca="1">IFERROR(__xludf.DUMMYFUNCTION("GOOGLETRANSLATE(I739,""en"",""pt"")"),"Lassi")</f>
        <v>Lassi</v>
      </c>
      <c r="G739" s="1" t="s">
        <v>4414</v>
      </c>
      <c r="H739" s="1" t="s">
        <v>2165</v>
      </c>
      <c r="I739" s="1" t="str">
        <f ca="1">IFERROR(__xludf.DUMMYFUNCTION("GOOGLETRANSLATE(O739,""en"",""pt"")"),"13")</f>
        <v>13</v>
      </c>
      <c r="J739" s="1" t="str">
        <f ca="1">IFERROR(__xludf.DUMMYFUNCTION("GOOGLETRANSLATE(Q739,""en"",""pt"")"),"Refrigerado")</f>
        <v>Refrigerado</v>
      </c>
      <c r="K739" s="3">
        <v>44366</v>
      </c>
      <c r="L739" s="3">
        <v>44379</v>
      </c>
      <c r="M739" s="1">
        <v>547</v>
      </c>
      <c r="N739" s="1" t="s">
        <v>4415</v>
      </c>
      <c r="O739" s="1" t="s">
        <v>4416</v>
      </c>
      <c r="P739" s="1">
        <v>4</v>
      </c>
      <c r="Q739" s="1" t="s">
        <v>4417</v>
      </c>
      <c r="R739">
        <f t="shared" ca="1" si="11"/>
        <v>0</v>
      </c>
      <c r="S739">
        <f t="shared" ca="1" si="11"/>
        <v>1</v>
      </c>
    </row>
    <row r="740" spans="1:19" ht="13.2">
      <c r="A740" s="1" t="s">
        <v>4418</v>
      </c>
      <c r="B740" s="1">
        <v>34</v>
      </c>
      <c r="C740" s="1" t="str">
        <f ca="1">IFERROR(__xludf.DUMMYFUNCTION("GOOGLETRANSLATE(D740,""en"",""pt"")"),"Médio")</f>
        <v>Médio</v>
      </c>
      <c r="D740" s="3">
        <v>44800</v>
      </c>
      <c r="E740" s="1">
        <v>9</v>
      </c>
      <c r="F740" s="2" t="str">
        <f ca="1">IFERROR(__xludf.DUMMYFUNCTION("GOOGLETRANSLATE(I740,""en"",""pt"")"),"Painel")</f>
        <v>Painel</v>
      </c>
      <c r="G740" s="1" t="s">
        <v>4419</v>
      </c>
      <c r="H740" s="1" t="s">
        <v>4420</v>
      </c>
      <c r="I740" s="1" t="str">
        <f ca="1">IFERROR(__xludf.DUMMYFUNCTION("GOOGLETRANSLATE(O740,""en"",""pt"")"),"12")</f>
        <v>12</v>
      </c>
      <c r="J740" s="1" t="str">
        <f ca="1">IFERROR(__xludf.DUMMYFUNCTION("GOOGLETRANSLATE(Q740,""en"",""pt"")"),"Refrigerado")</f>
        <v>Refrigerado</v>
      </c>
      <c r="K740" s="3">
        <v>44752</v>
      </c>
      <c r="L740" s="3">
        <v>44764</v>
      </c>
      <c r="M740" s="1">
        <v>288</v>
      </c>
      <c r="N740" s="1" t="s">
        <v>4421</v>
      </c>
      <c r="O740" s="1" t="s">
        <v>4422</v>
      </c>
      <c r="P740" s="1">
        <v>405</v>
      </c>
      <c r="Q740" s="1" t="s">
        <v>4423</v>
      </c>
      <c r="R740">
        <f t="shared" ca="1" si="11"/>
        <v>0</v>
      </c>
      <c r="S740">
        <f t="shared" ca="1" si="11"/>
        <v>1</v>
      </c>
    </row>
    <row r="741" spans="1:19" ht="13.2">
      <c r="A741" s="1" t="s">
        <v>4424</v>
      </c>
      <c r="B741" s="1">
        <v>75</v>
      </c>
      <c r="C741" s="1" t="str">
        <f ca="1">IFERROR(__xludf.DUMMYFUNCTION("GOOGLETRANSLATE(D741,""en"",""pt"")"),"Pequeno")</f>
        <v>Pequeno</v>
      </c>
      <c r="D741" s="3">
        <v>44268</v>
      </c>
      <c r="E741" s="1">
        <v>1</v>
      </c>
      <c r="F741" s="2" t="str">
        <f ca="1">IFERROR(__xludf.DUMMYFUNCTION("GOOGLETRANSLATE(I741,""en"",""pt"")"),"Leite")</f>
        <v>Leite</v>
      </c>
      <c r="G741" s="1" t="s">
        <v>4425</v>
      </c>
      <c r="H741" s="1" t="s">
        <v>4426</v>
      </c>
      <c r="I741" s="1" t="str">
        <f ca="1">IFERROR(__xludf.DUMMYFUNCTION("GOOGLETRANSLATE(O741,""en"",""pt"")"),"21")</f>
        <v>21</v>
      </c>
      <c r="J741" s="1" t="str">
        <f ca="1">IFERROR(__xludf.DUMMYFUNCTION("GOOGLETRANSLATE(Q741,""en"",""pt"")"),"Pacote Tetra")</f>
        <v>Pacote Tetra</v>
      </c>
      <c r="K741" s="3">
        <v>44235</v>
      </c>
      <c r="L741" s="3">
        <v>44256</v>
      </c>
      <c r="M741" s="1">
        <v>277</v>
      </c>
      <c r="N741" s="1" t="s">
        <v>4427</v>
      </c>
      <c r="O741" s="7">
        <v>1725223</v>
      </c>
      <c r="P741" s="1">
        <v>389</v>
      </c>
      <c r="Q741" s="1" t="s">
        <v>4429</v>
      </c>
      <c r="R741">
        <f t="shared" ca="1" si="11"/>
        <v>0</v>
      </c>
      <c r="S741">
        <f t="shared" ca="1" si="11"/>
        <v>0</v>
      </c>
    </row>
    <row r="742" spans="1:19" ht="13.2">
      <c r="A742" s="1" t="s">
        <v>4430</v>
      </c>
      <c r="B742" s="1">
        <v>55</v>
      </c>
      <c r="C742" s="1" t="str">
        <f ca="1">IFERROR(__xludf.DUMMYFUNCTION("GOOGLETRANSLATE(D742,""en"",""pt"")"),"Médio")</f>
        <v>Médio</v>
      </c>
      <c r="D742" s="3">
        <v>44724</v>
      </c>
      <c r="E742" s="1">
        <v>3</v>
      </c>
      <c r="F742" s="2" t="str">
        <f ca="1">IFERROR(__xludf.DUMMYFUNCTION("GOOGLETRANSLATE(I742,""en"",""pt"")"),"Queijo")</f>
        <v>Queijo</v>
      </c>
      <c r="G742" s="1" t="s">
        <v>4431</v>
      </c>
      <c r="H742" s="1" t="s">
        <v>4432</v>
      </c>
      <c r="I742" s="1" t="str">
        <f ca="1">IFERROR(__xludf.DUMMYFUNCTION("GOOGLETRANSLATE(O742,""en"",""pt"")"),"60")</f>
        <v>60</v>
      </c>
      <c r="J742" s="1" t="str">
        <f ca="1">IFERROR(__xludf.DUMMYFUNCTION("GOOGLETRANSLATE(Q742,""en"",""pt"")"),"Refrigerado")</f>
        <v>Refrigerado</v>
      </c>
      <c r="K742" s="3">
        <v>44684</v>
      </c>
      <c r="L742" s="3">
        <v>44744</v>
      </c>
      <c r="M742" s="1">
        <v>381</v>
      </c>
      <c r="N742" s="1" t="s">
        <v>4433</v>
      </c>
      <c r="O742" s="1" t="s">
        <v>4434</v>
      </c>
      <c r="P742" s="1">
        <v>196</v>
      </c>
      <c r="Q742" s="1" t="s">
        <v>4435</v>
      </c>
      <c r="R742">
        <f t="shared" ca="1" si="11"/>
        <v>0</v>
      </c>
      <c r="S742">
        <f t="shared" ca="1" si="11"/>
        <v>1</v>
      </c>
    </row>
    <row r="743" spans="1:19" ht="13.2">
      <c r="A743" s="1" t="s">
        <v>4436</v>
      </c>
      <c r="B743" s="1">
        <v>84</v>
      </c>
      <c r="C743" s="1" t="str">
        <f ca="1">IFERROR(__xludf.DUMMYFUNCTION("GOOGLETRANSLATE(D743,""en"",""pt"")"),"Médio")</f>
        <v>Médio</v>
      </c>
      <c r="D743" s="3">
        <v>44747</v>
      </c>
      <c r="E743" s="1">
        <v>10</v>
      </c>
      <c r="F743" s="2" t="str">
        <f ca="1">IFERROR(__xludf.DUMMYFUNCTION("GOOGLETRANSLATE(I743,""en"",""pt"")"),"ghee")</f>
        <v>ghee</v>
      </c>
      <c r="G743" s="1" t="s">
        <v>4437</v>
      </c>
      <c r="H743" s="1" t="s">
        <v>4438</v>
      </c>
      <c r="I743" s="1" t="str">
        <f ca="1">IFERROR(__xludf.DUMMYFUNCTION("GOOGLETRANSLATE(O743,""en"",""pt"")"),"116")</f>
        <v>116</v>
      </c>
      <c r="J743" s="1" t="str">
        <f ca="1">IFERROR(__xludf.DUMMYFUNCTION("GOOGLETRANSLATE(Q743,""en"",""pt"")"),"Ambiente")</f>
        <v>Ambiente</v>
      </c>
      <c r="K743" s="3">
        <v>44703</v>
      </c>
      <c r="L743" s="3">
        <v>44819</v>
      </c>
      <c r="M743" s="1">
        <v>282</v>
      </c>
      <c r="N743" s="1" t="s">
        <v>4439</v>
      </c>
      <c r="O743" s="1" t="s">
        <v>4440</v>
      </c>
      <c r="P743" s="1">
        <v>72</v>
      </c>
      <c r="Q743" s="1" t="s">
        <v>4441</v>
      </c>
      <c r="R743">
        <f t="shared" ca="1" si="11"/>
        <v>1</v>
      </c>
      <c r="S743">
        <f t="shared" ca="1" si="11"/>
        <v>1</v>
      </c>
    </row>
    <row r="744" spans="1:19" ht="13.2">
      <c r="A744" s="1" t="s">
        <v>4442</v>
      </c>
      <c r="B744" s="1">
        <v>42</v>
      </c>
      <c r="C744" s="1" t="str">
        <f ca="1">IFERROR(__xludf.DUMMYFUNCTION("GOOGLETRANSLATE(D744,""en"",""pt"")"),"Pequeno")</f>
        <v>Pequeno</v>
      </c>
      <c r="D744" s="3">
        <v>43558</v>
      </c>
      <c r="E744" s="1">
        <v>4</v>
      </c>
      <c r="F744" s="2" t="str">
        <f ca="1">IFERROR(__xludf.DUMMYFUNCTION("GOOGLETRANSLATE(I744,""en"",""pt"")"),"Iogurte")</f>
        <v>Iogurte</v>
      </c>
      <c r="G744" s="1" t="s">
        <v>4443</v>
      </c>
      <c r="H744" s="1" t="s">
        <v>4444</v>
      </c>
      <c r="I744" s="1" t="str">
        <f ca="1">IFERROR(__xludf.DUMMYFUNCTION("GOOGLETRANSLATE(O744,""en"",""pt"")"),"21")</f>
        <v>21</v>
      </c>
      <c r="J744" s="1" t="str">
        <f ca="1">IFERROR(__xludf.DUMMYFUNCTION("GOOGLETRANSLATE(Q744,""en"",""pt"")"),"Congeladas")</f>
        <v>Congeladas</v>
      </c>
      <c r="K744" s="3">
        <v>43523</v>
      </c>
      <c r="L744" s="3">
        <v>43544</v>
      </c>
      <c r="M744" s="1">
        <v>264</v>
      </c>
      <c r="N744" s="1" t="s">
        <v>4445</v>
      </c>
      <c r="O744" s="1" t="s">
        <v>4446</v>
      </c>
      <c r="P744" s="1">
        <v>300</v>
      </c>
      <c r="Q744" s="1" t="s">
        <v>4448</v>
      </c>
      <c r="R744">
        <f t="shared" ca="1" si="11"/>
        <v>0</v>
      </c>
      <c r="S744">
        <f t="shared" ca="1" si="11"/>
        <v>0</v>
      </c>
    </row>
    <row r="745" spans="1:19" ht="13.2">
      <c r="A745" s="1" t="s">
        <v>4449</v>
      </c>
      <c r="B745" s="1">
        <v>28</v>
      </c>
      <c r="C745" s="1" t="str">
        <f ca="1">IFERROR(__xludf.DUMMYFUNCTION("GOOGLETRANSLATE(D745,""en"",""pt"")"),"Grande")</f>
        <v>Grande</v>
      </c>
      <c r="D745" s="3">
        <v>44671</v>
      </c>
      <c r="E745" s="1">
        <v>4</v>
      </c>
      <c r="F745" s="2" t="str">
        <f ca="1">IFERROR(__xludf.DUMMYFUNCTION("GOOGLETRANSLATE(I745,""en"",""pt"")"),"Iogurte")</f>
        <v>Iogurte</v>
      </c>
      <c r="G745" s="1" t="s">
        <v>4450</v>
      </c>
      <c r="H745" s="1" t="s">
        <v>4451</v>
      </c>
      <c r="I745" s="1" t="str">
        <f ca="1">IFERROR(__xludf.DUMMYFUNCTION("GOOGLETRANSLATE(O745,""en"",""pt"")"),"21")</f>
        <v>21</v>
      </c>
      <c r="J745" s="1" t="str">
        <f ca="1">IFERROR(__xludf.DUMMYFUNCTION("GOOGLETRANSLATE(Q745,""en"",""pt"")"),"Congeladas")</f>
        <v>Congeladas</v>
      </c>
      <c r="K745" s="3">
        <v>44630</v>
      </c>
      <c r="L745" s="3">
        <v>44651</v>
      </c>
      <c r="M745" s="1">
        <v>374</v>
      </c>
      <c r="N745" s="1" t="s">
        <v>4452</v>
      </c>
      <c r="O745" s="1" t="s">
        <v>4453</v>
      </c>
      <c r="P745" s="1">
        <v>41</v>
      </c>
      <c r="Q745" s="1" t="s">
        <v>4455</v>
      </c>
      <c r="R745">
        <f t="shared" ca="1" si="11"/>
        <v>1</v>
      </c>
      <c r="S745">
        <f t="shared" ca="1" si="11"/>
        <v>0</v>
      </c>
    </row>
    <row r="746" spans="1:19" ht="13.2">
      <c r="A746" s="1" t="s">
        <v>4456</v>
      </c>
      <c r="B746" s="1">
        <v>47</v>
      </c>
      <c r="C746" s="1" t="str">
        <f ca="1">IFERROR(__xludf.DUMMYFUNCTION("GOOGLETRANSLATE(D746,""en"",""pt"")"),"Grande")</f>
        <v>Grande</v>
      </c>
      <c r="D746" s="3">
        <v>43734</v>
      </c>
      <c r="E746" s="1">
        <v>1</v>
      </c>
      <c r="F746" s="2" t="str">
        <f ca="1">IFERROR(__xludf.DUMMYFUNCTION("GOOGLETRANSLATE(I746,""en"",""pt"")"),"Leite")</f>
        <v>Leite</v>
      </c>
      <c r="G746" s="1" t="s">
        <v>4457</v>
      </c>
      <c r="H746" s="1" t="s">
        <v>1853</v>
      </c>
      <c r="I746" s="1" t="str">
        <f ca="1">IFERROR(__xludf.DUMMYFUNCTION("GOOGLETRANSLATE(O746,""en"",""pt"")"),"26")</f>
        <v>26</v>
      </c>
      <c r="J746" s="1" t="str">
        <f ca="1">IFERROR(__xludf.DUMMYFUNCTION("GOOGLETRANSLATE(Q746,""en"",""pt"")"),"Pacote Tetra")</f>
        <v>Pacote Tetra</v>
      </c>
      <c r="K746" s="3">
        <v>43711</v>
      </c>
      <c r="L746" s="3">
        <v>43737</v>
      </c>
      <c r="M746" s="1">
        <v>185</v>
      </c>
      <c r="N746" s="1" t="s">
        <v>1288</v>
      </c>
      <c r="O746" s="1" t="s">
        <v>4458</v>
      </c>
      <c r="P746" s="1">
        <v>697</v>
      </c>
      <c r="Q746" s="1" t="s">
        <v>4459</v>
      </c>
      <c r="R746">
        <f t="shared" ca="1" si="11"/>
        <v>1</v>
      </c>
      <c r="S746">
        <f t="shared" ca="1" si="11"/>
        <v>0</v>
      </c>
    </row>
    <row r="747" spans="1:19" ht="13.2">
      <c r="A747" s="1" t="s">
        <v>4460</v>
      </c>
      <c r="B747" s="1">
        <v>71</v>
      </c>
      <c r="C747" s="1" t="str">
        <f ca="1">IFERROR(__xludf.DUMMYFUNCTION("GOOGLETRANSLATE(D747,""en"",""pt"")"),"Pequeno")</f>
        <v>Pequeno</v>
      </c>
      <c r="D747" s="3">
        <v>43576</v>
      </c>
      <c r="E747" s="1">
        <v>9</v>
      </c>
      <c r="F747" s="2" t="str">
        <f ca="1">IFERROR(__xludf.DUMMYFUNCTION("GOOGLETRANSLATE(I747,""en"",""pt"")"),"Painel")</f>
        <v>Painel</v>
      </c>
      <c r="G747" s="1" t="s">
        <v>4461</v>
      </c>
      <c r="H747" s="4">
        <v>45606</v>
      </c>
      <c r="I747" s="1" t="str">
        <f ca="1">IFERROR(__xludf.DUMMYFUNCTION("GOOGLETRANSLATE(O747,""en"",""pt"")"),"13")</f>
        <v>13</v>
      </c>
      <c r="J747" s="1" t="str">
        <f ca="1">IFERROR(__xludf.DUMMYFUNCTION("GOOGLETRANSLATE(Q747,""en"",""pt"")"),"Refrigerado")</f>
        <v>Refrigerado</v>
      </c>
      <c r="K747" s="3">
        <v>43516</v>
      </c>
      <c r="L747" s="3">
        <v>43529</v>
      </c>
      <c r="M747" s="1">
        <v>536</v>
      </c>
      <c r="N747" s="1" t="s">
        <v>4462</v>
      </c>
      <c r="O747" s="1" t="s">
        <v>4463</v>
      </c>
      <c r="P747" s="1">
        <v>29</v>
      </c>
      <c r="Q747" s="1" t="s">
        <v>4464</v>
      </c>
      <c r="R747">
        <f t="shared" ca="1" si="11"/>
        <v>1</v>
      </c>
      <c r="S747">
        <f t="shared" ca="1" si="11"/>
        <v>0</v>
      </c>
    </row>
    <row r="748" spans="1:19" ht="13.2">
      <c r="A748" s="1" t="s">
        <v>4465</v>
      </c>
      <c r="B748" s="1">
        <v>24</v>
      </c>
      <c r="C748" s="1" t="str">
        <f ca="1">IFERROR(__xludf.DUMMYFUNCTION("GOOGLETRANSLATE(D748,""en"",""pt"")"),"Médio")</f>
        <v>Médio</v>
      </c>
      <c r="D748" s="3">
        <v>44696</v>
      </c>
      <c r="E748" s="1">
        <v>3</v>
      </c>
      <c r="F748" s="2" t="str">
        <f ca="1">IFERROR(__xludf.DUMMYFUNCTION("GOOGLETRANSLATE(I748,""en"",""pt"")"),"Queijo")</f>
        <v>Queijo</v>
      </c>
      <c r="G748" s="1" t="s">
        <v>4466</v>
      </c>
      <c r="H748" s="1" t="s">
        <v>4467</v>
      </c>
      <c r="I748" s="1" t="str">
        <f ca="1">IFERROR(__xludf.DUMMYFUNCTION("GOOGLETRANSLATE(O748,""en"",""pt"")"),"53")</f>
        <v>53</v>
      </c>
      <c r="J748" s="1" t="str">
        <f ca="1">IFERROR(__xludf.DUMMYFUNCTION("GOOGLETRANSLATE(Q748,""en"",""pt"")"),"Refrigerado")</f>
        <v>Refrigerado</v>
      </c>
      <c r="K748" s="3">
        <v>44676</v>
      </c>
      <c r="L748" s="3">
        <v>44729</v>
      </c>
      <c r="M748" s="1">
        <v>151</v>
      </c>
      <c r="N748" s="1" t="s">
        <v>4468</v>
      </c>
      <c r="O748" s="1" t="s">
        <v>4469</v>
      </c>
      <c r="P748" s="1">
        <v>539</v>
      </c>
      <c r="Q748" s="1" t="s">
        <v>4470</v>
      </c>
      <c r="R748">
        <f t="shared" ca="1" si="11"/>
        <v>0</v>
      </c>
      <c r="S748">
        <f t="shared" ca="1" si="11"/>
        <v>1</v>
      </c>
    </row>
    <row r="749" spans="1:19" ht="13.2">
      <c r="A749" s="1" t="s">
        <v>4471</v>
      </c>
      <c r="B749" s="1">
        <v>10</v>
      </c>
      <c r="C749" s="1" t="str">
        <f ca="1">IFERROR(__xludf.DUMMYFUNCTION("GOOGLETRANSLATE(D749,""en"",""pt"")"),"Pequeno")</f>
        <v>Pequeno</v>
      </c>
      <c r="D749" s="3">
        <v>44017</v>
      </c>
      <c r="E749" s="1">
        <v>4</v>
      </c>
      <c r="F749" s="2" t="str">
        <f ca="1">IFERROR(__xludf.DUMMYFUNCTION("GOOGLETRANSLATE(I749,""en"",""pt"")"),"Iogurte")</f>
        <v>Iogurte</v>
      </c>
      <c r="G749" s="1" t="s">
        <v>4472</v>
      </c>
      <c r="H749" s="1" t="s">
        <v>4473</v>
      </c>
      <c r="I749" s="1" t="str">
        <f ca="1">IFERROR(__xludf.DUMMYFUNCTION("GOOGLETRANSLATE(O749,""en"",""pt"")"),"28")</f>
        <v>28</v>
      </c>
      <c r="J749" s="1" t="str">
        <f ca="1">IFERROR(__xludf.DUMMYFUNCTION("GOOGLETRANSLATE(Q749,""en"",""pt"")"),"Congeladas")</f>
        <v>Congeladas</v>
      </c>
      <c r="K749" s="3">
        <v>43971</v>
      </c>
      <c r="L749" s="3">
        <v>43999</v>
      </c>
      <c r="M749" s="1">
        <v>458</v>
      </c>
      <c r="N749" s="1" t="s">
        <v>4474</v>
      </c>
      <c r="O749" s="1" t="s">
        <v>4475</v>
      </c>
      <c r="P749" s="1">
        <v>163</v>
      </c>
      <c r="Q749" s="1" t="s">
        <v>4477</v>
      </c>
      <c r="R749">
        <f t="shared" ca="1" si="11"/>
        <v>1</v>
      </c>
      <c r="S749">
        <f t="shared" ca="1" si="11"/>
        <v>0</v>
      </c>
    </row>
    <row r="750" spans="1:19" ht="13.2">
      <c r="A750" s="1" t="s">
        <v>4478</v>
      </c>
      <c r="B750" s="1">
        <v>94</v>
      </c>
      <c r="C750" s="1" t="str">
        <f ca="1">IFERROR(__xludf.DUMMYFUNCTION("GOOGLETRANSLATE(D750,""en"",""pt"")"),"Grande")</f>
        <v>Grande</v>
      </c>
      <c r="D750" s="3">
        <v>44840</v>
      </c>
      <c r="E750" s="1">
        <v>3</v>
      </c>
      <c r="F750" s="2" t="str">
        <f ca="1">IFERROR(__xludf.DUMMYFUNCTION("GOOGLETRANSLATE(I750,""en"",""pt"")"),"Queijo")</f>
        <v>Queijo</v>
      </c>
      <c r="G750" s="1" t="s">
        <v>4479</v>
      </c>
      <c r="H750" s="1" t="s">
        <v>659</v>
      </c>
      <c r="I750" s="1" t="str">
        <f ca="1">IFERROR(__xludf.DUMMYFUNCTION("GOOGLETRANSLATE(O750,""en"",""pt"")"),"85")</f>
        <v>85</v>
      </c>
      <c r="J750" s="1" t="str">
        <f ca="1">IFERROR(__xludf.DUMMYFUNCTION("GOOGLETRANSLATE(Q750,""en"",""pt"")"),"Congeladas")</f>
        <v>Congeladas</v>
      </c>
      <c r="K750" s="3">
        <v>44797</v>
      </c>
      <c r="L750" s="3">
        <v>44882</v>
      </c>
      <c r="M750" s="1">
        <v>139</v>
      </c>
      <c r="N750" s="1" t="s">
        <v>4480</v>
      </c>
      <c r="O750" s="1" t="s">
        <v>4481</v>
      </c>
      <c r="P750" s="1">
        <v>580</v>
      </c>
      <c r="Q750" s="1" t="s">
        <v>4482</v>
      </c>
      <c r="R750">
        <f t="shared" ca="1" si="11"/>
        <v>0</v>
      </c>
      <c r="S750">
        <f t="shared" ca="1" si="11"/>
        <v>0</v>
      </c>
    </row>
    <row r="751" spans="1:19" ht="13.2">
      <c r="A751" s="1" t="s">
        <v>4483</v>
      </c>
      <c r="B751" s="1">
        <v>94</v>
      </c>
      <c r="C751" s="1" t="str">
        <f ca="1">IFERROR(__xludf.DUMMYFUNCTION("GOOGLETRANSLATE(D751,""en"",""pt"")"),"Médio")</f>
        <v>Médio</v>
      </c>
      <c r="D751" s="3">
        <v>44361</v>
      </c>
      <c r="E751" s="1">
        <v>8</v>
      </c>
      <c r="F751" s="2" t="str">
        <f ca="1">IFERROR(__xludf.DUMMYFUNCTION("GOOGLETRANSLATE(I751,""en"",""pt"")"),"Soro de leite coalhado")</f>
        <v>Soro de leite coalhado</v>
      </c>
      <c r="G751" s="1" t="s">
        <v>4484</v>
      </c>
      <c r="H751" s="1" t="s">
        <v>4290</v>
      </c>
      <c r="I751" s="1" t="str">
        <f ca="1">IFERROR(__xludf.DUMMYFUNCTION("GOOGLETRANSLATE(O751,""en"",""pt"")"),"9")</f>
        <v>9</v>
      </c>
      <c r="J751" s="1" t="str">
        <f ca="1">IFERROR(__xludf.DUMMYFUNCTION("GOOGLETRANSLATE(Q751,""en"",""pt"")"),"Refrigerado")</f>
        <v>Refrigerado</v>
      </c>
      <c r="K751" s="3">
        <v>44347</v>
      </c>
      <c r="L751" s="3">
        <v>44356</v>
      </c>
      <c r="M751" s="1">
        <v>386</v>
      </c>
      <c r="N751" s="1" t="s">
        <v>2466</v>
      </c>
      <c r="O751" s="1" t="s">
        <v>4485</v>
      </c>
      <c r="P751" s="1">
        <v>91</v>
      </c>
      <c r="Q751" s="1" t="s">
        <v>4487</v>
      </c>
      <c r="R751">
        <f t="shared" ca="1" si="11"/>
        <v>0</v>
      </c>
      <c r="S751">
        <f t="shared" ca="1" si="11"/>
        <v>1</v>
      </c>
    </row>
    <row r="752" spans="1:19" ht="13.2">
      <c r="A752" s="1" t="s">
        <v>4488</v>
      </c>
      <c r="B752" s="1">
        <v>67</v>
      </c>
      <c r="C752" s="1" t="str">
        <f ca="1">IFERROR(__xludf.DUMMYFUNCTION("GOOGLETRANSLATE(D752,""en"",""pt"")"),"Médio")</f>
        <v>Médio</v>
      </c>
      <c r="D752" s="3">
        <v>44829</v>
      </c>
      <c r="E752" s="1">
        <v>9</v>
      </c>
      <c r="F752" s="2" t="str">
        <f ca="1">IFERROR(__xludf.DUMMYFUNCTION("GOOGLETRANSLATE(I752,""en"",""pt"")"),"Painel")</f>
        <v>Painel</v>
      </c>
      <c r="G752" s="1" t="s">
        <v>4489</v>
      </c>
      <c r="H752" s="1" t="s">
        <v>4490</v>
      </c>
      <c r="I752" s="1" t="str">
        <f ca="1">IFERROR(__xludf.DUMMYFUNCTION("GOOGLETRANSLATE(O752,""en"",""pt"")"),"11")</f>
        <v>11</v>
      </c>
      <c r="J752" s="1" t="str">
        <f ca="1">IFERROR(__xludf.DUMMYFUNCTION("GOOGLETRANSLATE(Q752,""en"",""pt"")"),"Refrigerado")</f>
        <v>Refrigerado</v>
      </c>
      <c r="K752" s="3">
        <v>44796</v>
      </c>
      <c r="L752" s="3">
        <v>44807</v>
      </c>
      <c r="M752" s="1">
        <v>227</v>
      </c>
      <c r="N752" s="1" t="s">
        <v>3978</v>
      </c>
      <c r="O752" s="7">
        <v>2552072</v>
      </c>
      <c r="P752" s="1">
        <v>106</v>
      </c>
      <c r="Q752" s="1" t="s">
        <v>3316</v>
      </c>
      <c r="R752">
        <f t="shared" ca="1" si="11"/>
        <v>1</v>
      </c>
      <c r="S752">
        <f t="shared" ca="1" si="11"/>
        <v>0</v>
      </c>
    </row>
    <row r="753" spans="1:19" ht="13.2">
      <c r="A753" s="1" t="s">
        <v>4492</v>
      </c>
      <c r="B753" s="1">
        <v>20</v>
      </c>
      <c r="C753" s="1" t="str">
        <f ca="1">IFERROR(__xludf.DUMMYFUNCTION("GOOGLETRANSLATE(D753,""en"",""pt"")"),"Médio")</f>
        <v>Médio</v>
      </c>
      <c r="D753" s="3">
        <v>44815</v>
      </c>
      <c r="E753" s="1">
        <v>9</v>
      </c>
      <c r="F753" s="2" t="str">
        <f ca="1">IFERROR(__xludf.DUMMYFUNCTION("GOOGLETRANSLATE(I753,""en"",""pt"")"),"Painel")</f>
        <v>Painel</v>
      </c>
      <c r="G753" s="1" t="s">
        <v>4493</v>
      </c>
      <c r="H753" s="1" t="s">
        <v>4494</v>
      </c>
      <c r="I753" s="1" t="str">
        <f ca="1">IFERROR(__xludf.DUMMYFUNCTION("GOOGLETRANSLATE(O753,""en"",""pt"")"),"12")</f>
        <v>12</v>
      </c>
      <c r="J753" s="1" t="str">
        <f ca="1">IFERROR(__xludf.DUMMYFUNCTION("GOOGLETRANSLATE(Q753,""en"",""pt"")"),"Refrigerado")</f>
        <v>Refrigerado</v>
      </c>
      <c r="K753" s="3">
        <v>44786</v>
      </c>
      <c r="L753" s="3">
        <v>44798</v>
      </c>
      <c r="M753" s="1">
        <v>33</v>
      </c>
      <c r="N753" s="1" t="s">
        <v>4495</v>
      </c>
      <c r="O753" s="1" t="s">
        <v>4496</v>
      </c>
      <c r="P753" s="1">
        <v>82</v>
      </c>
      <c r="Q753" s="1" t="s">
        <v>4498</v>
      </c>
      <c r="R753">
        <f t="shared" ca="1" si="11"/>
        <v>0</v>
      </c>
      <c r="S753">
        <f t="shared" ca="1" si="11"/>
        <v>0</v>
      </c>
    </row>
    <row r="754" spans="1:19" ht="13.2">
      <c r="A754" s="1" t="s">
        <v>4499</v>
      </c>
      <c r="B754" s="1">
        <v>11</v>
      </c>
      <c r="C754" s="1" t="str">
        <f ca="1">IFERROR(__xludf.DUMMYFUNCTION("GOOGLETRANSLATE(D754,""en"",""pt"")"),"Grande")</f>
        <v>Grande</v>
      </c>
      <c r="D754" s="3">
        <v>43486</v>
      </c>
      <c r="E754" s="1">
        <v>10</v>
      </c>
      <c r="F754" s="2" t="str">
        <f ca="1">IFERROR(__xludf.DUMMYFUNCTION("GOOGLETRANSLATE(I754,""en"",""pt"")"),"ghee")</f>
        <v>ghee</v>
      </c>
      <c r="G754" s="1" t="s">
        <v>4093</v>
      </c>
      <c r="H754" s="1" t="s">
        <v>3530</v>
      </c>
      <c r="I754" s="1" t="str">
        <f ca="1">IFERROR(__xludf.DUMMYFUNCTION("GOOGLETRANSLATE(O754,""en"",""pt"")"),"89")</f>
        <v>89</v>
      </c>
      <c r="J754" s="1" t="str">
        <f ca="1">IFERROR(__xludf.DUMMYFUNCTION("GOOGLETRANSLATE(Q754,""en"",""pt"")"),"Ambiente")</f>
        <v>Ambiente</v>
      </c>
      <c r="K754" s="3">
        <v>43462</v>
      </c>
      <c r="L754" s="3">
        <v>43551</v>
      </c>
      <c r="M754" s="1">
        <v>45</v>
      </c>
      <c r="N754" s="1" t="s">
        <v>1095</v>
      </c>
      <c r="O754" s="5" t="s">
        <v>4500</v>
      </c>
      <c r="P754" s="1">
        <v>106</v>
      </c>
      <c r="Q754" s="1" t="s">
        <v>4501</v>
      </c>
      <c r="R754">
        <f t="shared" ca="1" si="11"/>
        <v>0</v>
      </c>
      <c r="S754">
        <f t="shared" ca="1" si="11"/>
        <v>0</v>
      </c>
    </row>
    <row r="755" spans="1:19" ht="13.2">
      <c r="A755" s="1" t="s">
        <v>4502</v>
      </c>
      <c r="B755" s="1">
        <v>36</v>
      </c>
      <c r="C755" s="1" t="str">
        <f ca="1">IFERROR(__xludf.DUMMYFUNCTION("GOOGLETRANSLATE(D755,""en"",""pt"")"),"Pequeno")</f>
        <v>Pequeno</v>
      </c>
      <c r="D755" s="3">
        <v>44470</v>
      </c>
      <c r="E755" s="1">
        <v>1</v>
      </c>
      <c r="F755" s="2" t="str">
        <f ca="1">IFERROR(__xludf.DUMMYFUNCTION("GOOGLETRANSLATE(I755,""en"",""pt"")"),"Leite")</f>
        <v>Leite</v>
      </c>
      <c r="G755" s="1" t="s">
        <v>4503</v>
      </c>
      <c r="H755" s="1" t="s">
        <v>28</v>
      </c>
      <c r="I755" s="1" t="str">
        <f ca="1">IFERROR(__xludf.DUMMYFUNCTION("GOOGLETRANSLATE(O755,""en"",""pt"")"),"1")</f>
        <v>1</v>
      </c>
      <c r="J755" s="1" t="str">
        <f ca="1">IFERROR(__xludf.DUMMYFUNCTION("GOOGLETRANSLATE(Q755,""en"",""pt"")"),"Pacote de polietileno")</f>
        <v>Pacote de polietileno</v>
      </c>
      <c r="K755" s="3">
        <v>44468</v>
      </c>
      <c r="L755" s="3">
        <v>44469</v>
      </c>
      <c r="M755" s="1">
        <v>543</v>
      </c>
      <c r="N755" s="1" t="s">
        <v>4504</v>
      </c>
      <c r="O755" s="1" t="s">
        <v>4505</v>
      </c>
      <c r="P755" s="1">
        <v>77</v>
      </c>
      <c r="Q755" s="1" t="s">
        <v>4506</v>
      </c>
      <c r="R755">
        <f t="shared" ca="1" si="11"/>
        <v>0</v>
      </c>
      <c r="S755">
        <f t="shared" ca="1" si="11"/>
        <v>1</v>
      </c>
    </row>
    <row r="756" spans="1:19" ht="13.2">
      <c r="A756" s="1" t="s">
        <v>4507</v>
      </c>
      <c r="B756" s="1">
        <v>62</v>
      </c>
      <c r="C756" s="1" t="str">
        <f ca="1">IFERROR(__xludf.DUMMYFUNCTION("GOOGLETRANSLATE(D756,""en"",""pt"")"),"Médio")</f>
        <v>Médio</v>
      </c>
      <c r="D756" s="3">
        <v>44727</v>
      </c>
      <c r="E756" s="1">
        <v>7</v>
      </c>
      <c r="F756" s="2" t="str">
        <f ca="1">IFERROR(__xludf.DUMMYFUNCTION("GOOGLETRANSLATE(I756,""en"",""pt"")"),"Lassi")</f>
        <v>Lassi</v>
      </c>
      <c r="G756" s="1" t="s">
        <v>4508</v>
      </c>
      <c r="H756" s="1" t="s">
        <v>4509</v>
      </c>
      <c r="I756" s="1" t="str">
        <f ca="1">IFERROR(__xludf.DUMMYFUNCTION("GOOGLETRANSLATE(O756,""en"",""pt"")"),"16")</f>
        <v>16</v>
      </c>
      <c r="J756" s="1" t="str">
        <f ca="1">IFERROR(__xludf.DUMMYFUNCTION("GOOGLETRANSLATE(Q756,""en"",""pt"")"),"Refrigerado")</f>
        <v>Refrigerado</v>
      </c>
      <c r="K756" s="3">
        <v>44687</v>
      </c>
      <c r="L756" s="3">
        <v>44703</v>
      </c>
      <c r="M756" s="1">
        <v>182</v>
      </c>
      <c r="N756" s="1" t="s">
        <v>4510</v>
      </c>
      <c r="O756" s="1" t="s">
        <v>4511</v>
      </c>
      <c r="P756" s="1">
        <v>62</v>
      </c>
      <c r="Q756" s="1" t="s">
        <v>4513</v>
      </c>
      <c r="R756">
        <f t="shared" ca="1" si="11"/>
        <v>1</v>
      </c>
      <c r="S756">
        <f t="shared" ca="1" si="11"/>
        <v>0</v>
      </c>
    </row>
    <row r="757" spans="1:19" ht="13.2">
      <c r="A757" s="1" t="s">
        <v>4514</v>
      </c>
      <c r="B757" s="1">
        <v>49</v>
      </c>
      <c r="C757" s="1" t="str">
        <f ca="1">IFERROR(__xludf.DUMMYFUNCTION("GOOGLETRANSLATE(D757,""en"",""pt"")"),"Médio")</f>
        <v>Médio</v>
      </c>
      <c r="D757" s="3">
        <v>43874</v>
      </c>
      <c r="E757" s="1">
        <v>6</v>
      </c>
      <c r="F757" s="2" t="str">
        <f ca="1">IFERROR(__xludf.DUMMYFUNCTION("GOOGLETRANSLATE(I757,""en"",""pt"")"),"Coalhada")</f>
        <v>Coalhada</v>
      </c>
      <c r="G757" s="1" t="s">
        <v>4515</v>
      </c>
      <c r="H757" s="1" t="s">
        <v>4516</v>
      </c>
      <c r="I757" s="1" t="str">
        <f ca="1">IFERROR(__xludf.DUMMYFUNCTION("GOOGLETRANSLATE(O757,""en"",""pt"")"),"6")</f>
        <v>6</v>
      </c>
      <c r="J757" s="1" t="str">
        <f ca="1">IFERROR(__xludf.DUMMYFUNCTION("GOOGLETRANSLATE(Q757,""en"",""pt"")"),"Refrigerado")</f>
        <v>Refrigerado</v>
      </c>
      <c r="K757" s="3">
        <v>43857</v>
      </c>
      <c r="L757" s="3">
        <v>43863</v>
      </c>
      <c r="M757" s="1">
        <v>247</v>
      </c>
      <c r="N757" s="1" t="s">
        <v>3075</v>
      </c>
      <c r="O757" s="1" t="s">
        <v>4517</v>
      </c>
      <c r="P757" s="1">
        <v>648</v>
      </c>
      <c r="Q757" s="1" t="s">
        <v>4518</v>
      </c>
      <c r="R757">
        <f t="shared" ca="1" si="11"/>
        <v>0</v>
      </c>
      <c r="S757">
        <f t="shared" ca="1" si="11"/>
        <v>1</v>
      </c>
    </row>
    <row r="758" spans="1:19" ht="13.2">
      <c r="A758" s="1" t="s">
        <v>4519</v>
      </c>
      <c r="B758" s="1">
        <v>91</v>
      </c>
      <c r="C758" s="1" t="str">
        <f ca="1">IFERROR(__xludf.DUMMYFUNCTION("GOOGLETRANSLATE(D758,""en"",""pt"")"),"Pequeno")</f>
        <v>Pequeno</v>
      </c>
      <c r="D758" s="3">
        <v>44547</v>
      </c>
      <c r="E758" s="1">
        <v>9</v>
      </c>
      <c r="F758" s="2" t="str">
        <f ca="1">IFERROR(__xludf.DUMMYFUNCTION("GOOGLETRANSLATE(I758,""en"",""pt"")"),"Painel")</f>
        <v>Painel</v>
      </c>
      <c r="G758" s="1" t="s">
        <v>4520</v>
      </c>
      <c r="H758" s="1" t="s">
        <v>2458</v>
      </c>
      <c r="I758" s="1" t="str">
        <f ca="1">IFERROR(__xludf.DUMMYFUNCTION("GOOGLETRANSLATE(O758,""en"",""pt"")"),"7")</f>
        <v>7</v>
      </c>
      <c r="J758" s="1" t="str">
        <f ca="1">IFERROR(__xludf.DUMMYFUNCTION("GOOGLETRANSLATE(Q758,""en"",""pt"")"),"Refrigerado")</f>
        <v>Refrigerado</v>
      </c>
      <c r="K758" s="3">
        <v>44541</v>
      </c>
      <c r="L758" s="3">
        <v>44548</v>
      </c>
      <c r="M758" s="1">
        <v>63</v>
      </c>
      <c r="N758" s="1" t="s">
        <v>4521</v>
      </c>
      <c r="O758" s="1" t="s">
        <v>4522</v>
      </c>
      <c r="P758" s="1">
        <v>13</v>
      </c>
      <c r="Q758" s="1" t="s">
        <v>4523</v>
      </c>
      <c r="R758">
        <f t="shared" ca="1" si="11"/>
        <v>1</v>
      </c>
      <c r="S758">
        <f t="shared" ca="1" si="11"/>
        <v>1</v>
      </c>
    </row>
    <row r="759" spans="1:19" ht="13.2">
      <c r="A759" s="1" t="s">
        <v>4524</v>
      </c>
      <c r="B759" s="1">
        <v>57</v>
      </c>
      <c r="C759" s="1" t="str">
        <f ca="1">IFERROR(__xludf.DUMMYFUNCTION("GOOGLETRANSLATE(D759,""en"",""pt"")"),"Médio")</f>
        <v>Médio</v>
      </c>
      <c r="D759" s="3">
        <v>44168</v>
      </c>
      <c r="E759" s="1">
        <v>2</v>
      </c>
      <c r="F759" s="2" t="str">
        <f ca="1">IFERROR(__xludf.DUMMYFUNCTION("GOOGLETRANSLATE(I759,""en"",""pt"")"),"Manteiga")</f>
        <v>Manteiga</v>
      </c>
      <c r="G759" s="1" t="s">
        <v>4525</v>
      </c>
      <c r="H759" s="1" t="s">
        <v>2914</v>
      </c>
      <c r="I759" s="1" t="str">
        <f ca="1">IFERROR(__xludf.DUMMYFUNCTION("GOOGLETRANSLATE(O759,""en"",""pt"")"),"36")</f>
        <v>36</v>
      </c>
      <c r="J759" s="1" t="str">
        <f ca="1">IFERROR(__xludf.DUMMYFUNCTION("GOOGLETRANSLATE(Q759,""en"",""pt"")"),"Refrigerado")</f>
        <v>Refrigerado</v>
      </c>
      <c r="K759" s="3">
        <v>44162</v>
      </c>
      <c r="L759" s="3">
        <v>44198</v>
      </c>
      <c r="M759" s="1">
        <v>247</v>
      </c>
      <c r="N759" s="1" t="s">
        <v>3119</v>
      </c>
      <c r="O759" s="1" t="s">
        <v>4526</v>
      </c>
      <c r="P759" s="1">
        <v>210</v>
      </c>
      <c r="Q759" s="1" t="s">
        <v>3587</v>
      </c>
      <c r="R759">
        <f t="shared" ca="1" si="11"/>
        <v>0</v>
      </c>
      <c r="S759">
        <f t="shared" ca="1" si="11"/>
        <v>1</v>
      </c>
    </row>
    <row r="760" spans="1:19" ht="13.2">
      <c r="A760" s="1" t="s">
        <v>4528</v>
      </c>
      <c r="B760" s="1">
        <v>94</v>
      </c>
      <c r="C760" s="1" t="str">
        <f ca="1">IFERROR(__xludf.DUMMYFUNCTION("GOOGLETRANSLATE(D760,""en"",""pt"")"),"Pequeno")</f>
        <v>Pequeno</v>
      </c>
      <c r="D760" s="3">
        <v>44396</v>
      </c>
      <c r="E760" s="1">
        <v>2</v>
      </c>
      <c r="F760" s="2" t="str">
        <f ca="1">IFERROR(__xludf.DUMMYFUNCTION("GOOGLETRANSLATE(I760,""en"",""pt"")"),"Manteiga")</f>
        <v>Manteiga</v>
      </c>
      <c r="G760" s="4">
        <v>45302</v>
      </c>
      <c r="H760" s="1" t="s">
        <v>2720</v>
      </c>
      <c r="I760" s="1" t="str">
        <f ca="1">IFERROR(__xludf.DUMMYFUNCTION("GOOGLETRANSLATE(O760,""en"",""pt"")"),"34")</f>
        <v>34</v>
      </c>
      <c r="J760" s="1" t="str">
        <f ca="1">IFERROR(__xludf.DUMMYFUNCTION("GOOGLETRANSLATE(Q760,""en"",""pt"")"),"Refrigerado")</f>
        <v>Refrigerado</v>
      </c>
      <c r="K760" s="3">
        <v>44365</v>
      </c>
      <c r="L760" s="3">
        <v>44399</v>
      </c>
      <c r="M760" s="1">
        <v>1</v>
      </c>
      <c r="N760" s="1" t="s">
        <v>2796</v>
      </c>
      <c r="O760" s="1" t="s">
        <v>2796</v>
      </c>
      <c r="P760" s="1">
        <v>10</v>
      </c>
      <c r="Q760" s="1" t="s">
        <v>4530</v>
      </c>
      <c r="R760">
        <f t="shared" ca="1" si="11"/>
        <v>0</v>
      </c>
      <c r="S760">
        <f t="shared" ca="1" si="11"/>
        <v>0</v>
      </c>
    </row>
    <row r="761" spans="1:19" ht="13.2">
      <c r="A761" s="1" t="s">
        <v>4531</v>
      </c>
      <c r="B761" s="1">
        <v>94</v>
      </c>
      <c r="C761" s="1" t="str">
        <f ca="1">IFERROR(__xludf.DUMMYFUNCTION("GOOGLETRANSLATE(D761,""en"",""pt"")"),"Médio")</f>
        <v>Médio</v>
      </c>
      <c r="D761" s="3">
        <v>43984</v>
      </c>
      <c r="E761" s="1">
        <v>5</v>
      </c>
      <c r="F761" s="2" t="str">
        <f ca="1">IFERROR(__xludf.DUMMYFUNCTION("GOOGLETRANSLATE(I761,""en"",""pt"")"),"Sorvete")</f>
        <v>Sorvete</v>
      </c>
      <c r="G761" s="1" t="s">
        <v>4532</v>
      </c>
      <c r="H761" s="1" t="s">
        <v>3921</v>
      </c>
      <c r="I761" s="1" t="str">
        <f ca="1">IFERROR(__xludf.DUMMYFUNCTION("GOOGLETRANSLATE(O761,""en"",""pt"")"),"25")</f>
        <v>25</v>
      </c>
      <c r="J761" s="1" t="str">
        <f ca="1">IFERROR(__xludf.DUMMYFUNCTION("GOOGLETRANSLATE(Q761,""en"",""pt"")"),"Congeladas")</f>
        <v>Congeladas</v>
      </c>
      <c r="K761" s="3">
        <v>43976</v>
      </c>
      <c r="L761" s="3">
        <v>44001</v>
      </c>
      <c r="M761" s="1">
        <v>222</v>
      </c>
      <c r="N761" s="1" t="s">
        <v>4533</v>
      </c>
      <c r="O761" s="1" t="s">
        <v>4534</v>
      </c>
      <c r="P761" s="1">
        <v>269</v>
      </c>
      <c r="Q761" s="1" t="s">
        <v>4536</v>
      </c>
      <c r="R761">
        <f t="shared" ca="1" si="11"/>
        <v>1</v>
      </c>
      <c r="S761">
        <f t="shared" ca="1" si="11"/>
        <v>0</v>
      </c>
    </row>
    <row r="762" spans="1:19" ht="13.2">
      <c r="A762" s="1" t="s">
        <v>4537</v>
      </c>
      <c r="B762" s="1">
        <v>49</v>
      </c>
      <c r="C762" s="1" t="str">
        <f ca="1">IFERROR(__xludf.DUMMYFUNCTION("GOOGLETRANSLATE(D762,""en"",""pt"")"),"Médio")</f>
        <v>Médio</v>
      </c>
      <c r="D762" s="3">
        <v>44055</v>
      </c>
      <c r="E762" s="1">
        <v>1</v>
      </c>
      <c r="F762" s="2" t="str">
        <f ca="1">IFERROR(__xludf.DUMMYFUNCTION("GOOGLETRANSLATE(I762,""en"",""pt"")"),"Leite")</f>
        <v>Leite</v>
      </c>
      <c r="G762" s="1" t="s">
        <v>4538</v>
      </c>
      <c r="H762" s="1" t="s">
        <v>4539</v>
      </c>
      <c r="I762" s="1" t="str">
        <f ca="1">IFERROR(__xludf.DUMMYFUNCTION("GOOGLETRANSLATE(O762,""en"",""pt"")"),"30")</f>
        <v>30</v>
      </c>
      <c r="J762" s="1" t="str">
        <f ca="1">IFERROR(__xludf.DUMMYFUNCTION("GOOGLETRANSLATE(Q762,""en"",""pt"")"),"Pacote Tetra")</f>
        <v>Pacote Tetra</v>
      </c>
      <c r="K762" s="3">
        <v>44037</v>
      </c>
      <c r="L762" s="3">
        <v>44067</v>
      </c>
      <c r="M762" s="1">
        <v>143</v>
      </c>
      <c r="N762" s="1" t="s">
        <v>4540</v>
      </c>
      <c r="O762" s="1" t="s">
        <v>4541</v>
      </c>
      <c r="P762" s="1">
        <v>60</v>
      </c>
      <c r="Q762" s="1" t="s">
        <v>4543</v>
      </c>
      <c r="R762">
        <f t="shared" ca="1" si="11"/>
        <v>1</v>
      </c>
      <c r="S762">
        <f t="shared" ca="1" si="11"/>
        <v>0</v>
      </c>
    </row>
    <row r="763" spans="1:19" ht="13.2">
      <c r="A763" s="1" t="s">
        <v>4544</v>
      </c>
      <c r="B763" s="1">
        <v>20</v>
      </c>
      <c r="C763" s="1" t="str">
        <f ca="1">IFERROR(__xludf.DUMMYFUNCTION("GOOGLETRANSLATE(D763,""en"",""pt"")"),"Grande")</f>
        <v>Grande</v>
      </c>
      <c r="D763" s="3">
        <v>43993</v>
      </c>
      <c r="E763" s="1">
        <v>1</v>
      </c>
      <c r="F763" s="2" t="str">
        <f ca="1">IFERROR(__xludf.DUMMYFUNCTION("GOOGLETRANSLATE(I763,""en"",""pt"")"),"Leite")</f>
        <v>Leite</v>
      </c>
      <c r="G763" s="1" t="s">
        <v>4545</v>
      </c>
      <c r="H763" s="1" t="s">
        <v>4546</v>
      </c>
      <c r="I763" s="1" t="str">
        <f ca="1">IFERROR(__xludf.DUMMYFUNCTION("GOOGLETRANSLATE(O763,""en"",""pt"")"),"25")</f>
        <v>25</v>
      </c>
      <c r="J763" s="1" t="str">
        <f ca="1">IFERROR(__xludf.DUMMYFUNCTION("GOOGLETRANSLATE(Q763,""en"",""pt"")"),"Pacote Tetra")</f>
        <v>Pacote Tetra</v>
      </c>
      <c r="K763" s="3">
        <v>43944</v>
      </c>
      <c r="L763" s="3">
        <v>43969</v>
      </c>
      <c r="M763" s="1">
        <v>430</v>
      </c>
      <c r="N763" s="1" t="s">
        <v>4547</v>
      </c>
      <c r="O763" s="1" t="s">
        <v>4548</v>
      </c>
      <c r="P763" s="1">
        <v>203</v>
      </c>
      <c r="Q763" s="1" t="s">
        <v>4550</v>
      </c>
      <c r="R763">
        <f t="shared" ca="1" si="11"/>
        <v>1</v>
      </c>
      <c r="S763">
        <f t="shared" ca="1" si="11"/>
        <v>0</v>
      </c>
    </row>
    <row r="764" spans="1:19" ht="13.2">
      <c r="A764" s="1" t="s">
        <v>4551</v>
      </c>
      <c r="B764" s="1">
        <v>56</v>
      </c>
      <c r="C764" s="1" t="str">
        <f ca="1">IFERROR(__xludf.DUMMYFUNCTION("GOOGLETRANSLATE(D764,""en"",""pt"")"),"Grande")</f>
        <v>Grande</v>
      </c>
      <c r="D764" s="3">
        <v>44547</v>
      </c>
      <c r="E764" s="1">
        <v>4</v>
      </c>
      <c r="F764" s="2" t="str">
        <f ca="1">IFERROR(__xludf.DUMMYFUNCTION("GOOGLETRANSLATE(I764,""en"",""pt"")"),"Iogurte")</f>
        <v>Iogurte</v>
      </c>
      <c r="G764" s="1" t="s">
        <v>4552</v>
      </c>
      <c r="H764" s="1" t="s">
        <v>4553</v>
      </c>
      <c r="I764" s="1" t="str">
        <f ca="1">IFERROR(__xludf.DUMMYFUNCTION("GOOGLETRANSLATE(O764,""en"",""pt"")"),"28")</f>
        <v>28</v>
      </c>
      <c r="J764" s="1" t="str">
        <f ca="1">IFERROR(__xludf.DUMMYFUNCTION("GOOGLETRANSLATE(Q764,""en"",""pt"")"),"Congeladas")</f>
        <v>Congeladas</v>
      </c>
      <c r="K764" s="3">
        <v>44529</v>
      </c>
      <c r="L764" s="3">
        <v>44557</v>
      </c>
      <c r="M764" s="1">
        <v>771</v>
      </c>
      <c r="N764" s="1" t="s">
        <v>4554</v>
      </c>
      <c r="O764" s="1" t="s">
        <v>4555</v>
      </c>
      <c r="P764" s="1">
        <v>142</v>
      </c>
      <c r="Q764" s="1" t="s">
        <v>4556</v>
      </c>
      <c r="R764">
        <f t="shared" ca="1" si="11"/>
        <v>1</v>
      </c>
      <c r="S764">
        <f t="shared" ca="1" si="11"/>
        <v>1</v>
      </c>
    </row>
    <row r="765" spans="1:19" ht="13.2">
      <c r="A765" s="1" t="s">
        <v>4557</v>
      </c>
      <c r="B765" s="1">
        <v>26</v>
      </c>
      <c r="C765" s="1" t="str">
        <f ca="1">IFERROR(__xludf.DUMMYFUNCTION("GOOGLETRANSLATE(D765,""en"",""pt"")"),"Médio")</f>
        <v>Médio</v>
      </c>
      <c r="D765" s="3">
        <v>43991</v>
      </c>
      <c r="E765" s="1">
        <v>5</v>
      </c>
      <c r="F765" s="2" t="str">
        <f ca="1">IFERROR(__xludf.DUMMYFUNCTION("GOOGLETRANSLATE(I765,""en"",""pt"")"),"Sorvete")</f>
        <v>Sorvete</v>
      </c>
      <c r="G765" s="1" t="s">
        <v>4558</v>
      </c>
      <c r="H765" s="1" t="s">
        <v>1475</v>
      </c>
      <c r="I765" s="1" t="str">
        <f ca="1">IFERROR(__xludf.DUMMYFUNCTION("GOOGLETRANSLATE(O765,""en"",""pt"")"),"29")</f>
        <v>29</v>
      </c>
      <c r="J765" s="1" t="str">
        <f ca="1">IFERROR(__xludf.DUMMYFUNCTION("GOOGLETRANSLATE(Q765,""en"",""pt"")"),"Congeladas")</f>
        <v>Congeladas</v>
      </c>
      <c r="K765" s="3">
        <v>43948</v>
      </c>
      <c r="L765" s="3">
        <v>43977</v>
      </c>
      <c r="M765" s="1">
        <v>185</v>
      </c>
      <c r="N765" s="1" t="s">
        <v>4559</v>
      </c>
      <c r="O765" s="7">
        <v>612269</v>
      </c>
      <c r="P765" s="1">
        <v>100</v>
      </c>
      <c r="Q765" s="1" t="s">
        <v>4560</v>
      </c>
      <c r="R765">
        <f t="shared" ca="1" si="11"/>
        <v>1</v>
      </c>
      <c r="S765">
        <f t="shared" ca="1" si="11"/>
        <v>1</v>
      </c>
    </row>
    <row r="766" spans="1:19" ht="13.2">
      <c r="A766" s="1" t="s">
        <v>4561</v>
      </c>
      <c r="B766" s="1">
        <v>55</v>
      </c>
      <c r="C766" s="1" t="str">
        <f ca="1">IFERROR(__xludf.DUMMYFUNCTION("GOOGLETRANSLATE(D766,""en"",""pt"")"),"Pequeno")</f>
        <v>Pequeno</v>
      </c>
      <c r="D766" s="3">
        <v>43970</v>
      </c>
      <c r="E766" s="1">
        <v>8</v>
      </c>
      <c r="F766" s="2" t="str">
        <f ca="1">IFERROR(__xludf.DUMMYFUNCTION("GOOGLETRANSLATE(I766,""en"",""pt"")"),"Soro de leite coalhado")</f>
        <v>Soro de leite coalhado</v>
      </c>
      <c r="G766" s="1" t="s">
        <v>4562</v>
      </c>
      <c r="H766" s="1" t="s">
        <v>886</v>
      </c>
      <c r="I766" s="1" t="str">
        <f ca="1">IFERROR(__xludf.DUMMYFUNCTION("GOOGLETRANSLATE(O766,""en"",""pt"")"),"12")</f>
        <v>12</v>
      </c>
      <c r="J766" s="1" t="str">
        <f ca="1">IFERROR(__xludf.DUMMYFUNCTION("GOOGLETRANSLATE(Q766,""en"",""pt"")"),"Refrigerado")</f>
        <v>Refrigerado</v>
      </c>
      <c r="K766" s="3">
        <v>43923</v>
      </c>
      <c r="L766" s="3">
        <v>43935</v>
      </c>
      <c r="M766" s="1">
        <v>254</v>
      </c>
      <c r="N766" s="1" t="s">
        <v>4529</v>
      </c>
      <c r="O766" s="5">
        <v>2219001</v>
      </c>
      <c r="P766" s="1">
        <v>267</v>
      </c>
      <c r="Q766" s="1" t="s">
        <v>4564</v>
      </c>
      <c r="R766">
        <f t="shared" ca="1" si="11"/>
        <v>0</v>
      </c>
      <c r="S766">
        <f t="shared" ca="1" si="11"/>
        <v>0</v>
      </c>
    </row>
    <row r="767" spans="1:19" ht="13.2">
      <c r="A767" s="1" t="s">
        <v>4565</v>
      </c>
      <c r="B767" s="1">
        <v>58</v>
      </c>
      <c r="C767" s="1" t="str">
        <f ca="1">IFERROR(__xludf.DUMMYFUNCTION("GOOGLETRANSLATE(D767,""en"",""pt"")"),"Grande")</f>
        <v>Grande</v>
      </c>
      <c r="D767" s="3">
        <v>44655</v>
      </c>
      <c r="E767" s="1">
        <v>7</v>
      </c>
      <c r="F767" s="2" t="str">
        <f ca="1">IFERROR(__xludf.DUMMYFUNCTION("GOOGLETRANSLATE(I767,""en"",""pt"")"),"Lassi")</f>
        <v>Lassi</v>
      </c>
      <c r="G767" s="1" t="s">
        <v>4566</v>
      </c>
      <c r="H767" s="1" t="s">
        <v>4567</v>
      </c>
      <c r="I767" s="1" t="str">
        <f ca="1">IFERROR(__xludf.DUMMYFUNCTION("GOOGLETRANSLATE(O767,""en"",""pt"")"),"13")</f>
        <v>13</v>
      </c>
      <c r="J767" s="1" t="str">
        <f ca="1">IFERROR(__xludf.DUMMYFUNCTION("GOOGLETRANSLATE(Q767,""en"",""pt"")"),"Refrigerado")</f>
        <v>Refrigerado</v>
      </c>
      <c r="K767" s="3">
        <v>44604</v>
      </c>
      <c r="L767" s="3">
        <v>44617</v>
      </c>
      <c r="M767" s="1">
        <v>794</v>
      </c>
      <c r="N767" s="1" t="s">
        <v>4568</v>
      </c>
      <c r="O767" s="1" t="s">
        <v>4569</v>
      </c>
      <c r="P767" s="1">
        <v>67</v>
      </c>
      <c r="Q767" s="1" t="s">
        <v>4570</v>
      </c>
      <c r="R767">
        <f t="shared" ca="1" si="11"/>
        <v>0</v>
      </c>
      <c r="S767">
        <f t="shared" ca="1" si="11"/>
        <v>0</v>
      </c>
    </row>
    <row r="768" spans="1:19" ht="13.2">
      <c r="A768" s="1" t="s">
        <v>4571</v>
      </c>
      <c r="B768" s="1">
        <v>34</v>
      </c>
      <c r="C768" s="1" t="str">
        <f ca="1">IFERROR(__xludf.DUMMYFUNCTION("GOOGLETRANSLATE(D768,""en"",""pt"")"),"Grande")</f>
        <v>Grande</v>
      </c>
      <c r="D768" s="3">
        <v>44088</v>
      </c>
      <c r="E768" s="1">
        <v>5</v>
      </c>
      <c r="F768" s="2" t="str">
        <f ca="1">IFERROR(__xludf.DUMMYFUNCTION("GOOGLETRANSLATE(I768,""en"",""pt"")"),"Sorvete")</f>
        <v>Sorvete</v>
      </c>
      <c r="G768" s="1" t="s">
        <v>4572</v>
      </c>
      <c r="H768" s="1" t="s">
        <v>4573</v>
      </c>
      <c r="I768" s="1" t="str">
        <f ca="1">IFERROR(__xludf.DUMMYFUNCTION("GOOGLETRANSLATE(O768,""en"",""pt"")"),"25")</f>
        <v>25</v>
      </c>
      <c r="J768" s="1" t="str">
        <f ca="1">IFERROR(__xludf.DUMMYFUNCTION("GOOGLETRANSLATE(Q768,""en"",""pt"")"),"Congeladas")</f>
        <v>Congeladas</v>
      </c>
      <c r="K768" s="3">
        <v>44039</v>
      </c>
      <c r="L768" s="3">
        <v>44064</v>
      </c>
      <c r="M768" s="1">
        <v>64</v>
      </c>
      <c r="N768" s="1" t="s">
        <v>4574</v>
      </c>
      <c r="O768" s="1" t="s">
        <v>4575</v>
      </c>
      <c r="P768" s="1">
        <v>626</v>
      </c>
      <c r="Q768" s="1" t="s">
        <v>4576</v>
      </c>
      <c r="R768">
        <f t="shared" ca="1" si="11"/>
        <v>0</v>
      </c>
      <c r="S768">
        <f t="shared" ca="1" si="11"/>
        <v>0</v>
      </c>
    </row>
    <row r="769" spans="1:19" ht="13.2">
      <c r="A769" s="1" t="s">
        <v>4577</v>
      </c>
      <c r="B769" s="1">
        <v>38</v>
      </c>
      <c r="C769" s="1" t="str">
        <f ca="1">IFERROR(__xludf.DUMMYFUNCTION("GOOGLETRANSLATE(D769,""en"",""pt"")"),"Pequeno")</f>
        <v>Pequeno</v>
      </c>
      <c r="D769" s="3">
        <v>44069</v>
      </c>
      <c r="E769" s="1">
        <v>6</v>
      </c>
      <c r="F769" s="2" t="str">
        <f ca="1">IFERROR(__xludf.DUMMYFUNCTION("GOOGLETRANSLATE(I769,""en"",""pt"")"),"Coalhada")</f>
        <v>Coalhada</v>
      </c>
      <c r="G769" s="1" t="s">
        <v>4578</v>
      </c>
      <c r="H769" s="1" t="s">
        <v>4579</v>
      </c>
      <c r="I769" s="1" t="str">
        <f ca="1">IFERROR(__xludf.DUMMYFUNCTION("GOOGLETRANSLATE(O769,""en"",""pt"")"),"6")</f>
        <v>6</v>
      </c>
      <c r="J769" s="1" t="str">
        <f ca="1">IFERROR(__xludf.DUMMYFUNCTION("GOOGLETRANSLATE(Q769,""en"",""pt"")"),"Refrigerado")</f>
        <v>Refrigerado</v>
      </c>
      <c r="K769" s="3">
        <v>44024</v>
      </c>
      <c r="L769" s="3">
        <v>44030</v>
      </c>
      <c r="M769" s="1">
        <v>68</v>
      </c>
      <c r="N769" s="1" t="s">
        <v>4580</v>
      </c>
      <c r="O769" s="5" t="s">
        <v>4581</v>
      </c>
      <c r="P769" s="1">
        <v>14</v>
      </c>
      <c r="Q769" s="1" t="s">
        <v>4583</v>
      </c>
      <c r="R769">
        <f t="shared" ca="1" si="11"/>
        <v>1</v>
      </c>
      <c r="S769">
        <f t="shared" ca="1" si="11"/>
        <v>1</v>
      </c>
    </row>
    <row r="770" spans="1:19" ht="13.2">
      <c r="A770" s="1" t="s">
        <v>4584</v>
      </c>
      <c r="B770" s="1">
        <v>68</v>
      </c>
      <c r="C770" s="1" t="str">
        <f ca="1">IFERROR(__xludf.DUMMYFUNCTION("GOOGLETRANSLATE(D770,""en"",""pt"")"),"Pequeno")</f>
        <v>Pequeno</v>
      </c>
      <c r="D770" s="3">
        <v>43568</v>
      </c>
      <c r="E770" s="1">
        <v>10</v>
      </c>
      <c r="F770" s="2" t="str">
        <f ca="1">IFERROR(__xludf.DUMMYFUNCTION("GOOGLETRANSLATE(I770,""en"",""pt"")"),"ghee")</f>
        <v>ghee</v>
      </c>
      <c r="G770" s="1" t="s">
        <v>4585</v>
      </c>
      <c r="H770" s="1" t="s">
        <v>4586</v>
      </c>
      <c r="I770" s="1" t="str">
        <f ca="1">IFERROR(__xludf.DUMMYFUNCTION("GOOGLETRANSLATE(O770,""en"",""pt"")"),"76")</f>
        <v>76</v>
      </c>
      <c r="J770" s="1" t="str">
        <f ca="1">IFERROR(__xludf.DUMMYFUNCTION("GOOGLETRANSLATE(Q770,""en"",""pt"")"),"Ambiente")</f>
        <v>Ambiente</v>
      </c>
      <c r="K770" s="3">
        <v>43555</v>
      </c>
      <c r="L770" s="3">
        <v>43631</v>
      </c>
      <c r="M770" s="1">
        <v>856</v>
      </c>
      <c r="N770" s="1" t="s">
        <v>4587</v>
      </c>
      <c r="O770" s="1" t="s">
        <v>4588</v>
      </c>
      <c r="P770" s="1">
        <v>131</v>
      </c>
      <c r="Q770" s="1" t="s">
        <v>2353</v>
      </c>
      <c r="R770">
        <f t="shared" ca="1" si="11"/>
        <v>1</v>
      </c>
      <c r="S770">
        <f t="shared" ca="1" si="11"/>
        <v>0</v>
      </c>
    </row>
    <row r="771" spans="1:19" ht="13.2">
      <c r="A771" s="1" t="s">
        <v>4589</v>
      </c>
      <c r="B771" s="1">
        <v>63</v>
      </c>
      <c r="C771" s="1" t="str">
        <f ca="1">IFERROR(__xludf.DUMMYFUNCTION("GOOGLETRANSLATE(D771,""en"",""pt"")"),"Pequeno")</f>
        <v>Pequeno</v>
      </c>
      <c r="D771" s="3">
        <v>44683</v>
      </c>
      <c r="E771" s="1">
        <v>10</v>
      </c>
      <c r="F771" s="2" t="str">
        <f ca="1">IFERROR(__xludf.DUMMYFUNCTION("GOOGLETRANSLATE(I771,""en"",""pt"")"),"ghee")</f>
        <v>ghee</v>
      </c>
      <c r="G771" s="1" t="s">
        <v>4590</v>
      </c>
      <c r="H771" s="1" t="s">
        <v>4591</v>
      </c>
      <c r="I771" s="1" t="str">
        <f ca="1">IFERROR(__xludf.DUMMYFUNCTION("GOOGLETRANSLATE(O771,""en"",""pt"")"),"91")</f>
        <v>91</v>
      </c>
      <c r="J771" s="1" t="str">
        <f ca="1">IFERROR(__xludf.DUMMYFUNCTION("GOOGLETRANSLATE(Q771,""en"",""pt"")"),"Ambiente")</f>
        <v>Ambiente</v>
      </c>
      <c r="K771" s="3">
        <v>44661</v>
      </c>
      <c r="L771" s="3">
        <v>44752</v>
      </c>
      <c r="M771" s="1">
        <v>623</v>
      </c>
      <c r="N771" s="1" t="s">
        <v>4002</v>
      </c>
      <c r="O771" s="1" t="s">
        <v>4592</v>
      </c>
      <c r="P771" s="1">
        <v>231</v>
      </c>
      <c r="Q771" s="1" t="s">
        <v>4593</v>
      </c>
      <c r="R771">
        <f t="shared" ref="R771:S834" ca="1" si="12">RANDBETWEEN(0,1)</f>
        <v>0</v>
      </c>
      <c r="S771">
        <f t="shared" ca="1" si="12"/>
        <v>1</v>
      </c>
    </row>
    <row r="772" spans="1:19" ht="13.2">
      <c r="A772" s="1" t="s">
        <v>4594</v>
      </c>
      <c r="B772" s="1">
        <v>91</v>
      </c>
      <c r="C772" s="1" t="str">
        <f ca="1">IFERROR(__xludf.DUMMYFUNCTION("GOOGLETRANSLATE(D772,""en"",""pt"")"),"Médio")</f>
        <v>Médio</v>
      </c>
      <c r="D772" s="3">
        <v>43743</v>
      </c>
      <c r="E772" s="1">
        <v>8</v>
      </c>
      <c r="F772" s="2" t="str">
        <f ca="1">IFERROR(__xludf.DUMMYFUNCTION("GOOGLETRANSLATE(I772,""en"",""pt"")"),"Soro de leite coalhado")</f>
        <v>Soro de leite coalhado</v>
      </c>
      <c r="G772" s="1" t="s">
        <v>4595</v>
      </c>
      <c r="H772" s="1" t="s">
        <v>4596</v>
      </c>
      <c r="I772" s="1" t="str">
        <f ca="1">IFERROR(__xludf.DUMMYFUNCTION("GOOGLETRANSLATE(O772,""en"",""pt"")"),"13")</f>
        <v>13</v>
      </c>
      <c r="J772" s="1" t="str">
        <f ca="1">IFERROR(__xludf.DUMMYFUNCTION("GOOGLETRANSLATE(Q772,""en"",""pt"")"),"Refrigerado")</f>
        <v>Refrigerado</v>
      </c>
      <c r="K772" s="3">
        <v>43734</v>
      </c>
      <c r="L772" s="3">
        <v>43747</v>
      </c>
      <c r="M772" s="1">
        <v>777</v>
      </c>
      <c r="N772" s="1" t="s">
        <v>244</v>
      </c>
      <c r="O772" s="1" t="s">
        <v>4597</v>
      </c>
      <c r="P772" s="1">
        <v>137</v>
      </c>
      <c r="Q772" s="1" t="s">
        <v>4599</v>
      </c>
      <c r="R772">
        <f t="shared" ca="1" si="12"/>
        <v>0</v>
      </c>
      <c r="S772">
        <f t="shared" ca="1" si="12"/>
        <v>1</v>
      </c>
    </row>
    <row r="773" spans="1:19" ht="13.2">
      <c r="A773" s="4">
        <v>45617</v>
      </c>
      <c r="B773" s="1">
        <v>50</v>
      </c>
      <c r="C773" s="1" t="str">
        <f ca="1">IFERROR(__xludf.DUMMYFUNCTION("GOOGLETRANSLATE(D773,""en"",""pt"")"),"Grande")</f>
        <v>Grande</v>
      </c>
      <c r="D773" s="3">
        <v>43879</v>
      </c>
      <c r="E773" s="1">
        <v>6</v>
      </c>
      <c r="F773" s="2" t="str">
        <f ca="1">IFERROR(__xludf.DUMMYFUNCTION("GOOGLETRANSLATE(I773,""en"",""pt"")"),"Coalhada")</f>
        <v>Coalhada</v>
      </c>
      <c r="G773" s="1" t="s">
        <v>4600</v>
      </c>
      <c r="H773" s="1" t="s">
        <v>3946</v>
      </c>
      <c r="I773" s="1" t="str">
        <f ca="1">IFERROR(__xludf.DUMMYFUNCTION("GOOGLETRANSLATE(O773,""en"",""pt"")"),"5")</f>
        <v>5</v>
      </c>
      <c r="J773" s="1" t="str">
        <f ca="1">IFERROR(__xludf.DUMMYFUNCTION("GOOGLETRANSLATE(Q773,""en"",""pt"")"),"Refrigerado")</f>
        <v>Refrigerado</v>
      </c>
      <c r="K773" s="3">
        <v>43872</v>
      </c>
      <c r="L773" s="3">
        <v>43877</v>
      </c>
      <c r="M773" s="1">
        <v>504</v>
      </c>
      <c r="N773" s="1" t="s">
        <v>4601</v>
      </c>
      <c r="O773" s="1" t="s">
        <v>4602</v>
      </c>
      <c r="P773" s="1">
        <v>204</v>
      </c>
      <c r="Q773" s="1" t="s">
        <v>4445</v>
      </c>
      <c r="R773">
        <f t="shared" ca="1" si="12"/>
        <v>1</v>
      </c>
      <c r="S773">
        <f t="shared" ca="1" si="12"/>
        <v>1</v>
      </c>
    </row>
    <row r="774" spans="1:19" ht="13.2">
      <c r="A774" s="1" t="s">
        <v>4604</v>
      </c>
      <c r="B774" s="1">
        <v>10</v>
      </c>
      <c r="C774" s="1" t="str">
        <f ca="1">IFERROR(__xludf.DUMMYFUNCTION("GOOGLETRANSLATE(D774,""en"",""pt"")"),"Pequeno")</f>
        <v>Pequeno</v>
      </c>
      <c r="D774" s="3">
        <v>43617</v>
      </c>
      <c r="E774" s="1">
        <v>4</v>
      </c>
      <c r="F774" s="2" t="str">
        <f ca="1">IFERROR(__xludf.DUMMYFUNCTION("GOOGLETRANSLATE(I774,""en"",""pt"")"),"Iogurte")</f>
        <v>Iogurte</v>
      </c>
      <c r="G774" s="1" t="s">
        <v>4605</v>
      </c>
      <c r="H774" s="1" t="s">
        <v>4606</v>
      </c>
      <c r="I774" s="1" t="str">
        <f ca="1">IFERROR(__xludf.DUMMYFUNCTION("GOOGLETRANSLATE(O774,""en"",""pt"")"),"22")</f>
        <v>22</v>
      </c>
      <c r="J774" s="1" t="str">
        <f ca="1">IFERROR(__xludf.DUMMYFUNCTION("GOOGLETRANSLATE(Q774,""en"",""pt"")"),"Congeladas")</f>
        <v>Congeladas</v>
      </c>
      <c r="K774" s="3">
        <v>43597</v>
      </c>
      <c r="L774" s="3">
        <v>43619</v>
      </c>
      <c r="M774" s="1">
        <v>491</v>
      </c>
      <c r="N774" s="1" t="s">
        <v>4607</v>
      </c>
      <c r="O774" s="1" t="s">
        <v>4608</v>
      </c>
      <c r="P774" s="1">
        <v>6</v>
      </c>
      <c r="Q774" s="1" t="s">
        <v>4609</v>
      </c>
      <c r="R774">
        <f t="shared" ca="1" si="12"/>
        <v>1</v>
      </c>
      <c r="S774">
        <f t="shared" ca="1" si="12"/>
        <v>0</v>
      </c>
    </row>
    <row r="775" spans="1:19" ht="13.2">
      <c r="A775" s="1" t="s">
        <v>4610</v>
      </c>
      <c r="B775" s="1">
        <v>58</v>
      </c>
      <c r="C775" s="1" t="str">
        <f ca="1">IFERROR(__xludf.DUMMYFUNCTION("GOOGLETRANSLATE(D775,""en"",""pt"")"),"Médio")</f>
        <v>Médio</v>
      </c>
      <c r="D775" s="3">
        <v>44271</v>
      </c>
      <c r="E775" s="1">
        <v>9</v>
      </c>
      <c r="F775" s="2" t="str">
        <f ca="1">IFERROR(__xludf.DUMMYFUNCTION("GOOGLETRANSLATE(I775,""en"",""pt"")"),"Painel")</f>
        <v>Painel</v>
      </c>
      <c r="G775" s="1" t="s">
        <v>4611</v>
      </c>
      <c r="H775" s="1" t="s">
        <v>4612</v>
      </c>
      <c r="I775" s="1" t="str">
        <f ca="1">IFERROR(__xludf.DUMMYFUNCTION("GOOGLETRANSLATE(O775,""en"",""pt"")"),"12")</f>
        <v>12</v>
      </c>
      <c r="J775" s="1" t="str">
        <f ca="1">IFERROR(__xludf.DUMMYFUNCTION("GOOGLETRANSLATE(Q775,""en"",""pt"")"),"Refrigerado")</f>
        <v>Refrigerado</v>
      </c>
      <c r="K775" s="3">
        <v>44211</v>
      </c>
      <c r="L775" s="3">
        <v>44223</v>
      </c>
      <c r="M775" s="1">
        <v>52</v>
      </c>
      <c r="N775" s="1" t="s">
        <v>4613</v>
      </c>
      <c r="O775" s="1" t="s">
        <v>4614</v>
      </c>
      <c r="P775" s="1">
        <v>178</v>
      </c>
      <c r="Q775" s="1" t="s">
        <v>3281</v>
      </c>
      <c r="R775">
        <f t="shared" ca="1" si="12"/>
        <v>0</v>
      </c>
      <c r="S775">
        <f t="shared" ca="1" si="12"/>
        <v>1</v>
      </c>
    </row>
    <row r="776" spans="1:19" ht="13.2">
      <c r="A776" s="1" t="s">
        <v>4615</v>
      </c>
      <c r="B776" s="1">
        <v>80</v>
      </c>
      <c r="C776" s="1" t="str">
        <f ca="1">IFERROR(__xludf.DUMMYFUNCTION("GOOGLETRANSLATE(D776,""en"",""pt"")"),"Médio")</f>
        <v>Médio</v>
      </c>
      <c r="D776" s="3">
        <v>44744</v>
      </c>
      <c r="E776" s="1">
        <v>9</v>
      </c>
      <c r="F776" s="2" t="str">
        <f ca="1">IFERROR(__xludf.DUMMYFUNCTION("GOOGLETRANSLATE(I776,""en"",""pt"")"),"Painel")</f>
        <v>Painel</v>
      </c>
      <c r="G776" s="1" t="s">
        <v>4616</v>
      </c>
      <c r="H776" s="1" t="s">
        <v>4617</v>
      </c>
      <c r="I776" s="1" t="str">
        <f ca="1">IFERROR(__xludf.DUMMYFUNCTION("GOOGLETRANSLATE(O776,""en"",""pt"")"),"12")</f>
        <v>12</v>
      </c>
      <c r="J776" s="1" t="str">
        <f ca="1">IFERROR(__xludf.DUMMYFUNCTION("GOOGLETRANSLATE(Q776,""en"",""pt"")"),"Refrigerado")</f>
        <v>Refrigerado</v>
      </c>
      <c r="K776" s="3">
        <v>44739</v>
      </c>
      <c r="L776" s="3">
        <v>44751</v>
      </c>
      <c r="M776" s="1">
        <v>86</v>
      </c>
      <c r="N776" s="1" t="s">
        <v>4618</v>
      </c>
      <c r="O776" s="1" t="s">
        <v>4619</v>
      </c>
      <c r="P776" s="1">
        <v>328</v>
      </c>
      <c r="Q776" s="1" t="s">
        <v>4621</v>
      </c>
      <c r="R776">
        <f t="shared" ca="1" si="12"/>
        <v>0</v>
      </c>
      <c r="S776">
        <f t="shared" ca="1" si="12"/>
        <v>1</v>
      </c>
    </row>
    <row r="777" spans="1:19" ht="13.2">
      <c r="A777" s="1" t="s">
        <v>4622</v>
      </c>
      <c r="B777" s="1">
        <v>18</v>
      </c>
      <c r="C777" s="1" t="str">
        <f ca="1">IFERROR(__xludf.DUMMYFUNCTION("GOOGLETRANSLATE(D777,""en"",""pt"")"),"Pequeno")</f>
        <v>Pequeno</v>
      </c>
      <c r="D777" s="3">
        <v>43773</v>
      </c>
      <c r="E777" s="1">
        <v>8</v>
      </c>
      <c r="F777" s="2" t="str">
        <f ca="1">IFERROR(__xludf.DUMMYFUNCTION("GOOGLETRANSLATE(I777,""en"",""pt"")"),"Soro de leite coalhado")</f>
        <v>Soro de leite coalhado</v>
      </c>
      <c r="G777" s="1" t="s">
        <v>4623</v>
      </c>
      <c r="H777" s="1" t="s">
        <v>4624</v>
      </c>
      <c r="I777" s="1" t="str">
        <f ca="1">IFERROR(__xludf.DUMMYFUNCTION("GOOGLETRANSLATE(O777,""en"",""pt"")"),"13")</f>
        <v>13</v>
      </c>
      <c r="J777" s="1" t="str">
        <f ca="1">IFERROR(__xludf.DUMMYFUNCTION("GOOGLETRANSLATE(Q777,""en"",""pt"")"),"Refrigerado")</f>
        <v>Refrigerado</v>
      </c>
      <c r="K777" s="3">
        <v>43740</v>
      </c>
      <c r="L777" s="3">
        <v>43753</v>
      </c>
      <c r="M777" s="1">
        <v>31</v>
      </c>
      <c r="N777" s="1" t="s">
        <v>4625</v>
      </c>
      <c r="O777" s="1" t="s">
        <v>4626</v>
      </c>
      <c r="P777" s="1">
        <v>143</v>
      </c>
      <c r="Q777" s="1" t="s">
        <v>2756</v>
      </c>
      <c r="R777">
        <f t="shared" ca="1" si="12"/>
        <v>0</v>
      </c>
      <c r="S777">
        <f t="shared" ca="1" si="12"/>
        <v>0</v>
      </c>
    </row>
    <row r="778" spans="1:19" ht="13.2">
      <c r="A778" s="1" t="s">
        <v>4627</v>
      </c>
      <c r="B778" s="1">
        <v>34</v>
      </c>
      <c r="C778" s="1" t="str">
        <f ca="1">IFERROR(__xludf.DUMMYFUNCTION("GOOGLETRANSLATE(D778,""en"",""pt"")"),"Pequeno")</f>
        <v>Pequeno</v>
      </c>
      <c r="D778" s="3">
        <v>44520</v>
      </c>
      <c r="E778" s="1">
        <v>8</v>
      </c>
      <c r="F778" s="2" t="str">
        <f ca="1">IFERROR(__xludf.DUMMYFUNCTION("GOOGLETRANSLATE(I778,""en"",""pt"")"),"Soro de leite coalhado")</f>
        <v>Soro de leite coalhado</v>
      </c>
      <c r="G778" s="1" t="s">
        <v>4628</v>
      </c>
      <c r="H778" s="1" t="s">
        <v>4629</v>
      </c>
      <c r="I778" s="1" t="str">
        <f ca="1">IFERROR(__xludf.DUMMYFUNCTION("GOOGLETRANSLATE(O778,""en"",""pt"")"),"7")</f>
        <v>7</v>
      </c>
      <c r="J778" s="1" t="str">
        <f ca="1">IFERROR(__xludf.DUMMYFUNCTION("GOOGLETRANSLATE(Q778,""en"",""pt"")"),"Refrigerado")</f>
        <v>Refrigerado</v>
      </c>
      <c r="K778" s="3">
        <v>44465</v>
      </c>
      <c r="L778" s="3">
        <v>44472</v>
      </c>
      <c r="M778" s="1">
        <v>706</v>
      </c>
      <c r="N778" s="1" t="s">
        <v>4630</v>
      </c>
      <c r="O778" s="1" t="s">
        <v>4631</v>
      </c>
      <c r="P778" s="1">
        <v>191</v>
      </c>
      <c r="Q778" s="1" t="s">
        <v>4633</v>
      </c>
      <c r="R778">
        <f t="shared" ca="1" si="12"/>
        <v>0</v>
      </c>
      <c r="S778">
        <f t="shared" ca="1" si="12"/>
        <v>0</v>
      </c>
    </row>
    <row r="779" spans="1:19" ht="13.2">
      <c r="A779" s="1" t="s">
        <v>4634</v>
      </c>
      <c r="B779" s="1">
        <v>41</v>
      </c>
      <c r="C779" s="1" t="str">
        <f ca="1">IFERROR(__xludf.DUMMYFUNCTION("GOOGLETRANSLATE(D779,""en"",""pt"")"),"Médio")</f>
        <v>Médio</v>
      </c>
      <c r="D779" s="3">
        <v>44648</v>
      </c>
      <c r="E779" s="1">
        <v>2</v>
      </c>
      <c r="F779" s="2" t="str">
        <f ca="1">IFERROR(__xludf.DUMMYFUNCTION("GOOGLETRANSLATE(I779,""en"",""pt"")"),"Manteiga")</f>
        <v>Manteiga</v>
      </c>
      <c r="G779" s="1" t="s">
        <v>4635</v>
      </c>
      <c r="H779" s="1" t="s">
        <v>3111</v>
      </c>
      <c r="I779" s="1" t="str">
        <f ca="1">IFERROR(__xludf.DUMMYFUNCTION("GOOGLETRANSLATE(O779,""en"",""pt"")"),"40")</f>
        <v>40</v>
      </c>
      <c r="J779" s="1" t="str">
        <f ca="1">IFERROR(__xludf.DUMMYFUNCTION("GOOGLETRANSLATE(Q779,""en"",""pt"")"),"Refrigerado")</f>
        <v>Refrigerado</v>
      </c>
      <c r="K779" s="3">
        <v>44608</v>
      </c>
      <c r="L779" s="3">
        <v>44648</v>
      </c>
      <c r="M779" s="1">
        <v>283</v>
      </c>
      <c r="N779" s="1" t="s">
        <v>4636</v>
      </c>
      <c r="O779" s="1" t="s">
        <v>4637</v>
      </c>
      <c r="P779" s="1">
        <v>86</v>
      </c>
      <c r="Q779" s="1" t="s">
        <v>4639</v>
      </c>
      <c r="R779">
        <f t="shared" ca="1" si="12"/>
        <v>0</v>
      </c>
      <c r="S779">
        <f t="shared" ca="1" si="12"/>
        <v>0</v>
      </c>
    </row>
    <row r="780" spans="1:19" ht="13.2">
      <c r="A780" s="1" t="s">
        <v>4640</v>
      </c>
      <c r="B780" s="1">
        <v>51</v>
      </c>
      <c r="C780" s="1" t="str">
        <f ca="1">IFERROR(__xludf.DUMMYFUNCTION("GOOGLETRANSLATE(D780,""en"",""pt"")"),"Médio")</f>
        <v>Médio</v>
      </c>
      <c r="D780" s="3">
        <v>44076</v>
      </c>
      <c r="E780" s="1">
        <v>8</v>
      </c>
      <c r="F780" s="2" t="str">
        <f ca="1">IFERROR(__xludf.DUMMYFUNCTION("GOOGLETRANSLATE(I780,""en"",""pt"")"),"Soro de leite coalhado")</f>
        <v>Soro de leite coalhado</v>
      </c>
      <c r="G780" s="1" t="s">
        <v>4641</v>
      </c>
      <c r="H780" s="1" t="s">
        <v>4642</v>
      </c>
      <c r="I780" s="1" t="str">
        <f ca="1">IFERROR(__xludf.DUMMYFUNCTION("GOOGLETRANSLATE(O780,""en"",""pt"")"),"8")</f>
        <v>8</v>
      </c>
      <c r="J780" s="1" t="str">
        <f ca="1">IFERROR(__xludf.DUMMYFUNCTION("GOOGLETRANSLATE(Q780,""en"",""pt"")"),"Refrigerado")</f>
        <v>Refrigerado</v>
      </c>
      <c r="K780" s="3">
        <v>44070</v>
      </c>
      <c r="L780" s="3">
        <v>44078</v>
      </c>
      <c r="M780" s="1">
        <v>68</v>
      </c>
      <c r="N780" s="1" t="s">
        <v>4643</v>
      </c>
      <c r="O780" s="5">
        <v>1357456</v>
      </c>
      <c r="P780" s="1">
        <v>263</v>
      </c>
      <c r="Q780" s="1" t="s">
        <v>4644</v>
      </c>
      <c r="R780">
        <f t="shared" ca="1" si="12"/>
        <v>1</v>
      </c>
      <c r="S780">
        <f t="shared" ca="1" si="12"/>
        <v>0</v>
      </c>
    </row>
    <row r="781" spans="1:19" ht="13.2">
      <c r="A781" s="1" t="s">
        <v>4645</v>
      </c>
      <c r="B781" s="1">
        <v>55</v>
      </c>
      <c r="C781" s="1" t="str">
        <f ca="1">IFERROR(__xludf.DUMMYFUNCTION("GOOGLETRANSLATE(D781,""en"",""pt"")"),"Médio")</f>
        <v>Médio</v>
      </c>
      <c r="D781" s="3">
        <v>44836</v>
      </c>
      <c r="E781" s="1">
        <v>9</v>
      </c>
      <c r="F781" s="2" t="str">
        <f ca="1">IFERROR(__xludf.DUMMYFUNCTION("GOOGLETRANSLATE(I781,""en"",""pt"")"),"Painel")</f>
        <v>Painel</v>
      </c>
      <c r="G781" s="1" t="s">
        <v>4646</v>
      </c>
      <c r="H781" s="1" t="s">
        <v>4647</v>
      </c>
      <c r="I781" s="1" t="str">
        <f ca="1">IFERROR(__xludf.DUMMYFUNCTION("GOOGLETRANSLATE(O781,""en"",""pt"")"),"14")</f>
        <v>14</v>
      </c>
      <c r="J781" s="1" t="str">
        <f ca="1">IFERROR(__xludf.DUMMYFUNCTION("GOOGLETRANSLATE(Q781,""en"",""pt"")"),"Refrigerado")</f>
        <v>Refrigerado</v>
      </c>
      <c r="K781" s="3">
        <v>44817</v>
      </c>
      <c r="L781" s="3">
        <v>44831</v>
      </c>
      <c r="M781" s="1">
        <v>106</v>
      </c>
      <c r="N781" s="1" t="s">
        <v>4648</v>
      </c>
      <c r="O781" s="1" t="s">
        <v>4649</v>
      </c>
      <c r="P781" s="1">
        <v>217</v>
      </c>
      <c r="Q781" s="1" t="s">
        <v>4651</v>
      </c>
      <c r="R781">
        <f t="shared" ca="1" si="12"/>
        <v>1</v>
      </c>
      <c r="S781">
        <f t="shared" ca="1" si="12"/>
        <v>0</v>
      </c>
    </row>
    <row r="782" spans="1:19" ht="13.2">
      <c r="A782" s="1" t="s">
        <v>4652</v>
      </c>
      <c r="B782" s="1">
        <v>12</v>
      </c>
      <c r="C782" s="1" t="str">
        <f ca="1">IFERROR(__xludf.DUMMYFUNCTION("GOOGLETRANSLATE(D782,""en"",""pt"")"),"Médio")</f>
        <v>Médio</v>
      </c>
      <c r="D782" s="3">
        <v>44109</v>
      </c>
      <c r="E782" s="1">
        <v>6</v>
      </c>
      <c r="F782" s="2" t="str">
        <f ca="1">IFERROR(__xludf.DUMMYFUNCTION("GOOGLETRANSLATE(I782,""en"",""pt"")"),"Coalhada")</f>
        <v>Coalhada</v>
      </c>
      <c r="G782" s="1" t="s">
        <v>4653</v>
      </c>
      <c r="H782" s="1" t="s">
        <v>4654</v>
      </c>
      <c r="I782" s="1" t="str">
        <f ca="1">IFERROR(__xludf.DUMMYFUNCTION("GOOGLETRANSLATE(O782,""en"",""pt"")"),"5")</f>
        <v>5</v>
      </c>
      <c r="J782" s="1" t="str">
        <f ca="1">IFERROR(__xludf.DUMMYFUNCTION("GOOGLETRANSLATE(Q782,""en"",""pt"")"),"Refrigerado")</f>
        <v>Refrigerado</v>
      </c>
      <c r="K782" s="3">
        <v>44053</v>
      </c>
      <c r="L782" s="3">
        <v>44058</v>
      </c>
      <c r="M782" s="1">
        <v>177</v>
      </c>
      <c r="N782" s="1" t="s">
        <v>4655</v>
      </c>
      <c r="O782" s="5">
        <v>2247460</v>
      </c>
      <c r="P782" s="1">
        <v>605</v>
      </c>
      <c r="Q782" s="1" t="s">
        <v>1640</v>
      </c>
      <c r="R782">
        <f t="shared" ca="1" si="12"/>
        <v>1</v>
      </c>
      <c r="S782">
        <f t="shared" ca="1" si="12"/>
        <v>1</v>
      </c>
    </row>
    <row r="783" spans="1:19" ht="13.2">
      <c r="A783" s="1" t="s">
        <v>4656</v>
      </c>
      <c r="B783" s="1">
        <v>89</v>
      </c>
      <c r="C783" s="1" t="str">
        <f ca="1">IFERROR(__xludf.DUMMYFUNCTION("GOOGLETRANSLATE(D783,""en"",""pt"")"),"Pequeno")</f>
        <v>Pequeno</v>
      </c>
      <c r="D783" s="3">
        <v>44676</v>
      </c>
      <c r="E783" s="1">
        <v>5</v>
      </c>
      <c r="F783" s="2" t="str">
        <f ca="1">IFERROR(__xludf.DUMMYFUNCTION("GOOGLETRANSLATE(I783,""en"",""pt"")"),"Sorvete")</f>
        <v>Sorvete</v>
      </c>
      <c r="G783" s="1" t="s">
        <v>4657</v>
      </c>
      <c r="H783" s="1" t="s">
        <v>4658</v>
      </c>
      <c r="I783" s="1" t="str">
        <f ca="1">IFERROR(__xludf.DUMMYFUNCTION("GOOGLETRANSLATE(O783,""en"",""pt"")"),"29")</f>
        <v>29</v>
      </c>
      <c r="J783" s="1" t="str">
        <f ca="1">IFERROR(__xludf.DUMMYFUNCTION("GOOGLETRANSLATE(Q783,""en"",""pt"")"),"Congeladas")</f>
        <v>Congeladas</v>
      </c>
      <c r="K783" s="3">
        <v>44641</v>
      </c>
      <c r="L783" s="3">
        <v>44670</v>
      </c>
      <c r="M783" s="1">
        <v>241</v>
      </c>
      <c r="N783" s="4">
        <v>45365</v>
      </c>
      <c r="O783" s="5">
        <v>564726</v>
      </c>
      <c r="P783" s="1">
        <v>517</v>
      </c>
      <c r="Q783" s="1" t="s">
        <v>4660</v>
      </c>
      <c r="R783">
        <f t="shared" ca="1" si="12"/>
        <v>1</v>
      </c>
      <c r="S783">
        <f t="shared" ca="1" si="12"/>
        <v>1</v>
      </c>
    </row>
    <row r="784" spans="1:19" ht="13.2">
      <c r="A784" s="1" t="s">
        <v>4661</v>
      </c>
      <c r="B784" s="1">
        <v>55</v>
      </c>
      <c r="C784" s="1" t="str">
        <f ca="1">IFERROR(__xludf.DUMMYFUNCTION("GOOGLETRANSLATE(D784,""en"",""pt"")"),"Médio")</f>
        <v>Médio</v>
      </c>
      <c r="D784" s="3">
        <v>44291</v>
      </c>
      <c r="E784" s="1">
        <v>5</v>
      </c>
      <c r="F784" s="2" t="str">
        <f ca="1">IFERROR(__xludf.DUMMYFUNCTION("GOOGLETRANSLATE(I784,""en"",""pt"")"),"Sorvete")</f>
        <v>Sorvete</v>
      </c>
      <c r="G784" s="1" t="s">
        <v>4662</v>
      </c>
      <c r="H784" s="1" t="s">
        <v>4663</v>
      </c>
      <c r="I784" s="1" t="str">
        <f ca="1">IFERROR(__xludf.DUMMYFUNCTION("GOOGLETRANSLATE(O784,""en"",""pt"")"),"25")</f>
        <v>25</v>
      </c>
      <c r="J784" s="1" t="str">
        <f ca="1">IFERROR(__xludf.DUMMYFUNCTION("GOOGLETRANSLATE(Q784,""en"",""pt"")"),"Congeladas")</f>
        <v>Congeladas</v>
      </c>
      <c r="K784" s="3">
        <v>44267</v>
      </c>
      <c r="L784" s="3">
        <v>44292</v>
      </c>
      <c r="M784" s="1">
        <v>200</v>
      </c>
      <c r="N784" s="1" t="s">
        <v>4664</v>
      </c>
      <c r="O784" s="1" t="s">
        <v>4665</v>
      </c>
      <c r="P784" s="1">
        <v>86</v>
      </c>
      <c r="Q784" s="1" t="s">
        <v>4666</v>
      </c>
      <c r="R784">
        <f t="shared" ca="1" si="12"/>
        <v>0</v>
      </c>
      <c r="S784">
        <f t="shared" ca="1" si="12"/>
        <v>1</v>
      </c>
    </row>
    <row r="785" spans="1:19" ht="13.2">
      <c r="A785" s="1" t="s">
        <v>4667</v>
      </c>
      <c r="B785" s="1">
        <v>42</v>
      </c>
      <c r="C785" s="1" t="str">
        <f ca="1">IFERROR(__xludf.DUMMYFUNCTION("GOOGLETRANSLATE(D785,""en"",""pt"")"),"Médio")</f>
        <v>Médio</v>
      </c>
      <c r="D785" s="3">
        <v>44589</v>
      </c>
      <c r="E785" s="1">
        <v>7</v>
      </c>
      <c r="F785" s="2" t="str">
        <f ca="1">IFERROR(__xludf.DUMMYFUNCTION("GOOGLETRANSLATE(I785,""en"",""pt"")"),"Lassi")</f>
        <v>Lassi</v>
      </c>
      <c r="G785" s="1" t="s">
        <v>4668</v>
      </c>
      <c r="H785" s="1" t="s">
        <v>4669</v>
      </c>
      <c r="I785" s="1" t="str">
        <f ca="1">IFERROR(__xludf.DUMMYFUNCTION("GOOGLETRANSLATE(O785,""en"",""pt"")"),"12")</f>
        <v>12</v>
      </c>
      <c r="J785" s="1" t="str">
        <f ca="1">IFERROR(__xludf.DUMMYFUNCTION("GOOGLETRANSLATE(Q785,""en"",""pt"")"),"Refrigerado")</f>
        <v>Refrigerado</v>
      </c>
      <c r="K785" s="3">
        <v>44540</v>
      </c>
      <c r="L785" s="3">
        <v>44552</v>
      </c>
      <c r="M785" s="1">
        <v>786</v>
      </c>
      <c r="N785" s="1" t="s">
        <v>3372</v>
      </c>
      <c r="O785" s="1" t="s">
        <v>4670</v>
      </c>
      <c r="P785" s="1">
        <v>137</v>
      </c>
      <c r="Q785" s="1" t="s">
        <v>4672</v>
      </c>
      <c r="R785">
        <f t="shared" ca="1" si="12"/>
        <v>1</v>
      </c>
      <c r="S785">
        <f t="shared" ca="1" si="12"/>
        <v>0</v>
      </c>
    </row>
    <row r="786" spans="1:19" ht="13.2">
      <c r="A786" s="1" t="s">
        <v>4673</v>
      </c>
      <c r="B786" s="1">
        <v>21</v>
      </c>
      <c r="C786" s="1" t="str">
        <f ca="1">IFERROR(__xludf.DUMMYFUNCTION("GOOGLETRANSLATE(D786,""en"",""pt"")"),"Médio")</f>
        <v>Médio</v>
      </c>
      <c r="D786" s="3">
        <v>44211</v>
      </c>
      <c r="E786" s="1">
        <v>4</v>
      </c>
      <c r="F786" s="2" t="str">
        <f ca="1">IFERROR(__xludf.DUMMYFUNCTION("GOOGLETRANSLATE(I786,""en"",""pt"")"),"Iogurte")</f>
        <v>Iogurte</v>
      </c>
      <c r="G786" s="1" t="s">
        <v>4674</v>
      </c>
      <c r="H786" s="1" t="s">
        <v>4675</v>
      </c>
      <c r="I786" s="1" t="str">
        <f ca="1">IFERROR(__xludf.DUMMYFUNCTION("GOOGLETRANSLATE(O786,""en"",""pt"")"),"26")</f>
        <v>26</v>
      </c>
      <c r="J786" s="1" t="str">
        <f ca="1">IFERROR(__xludf.DUMMYFUNCTION("GOOGLETRANSLATE(Q786,""en"",""pt"")"),"Congeladas")</f>
        <v>Congeladas</v>
      </c>
      <c r="K786" s="3">
        <v>44193</v>
      </c>
      <c r="L786" s="3">
        <v>44219</v>
      </c>
      <c r="M786" s="1">
        <v>452</v>
      </c>
      <c r="N786" s="1" t="s">
        <v>4676</v>
      </c>
      <c r="O786" s="1" t="s">
        <v>4677</v>
      </c>
      <c r="P786" s="1">
        <v>432</v>
      </c>
      <c r="Q786" s="1" t="s">
        <v>194</v>
      </c>
      <c r="R786">
        <f t="shared" ca="1" si="12"/>
        <v>0</v>
      </c>
      <c r="S786">
        <f t="shared" ca="1" si="12"/>
        <v>1</v>
      </c>
    </row>
    <row r="787" spans="1:19" ht="13.2">
      <c r="A787" s="1" t="s">
        <v>4678</v>
      </c>
      <c r="B787" s="1">
        <v>99</v>
      </c>
      <c r="C787" s="1" t="str">
        <f ca="1">IFERROR(__xludf.DUMMYFUNCTION("GOOGLETRANSLATE(D787,""en"",""pt"")"),"Pequeno")</f>
        <v>Pequeno</v>
      </c>
      <c r="D787" s="3">
        <v>43996</v>
      </c>
      <c r="E787" s="1">
        <v>4</v>
      </c>
      <c r="F787" s="2" t="str">
        <f ca="1">IFERROR(__xludf.DUMMYFUNCTION("GOOGLETRANSLATE(I787,""en"",""pt"")"),"Iogurte")</f>
        <v>Iogurte</v>
      </c>
      <c r="G787" s="1" t="s">
        <v>4679</v>
      </c>
      <c r="H787" s="1" t="s">
        <v>4542</v>
      </c>
      <c r="I787" s="1" t="str">
        <f ca="1">IFERROR(__xludf.DUMMYFUNCTION("GOOGLETRANSLATE(O787,""en"",""pt"")"),"24")</f>
        <v>24</v>
      </c>
      <c r="J787" s="1" t="str">
        <f ca="1">IFERROR(__xludf.DUMMYFUNCTION("GOOGLETRANSLATE(Q787,""en"",""pt"")"),"Congeladas")</f>
        <v>Congeladas</v>
      </c>
      <c r="K787" s="3">
        <v>43960</v>
      </c>
      <c r="L787" s="3">
        <v>43984</v>
      </c>
      <c r="M787" s="1">
        <v>86</v>
      </c>
      <c r="N787" s="1" t="s">
        <v>4680</v>
      </c>
      <c r="O787" s="1" t="s">
        <v>4681</v>
      </c>
      <c r="P787" s="1">
        <v>433</v>
      </c>
      <c r="Q787" s="1" t="s">
        <v>1418</v>
      </c>
      <c r="R787">
        <f t="shared" ca="1" si="12"/>
        <v>0</v>
      </c>
      <c r="S787">
        <f t="shared" ca="1" si="12"/>
        <v>1</v>
      </c>
    </row>
    <row r="788" spans="1:19" ht="13.2">
      <c r="A788" s="1" t="s">
        <v>4683</v>
      </c>
      <c r="B788" s="1">
        <v>32</v>
      </c>
      <c r="C788" s="1" t="str">
        <f ca="1">IFERROR(__xludf.DUMMYFUNCTION("GOOGLETRANSLATE(D788,""en"",""pt"")"),"Grande")</f>
        <v>Grande</v>
      </c>
      <c r="D788" s="3">
        <v>44603</v>
      </c>
      <c r="E788" s="1">
        <v>1</v>
      </c>
      <c r="F788" s="2" t="str">
        <f ca="1">IFERROR(__xludf.DUMMYFUNCTION("GOOGLETRANSLATE(I788,""en"",""pt"")"),"Leite")</f>
        <v>Leite</v>
      </c>
      <c r="G788" s="1" t="s">
        <v>4684</v>
      </c>
      <c r="H788" s="1" t="s">
        <v>4685</v>
      </c>
      <c r="I788" s="1" t="str">
        <f ca="1">IFERROR(__xludf.DUMMYFUNCTION("GOOGLETRANSLATE(O788,""en"",""pt"")"),"1")</f>
        <v>1</v>
      </c>
      <c r="J788" s="1" t="str">
        <f ca="1">IFERROR(__xludf.DUMMYFUNCTION("GOOGLETRANSLATE(Q788,""en"",""pt"")"),"Pacote de polietileno")</f>
        <v>Pacote de polietileno</v>
      </c>
      <c r="K788" s="3">
        <v>44555</v>
      </c>
      <c r="L788" s="3">
        <v>44556</v>
      </c>
      <c r="M788" s="1">
        <v>550</v>
      </c>
      <c r="N788" s="1" t="s">
        <v>4686</v>
      </c>
      <c r="O788" s="1" t="s">
        <v>4687</v>
      </c>
      <c r="P788" s="1">
        <v>226</v>
      </c>
      <c r="Q788" s="1" t="s">
        <v>4689</v>
      </c>
      <c r="R788">
        <f t="shared" ca="1" si="12"/>
        <v>1</v>
      </c>
      <c r="S788">
        <f t="shared" ca="1" si="12"/>
        <v>0</v>
      </c>
    </row>
    <row r="789" spans="1:19" ht="13.2">
      <c r="A789" s="1" t="s">
        <v>4690</v>
      </c>
      <c r="B789" s="1">
        <v>10</v>
      </c>
      <c r="C789" s="1" t="str">
        <f ca="1">IFERROR(__xludf.DUMMYFUNCTION("GOOGLETRANSLATE(D789,""en"",""pt"")"),"Grande")</f>
        <v>Grande</v>
      </c>
      <c r="D789" s="3">
        <v>44240</v>
      </c>
      <c r="E789" s="1">
        <v>7</v>
      </c>
      <c r="F789" s="2" t="str">
        <f ca="1">IFERROR(__xludf.DUMMYFUNCTION("GOOGLETRANSLATE(I789,""en"",""pt"")"),"Lassi")</f>
        <v>Lassi</v>
      </c>
      <c r="G789" s="1" t="s">
        <v>555</v>
      </c>
      <c r="H789" s="1" t="s">
        <v>4691</v>
      </c>
      <c r="I789" s="1" t="str">
        <f ca="1">IFERROR(__xludf.DUMMYFUNCTION("GOOGLETRANSLATE(O789,""en"",""pt"")"),"13")</f>
        <v>13</v>
      </c>
      <c r="J789" s="1" t="str">
        <f ca="1">IFERROR(__xludf.DUMMYFUNCTION("GOOGLETRANSLATE(Q789,""en"",""pt"")"),"Refrigerado")</f>
        <v>Refrigerado</v>
      </c>
      <c r="K789" s="3">
        <v>44198</v>
      </c>
      <c r="L789" s="3">
        <v>44211</v>
      </c>
      <c r="M789" s="1">
        <v>46</v>
      </c>
      <c r="N789" s="1" t="s">
        <v>1524</v>
      </c>
      <c r="O789" s="1" t="s">
        <v>4692</v>
      </c>
      <c r="P789" s="1">
        <v>18</v>
      </c>
      <c r="Q789" s="1" t="s">
        <v>4693</v>
      </c>
      <c r="R789">
        <f t="shared" ca="1" si="12"/>
        <v>1</v>
      </c>
      <c r="S789">
        <f t="shared" ca="1" si="12"/>
        <v>1</v>
      </c>
    </row>
    <row r="790" spans="1:19" ht="13.2">
      <c r="A790" s="1" t="s">
        <v>4694</v>
      </c>
      <c r="B790" s="1">
        <v>13</v>
      </c>
      <c r="C790" s="1" t="str">
        <f ca="1">IFERROR(__xludf.DUMMYFUNCTION("GOOGLETRANSLATE(D790,""en"",""pt"")"),"Pequeno")</f>
        <v>Pequeno</v>
      </c>
      <c r="D790" s="3">
        <v>44787</v>
      </c>
      <c r="E790" s="1">
        <v>3</v>
      </c>
      <c r="F790" s="2" t="str">
        <f ca="1">IFERROR(__xludf.DUMMYFUNCTION("GOOGLETRANSLATE(I790,""en"",""pt"")"),"Queijo")</f>
        <v>Queijo</v>
      </c>
      <c r="G790" s="1" t="s">
        <v>4695</v>
      </c>
      <c r="H790" s="1" t="s">
        <v>4696</v>
      </c>
      <c r="I790" s="1" t="str">
        <f ca="1">IFERROR(__xludf.DUMMYFUNCTION("GOOGLETRANSLATE(O790,""en"",""pt"")"),"63")</f>
        <v>63</v>
      </c>
      <c r="J790" s="1" t="str">
        <f ca="1">IFERROR(__xludf.DUMMYFUNCTION("GOOGLETRANSLATE(Q790,""en"",""pt"")"),"Congeladas")</f>
        <v>Congeladas</v>
      </c>
      <c r="K790" s="3">
        <v>44741</v>
      </c>
      <c r="L790" s="3">
        <v>44804</v>
      </c>
      <c r="M790" s="1">
        <v>371</v>
      </c>
      <c r="N790" s="1" t="s">
        <v>3224</v>
      </c>
      <c r="O790" s="1" t="s">
        <v>4697</v>
      </c>
      <c r="P790" s="1">
        <v>90</v>
      </c>
      <c r="Q790" s="1" t="s">
        <v>2110</v>
      </c>
      <c r="R790">
        <f t="shared" ca="1" si="12"/>
        <v>1</v>
      </c>
      <c r="S790">
        <f t="shared" ca="1" si="12"/>
        <v>1</v>
      </c>
    </row>
    <row r="791" spans="1:19" ht="13.2">
      <c r="A791" s="1" t="s">
        <v>4699</v>
      </c>
      <c r="B791" s="1">
        <v>16</v>
      </c>
      <c r="C791" s="1" t="str">
        <f ca="1">IFERROR(__xludf.DUMMYFUNCTION("GOOGLETRANSLATE(D791,""en"",""pt"")"),"Grande")</f>
        <v>Grande</v>
      </c>
      <c r="D791" s="3">
        <v>44826</v>
      </c>
      <c r="E791" s="1">
        <v>2</v>
      </c>
      <c r="F791" s="2" t="str">
        <f ca="1">IFERROR(__xludf.DUMMYFUNCTION("GOOGLETRANSLATE(I791,""en"",""pt"")"),"Manteiga")</f>
        <v>Manteiga</v>
      </c>
      <c r="G791" s="1" t="s">
        <v>4700</v>
      </c>
      <c r="H791" s="1" t="s">
        <v>4701</v>
      </c>
      <c r="I791" s="1" t="str">
        <f ca="1">IFERROR(__xludf.DUMMYFUNCTION("GOOGLETRANSLATE(O791,""en"",""pt"")"),"35")</f>
        <v>35</v>
      </c>
      <c r="J791" s="1" t="str">
        <f ca="1">IFERROR(__xludf.DUMMYFUNCTION("GOOGLETRANSLATE(Q791,""en"",""pt"")"),"Refrigerado")</f>
        <v>Refrigerado</v>
      </c>
      <c r="K791" s="3">
        <v>44810</v>
      </c>
      <c r="L791" s="3">
        <v>44845</v>
      </c>
      <c r="M791" s="1">
        <v>579</v>
      </c>
      <c r="N791" s="1" t="s">
        <v>4702</v>
      </c>
      <c r="O791" s="1" t="s">
        <v>4703</v>
      </c>
      <c r="P791" s="1">
        <v>138</v>
      </c>
      <c r="Q791" s="1" t="s">
        <v>4704</v>
      </c>
      <c r="R791">
        <f t="shared" ca="1" si="12"/>
        <v>1</v>
      </c>
      <c r="S791">
        <f t="shared" ca="1" si="12"/>
        <v>0</v>
      </c>
    </row>
    <row r="792" spans="1:19" ht="13.2">
      <c r="A792" s="1" t="s">
        <v>4705</v>
      </c>
      <c r="B792" s="1">
        <v>84</v>
      </c>
      <c r="C792" s="1" t="str">
        <f ca="1">IFERROR(__xludf.DUMMYFUNCTION("GOOGLETRANSLATE(D792,""en"",""pt"")"),"Pequeno")</f>
        <v>Pequeno</v>
      </c>
      <c r="D792" s="3">
        <v>44525</v>
      </c>
      <c r="E792" s="1">
        <v>2</v>
      </c>
      <c r="F792" s="2" t="str">
        <f ca="1">IFERROR(__xludf.DUMMYFUNCTION("GOOGLETRANSLATE(I792,""en"",""pt"")"),"Manteiga")</f>
        <v>Manteiga</v>
      </c>
      <c r="G792" s="1" t="s">
        <v>4706</v>
      </c>
      <c r="H792" s="1" t="s">
        <v>1035</v>
      </c>
      <c r="I792" s="1" t="str">
        <f ca="1">IFERROR(__xludf.DUMMYFUNCTION("GOOGLETRANSLATE(O792,""en"",""pt"")"),"30")</f>
        <v>30</v>
      </c>
      <c r="J792" s="1" t="str">
        <f ca="1">IFERROR(__xludf.DUMMYFUNCTION("GOOGLETRANSLATE(Q792,""en"",""pt"")"),"Refrigerado")</f>
        <v>Refrigerado</v>
      </c>
      <c r="K792" s="3">
        <v>44473</v>
      </c>
      <c r="L792" s="3">
        <v>44503</v>
      </c>
      <c r="M792" s="1">
        <v>561</v>
      </c>
      <c r="N792" s="1" t="s">
        <v>4707</v>
      </c>
      <c r="O792" s="1" t="s">
        <v>4708</v>
      </c>
      <c r="P792" s="1">
        <v>385</v>
      </c>
      <c r="Q792" s="1" t="s">
        <v>4709</v>
      </c>
      <c r="R792">
        <f t="shared" ca="1" si="12"/>
        <v>1</v>
      </c>
      <c r="S792">
        <f t="shared" ca="1" si="12"/>
        <v>1</v>
      </c>
    </row>
    <row r="793" spans="1:19" ht="13.2">
      <c r="A793" s="1" t="s">
        <v>4710</v>
      </c>
      <c r="B793" s="1">
        <v>47</v>
      </c>
      <c r="C793" s="1" t="str">
        <f ca="1">IFERROR(__xludf.DUMMYFUNCTION("GOOGLETRANSLATE(D793,""en"",""pt"")"),"Grande")</f>
        <v>Grande</v>
      </c>
      <c r="D793" s="3">
        <v>44160</v>
      </c>
      <c r="E793" s="1">
        <v>7</v>
      </c>
      <c r="F793" s="2" t="str">
        <f ca="1">IFERROR(__xludf.DUMMYFUNCTION("GOOGLETRANSLATE(I793,""en"",""pt"")"),"Lassi")</f>
        <v>Lassi</v>
      </c>
      <c r="G793" s="1" t="s">
        <v>4288</v>
      </c>
      <c r="H793" s="1" t="s">
        <v>4711</v>
      </c>
      <c r="I793" s="1" t="str">
        <f ca="1">IFERROR(__xludf.DUMMYFUNCTION("GOOGLETRANSLATE(O793,""en"",""pt"")"),"18")</f>
        <v>18</v>
      </c>
      <c r="J793" s="1" t="str">
        <f ca="1">IFERROR(__xludf.DUMMYFUNCTION("GOOGLETRANSLATE(Q793,""en"",""pt"")"),"Refrigerado")</f>
        <v>Refrigerado</v>
      </c>
      <c r="K793" s="3">
        <v>44111</v>
      </c>
      <c r="L793" s="3">
        <v>44129</v>
      </c>
      <c r="M793" s="1">
        <v>429</v>
      </c>
      <c r="N793" s="1" t="s">
        <v>4712</v>
      </c>
      <c r="O793" s="1" t="s">
        <v>4713</v>
      </c>
      <c r="P793" s="1">
        <v>227</v>
      </c>
      <c r="Q793" s="1" t="s">
        <v>4715</v>
      </c>
      <c r="R793">
        <f t="shared" ca="1" si="12"/>
        <v>1</v>
      </c>
      <c r="S793">
        <f t="shared" ca="1" si="12"/>
        <v>0</v>
      </c>
    </row>
    <row r="794" spans="1:19" ht="13.2">
      <c r="A794" s="1" t="s">
        <v>4716</v>
      </c>
      <c r="B794" s="1">
        <v>67</v>
      </c>
      <c r="C794" s="1" t="str">
        <f ca="1">IFERROR(__xludf.DUMMYFUNCTION("GOOGLETRANSLATE(D794,""en"",""pt"")"),"Médio")</f>
        <v>Médio</v>
      </c>
      <c r="D794" s="3">
        <v>44546</v>
      </c>
      <c r="E794" s="1">
        <v>8</v>
      </c>
      <c r="F794" s="2" t="str">
        <f ca="1">IFERROR(__xludf.DUMMYFUNCTION("GOOGLETRANSLATE(I794,""en"",""pt"")"),"Soro de leite coalhado")</f>
        <v>Soro de leite coalhado</v>
      </c>
      <c r="G794" s="1" t="s">
        <v>4717</v>
      </c>
      <c r="H794" s="1" t="s">
        <v>4718</v>
      </c>
      <c r="I794" s="1" t="str">
        <f ca="1">IFERROR(__xludf.DUMMYFUNCTION("GOOGLETRANSLATE(O794,""en"",""pt"")"),"13")</f>
        <v>13</v>
      </c>
      <c r="J794" s="1" t="str">
        <f ca="1">IFERROR(__xludf.DUMMYFUNCTION("GOOGLETRANSLATE(Q794,""en"",""pt"")"),"Refrigerado")</f>
        <v>Refrigerado</v>
      </c>
      <c r="K794" s="3">
        <v>44504</v>
      </c>
      <c r="L794" s="3">
        <v>44517</v>
      </c>
      <c r="M794" s="1">
        <v>316</v>
      </c>
      <c r="N794" s="1" t="s">
        <v>4719</v>
      </c>
      <c r="O794" s="1" t="s">
        <v>4720</v>
      </c>
      <c r="P794" s="1">
        <v>220</v>
      </c>
      <c r="Q794" s="1" t="s">
        <v>4721</v>
      </c>
      <c r="R794">
        <f t="shared" ca="1" si="12"/>
        <v>0</v>
      </c>
      <c r="S794">
        <f t="shared" ca="1" si="12"/>
        <v>1</v>
      </c>
    </row>
    <row r="795" spans="1:19" ht="13.2">
      <c r="A795" s="1" t="s">
        <v>4722</v>
      </c>
      <c r="B795" s="1">
        <v>72</v>
      </c>
      <c r="C795" s="1" t="str">
        <f ca="1">IFERROR(__xludf.DUMMYFUNCTION("GOOGLETRANSLATE(D795,""en"",""pt"")"),"Médio")</f>
        <v>Médio</v>
      </c>
      <c r="D795" s="3">
        <v>44659</v>
      </c>
      <c r="E795" s="1">
        <v>4</v>
      </c>
      <c r="F795" s="2" t="str">
        <f ca="1">IFERROR(__xludf.DUMMYFUNCTION("GOOGLETRANSLATE(I795,""en"",""pt"")"),"Iogurte")</f>
        <v>Iogurte</v>
      </c>
      <c r="G795" s="1" t="s">
        <v>4723</v>
      </c>
      <c r="H795" s="1" t="s">
        <v>4724</v>
      </c>
      <c r="I795" s="1" t="str">
        <f ca="1">IFERROR(__xludf.DUMMYFUNCTION("GOOGLETRANSLATE(O795,""en"",""pt"")"),"24")</f>
        <v>24</v>
      </c>
      <c r="J795" s="1" t="str">
        <f ca="1">IFERROR(__xludf.DUMMYFUNCTION("GOOGLETRANSLATE(Q795,""en"",""pt"")"),"Refrigerado")</f>
        <v>Refrigerado</v>
      </c>
      <c r="K795" s="3">
        <v>44646</v>
      </c>
      <c r="L795" s="3">
        <v>44670</v>
      </c>
      <c r="M795" s="1">
        <v>154</v>
      </c>
      <c r="N795" s="1" t="s">
        <v>4725</v>
      </c>
      <c r="O795" s="1" t="s">
        <v>4726</v>
      </c>
      <c r="P795" s="1">
        <v>244</v>
      </c>
      <c r="Q795" s="1" t="s">
        <v>4727</v>
      </c>
      <c r="R795">
        <f t="shared" ca="1" si="12"/>
        <v>1</v>
      </c>
      <c r="S795">
        <f t="shared" ca="1" si="12"/>
        <v>1</v>
      </c>
    </row>
    <row r="796" spans="1:19" ht="13.2">
      <c r="A796" s="1" t="s">
        <v>4728</v>
      </c>
      <c r="B796" s="1">
        <v>29</v>
      </c>
      <c r="C796" s="1" t="str">
        <f ca="1">IFERROR(__xludf.DUMMYFUNCTION("GOOGLETRANSLATE(D796,""en"",""pt"")"),"Grande")</f>
        <v>Grande</v>
      </c>
      <c r="D796" s="3">
        <v>44885</v>
      </c>
      <c r="E796" s="1">
        <v>6</v>
      </c>
      <c r="F796" s="2" t="str">
        <f ca="1">IFERROR(__xludf.DUMMYFUNCTION("GOOGLETRANSLATE(I796,""en"",""pt"")"),"Coalhada")</f>
        <v>Coalhada</v>
      </c>
      <c r="G796" s="1" t="s">
        <v>4729</v>
      </c>
      <c r="H796" s="1" t="s">
        <v>4730</v>
      </c>
      <c r="I796" s="1" t="str">
        <f ca="1">IFERROR(__xludf.DUMMYFUNCTION("GOOGLETRANSLATE(O796,""en"",""pt"")"),"5")</f>
        <v>5</v>
      </c>
      <c r="J796" s="1" t="str">
        <f ca="1">IFERROR(__xludf.DUMMYFUNCTION("GOOGLETRANSLATE(Q796,""en"",""pt"")"),"Refrigerado")</f>
        <v>Refrigerado</v>
      </c>
      <c r="K796" s="3">
        <v>44877</v>
      </c>
      <c r="L796" s="3">
        <v>44882</v>
      </c>
      <c r="M796" s="1">
        <v>391</v>
      </c>
      <c r="N796" s="6">
        <v>45456</v>
      </c>
      <c r="O796" s="1" t="s">
        <v>4731</v>
      </c>
      <c r="P796" s="1">
        <v>49</v>
      </c>
      <c r="Q796" s="1" t="s">
        <v>4732</v>
      </c>
      <c r="R796">
        <f t="shared" ca="1" si="12"/>
        <v>0</v>
      </c>
      <c r="S796">
        <f t="shared" ca="1" si="12"/>
        <v>0</v>
      </c>
    </row>
    <row r="797" spans="1:19" ht="13.2">
      <c r="A797" s="1" t="s">
        <v>4733</v>
      </c>
      <c r="B797" s="1">
        <v>61</v>
      </c>
      <c r="C797" s="1" t="str">
        <f ca="1">IFERROR(__xludf.DUMMYFUNCTION("GOOGLETRANSLATE(D797,""en"",""pt"")"),"Grande")</f>
        <v>Grande</v>
      </c>
      <c r="D797" s="3">
        <v>43551</v>
      </c>
      <c r="E797" s="1">
        <v>4</v>
      </c>
      <c r="F797" s="2" t="str">
        <f ca="1">IFERROR(__xludf.DUMMYFUNCTION("GOOGLETRANSLATE(I797,""en"",""pt"")"),"Iogurte")</f>
        <v>Iogurte</v>
      </c>
      <c r="G797" s="1" t="s">
        <v>4734</v>
      </c>
      <c r="H797" s="1" t="s">
        <v>4735</v>
      </c>
      <c r="I797" s="1" t="str">
        <f ca="1">IFERROR(__xludf.DUMMYFUNCTION("GOOGLETRANSLATE(O797,""en"",""pt"")"),"24")</f>
        <v>24</v>
      </c>
      <c r="J797" s="1" t="str">
        <f ca="1">IFERROR(__xludf.DUMMYFUNCTION("GOOGLETRANSLATE(Q797,""en"",""pt"")"),"Congeladas")</f>
        <v>Congeladas</v>
      </c>
      <c r="K797" s="3">
        <v>43492</v>
      </c>
      <c r="L797" s="3">
        <v>43516</v>
      </c>
      <c r="M797" s="1">
        <v>108</v>
      </c>
      <c r="N797" s="1" t="s">
        <v>4736</v>
      </c>
      <c r="O797" s="1" t="s">
        <v>4737</v>
      </c>
      <c r="P797" s="1">
        <v>746</v>
      </c>
      <c r="Q797" s="1" t="s">
        <v>4738</v>
      </c>
      <c r="R797">
        <f t="shared" ca="1" si="12"/>
        <v>1</v>
      </c>
      <c r="S797">
        <f t="shared" ca="1" si="12"/>
        <v>0</v>
      </c>
    </row>
    <row r="798" spans="1:19" ht="13.2">
      <c r="A798" s="1" t="s">
        <v>4739</v>
      </c>
      <c r="B798" s="1">
        <v>37</v>
      </c>
      <c r="C798" s="1" t="str">
        <f ca="1">IFERROR(__xludf.DUMMYFUNCTION("GOOGLETRANSLATE(D798,""en"",""pt"")"),"Pequeno")</f>
        <v>Pequeno</v>
      </c>
      <c r="D798" s="3">
        <v>44656</v>
      </c>
      <c r="E798" s="1">
        <v>2</v>
      </c>
      <c r="F798" s="2" t="str">
        <f ca="1">IFERROR(__xludf.DUMMYFUNCTION("GOOGLETRANSLATE(I798,""en"",""pt"")"),"Manteiga")</f>
        <v>Manteiga</v>
      </c>
      <c r="G798" s="1" t="s">
        <v>4740</v>
      </c>
      <c r="H798" s="1" t="s">
        <v>4741</v>
      </c>
      <c r="I798" s="1" t="str">
        <f ca="1">IFERROR(__xludf.DUMMYFUNCTION("GOOGLETRANSLATE(O798,""en"",""pt"")"),"35")</f>
        <v>35</v>
      </c>
      <c r="J798" s="1" t="str">
        <f ca="1">IFERROR(__xludf.DUMMYFUNCTION("GOOGLETRANSLATE(Q798,""en"",""pt"")"),"Congeladas")</f>
        <v>Congeladas</v>
      </c>
      <c r="K798" s="3">
        <v>44621</v>
      </c>
      <c r="L798" s="3">
        <v>44656</v>
      </c>
      <c r="M798" s="1">
        <v>74</v>
      </c>
      <c r="N798" s="1" t="s">
        <v>4742</v>
      </c>
      <c r="O798" s="1" t="s">
        <v>4743</v>
      </c>
      <c r="P798" s="1">
        <v>471</v>
      </c>
      <c r="Q798" s="1" t="s">
        <v>4744</v>
      </c>
      <c r="R798">
        <f t="shared" ca="1" si="12"/>
        <v>0</v>
      </c>
      <c r="S798">
        <f t="shared" ca="1" si="12"/>
        <v>1</v>
      </c>
    </row>
    <row r="799" spans="1:19" ht="13.2">
      <c r="A799" s="1" t="s">
        <v>4745</v>
      </c>
      <c r="B799" s="1">
        <v>66</v>
      </c>
      <c r="C799" s="1" t="str">
        <f ca="1">IFERROR(__xludf.DUMMYFUNCTION("GOOGLETRANSLATE(D799,""en"",""pt"")"),"Médio")</f>
        <v>Médio</v>
      </c>
      <c r="D799" s="3">
        <v>44466</v>
      </c>
      <c r="E799" s="1">
        <v>4</v>
      </c>
      <c r="F799" s="2" t="str">
        <f ca="1">IFERROR(__xludf.DUMMYFUNCTION("GOOGLETRANSLATE(I799,""en"",""pt"")"),"Iogurte")</f>
        <v>Iogurte</v>
      </c>
      <c r="G799" s="1" t="s">
        <v>4746</v>
      </c>
      <c r="H799" s="1" t="s">
        <v>4747</v>
      </c>
      <c r="I799" s="1" t="str">
        <f ca="1">IFERROR(__xludf.DUMMYFUNCTION("GOOGLETRANSLATE(O799,""en"",""pt"")"),"26")</f>
        <v>26</v>
      </c>
      <c r="J799" s="1" t="str">
        <f ca="1">IFERROR(__xludf.DUMMYFUNCTION("GOOGLETRANSLATE(Q799,""en"",""pt"")"),"Congeladas")</f>
        <v>Congeladas</v>
      </c>
      <c r="K799" s="3">
        <v>44462</v>
      </c>
      <c r="L799" s="3">
        <v>44488</v>
      </c>
      <c r="M799" s="1">
        <v>819</v>
      </c>
      <c r="N799" s="1" t="s">
        <v>4748</v>
      </c>
      <c r="O799" s="1" t="s">
        <v>4749</v>
      </c>
      <c r="P799" s="1">
        <v>1</v>
      </c>
      <c r="Q799" s="1" t="s">
        <v>4751</v>
      </c>
      <c r="R799">
        <f t="shared" ca="1" si="12"/>
        <v>1</v>
      </c>
      <c r="S799">
        <f t="shared" ca="1" si="12"/>
        <v>1</v>
      </c>
    </row>
    <row r="800" spans="1:19" ht="13.2">
      <c r="A800" s="1" t="s">
        <v>4752</v>
      </c>
      <c r="B800" s="1">
        <v>48</v>
      </c>
      <c r="C800" s="1" t="str">
        <f ca="1">IFERROR(__xludf.DUMMYFUNCTION("GOOGLETRANSLATE(D800,""en"",""pt"")"),"Médio")</f>
        <v>Médio</v>
      </c>
      <c r="D800" s="3">
        <v>44511</v>
      </c>
      <c r="E800" s="1">
        <v>10</v>
      </c>
      <c r="F800" s="2" t="str">
        <f ca="1">IFERROR(__xludf.DUMMYFUNCTION("GOOGLETRANSLATE(I800,""en"",""pt"")"),"ghee")</f>
        <v>ghee</v>
      </c>
      <c r="G800" s="1" t="s">
        <v>4753</v>
      </c>
      <c r="H800" s="6">
        <v>45368</v>
      </c>
      <c r="I800" s="1" t="str">
        <f ca="1">IFERROR(__xludf.DUMMYFUNCTION("GOOGLETRANSLATE(O800,""en"",""pt"")"),"66")</f>
        <v>66</v>
      </c>
      <c r="J800" s="1" t="str">
        <f ca="1">IFERROR(__xludf.DUMMYFUNCTION("GOOGLETRANSLATE(Q800,""en"",""pt"")"),"Ambiente")</f>
        <v>Ambiente</v>
      </c>
      <c r="K800" s="3">
        <v>44464</v>
      </c>
      <c r="L800" s="3">
        <v>44530</v>
      </c>
      <c r="M800" s="1">
        <v>58</v>
      </c>
      <c r="N800" s="1" t="s">
        <v>4754</v>
      </c>
      <c r="O800" s="1" t="s">
        <v>4755</v>
      </c>
      <c r="P800" s="1">
        <v>28</v>
      </c>
      <c r="Q800" s="1" t="s">
        <v>4756</v>
      </c>
      <c r="R800">
        <f t="shared" ca="1" si="12"/>
        <v>0</v>
      </c>
      <c r="S800">
        <f t="shared" ca="1" si="12"/>
        <v>0</v>
      </c>
    </row>
    <row r="801" spans="1:19" ht="13.2">
      <c r="A801" s="1" t="s">
        <v>4757</v>
      </c>
      <c r="B801" s="1">
        <v>88</v>
      </c>
      <c r="C801" s="1" t="str">
        <f ca="1">IFERROR(__xludf.DUMMYFUNCTION("GOOGLETRANSLATE(D801,""en"",""pt"")"),"Médio")</f>
        <v>Médio</v>
      </c>
      <c r="D801" s="3">
        <v>44302</v>
      </c>
      <c r="E801" s="1">
        <v>1</v>
      </c>
      <c r="F801" s="2" t="str">
        <f ca="1">IFERROR(__xludf.DUMMYFUNCTION("GOOGLETRANSLATE(I801,""en"",""pt"")"),"Leite")</f>
        <v>Leite</v>
      </c>
      <c r="G801" s="1" t="s">
        <v>4758</v>
      </c>
      <c r="H801" s="1" t="s">
        <v>4759</v>
      </c>
      <c r="I801" s="1" t="str">
        <f ca="1">IFERROR(__xludf.DUMMYFUNCTION("GOOGLETRANSLATE(O801,""en"",""pt"")"),"28")</f>
        <v>28</v>
      </c>
      <c r="J801" s="1" t="str">
        <f ca="1">IFERROR(__xludf.DUMMYFUNCTION("GOOGLETRANSLATE(Q801,""en"",""pt"")"),"Pacote Tetra")</f>
        <v>Pacote Tetra</v>
      </c>
      <c r="K801" s="3">
        <v>44301</v>
      </c>
      <c r="L801" s="3">
        <v>44329</v>
      </c>
      <c r="M801" s="1">
        <v>276</v>
      </c>
      <c r="N801" s="1" t="s">
        <v>2190</v>
      </c>
      <c r="O801" s="1" t="s">
        <v>4760</v>
      </c>
      <c r="P801" s="1">
        <v>140</v>
      </c>
      <c r="Q801" s="1" t="s">
        <v>4762</v>
      </c>
      <c r="R801">
        <f t="shared" ca="1" si="12"/>
        <v>1</v>
      </c>
      <c r="S801">
        <f t="shared" ca="1" si="12"/>
        <v>1</v>
      </c>
    </row>
    <row r="802" spans="1:19" ht="13.2">
      <c r="A802" s="1" t="s">
        <v>4763</v>
      </c>
      <c r="B802" s="1">
        <v>32</v>
      </c>
      <c r="C802" s="1" t="str">
        <f ca="1">IFERROR(__xludf.DUMMYFUNCTION("GOOGLETRANSLATE(D802,""en"",""pt"")"),"Pequeno")</f>
        <v>Pequeno</v>
      </c>
      <c r="D802" s="3">
        <v>44535</v>
      </c>
      <c r="E802" s="1">
        <v>9</v>
      </c>
      <c r="F802" s="2" t="str">
        <f ca="1">IFERROR(__xludf.DUMMYFUNCTION("GOOGLETRANSLATE(I802,""en"",""pt"")"),"Painel")</f>
        <v>Painel</v>
      </c>
      <c r="G802" s="1" t="s">
        <v>4764</v>
      </c>
      <c r="H802" s="1" t="s">
        <v>4765</v>
      </c>
      <c r="I802" s="1" t="str">
        <f ca="1">IFERROR(__xludf.DUMMYFUNCTION("GOOGLETRANSLATE(O802,""en"",""pt"")"),"13")</f>
        <v>13</v>
      </c>
      <c r="J802" s="1" t="str">
        <f ca="1">IFERROR(__xludf.DUMMYFUNCTION("GOOGLETRANSLATE(Q802,""en"",""pt"")"),"Refrigerado")</f>
        <v>Refrigerado</v>
      </c>
      <c r="K802" s="3">
        <v>44512</v>
      </c>
      <c r="L802" s="3">
        <v>44525</v>
      </c>
      <c r="M802" s="1">
        <v>277</v>
      </c>
      <c r="N802" s="1" t="s">
        <v>4766</v>
      </c>
      <c r="O802" s="1" t="s">
        <v>4767</v>
      </c>
      <c r="P802" s="1">
        <v>182</v>
      </c>
      <c r="Q802" s="1" t="s">
        <v>4768</v>
      </c>
      <c r="R802">
        <f t="shared" ca="1" si="12"/>
        <v>1</v>
      </c>
      <c r="S802">
        <f t="shared" ca="1" si="12"/>
        <v>1</v>
      </c>
    </row>
    <row r="803" spans="1:19" ht="13.2">
      <c r="A803" s="1" t="s">
        <v>4769</v>
      </c>
      <c r="B803" s="1">
        <v>100</v>
      </c>
      <c r="C803" s="1" t="str">
        <f ca="1">IFERROR(__xludf.DUMMYFUNCTION("GOOGLETRANSLATE(D803,""en"",""pt"")"),"Grande")</f>
        <v>Grande</v>
      </c>
      <c r="D803" s="3">
        <v>44492</v>
      </c>
      <c r="E803" s="1">
        <v>5</v>
      </c>
      <c r="F803" s="2" t="str">
        <f ca="1">IFERROR(__xludf.DUMMYFUNCTION("GOOGLETRANSLATE(I803,""en"",""pt"")"),"Sorvete")</f>
        <v>Sorvete</v>
      </c>
      <c r="G803" s="1" t="s">
        <v>4770</v>
      </c>
      <c r="H803" s="1" t="s">
        <v>4771</v>
      </c>
      <c r="I803" s="1" t="str">
        <f ca="1">IFERROR(__xludf.DUMMYFUNCTION("GOOGLETRANSLATE(O803,""en"",""pt"")"),"25")</f>
        <v>25</v>
      </c>
      <c r="J803" s="1" t="str">
        <f ca="1">IFERROR(__xludf.DUMMYFUNCTION("GOOGLETRANSLATE(Q803,""en"",""pt"")"),"Congeladas")</f>
        <v>Congeladas</v>
      </c>
      <c r="K803" s="3">
        <v>44445</v>
      </c>
      <c r="L803" s="3">
        <v>44470</v>
      </c>
      <c r="M803" s="1">
        <v>399</v>
      </c>
      <c r="N803" s="1" t="s">
        <v>4772</v>
      </c>
      <c r="O803" s="1" t="s">
        <v>4773</v>
      </c>
      <c r="P803" s="1">
        <v>216</v>
      </c>
      <c r="Q803" s="1" t="s">
        <v>4775</v>
      </c>
      <c r="R803">
        <f t="shared" ca="1" si="12"/>
        <v>0</v>
      </c>
      <c r="S803">
        <f t="shared" ca="1" si="12"/>
        <v>1</v>
      </c>
    </row>
    <row r="804" spans="1:19" ht="13.2">
      <c r="A804" s="1" t="s">
        <v>4776</v>
      </c>
      <c r="B804" s="1">
        <v>98</v>
      </c>
      <c r="C804" s="1" t="str">
        <f ca="1">IFERROR(__xludf.DUMMYFUNCTION("GOOGLETRANSLATE(D804,""en"",""pt"")"),"Médio")</f>
        <v>Médio</v>
      </c>
      <c r="D804" s="3">
        <v>44800</v>
      </c>
      <c r="E804" s="1">
        <v>9</v>
      </c>
      <c r="F804" s="2" t="str">
        <f ca="1">IFERROR(__xludf.DUMMYFUNCTION("GOOGLETRANSLATE(I804,""en"",""pt"")"),"Painel")</f>
        <v>Painel</v>
      </c>
      <c r="G804" s="1" t="s">
        <v>4777</v>
      </c>
      <c r="H804" s="1" t="s">
        <v>4778</v>
      </c>
      <c r="I804" s="1" t="str">
        <f ca="1">IFERROR(__xludf.DUMMYFUNCTION("GOOGLETRANSLATE(O804,""en"",""pt"")"),"10")</f>
        <v>10</v>
      </c>
      <c r="J804" s="1" t="str">
        <f ca="1">IFERROR(__xludf.DUMMYFUNCTION("GOOGLETRANSLATE(Q804,""en"",""pt"")"),"Refrigerado")</f>
        <v>Refrigerado</v>
      </c>
      <c r="K804" s="3">
        <v>44784</v>
      </c>
      <c r="L804" s="3">
        <v>44794</v>
      </c>
      <c r="M804" s="1">
        <v>177</v>
      </c>
      <c r="N804" s="1" t="s">
        <v>4779</v>
      </c>
      <c r="O804" s="1" t="s">
        <v>4780</v>
      </c>
      <c r="P804" s="1">
        <v>546</v>
      </c>
      <c r="Q804" s="1" t="s">
        <v>4782</v>
      </c>
      <c r="R804">
        <f t="shared" ca="1" si="12"/>
        <v>1</v>
      </c>
      <c r="S804">
        <f t="shared" ca="1" si="12"/>
        <v>1</v>
      </c>
    </row>
    <row r="805" spans="1:19" ht="13.2">
      <c r="A805" s="1" t="s">
        <v>4783</v>
      </c>
      <c r="B805" s="1">
        <v>61</v>
      </c>
      <c r="C805" s="1" t="str">
        <f ca="1">IFERROR(__xludf.DUMMYFUNCTION("GOOGLETRANSLATE(D805,""en"",""pt"")"),"Grande")</f>
        <v>Grande</v>
      </c>
      <c r="D805" s="3">
        <v>44330</v>
      </c>
      <c r="E805" s="1">
        <v>8</v>
      </c>
      <c r="F805" s="2" t="str">
        <f ca="1">IFERROR(__xludf.DUMMYFUNCTION("GOOGLETRANSLATE(I805,""en"",""pt"")"),"Soro de leite coalhado")</f>
        <v>Soro de leite coalhado</v>
      </c>
      <c r="G805" s="1" t="s">
        <v>4784</v>
      </c>
      <c r="H805" s="1" t="s">
        <v>1101</v>
      </c>
      <c r="I805" s="1" t="str">
        <f ca="1">IFERROR(__xludf.DUMMYFUNCTION("GOOGLETRANSLATE(O805,""en"",""pt"")"),"13")</f>
        <v>13</v>
      </c>
      <c r="J805" s="1" t="str">
        <f ca="1">IFERROR(__xludf.DUMMYFUNCTION("GOOGLETRANSLATE(Q805,""en"",""pt"")"),"Refrigerado")</f>
        <v>Refrigerado</v>
      </c>
      <c r="K805" s="3">
        <v>44287</v>
      </c>
      <c r="L805" s="3">
        <v>44300</v>
      </c>
      <c r="M805" s="1">
        <v>309</v>
      </c>
      <c r="N805" s="1" t="s">
        <v>2099</v>
      </c>
      <c r="O805" s="1" t="s">
        <v>4785</v>
      </c>
      <c r="P805" s="1">
        <v>418</v>
      </c>
      <c r="Q805" s="6">
        <v>45561</v>
      </c>
      <c r="R805">
        <f t="shared" ca="1" si="12"/>
        <v>0</v>
      </c>
      <c r="S805">
        <f t="shared" ca="1" si="12"/>
        <v>1</v>
      </c>
    </row>
    <row r="806" spans="1:19" ht="13.2">
      <c r="A806" s="1" t="s">
        <v>4786</v>
      </c>
      <c r="B806" s="1">
        <v>27</v>
      </c>
      <c r="C806" s="1" t="str">
        <f ca="1">IFERROR(__xludf.DUMMYFUNCTION("GOOGLETRANSLATE(D806,""en"",""pt"")"),"Pequeno")</f>
        <v>Pequeno</v>
      </c>
      <c r="D806" s="3">
        <v>44209</v>
      </c>
      <c r="E806" s="1">
        <v>8</v>
      </c>
      <c r="F806" s="2" t="str">
        <f ca="1">IFERROR(__xludf.DUMMYFUNCTION("GOOGLETRANSLATE(I806,""en"",""pt"")"),"Soro de leite coalhado")</f>
        <v>Soro de leite coalhado</v>
      </c>
      <c r="G806" s="1" t="s">
        <v>4787</v>
      </c>
      <c r="H806" s="1" t="s">
        <v>4788</v>
      </c>
      <c r="I806" s="1" t="str">
        <f ca="1">IFERROR(__xludf.DUMMYFUNCTION("GOOGLETRANSLATE(O806,""en"",""pt"")"),"11")</f>
        <v>11</v>
      </c>
      <c r="J806" s="1" t="str">
        <f ca="1">IFERROR(__xludf.DUMMYFUNCTION("GOOGLETRANSLATE(Q806,""en"",""pt"")"),"Refrigerado")</f>
        <v>Refrigerado</v>
      </c>
      <c r="K806" s="3">
        <v>44175</v>
      </c>
      <c r="L806" s="3">
        <v>44186</v>
      </c>
      <c r="M806" s="1">
        <v>211</v>
      </c>
      <c r="N806" s="1" t="s">
        <v>400</v>
      </c>
      <c r="O806" s="1" t="s">
        <v>4789</v>
      </c>
      <c r="P806" s="1">
        <v>631</v>
      </c>
      <c r="Q806" s="1" t="s">
        <v>4790</v>
      </c>
      <c r="R806">
        <f t="shared" ca="1" si="12"/>
        <v>0</v>
      </c>
      <c r="S806">
        <f t="shared" ca="1" si="12"/>
        <v>1</v>
      </c>
    </row>
    <row r="807" spans="1:19" ht="13.2">
      <c r="A807" s="1" t="s">
        <v>4791</v>
      </c>
      <c r="B807" s="1">
        <v>98</v>
      </c>
      <c r="C807" s="1" t="str">
        <f ca="1">IFERROR(__xludf.DUMMYFUNCTION("GOOGLETRANSLATE(D807,""en"",""pt"")"),"Grande")</f>
        <v>Grande</v>
      </c>
      <c r="D807" s="3">
        <v>43992</v>
      </c>
      <c r="E807" s="1">
        <v>8</v>
      </c>
      <c r="F807" s="2" t="str">
        <f ca="1">IFERROR(__xludf.DUMMYFUNCTION("GOOGLETRANSLATE(I807,""en"",""pt"")"),"Soro de leite coalhado")</f>
        <v>Soro de leite coalhado</v>
      </c>
      <c r="G807" s="1" t="s">
        <v>4792</v>
      </c>
      <c r="H807" s="1" t="s">
        <v>4793</v>
      </c>
      <c r="I807" s="1" t="str">
        <f ca="1">IFERROR(__xludf.DUMMYFUNCTION("GOOGLETRANSLATE(O807,""en"",""pt"")"),"8")</f>
        <v>8</v>
      </c>
      <c r="J807" s="1" t="str">
        <f ca="1">IFERROR(__xludf.DUMMYFUNCTION("GOOGLETRANSLATE(Q807,""en"",""pt"")"),"Refrigerado")</f>
        <v>Refrigerado</v>
      </c>
      <c r="K807" s="3">
        <v>43933</v>
      </c>
      <c r="L807" s="3">
        <v>43941</v>
      </c>
      <c r="M807" s="1">
        <v>504</v>
      </c>
      <c r="N807" s="1" t="s">
        <v>4794</v>
      </c>
      <c r="O807" s="1" t="s">
        <v>4795</v>
      </c>
      <c r="P807" s="1">
        <v>8</v>
      </c>
      <c r="Q807" s="1" t="s">
        <v>4796</v>
      </c>
      <c r="R807">
        <f t="shared" ca="1" si="12"/>
        <v>1</v>
      </c>
      <c r="S807">
        <f t="shared" ca="1" si="12"/>
        <v>0</v>
      </c>
    </row>
    <row r="808" spans="1:19" ht="13.2">
      <c r="A808" s="1" t="s">
        <v>4797</v>
      </c>
      <c r="B808" s="1">
        <v>30</v>
      </c>
      <c r="C808" s="1" t="str">
        <f ca="1">IFERROR(__xludf.DUMMYFUNCTION("GOOGLETRANSLATE(D808,""en"",""pt"")"),"Pequeno")</f>
        <v>Pequeno</v>
      </c>
      <c r="D808" s="3">
        <v>44585</v>
      </c>
      <c r="E808" s="1">
        <v>9</v>
      </c>
      <c r="F808" s="2" t="str">
        <f ca="1">IFERROR(__xludf.DUMMYFUNCTION("GOOGLETRANSLATE(I808,""en"",""pt"")"),"Painel")</f>
        <v>Painel</v>
      </c>
      <c r="G808" s="1" t="s">
        <v>4798</v>
      </c>
      <c r="H808" s="1" t="s">
        <v>1388</v>
      </c>
      <c r="I808" s="1" t="str">
        <f ca="1">IFERROR(__xludf.DUMMYFUNCTION("GOOGLETRANSLATE(O808,""en"",""pt"")"),"10")</f>
        <v>10</v>
      </c>
      <c r="J808" s="1" t="str">
        <f ca="1">IFERROR(__xludf.DUMMYFUNCTION("GOOGLETRANSLATE(Q808,""en"",""pt"")"),"Refrigerado")</f>
        <v>Refrigerado</v>
      </c>
      <c r="K808" s="3">
        <v>44564</v>
      </c>
      <c r="L808" s="3">
        <v>44574</v>
      </c>
      <c r="M808" s="1">
        <v>926</v>
      </c>
      <c r="N808" s="1" t="s">
        <v>4799</v>
      </c>
      <c r="O808" s="1" t="s">
        <v>4800</v>
      </c>
      <c r="P808" s="1">
        <v>26</v>
      </c>
      <c r="Q808" s="1" t="s">
        <v>4801</v>
      </c>
      <c r="R808">
        <f t="shared" ca="1" si="12"/>
        <v>1</v>
      </c>
      <c r="S808">
        <f t="shared" ca="1" si="12"/>
        <v>1</v>
      </c>
    </row>
    <row r="809" spans="1:19" ht="13.2">
      <c r="A809" s="1" t="s">
        <v>4802</v>
      </c>
      <c r="B809" s="1">
        <v>78</v>
      </c>
      <c r="C809" s="1" t="str">
        <f ca="1">IFERROR(__xludf.DUMMYFUNCTION("GOOGLETRANSLATE(D809,""en"",""pt"")"),"Médio")</f>
        <v>Médio</v>
      </c>
      <c r="D809" s="3">
        <v>44147</v>
      </c>
      <c r="E809" s="1">
        <v>10</v>
      </c>
      <c r="F809" s="2" t="str">
        <f ca="1">IFERROR(__xludf.DUMMYFUNCTION("GOOGLETRANSLATE(I809,""en"",""pt"")"),"ghee")</f>
        <v>ghee</v>
      </c>
      <c r="G809" s="1" t="s">
        <v>4803</v>
      </c>
      <c r="H809" s="1" t="s">
        <v>4804</v>
      </c>
      <c r="I809" s="1" t="str">
        <f ca="1">IFERROR(__xludf.DUMMYFUNCTION("GOOGLETRANSLATE(O809,""en"",""pt"")"),"92")</f>
        <v>92</v>
      </c>
      <c r="J809" s="1" t="str">
        <f ca="1">IFERROR(__xludf.DUMMYFUNCTION("GOOGLETRANSLATE(Q809,""en"",""pt"")"),"Ambiente")</f>
        <v>Ambiente</v>
      </c>
      <c r="K809" s="3">
        <v>44088</v>
      </c>
      <c r="L809" s="3">
        <v>44180</v>
      </c>
      <c r="M809" s="1">
        <v>1</v>
      </c>
      <c r="N809" s="1" t="s">
        <v>4805</v>
      </c>
      <c r="O809" s="1" t="s">
        <v>4805</v>
      </c>
      <c r="P809" s="1">
        <v>462</v>
      </c>
      <c r="Q809" s="1" t="s">
        <v>4807</v>
      </c>
      <c r="R809">
        <f t="shared" ca="1" si="12"/>
        <v>1</v>
      </c>
      <c r="S809">
        <f t="shared" ca="1" si="12"/>
        <v>0</v>
      </c>
    </row>
    <row r="810" spans="1:19" ht="13.2">
      <c r="A810" s="1" t="s">
        <v>4808</v>
      </c>
      <c r="B810" s="1">
        <v>97</v>
      </c>
      <c r="C810" s="1" t="str">
        <f ca="1">IFERROR(__xludf.DUMMYFUNCTION("GOOGLETRANSLATE(D810,""en"",""pt"")"),"Médio")</f>
        <v>Médio</v>
      </c>
      <c r="D810" s="3">
        <v>43484</v>
      </c>
      <c r="E810" s="1">
        <v>8</v>
      </c>
      <c r="F810" s="2" t="str">
        <f ca="1">IFERROR(__xludf.DUMMYFUNCTION("GOOGLETRANSLATE(I810,""en"",""pt"")"),"Soro de leite coalhado")</f>
        <v>Soro de leite coalhado</v>
      </c>
      <c r="G810" s="1" t="s">
        <v>4809</v>
      </c>
      <c r="H810" s="1" t="s">
        <v>4810</v>
      </c>
      <c r="I810" s="1" t="str">
        <f ca="1">IFERROR(__xludf.DUMMYFUNCTION("GOOGLETRANSLATE(O810,""en"",""pt"")"),"9")</f>
        <v>9</v>
      </c>
      <c r="J810" s="1" t="str">
        <f ca="1">IFERROR(__xludf.DUMMYFUNCTION("GOOGLETRANSLATE(Q810,""en"",""pt"")"),"Refrigerado")</f>
        <v>Refrigerado</v>
      </c>
      <c r="K810" s="3">
        <v>43468</v>
      </c>
      <c r="L810" s="3">
        <v>43477</v>
      </c>
      <c r="M810" s="1">
        <v>302</v>
      </c>
      <c r="N810" s="1" t="s">
        <v>4528</v>
      </c>
      <c r="O810" s="1" t="s">
        <v>4811</v>
      </c>
      <c r="P810" s="1">
        <v>201</v>
      </c>
      <c r="Q810" s="1" t="s">
        <v>4812</v>
      </c>
      <c r="R810">
        <f t="shared" ca="1" si="12"/>
        <v>1</v>
      </c>
      <c r="S810">
        <f t="shared" ca="1" si="12"/>
        <v>0</v>
      </c>
    </row>
    <row r="811" spans="1:19" ht="13.2">
      <c r="A811" s="1" t="s">
        <v>4813</v>
      </c>
      <c r="B811" s="1">
        <v>84</v>
      </c>
      <c r="C811" s="1" t="str">
        <f ca="1">IFERROR(__xludf.DUMMYFUNCTION("GOOGLETRANSLATE(D811,""en"",""pt"")"),"Grande")</f>
        <v>Grande</v>
      </c>
      <c r="D811" s="3">
        <v>43765</v>
      </c>
      <c r="E811" s="1">
        <v>4</v>
      </c>
      <c r="F811" s="2" t="str">
        <f ca="1">IFERROR(__xludf.DUMMYFUNCTION("GOOGLETRANSLATE(I811,""en"",""pt"")"),"Iogurte")</f>
        <v>Iogurte</v>
      </c>
      <c r="G811" s="1" t="s">
        <v>4814</v>
      </c>
      <c r="H811" s="6">
        <v>45504</v>
      </c>
      <c r="I811" s="1" t="str">
        <f ca="1">IFERROR(__xludf.DUMMYFUNCTION("GOOGLETRANSLATE(O811,""en"",""pt"")"),"26")</f>
        <v>26</v>
      </c>
      <c r="J811" s="1" t="str">
        <f ca="1">IFERROR(__xludf.DUMMYFUNCTION("GOOGLETRANSLATE(Q811,""en"",""pt"")"),"Refrigerado")</f>
        <v>Refrigerado</v>
      </c>
      <c r="K811" s="3">
        <v>43740</v>
      </c>
      <c r="L811" s="3">
        <v>43766</v>
      </c>
      <c r="M811" s="1">
        <v>231</v>
      </c>
      <c r="N811" s="1" t="s">
        <v>4815</v>
      </c>
      <c r="O811" s="1" t="s">
        <v>4816</v>
      </c>
      <c r="P811" s="1">
        <v>41</v>
      </c>
      <c r="Q811" s="1" t="s">
        <v>4817</v>
      </c>
      <c r="R811">
        <f t="shared" ca="1" si="12"/>
        <v>1</v>
      </c>
      <c r="S811">
        <f t="shared" ca="1" si="12"/>
        <v>1</v>
      </c>
    </row>
    <row r="812" spans="1:19" ht="13.2">
      <c r="A812" s="1" t="s">
        <v>4818</v>
      </c>
      <c r="B812" s="1">
        <v>90</v>
      </c>
      <c r="C812" s="1" t="str">
        <f ca="1">IFERROR(__xludf.DUMMYFUNCTION("GOOGLETRANSLATE(D812,""en"",""pt"")"),"Pequeno")</f>
        <v>Pequeno</v>
      </c>
      <c r="D812" s="3">
        <v>43947</v>
      </c>
      <c r="E812" s="1">
        <v>6</v>
      </c>
      <c r="F812" s="2" t="str">
        <f ca="1">IFERROR(__xludf.DUMMYFUNCTION("GOOGLETRANSLATE(I812,""en"",""pt"")"),"Coalhada")</f>
        <v>Coalhada</v>
      </c>
      <c r="G812" s="1" t="s">
        <v>4819</v>
      </c>
      <c r="H812" s="1" t="s">
        <v>4820</v>
      </c>
      <c r="I812" s="1" t="str">
        <f ca="1">IFERROR(__xludf.DUMMYFUNCTION("GOOGLETRANSLATE(O812,""en"",""pt"")"),"5")</f>
        <v>5</v>
      </c>
      <c r="J812" s="1" t="str">
        <f ca="1">IFERROR(__xludf.DUMMYFUNCTION("GOOGLETRANSLATE(Q812,""en"",""pt"")"),"Refrigerado")</f>
        <v>Refrigerado</v>
      </c>
      <c r="K812" s="3">
        <v>43919</v>
      </c>
      <c r="L812" s="3">
        <v>43924</v>
      </c>
      <c r="M812" s="1">
        <v>640</v>
      </c>
      <c r="N812" s="1" t="s">
        <v>4821</v>
      </c>
      <c r="O812" s="1" t="s">
        <v>4822</v>
      </c>
      <c r="P812" s="1">
        <v>265</v>
      </c>
      <c r="Q812" s="1" t="s">
        <v>4823</v>
      </c>
      <c r="R812">
        <f t="shared" ca="1" si="12"/>
        <v>0</v>
      </c>
      <c r="S812">
        <f t="shared" ca="1" si="12"/>
        <v>0</v>
      </c>
    </row>
    <row r="813" spans="1:19" ht="13.2">
      <c r="A813" s="1" t="s">
        <v>4824</v>
      </c>
      <c r="B813" s="1">
        <v>25</v>
      </c>
      <c r="C813" s="1" t="str">
        <f ca="1">IFERROR(__xludf.DUMMYFUNCTION("GOOGLETRANSLATE(D813,""en"",""pt"")"),"Pequeno")</f>
        <v>Pequeno</v>
      </c>
      <c r="D813" s="3">
        <v>44662</v>
      </c>
      <c r="E813" s="1">
        <v>9</v>
      </c>
      <c r="F813" s="2" t="str">
        <f ca="1">IFERROR(__xludf.DUMMYFUNCTION("GOOGLETRANSLATE(I813,""en"",""pt"")"),"Painel")</f>
        <v>Painel</v>
      </c>
      <c r="G813" s="1" t="s">
        <v>4825</v>
      </c>
      <c r="H813" s="1" t="s">
        <v>4826</v>
      </c>
      <c r="I813" s="1" t="str">
        <f ca="1">IFERROR(__xludf.DUMMYFUNCTION("GOOGLETRANSLATE(O813,""en"",""pt"")"),"11")</f>
        <v>11</v>
      </c>
      <c r="J813" s="1" t="str">
        <f ca="1">IFERROR(__xludf.DUMMYFUNCTION("GOOGLETRANSLATE(Q813,""en"",""pt"")"),"Refrigerado")</f>
        <v>Refrigerado</v>
      </c>
      <c r="K813" s="3">
        <v>44628</v>
      </c>
      <c r="L813" s="3">
        <v>44639</v>
      </c>
      <c r="M813" s="1">
        <v>13</v>
      </c>
      <c r="N813" s="1" t="s">
        <v>4827</v>
      </c>
      <c r="O813" s="1" t="s">
        <v>4828</v>
      </c>
      <c r="P813" s="1">
        <v>7</v>
      </c>
      <c r="Q813" s="1" t="s">
        <v>4830</v>
      </c>
      <c r="R813">
        <f t="shared" ca="1" si="12"/>
        <v>0</v>
      </c>
      <c r="S813">
        <f t="shared" ca="1" si="12"/>
        <v>0</v>
      </c>
    </row>
    <row r="814" spans="1:19" ht="13.2">
      <c r="A814" s="1" t="s">
        <v>4831</v>
      </c>
      <c r="B814" s="1">
        <v>96</v>
      </c>
      <c r="C814" s="1" t="str">
        <f ca="1">IFERROR(__xludf.DUMMYFUNCTION("GOOGLETRANSLATE(D814,""en"",""pt"")"),"Grande")</f>
        <v>Grande</v>
      </c>
      <c r="D814" s="3">
        <v>43850</v>
      </c>
      <c r="E814" s="1">
        <v>6</v>
      </c>
      <c r="F814" s="2" t="str">
        <f ca="1">IFERROR(__xludf.DUMMYFUNCTION("GOOGLETRANSLATE(I814,""en"",""pt"")"),"Coalhada")</f>
        <v>Coalhada</v>
      </c>
      <c r="G814" s="1" t="s">
        <v>4832</v>
      </c>
      <c r="H814" s="1" t="s">
        <v>4833</v>
      </c>
      <c r="I814" s="1" t="str">
        <f ca="1">IFERROR(__xludf.DUMMYFUNCTION("GOOGLETRANSLATE(O814,""en"",""pt"")"),"5")</f>
        <v>5</v>
      </c>
      <c r="J814" s="1" t="str">
        <f ca="1">IFERROR(__xludf.DUMMYFUNCTION("GOOGLETRANSLATE(Q814,""en"",""pt"")"),"Refrigerado")</f>
        <v>Refrigerado</v>
      </c>
      <c r="K814" s="3">
        <v>43828</v>
      </c>
      <c r="L814" s="3">
        <v>43833</v>
      </c>
      <c r="M814" s="1">
        <v>7</v>
      </c>
      <c r="N814" s="1" t="s">
        <v>4834</v>
      </c>
      <c r="O814" s="1" t="s">
        <v>4835</v>
      </c>
      <c r="P814" s="1">
        <v>789</v>
      </c>
      <c r="Q814" s="1" t="s">
        <v>4837</v>
      </c>
      <c r="R814">
        <f t="shared" ca="1" si="12"/>
        <v>0</v>
      </c>
      <c r="S814">
        <f t="shared" ca="1" si="12"/>
        <v>1</v>
      </c>
    </row>
    <row r="815" spans="1:19" ht="13.2">
      <c r="A815" s="1" t="s">
        <v>4838</v>
      </c>
      <c r="B815" s="1">
        <v>87</v>
      </c>
      <c r="C815" s="1" t="str">
        <f ca="1">IFERROR(__xludf.DUMMYFUNCTION("GOOGLETRANSLATE(D815,""en"",""pt"")"),"Médio")</f>
        <v>Médio</v>
      </c>
      <c r="D815" s="3">
        <v>43852</v>
      </c>
      <c r="E815" s="1">
        <v>1</v>
      </c>
      <c r="F815" s="2" t="str">
        <f ca="1">IFERROR(__xludf.DUMMYFUNCTION("GOOGLETRANSLATE(I815,""en"",""pt"")"),"Leite")</f>
        <v>Leite</v>
      </c>
      <c r="G815" s="1" t="s">
        <v>4839</v>
      </c>
      <c r="H815" s="1" t="s">
        <v>828</v>
      </c>
      <c r="I815" s="1" t="str">
        <f ca="1">IFERROR(__xludf.DUMMYFUNCTION("GOOGLETRANSLATE(O815,""en"",""pt"")"),"23")</f>
        <v>23</v>
      </c>
      <c r="J815" s="1" t="str">
        <f ca="1">IFERROR(__xludf.DUMMYFUNCTION("GOOGLETRANSLATE(Q815,""en"",""pt"")"),"Pacote Tetra")</f>
        <v>Pacote Tetra</v>
      </c>
      <c r="K815" s="3">
        <v>43800</v>
      </c>
      <c r="L815" s="3">
        <v>43823</v>
      </c>
      <c r="M815" s="1">
        <v>32</v>
      </c>
      <c r="N815" s="1" t="s">
        <v>4840</v>
      </c>
      <c r="O815" s="1" t="s">
        <v>4841</v>
      </c>
      <c r="P815" s="1">
        <v>178</v>
      </c>
      <c r="Q815" s="1" t="s">
        <v>4843</v>
      </c>
      <c r="R815">
        <f t="shared" ca="1" si="12"/>
        <v>0</v>
      </c>
      <c r="S815">
        <f t="shared" ca="1" si="12"/>
        <v>0</v>
      </c>
    </row>
    <row r="816" spans="1:19" ht="13.2">
      <c r="A816" s="1" t="s">
        <v>4844</v>
      </c>
      <c r="B816" s="1">
        <v>31</v>
      </c>
      <c r="C816" s="1" t="str">
        <f ca="1">IFERROR(__xludf.DUMMYFUNCTION("GOOGLETRANSLATE(D816,""en"",""pt"")"),"Grande")</f>
        <v>Grande</v>
      </c>
      <c r="D816" s="3">
        <v>44251</v>
      </c>
      <c r="E816" s="1">
        <v>5</v>
      </c>
      <c r="F816" s="2" t="str">
        <f ca="1">IFERROR(__xludf.DUMMYFUNCTION("GOOGLETRANSLATE(I816,""en"",""pt"")"),"Sorvete")</f>
        <v>Sorvete</v>
      </c>
      <c r="G816" s="1" t="s">
        <v>4845</v>
      </c>
      <c r="H816" s="1" t="s">
        <v>4846</v>
      </c>
      <c r="I816" s="1" t="str">
        <f ca="1">IFERROR(__xludf.DUMMYFUNCTION("GOOGLETRANSLATE(O816,""en"",""pt"")"),"21")</f>
        <v>21</v>
      </c>
      <c r="J816" s="1" t="str">
        <f ca="1">IFERROR(__xludf.DUMMYFUNCTION("GOOGLETRANSLATE(Q816,""en"",""pt"")"),"Congeladas")</f>
        <v>Congeladas</v>
      </c>
      <c r="K816" s="3">
        <v>44223</v>
      </c>
      <c r="L816" s="3">
        <v>44244</v>
      </c>
      <c r="M816" s="1">
        <v>167</v>
      </c>
      <c r="N816" s="1" t="s">
        <v>4847</v>
      </c>
      <c r="O816" s="1" t="s">
        <v>4848</v>
      </c>
      <c r="P816" s="1">
        <v>66</v>
      </c>
      <c r="Q816" s="1" t="s">
        <v>4849</v>
      </c>
      <c r="R816">
        <f t="shared" ca="1" si="12"/>
        <v>0</v>
      </c>
      <c r="S816">
        <f t="shared" ca="1" si="12"/>
        <v>0</v>
      </c>
    </row>
    <row r="817" spans="1:19" ht="13.2">
      <c r="A817" s="1" t="s">
        <v>4850</v>
      </c>
      <c r="B817" s="1">
        <v>69</v>
      </c>
      <c r="C817" s="1" t="str">
        <f ca="1">IFERROR(__xludf.DUMMYFUNCTION("GOOGLETRANSLATE(D817,""en"",""pt"")"),"Grande")</f>
        <v>Grande</v>
      </c>
      <c r="D817" s="3">
        <v>44460</v>
      </c>
      <c r="E817" s="1">
        <v>1</v>
      </c>
      <c r="F817" s="2" t="str">
        <f ca="1">IFERROR(__xludf.DUMMYFUNCTION("GOOGLETRANSLATE(I817,""en"",""pt"")"),"Leite")</f>
        <v>Leite</v>
      </c>
      <c r="G817" s="1" t="s">
        <v>4851</v>
      </c>
      <c r="H817" s="1" t="s">
        <v>1338</v>
      </c>
      <c r="I817" s="1" t="str">
        <f ca="1">IFERROR(__xludf.DUMMYFUNCTION("GOOGLETRANSLATE(O817,""en"",""pt"")"),"2")</f>
        <v>2</v>
      </c>
      <c r="J817" s="1" t="str">
        <f ca="1">IFERROR(__xludf.DUMMYFUNCTION("GOOGLETRANSLATE(Q817,""en"",""pt"")"),"Pacote de polietileno")</f>
        <v>Pacote de polietileno</v>
      </c>
      <c r="K817" s="3">
        <v>44445</v>
      </c>
      <c r="L817" s="3">
        <v>44447</v>
      </c>
      <c r="M817" s="1">
        <v>90</v>
      </c>
      <c r="N817" s="1" t="s">
        <v>4852</v>
      </c>
      <c r="O817" s="1" t="s">
        <v>4853</v>
      </c>
      <c r="P817" s="1">
        <v>695</v>
      </c>
      <c r="Q817" s="1" t="s">
        <v>4855</v>
      </c>
      <c r="R817">
        <f t="shared" ca="1" si="12"/>
        <v>0</v>
      </c>
      <c r="S817">
        <f t="shared" ca="1" si="12"/>
        <v>1</v>
      </c>
    </row>
    <row r="818" spans="1:19" ht="13.2">
      <c r="A818" s="1" t="s">
        <v>4856</v>
      </c>
      <c r="B818" s="1">
        <v>59</v>
      </c>
      <c r="C818" s="1" t="str">
        <f ca="1">IFERROR(__xludf.DUMMYFUNCTION("GOOGLETRANSLATE(D818,""en"",""pt"")"),"Grande")</f>
        <v>Grande</v>
      </c>
      <c r="D818" s="3">
        <v>44204</v>
      </c>
      <c r="E818" s="1">
        <v>8</v>
      </c>
      <c r="F818" s="2" t="str">
        <f ca="1">IFERROR(__xludf.DUMMYFUNCTION("GOOGLETRANSLATE(I818,""en"",""pt"")"),"Soro de leite coalhado")</f>
        <v>Soro de leite coalhado</v>
      </c>
      <c r="G818" s="1" t="s">
        <v>4857</v>
      </c>
      <c r="H818" s="1" t="s">
        <v>4858</v>
      </c>
      <c r="I818" s="1" t="str">
        <f ca="1">IFERROR(__xludf.DUMMYFUNCTION("GOOGLETRANSLATE(O818,""en"",""pt"")"),"13")</f>
        <v>13</v>
      </c>
      <c r="J818" s="1" t="str">
        <f ca="1">IFERROR(__xludf.DUMMYFUNCTION("GOOGLETRANSLATE(Q818,""en"",""pt"")"),"Refrigerado")</f>
        <v>Refrigerado</v>
      </c>
      <c r="K818" s="3">
        <v>44147</v>
      </c>
      <c r="L818" s="3">
        <v>44160</v>
      </c>
      <c r="M818" s="1">
        <v>563</v>
      </c>
      <c r="N818" s="1" t="s">
        <v>4859</v>
      </c>
      <c r="O818" s="1" t="s">
        <v>4860</v>
      </c>
      <c r="P818" s="1">
        <v>86</v>
      </c>
      <c r="Q818" s="1" t="s">
        <v>4862</v>
      </c>
      <c r="R818">
        <f t="shared" ca="1" si="12"/>
        <v>1</v>
      </c>
      <c r="S818">
        <f t="shared" ca="1" si="12"/>
        <v>0</v>
      </c>
    </row>
    <row r="819" spans="1:19" ht="13.2">
      <c r="A819" s="1" t="s">
        <v>4863</v>
      </c>
      <c r="B819" s="1">
        <v>88</v>
      </c>
      <c r="C819" s="1" t="str">
        <f ca="1">IFERROR(__xludf.DUMMYFUNCTION("GOOGLETRANSLATE(D819,""en"",""pt"")"),"Pequeno")</f>
        <v>Pequeno</v>
      </c>
      <c r="D819" s="3">
        <v>44096</v>
      </c>
      <c r="E819" s="1">
        <v>5</v>
      </c>
      <c r="F819" s="2" t="str">
        <f ca="1">IFERROR(__xludf.DUMMYFUNCTION("GOOGLETRANSLATE(I819,""en"",""pt"")"),"Sorvete")</f>
        <v>Sorvete</v>
      </c>
      <c r="G819" s="1" t="s">
        <v>4864</v>
      </c>
      <c r="H819" s="1" t="s">
        <v>4865</v>
      </c>
      <c r="I819" s="1" t="str">
        <f ca="1">IFERROR(__xludf.DUMMYFUNCTION("GOOGLETRANSLATE(O819,""en"",""pt"")"),"28")</f>
        <v>28</v>
      </c>
      <c r="J819" s="1" t="str">
        <f ca="1">IFERROR(__xludf.DUMMYFUNCTION("GOOGLETRANSLATE(Q819,""en"",""pt"")"),"Congeladas")</f>
        <v>Congeladas</v>
      </c>
      <c r="K819" s="3">
        <v>44093</v>
      </c>
      <c r="L819" s="3">
        <v>44121</v>
      </c>
      <c r="M819" s="1">
        <v>722</v>
      </c>
      <c r="N819" s="1" t="s">
        <v>4866</v>
      </c>
      <c r="O819" s="1" t="s">
        <v>4867</v>
      </c>
      <c r="P819" s="1">
        <v>68</v>
      </c>
      <c r="Q819" s="1" t="s">
        <v>4868</v>
      </c>
      <c r="R819">
        <f t="shared" ca="1" si="12"/>
        <v>0</v>
      </c>
      <c r="S819">
        <f t="shared" ca="1" si="12"/>
        <v>0</v>
      </c>
    </row>
    <row r="820" spans="1:19" ht="13.2">
      <c r="A820" s="1" t="s">
        <v>4869</v>
      </c>
      <c r="B820" s="1">
        <v>58</v>
      </c>
      <c r="C820" s="1" t="str">
        <f ca="1">IFERROR(__xludf.DUMMYFUNCTION("GOOGLETRANSLATE(D820,""en"",""pt"")"),"Grande")</f>
        <v>Grande</v>
      </c>
      <c r="D820" s="3">
        <v>43941</v>
      </c>
      <c r="E820" s="1">
        <v>7</v>
      </c>
      <c r="F820" s="2" t="str">
        <f ca="1">IFERROR(__xludf.DUMMYFUNCTION("GOOGLETRANSLATE(I820,""en"",""pt"")"),"Lassi")</f>
        <v>Lassi</v>
      </c>
      <c r="G820" s="1" t="s">
        <v>4870</v>
      </c>
      <c r="H820" s="1" t="s">
        <v>754</v>
      </c>
      <c r="I820" s="1" t="str">
        <f ca="1">IFERROR(__xludf.DUMMYFUNCTION("GOOGLETRANSLATE(O820,""en"",""pt"")"),"16")</f>
        <v>16</v>
      </c>
      <c r="J820" s="1" t="str">
        <f ca="1">IFERROR(__xludf.DUMMYFUNCTION("GOOGLETRANSLATE(Q820,""en"",""pt"")"),"Refrigerado")</f>
        <v>Refrigerado</v>
      </c>
      <c r="K820" s="3">
        <v>43883</v>
      </c>
      <c r="L820" s="3">
        <v>43899</v>
      </c>
      <c r="M820" s="1">
        <v>323</v>
      </c>
      <c r="N820" s="1" t="s">
        <v>358</v>
      </c>
      <c r="O820" s="1" t="s">
        <v>4871</v>
      </c>
      <c r="P820" s="1">
        <v>590</v>
      </c>
      <c r="Q820" s="1" t="s">
        <v>4872</v>
      </c>
      <c r="R820">
        <f t="shared" ca="1" si="12"/>
        <v>1</v>
      </c>
      <c r="S820">
        <f t="shared" ca="1" si="12"/>
        <v>0</v>
      </c>
    </row>
    <row r="821" spans="1:19" ht="13.2">
      <c r="A821" s="1" t="s">
        <v>4873</v>
      </c>
      <c r="B821" s="1">
        <v>25</v>
      </c>
      <c r="C821" s="1" t="str">
        <f ca="1">IFERROR(__xludf.DUMMYFUNCTION("GOOGLETRANSLATE(D821,""en"",""pt"")"),"Pequeno")</f>
        <v>Pequeno</v>
      </c>
      <c r="D821" s="3">
        <v>44087</v>
      </c>
      <c r="E821" s="1">
        <v>2</v>
      </c>
      <c r="F821" s="2" t="str">
        <f ca="1">IFERROR(__xludf.DUMMYFUNCTION("GOOGLETRANSLATE(I821,""en"",""pt"")"),"Manteiga")</f>
        <v>Manteiga</v>
      </c>
      <c r="G821" s="1" t="s">
        <v>4874</v>
      </c>
      <c r="H821" s="1" t="s">
        <v>4875</v>
      </c>
      <c r="I821" s="1" t="str">
        <f ca="1">IFERROR(__xludf.DUMMYFUNCTION("GOOGLETRANSLATE(O821,""en"",""pt"")"),"35")</f>
        <v>35</v>
      </c>
      <c r="J821" s="1" t="str">
        <f ca="1">IFERROR(__xludf.DUMMYFUNCTION("GOOGLETRANSLATE(Q821,""en"",""pt"")"),"Refrigerado")</f>
        <v>Refrigerado</v>
      </c>
      <c r="K821" s="3">
        <v>44067</v>
      </c>
      <c r="L821" s="3">
        <v>44102</v>
      </c>
      <c r="M821" s="1">
        <v>21</v>
      </c>
      <c r="N821" s="1" t="s">
        <v>4876</v>
      </c>
      <c r="O821" s="1" t="s">
        <v>4877</v>
      </c>
      <c r="P821" s="1">
        <v>414</v>
      </c>
      <c r="Q821" s="1" t="s">
        <v>4879</v>
      </c>
      <c r="R821">
        <f t="shared" ca="1" si="12"/>
        <v>1</v>
      </c>
      <c r="S821">
        <f t="shared" ca="1" si="12"/>
        <v>1</v>
      </c>
    </row>
    <row r="822" spans="1:19" ht="13.2">
      <c r="A822" s="1" t="s">
        <v>4880</v>
      </c>
      <c r="B822" s="1">
        <v>42</v>
      </c>
      <c r="C822" s="1" t="str">
        <f ca="1">IFERROR(__xludf.DUMMYFUNCTION("GOOGLETRANSLATE(D822,""en"",""pt"")"),"Médio")</f>
        <v>Médio</v>
      </c>
      <c r="D822" s="3">
        <v>43683</v>
      </c>
      <c r="E822" s="1">
        <v>5</v>
      </c>
      <c r="F822" s="2" t="str">
        <f ca="1">IFERROR(__xludf.DUMMYFUNCTION("GOOGLETRANSLATE(I822,""en"",""pt"")"),"Sorvete")</f>
        <v>Sorvete</v>
      </c>
      <c r="G822" s="1" t="s">
        <v>4881</v>
      </c>
      <c r="H822" s="1" t="s">
        <v>4882</v>
      </c>
      <c r="I822" s="1" t="str">
        <f ca="1">IFERROR(__xludf.DUMMYFUNCTION("GOOGLETRANSLATE(O822,""en"",""pt"")"),"21")</f>
        <v>21</v>
      </c>
      <c r="J822" s="1" t="str">
        <f ca="1">IFERROR(__xludf.DUMMYFUNCTION("GOOGLETRANSLATE(Q822,""en"",""pt"")"),"Congeladas")</f>
        <v>Congeladas</v>
      </c>
      <c r="K822" s="3">
        <v>43641</v>
      </c>
      <c r="L822" s="3">
        <v>43662</v>
      </c>
      <c r="M822" s="1">
        <v>196</v>
      </c>
      <c r="N822" s="1" t="s">
        <v>4883</v>
      </c>
      <c r="O822" s="1" t="s">
        <v>4884</v>
      </c>
      <c r="P822" s="1">
        <v>36</v>
      </c>
      <c r="Q822" s="1" t="s">
        <v>4885</v>
      </c>
      <c r="R822">
        <f t="shared" ca="1" si="12"/>
        <v>0</v>
      </c>
      <c r="S822">
        <f t="shared" ca="1" si="12"/>
        <v>1</v>
      </c>
    </row>
    <row r="823" spans="1:19" ht="13.2">
      <c r="A823" s="1" t="s">
        <v>4886</v>
      </c>
      <c r="B823" s="1">
        <v>78</v>
      </c>
      <c r="C823" s="1" t="str">
        <f ca="1">IFERROR(__xludf.DUMMYFUNCTION("GOOGLETRANSLATE(D823,""en"",""pt"")"),"Pequeno")</f>
        <v>Pequeno</v>
      </c>
      <c r="D823" s="3">
        <v>43973</v>
      </c>
      <c r="E823" s="1">
        <v>1</v>
      </c>
      <c r="F823" s="2" t="str">
        <f ca="1">IFERROR(__xludf.DUMMYFUNCTION("GOOGLETRANSLATE(I823,""en"",""pt"")"),"Leite")</f>
        <v>Leite</v>
      </c>
      <c r="G823" s="1" t="s">
        <v>4887</v>
      </c>
      <c r="H823" s="1" t="s">
        <v>4888</v>
      </c>
      <c r="I823" s="1" t="str">
        <f ca="1">IFERROR(__xludf.DUMMYFUNCTION("GOOGLETRANSLATE(O823,""en"",""pt"")"),"21")</f>
        <v>21</v>
      </c>
      <c r="J823" s="1" t="str">
        <f ca="1">IFERROR(__xludf.DUMMYFUNCTION("GOOGLETRANSLATE(Q823,""en"",""pt"")"),"Pacote Tetra")</f>
        <v>Pacote Tetra</v>
      </c>
      <c r="K823" s="3">
        <v>43942</v>
      </c>
      <c r="L823" s="3">
        <v>43963</v>
      </c>
      <c r="M823" s="1">
        <v>411</v>
      </c>
      <c r="N823" s="1" t="s">
        <v>2910</v>
      </c>
      <c r="O823" s="1" t="s">
        <v>4889</v>
      </c>
      <c r="P823" s="1">
        <v>84</v>
      </c>
      <c r="Q823" s="1" t="s">
        <v>4890</v>
      </c>
      <c r="R823">
        <f t="shared" ca="1" si="12"/>
        <v>0</v>
      </c>
      <c r="S823">
        <f t="shared" ca="1" si="12"/>
        <v>1</v>
      </c>
    </row>
    <row r="824" spans="1:19" ht="13.2">
      <c r="A824" s="1" t="s">
        <v>4573</v>
      </c>
      <c r="B824" s="1">
        <v>19</v>
      </c>
      <c r="C824" s="1" t="str">
        <f ca="1">IFERROR(__xludf.DUMMYFUNCTION("GOOGLETRANSLATE(D824,""en"",""pt"")"),"Pequeno")</f>
        <v>Pequeno</v>
      </c>
      <c r="D824" s="3">
        <v>43722</v>
      </c>
      <c r="E824" s="1">
        <v>9</v>
      </c>
      <c r="F824" s="2" t="str">
        <f ca="1">IFERROR(__xludf.DUMMYFUNCTION("GOOGLETRANSLATE(I824,""en"",""pt"")"),"Painel")</f>
        <v>Painel</v>
      </c>
      <c r="G824" s="1" t="s">
        <v>4891</v>
      </c>
      <c r="H824" s="1" t="s">
        <v>4892</v>
      </c>
      <c r="I824" s="1" t="str">
        <f ca="1">IFERROR(__xludf.DUMMYFUNCTION("GOOGLETRANSLATE(O824,""en"",""pt"")"),"8")</f>
        <v>8</v>
      </c>
      <c r="J824" s="1" t="str">
        <f ca="1">IFERROR(__xludf.DUMMYFUNCTION("GOOGLETRANSLATE(Q824,""en"",""pt"")"),"Refrigerado")</f>
        <v>Refrigerado</v>
      </c>
      <c r="K824" s="3">
        <v>43665</v>
      </c>
      <c r="L824" s="3">
        <v>43673</v>
      </c>
      <c r="M824" s="1">
        <v>250</v>
      </c>
      <c r="N824" s="1" t="s">
        <v>4893</v>
      </c>
      <c r="O824" s="1" t="s">
        <v>4894</v>
      </c>
      <c r="P824" s="1">
        <v>180</v>
      </c>
      <c r="Q824" s="4">
        <v>45558</v>
      </c>
      <c r="R824">
        <f t="shared" ca="1" si="12"/>
        <v>0</v>
      </c>
      <c r="S824">
        <f t="shared" ca="1" si="12"/>
        <v>1</v>
      </c>
    </row>
    <row r="825" spans="1:19" ht="13.2">
      <c r="A825" s="1" t="s">
        <v>4896</v>
      </c>
      <c r="B825" s="1">
        <v>77</v>
      </c>
      <c r="C825" s="1" t="str">
        <f ca="1">IFERROR(__xludf.DUMMYFUNCTION("GOOGLETRANSLATE(D825,""en"",""pt"")"),"Grande")</f>
        <v>Grande</v>
      </c>
      <c r="D825" s="3">
        <v>43567</v>
      </c>
      <c r="E825" s="1">
        <v>7</v>
      </c>
      <c r="F825" s="2" t="str">
        <f ca="1">IFERROR(__xludf.DUMMYFUNCTION("GOOGLETRANSLATE(I825,""en"",""pt"")"),"Lassi")</f>
        <v>Lassi</v>
      </c>
      <c r="G825" s="1" t="s">
        <v>3602</v>
      </c>
      <c r="H825" s="1" t="s">
        <v>4897</v>
      </c>
      <c r="I825" s="1" t="str">
        <f ca="1">IFERROR(__xludf.DUMMYFUNCTION("GOOGLETRANSLATE(O825,""en"",""pt"")"),"13")</f>
        <v>13</v>
      </c>
      <c r="J825" s="1" t="str">
        <f ca="1">IFERROR(__xludf.DUMMYFUNCTION("GOOGLETRANSLATE(Q825,""en"",""pt"")"),"Refrigerado")</f>
        <v>Refrigerado</v>
      </c>
      <c r="K825" s="3">
        <v>43552</v>
      </c>
      <c r="L825" s="3">
        <v>43565</v>
      </c>
      <c r="M825" s="1">
        <v>310</v>
      </c>
      <c r="N825" s="1" t="s">
        <v>4898</v>
      </c>
      <c r="O825" s="1" t="s">
        <v>4899</v>
      </c>
      <c r="P825" s="1">
        <v>16</v>
      </c>
      <c r="Q825" s="1" t="s">
        <v>4901</v>
      </c>
      <c r="R825">
        <f t="shared" ca="1" si="12"/>
        <v>1</v>
      </c>
      <c r="S825">
        <f t="shared" ca="1" si="12"/>
        <v>1</v>
      </c>
    </row>
    <row r="826" spans="1:19" ht="13.2">
      <c r="A826" s="1" t="s">
        <v>4573</v>
      </c>
      <c r="B826" s="1">
        <v>84</v>
      </c>
      <c r="C826" s="1" t="str">
        <f ca="1">IFERROR(__xludf.DUMMYFUNCTION("GOOGLETRANSLATE(D826,""en"",""pt"")"),"Grande")</f>
        <v>Grande</v>
      </c>
      <c r="D826" s="3">
        <v>44743</v>
      </c>
      <c r="E826" s="1">
        <v>1</v>
      </c>
      <c r="F826" s="2" t="str">
        <f ca="1">IFERROR(__xludf.DUMMYFUNCTION("GOOGLETRANSLATE(I826,""en"",""pt"")"),"Leite")</f>
        <v>Leite</v>
      </c>
      <c r="G826" s="1" t="s">
        <v>4902</v>
      </c>
      <c r="H826" s="1" t="s">
        <v>4903</v>
      </c>
      <c r="I826" s="1" t="str">
        <f ca="1">IFERROR(__xludf.DUMMYFUNCTION("GOOGLETRANSLATE(O826,""en"",""pt"")"),"24")</f>
        <v>24</v>
      </c>
      <c r="J826" s="1" t="str">
        <f ca="1">IFERROR(__xludf.DUMMYFUNCTION("GOOGLETRANSLATE(Q826,""en"",""pt"")"),"Pacote Tetra")</f>
        <v>Pacote Tetra</v>
      </c>
      <c r="K826" s="3">
        <v>44700</v>
      </c>
      <c r="L826" s="3">
        <v>44724</v>
      </c>
      <c r="M826" s="1">
        <v>622</v>
      </c>
      <c r="N826" s="1" t="s">
        <v>4904</v>
      </c>
      <c r="O826" s="1" t="s">
        <v>4905</v>
      </c>
      <c r="P826" s="1">
        <v>327</v>
      </c>
      <c r="Q826" s="1" t="s">
        <v>457</v>
      </c>
      <c r="R826">
        <f t="shared" ca="1" si="12"/>
        <v>0</v>
      </c>
      <c r="S826">
        <f t="shared" ca="1" si="12"/>
        <v>0</v>
      </c>
    </row>
    <row r="827" spans="1:19" ht="13.2">
      <c r="A827" s="1" t="s">
        <v>2105</v>
      </c>
      <c r="B827" s="1">
        <v>49</v>
      </c>
      <c r="C827" s="1" t="str">
        <f ca="1">IFERROR(__xludf.DUMMYFUNCTION("GOOGLETRANSLATE(D827,""en"",""pt"")"),"Grande")</f>
        <v>Grande</v>
      </c>
      <c r="D827" s="3">
        <v>43937</v>
      </c>
      <c r="E827" s="1">
        <v>10</v>
      </c>
      <c r="F827" s="2" t="str">
        <f ca="1">IFERROR(__xludf.DUMMYFUNCTION("GOOGLETRANSLATE(I827,""en"",""pt"")"),"ghee")</f>
        <v>ghee</v>
      </c>
      <c r="G827" s="1" t="s">
        <v>4906</v>
      </c>
      <c r="H827" s="1" t="s">
        <v>4907</v>
      </c>
      <c r="I827" s="1" t="str">
        <f ca="1">IFERROR(__xludf.DUMMYFUNCTION("GOOGLETRANSLATE(O827,""en"",""pt"")"),"131")</f>
        <v>131</v>
      </c>
      <c r="J827" s="1" t="str">
        <f ca="1">IFERROR(__xludf.DUMMYFUNCTION("GOOGLETRANSLATE(Q827,""en"",""pt"")"),"Ambiente")</f>
        <v>Ambiente</v>
      </c>
      <c r="K827" s="3">
        <v>43914</v>
      </c>
      <c r="L827" s="3">
        <v>44045</v>
      </c>
      <c r="M827" s="1">
        <v>237</v>
      </c>
      <c r="N827" s="1" t="s">
        <v>4908</v>
      </c>
      <c r="O827" s="1" t="s">
        <v>4909</v>
      </c>
      <c r="P827" s="1">
        <v>271</v>
      </c>
      <c r="Q827" s="1" t="s">
        <v>4910</v>
      </c>
      <c r="R827">
        <f t="shared" ca="1" si="12"/>
        <v>0</v>
      </c>
      <c r="S827">
        <f t="shared" ca="1" si="12"/>
        <v>1</v>
      </c>
    </row>
    <row r="828" spans="1:19" ht="13.2">
      <c r="A828" s="1" t="s">
        <v>4911</v>
      </c>
      <c r="B828" s="1">
        <v>31</v>
      </c>
      <c r="C828" s="1" t="str">
        <f ca="1">IFERROR(__xludf.DUMMYFUNCTION("GOOGLETRANSLATE(D828,""en"",""pt"")"),"Médio")</f>
        <v>Médio</v>
      </c>
      <c r="D828" s="3">
        <v>44746</v>
      </c>
      <c r="E828" s="1">
        <v>4</v>
      </c>
      <c r="F828" s="2" t="str">
        <f ca="1">IFERROR(__xludf.DUMMYFUNCTION("GOOGLETRANSLATE(I828,""en"",""pt"")"),"Iogurte")</f>
        <v>Iogurte</v>
      </c>
      <c r="G828" s="1" t="s">
        <v>4912</v>
      </c>
      <c r="H828" s="1" t="s">
        <v>4913</v>
      </c>
      <c r="I828" s="1" t="str">
        <f ca="1">IFERROR(__xludf.DUMMYFUNCTION("GOOGLETRANSLATE(O828,""en"",""pt"")"),"24")</f>
        <v>24</v>
      </c>
      <c r="J828" s="1" t="str">
        <f ca="1">IFERROR(__xludf.DUMMYFUNCTION("GOOGLETRANSLATE(Q828,""en"",""pt"")"),"Congeladas")</f>
        <v>Congeladas</v>
      </c>
      <c r="K828" s="3">
        <v>44688</v>
      </c>
      <c r="L828" s="3">
        <v>44712</v>
      </c>
      <c r="M828" s="1">
        <v>255</v>
      </c>
      <c r="N828" s="1" t="s">
        <v>3781</v>
      </c>
      <c r="O828" s="1" t="s">
        <v>4914</v>
      </c>
      <c r="P828" s="1">
        <v>414</v>
      </c>
      <c r="Q828" s="1" t="s">
        <v>4915</v>
      </c>
      <c r="R828">
        <f t="shared" ca="1" si="12"/>
        <v>0</v>
      </c>
      <c r="S828">
        <f t="shared" ca="1" si="12"/>
        <v>0</v>
      </c>
    </row>
    <row r="829" spans="1:19" ht="13.2">
      <c r="A829" s="1" t="s">
        <v>4916</v>
      </c>
      <c r="B829" s="1">
        <v>73</v>
      </c>
      <c r="C829" s="1" t="str">
        <f ca="1">IFERROR(__xludf.DUMMYFUNCTION("GOOGLETRANSLATE(D829,""en"",""pt"")"),"Médio")</f>
        <v>Médio</v>
      </c>
      <c r="D829" s="3">
        <v>44918</v>
      </c>
      <c r="E829" s="1">
        <v>1</v>
      </c>
      <c r="F829" s="2" t="str">
        <f ca="1">IFERROR(__xludf.DUMMYFUNCTION("GOOGLETRANSLATE(I829,""en"",""pt"")"),"Leite")</f>
        <v>Leite</v>
      </c>
      <c r="G829" s="1" t="s">
        <v>4917</v>
      </c>
      <c r="H829" s="1" t="s">
        <v>4918</v>
      </c>
      <c r="I829" s="1" t="str">
        <f ca="1">IFERROR(__xludf.DUMMYFUNCTION("GOOGLETRANSLATE(O829,""en"",""pt"")"),"2")</f>
        <v>2</v>
      </c>
      <c r="J829" s="1" t="str">
        <f ca="1">IFERROR(__xludf.DUMMYFUNCTION("GOOGLETRANSLATE(Q829,""en"",""pt"")"),"Pacote de polietileno")</f>
        <v>Pacote de polietileno</v>
      </c>
      <c r="K829" s="3">
        <v>44865</v>
      </c>
      <c r="L829" s="3">
        <v>44867</v>
      </c>
      <c r="M829" s="1">
        <v>29</v>
      </c>
      <c r="N829" s="1" t="s">
        <v>4919</v>
      </c>
      <c r="O829" s="1" t="s">
        <v>4920</v>
      </c>
      <c r="P829" s="1">
        <v>277</v>
      </c>
      <c r="Q829" s="1" t="s">
        <v>4922</v>
      </c>
      <c r="R829">
        <f t="shared" ca="1" si="12"/>
        <v>1</v>
      </c>
      <c r="S829">
        <f t="shared" ca="1" si="12"/>
        <v>0</v>
      </c>
    </row>
    <row r="830" spans="1:19" ht="13.2">
      <c r="A830" s="1" t="s">
        <v>4923</v>
      </c>
      <c r="B830" s="1">
        <v>56</v>
      </c>
      <c r="C830" s="1" t="str">
        <f ca="1">IFERROR(__xludf.DUMMYFUNCTION("GOOGLETRANSLATE(D830,""en"",""pt"")"),"Médio")</f>
        <v>Médio</v>
      </c>
      <c r="D830" s="3">
        <v>44890</v>
      </c>
      <c r="E830" s="1">
        <v>10</v>
      </c>
      <c r="F830" s="2" t="str">
        <f ca="1">IFERROR(__xludf.DUMMYFUNCTION("GOOGLETRANSLATE(I830,""en"",""pt"")"),"ghee")</f>
        <v>ghee</v>
      </c>
      <c r="G830" s="1" t="s">
        <v>4924</v>
      </c>
      <c r="H830" s="1" t="s">
        <v>4925</v>
      </c>
      <c r="I830" s="1" t="str">
        <f ca="1">IFERROR(__xludf.DUMMYFUNCTION("GOOGLETRANSLATE(O830,""en"",""pt"")"),"141")</f>
        <v>141</v>
      </c>
      <c r="J830" s="1" t="str">
        <f ca="1">IFERROR(__xludf.DUMMYFUNCTION("GOOGLETRANSLATE(Q830,""en"",""pt"")"),"Ambiente")</f>
        <v>Ambiente</v>
      </c>
      <c r="K830" s="3">
        <v>44883</v>
      </c>
      <c r="L830" s="3">
        <v>45024</v>
      </c>
      <c r="M830" s="1">
        <v>11</v>
      </c>
      <c r="N830" s="1" t="s">
        <v>4926</v>
      </c>
      <c r="O830" s="1" t="s">
        <v>4927</v>
      </c>
      <c r="P830" s="1">
        <v>719</v>
      </c>
      <c r="Q830" s="1" t="s">
        <v>4929</v>
      </c>
      <c r="R830">
        <f t="shared" ca="1" si="12"/>
        <v>0</v>
      </c>
      <c r="S830">
        <f t="shared" ca="1" si="12"/>
        <v>0</v>
      </c>
    </row>
    <row r="831" spans="1:19" ht="13.2">
      <c r="A831" s="1" t="s">
        <v>4930</v>
      </c>
      <c r="B831" s="1">
        <v>47</v>
      </c>
      <c r="C831" s="1" t="str">
        <f ca="1">IFERROR(__xludf.DUMMYFUNCTION("GOOGLETRANSLATE(D831,""en"",""pt"")"),"Grande")</f>
        <v>Grande</v>
      </c>
      <c r="D831" s="3">
        <v>44765</v>
      </c>
      <c r="E831" s="1">
        <v>7</v>
      </c>
      <c r="F831" s="2" t="str">
        <f ca="1">IFERROR(__xludf.DUMMYFUNCTION("GOOGLETRANSLATE(I831,""en"",""pt"")"),"Lassi")</f>
        <v>Lassi</v>
      </c>
      <c r="G831" s="1" t="s">
        <v>4931</v>
      </c>
      <c r="H831" s="1" t="s">
        <v>4932</v>
      </c>
      <c r="I831" s="1" t="str">
        <f ca="1">IFERROR(__xludf.DUMMYFUNCTION("GOOGLETRANSLATE(O831,""en"",""pt"")"),"17")</f>
        <v>17</v>
      </c>
      <c r="J831" s="1" t="str">
        <f ca="1">IFERROR(__xludf.DUMMYFUNCTION("GOOGLETRANSLATE(Q831,""en"",""pt"")"),"Refrigerado")</f>
        <v>Refrigerado</v>
      </c>
      <c r="K831" s="3">
        <v>44707</v>
      </c>
      <c r="L831" s="3">
        <v>44724</v>
      </c>
      <c r="M831" s="1">
        <v>414</v>
      </c>
      <c r="N831" s="1" t="s">
        <v>2032</v>
      </c>
      <c r="O831" s="1" t="s">
        <v>4933</v>
      </c>
      <c r="P831" s="1">
        <v>73</v>
      </c>
      <c r="Q831" s="1" t="s">
        <v>4935</v>
      </c>
      <c r="R831">
        <f t="shared" ca="1" si="12"/>
        <v>0</v>
      </c>
      <c r="S831">
        <f t="shared" ca="1" si="12"/>
        <v>1</v>
      </c>
    </row>
    <row r="832" spans="1:19" ht="13.2">
      <c r="A832" s="1" t="s">
        <v>4936</v>
      </c>
      <c r="B832" s="1">
        <v>25</v>
      </c>
      <c r="C832" s="1" t="str">
        <f ca="1">IFERROR(__xludf.DUMMYFUNCTION("GOOGLETRANSLATE(D832,""en"",""pt"")"),"Médio")</f>
        <v>Médio</v>
      </c>
      <c r="D832" s="3">
        <v>44266</v>
      </c>
      <c r="E832" s="1">
        <v>4</v>
      </c>
      <c r="F832" s="2" t="str">
        <f ca="1">IFERROR(__xludf.DUMMYFUNCTION("GOOGLETRANSLATE(I832,""en"",""pt"")"),"Iogurte")</f>
        <v>Iogurte</v>
      </c>
      <c r="G832" s="1" t="s">
        <v>4937</v>
      </c>
      <c r="H832" s="1" t="s">
        <v>4938</v>
      </c>
      <c r="I832" s="1" t="str">
        <f ca="1">IFERROR(__xludf.DUMMYFUNCTION("GOOGLETRANSLATE(O832,""en"",""pt"")"),"21")</f>
        <v>21</v>
      </c>
      <c r="J832" s="1" t="str">
        <f ca="1">IFERROR(__xludf.DUMMYFUNCTION("GOOGLETRANSLATE(Q832,""en"",""pt"")"),"Refrigerado")</f>
        <v>Refrigerado</v>
      </c>
      <c r="K832" s="3">
        <v>44251</v>
      </c>
      <c r="L832" s="3">
        <v>44272</v>
      </c>
      <c r="M832" s="1">
        <v>22</v>
      </c>
      <c r="N832" s="1" t="s">
        <v>4938</v>
      </c>
      <c r="O832" s="1" t="s">
        <v>4939</v>
      </c>
      <c r="P832" s="1">
        <v>670</v>
      </c>
      <c r="Q832" s="1" t="s">
        <v>4940</v>
      </c>
      <c r="R832">
        <f t="shared" ca="1" si="12"/>
        <v>0</v>
      </c>
      <c r="S832">
        <f t="shared" ca="1" si="12"/>
        <v>0</v>
      </c>
    </row>
    <row r="833" spans="1:19" ht="13.2">
      <c r="A833" s="1" t="s">
        <v>4941</v>
      </c>
      <c r="B833" s="1">
        <v>36</v>
      </c>
      <c r="C833" s="1" t="str">
        <f ca="1">IFERROR(__xludf.DUMMYFUNCTION("GOOGLETRANSLATE(D833,""en"",""pt"")"),"Pequeno")</f>
        <v>Pequeno</v>
      </c>
      <c r="D833" s="3">
        <v>44146</v>
      </c>
      <c r="E833" s="1">
        <v>6</v>
      </c>
      <c r="F833" s="2" t="str">
        <f ca="1">IFERROR(__xludf.DUMMYFUNCTION("GOOGLETRANSLATE(I833,""en"",""pt"")"),"Coalhada")</f>
        <v>Coalhada</v>
      </c>
      <c r="G833" s="1" t="s">
        <v>4942</v>
      </c>
      <c r="H833" s="1" t="s">
        <v>4943</v>
      </c>
      <c r="I833" s="1" t="str">
        <f ca="1">IFERROR(__xludf.DUMMYFUNCTION("GOOGLETRANSLATE(O833,""en"",""pt"")"),"5")</f>
        <v>5</v>
      </c>
      <c r="J833" s="1" t="str">
        <f ca="1">IFERROR(__xludf.DUMMYFUNCTION("GOOGLETRANSLATE(Q833,""en"",""pt"")"),"Refrigerado")</f>
        <v>Refrigerado</v>
      </c>
      <c r="K833" s="3">
        <v>44098</v>
      </c>
      <c r="L833" s="3">
        <v>44103</v>
      </c>
      <c r="M833" s="1">
        <v>65</v>
      </c>
      <c r="N833" s="1" t="s">
        <v>4944</v>
      </c>
      <c r="O833" s="1" t="s">
        <v>4945</v>
      </c>
      <c r="P833" s="1">
        <v>1</v>
      </c>
      <c r="Q833" s="1" t="s">
        <v>4947</v>
      </c>
      <c r="R833">
        <f t="shared" ca="1" si="12"/>
        <v>0</v>
      </c>
      <c r="S833">
        <f t="shared" ca="1" si="12"/>
        <v>1</v>
      </c>
    </row>
    <row r="834" spans="1:19" ht="13.2">
      <c r="A834" s="1" t="s">
        <v>4948</v>
      </c>
      <c r="B834" s="1">
        <v>68</v>
      </c>
      <c r="C834" s="1" t="str">
        <f ca="1">IFERROR(__xludf.DUMMYFUNCTION("GOOGLETRANSLATE(D834,""en"",""pt"")"),"Pequeno")</f>
        <v>Pequeno</v>
      </c>
      <c r="D834" s="3">
        <v>43901</v>
      </c>
      <c r="E834" s="1">
        <v>4</v>
      </c>
      <c r="F834" s="2" t="str">
        <f ca="1">IFERROR(__xludf.DUMMYFUNCTION("GOOGLETRANSLATE(I834,""en"",""pt"")"),"Iogurte")</f>
        <v>Iogurte</v>
      </c>
      <c r="G834" s="1" t="s">
        <v>4949</v>
      </c>
      <c r="H834" s="1" t="s">
        <v>1164</v>
      </c>
      <c r="I834" s="1" t="str">
        <f ca="1">IFERROR(__xludf.DUMMYFUNCTION("GOOGLETRANSLATE(O834,""en"",""pt"")"),"22")</f>
        <v>22</v>
      </c>
      <c r="J834" s="1" t="str">
        <f ca="1">IFERROR(__xludf.DUMMYFUNCTION("GOOGLETRANSLATE(Q834,""en"",""pt"")"),"Congeladas")</f>
        <v>Congeladas</v>
      </c>
      <c r="K834" s="3">
        <v>43857</v>
      </c>
      <c r="L834" s="3">
        <v>43879</v>
      </c>
      <c r="M834" s="1">
        <v>269</v>
      </c>
      <c r="N834" s="1" t="s">
        <v>4950</v>
      </c>
      <c r="O834" s="1" t="s">
        <v>4951</v>
      </c>
      <c r="P834" s="1">
        <v>177</v>
      </c>
      <c r="Q834" s="1" t="s">
        <v>4953</v>
      </c>
      <c r="R834">
        <f t="shared" ca="1" si="12"/>
        <v>0</v>
      </c>
      <c r="S834">
        <f t="shared" ca="1" si="12"/>
        <v>0</v>
      </c>
    </row>
    <row r="835" spans="1:19" ht="13.2">
      <c r="A835" s="1" t="s">
        <v>4954</v>
      </c>
      <c r="B835" s="1">
        <v>76</v>
      </c>
      <c r="C835" s="1" t="str">
        <f ca="1">IFERROR(__xludf.DUMMYFUNCTION("GOOGLETRANSLATE(D835,""en"",""pt"")"),"Pequeno")</f>
        <v>Pequeno</v>
      </c>
      <c r="D835" s="3">
        <v>44354</v>
      </c>
      <c r="E835" s="1">
        <v>7</v>
      </c>
      <c r="F835" s="2" t="str">
        <f ca="1">IFERROR(__xludf.DUMMYFUNCTION("GOOGLETRANSLATE(I835,""en"",""pt"")"),"Lassi")</f>
        <v>Lassi</v>
      </c>
      <c r="G835" s="1" t="s">
        <v>4955</v>
      </c>
      <c r="H835" s="1" t="s">
        <v>4956</v>
      </c>
      <c r="I835" s="1" t="str">
        <f ca="1">IFERROR(__xludf.DUMMYFUNCTION("GOOGLETRANSLATE(O835,""en"",""pt"")"),"16")</f>
        <v>16</v>
      </c>
      <c r="J835" s="1" t="str">
        <f ca="1">IFERROR(__xludf.DUMMYFUNCTION("GOOGLETRANSLATE(Q835,""en"",""pt"")"),"Refrigerado")</f>
        <v>Refrigerado</v>
      </c>
      <c r="K835" s="3">
        <v>44297</v>
      </c>
      <c r="L835" s="3">
        <v>44313</v>
      </c>
      <c r="M835" s="1">
        <v>153</v>
      </c>
      <c r="N835" s="1" t="s">
        <v>1560</v>
      </c>
      <c r="O835" s="1" t="s">
        <v>4957</v>
      </c>
      <c r="P835" s="1">
        <v>31</v>
      </c>
      <c r="Q835" s="1" t="s">
        <v>4958</v>
      </c>
      <c r="R835">
        <f t="shared" ref="R835:S898" ca="1" si="13">RANDBETWEEN(0,1)</f>
        <v>1</v>
      </c>
      <c r="S835">
        <f t="shared" ca="1" si="13"/>
        <v>1</v>
      </c>
    </row>
    <row r="836" spans="1:19" ht="13.2">
      <c r="A836" s="1" t="s">
        <v>4959</v>
      </c>
      <c r="B836" s="1">
        <v>42</v>
      </c>
      <c r="C836" s="1" t="str">
        <f ca="1">IFERROR(__xludf.DUMMYFUNCTION("GOOGLETRANSLATE(D836,""en"",""pt"")"),"Médio")</f>
        <v>Médio</v>
      </c>
      <c r="D836" s="3">
        <v>44383</v>
      </c>
      <c r="E836" s="1">
        <v>1</v>
      </c>
      <c r="F836" s="2" t="str">
        <f ca="1">IFERROR(__xludf.DUMMYFUNCTION("GOOGLETRANSLATE(I836,""en"",""pt"")"),"Leite")</f>
        <v>Leite</v>
      </c>
      <c r="G836" s="1" t="s">
        <v>4960</v>
      </c>
      <c r="H836" s="1" t="s">
        <v>3503</v>
      </c>
      <c r="I836" s="1" t="str">
        <f ca="1">IFERROR(__xludf.DUMMYFUNCTION("GOOGLETRANSLATE(O836,""en"",""pt"")"),"1")</f>
        <v>1</v>
      </c>
      <c r="J836" s="1" t="str">
        <f ca="1">IFERROR(__xludf.DUMMYFUNCTION("GOOGLETRANSLATE(Q836,""en"",""pt"")"),"Pacote de polietileno")</f>
        <v>Pacote de polietileno</v>
      </c>
      <c r="K836" s="3">
        <v>44358</v>
      </c>
      <c r="L836" s="3">
        <v>44359</v>
      </c>
      <c r="M836" s="1">
        <v>462</v>
      </c>
      <c r="N836" s="1" t="s">
        <v>4961</v>
      </c>
      <c r="O836" s="1" t="s">
        <v>4962</v>
      </c>
      <c r="P836" s="1">
        <v>292</v>
      </c>
      <c r="Q836" s="1" t="s">
        <v>4964</v>
      </c>
      <c r="R836">
        <f t="shared" ca="1" si="13"/>
        <v>1</v>
      </c>
      <c r="S836">
        <f t="shared" ca="1" si="13"/>
        <v>1</v>
      </c>
    </row>
    <row r="837" spans="1:19" ht="13.2">
      <c r="A837" s="1" t="s">
        <v>4965</v>
      </c>
      <c r="B837" s="1">
        <v>100</v>
      </c>
      <c r="C837" s="1" t="str">
        <f ca="1">IFERROR(__xludf.DUMMYFUNCTION("GOOGLETRANSLATE(D837,""en"",""pt"")"),"Grande")</f>
        <v>Grande</v>
      </c>
      <c r="D837" s="3">
        <v>44508</v>
      </c>
      <c r="E837" s="1">
        <v>9</v>
      </c>
      <c r="F837" s="2" t="str">
        <f ca="1">IFERROR(__xludf.DUMMYFUNCTION("GOOGLETRANSLATE(I837,""en"",""pt"")"),"Painel")</f>
        <v>Painel</v>
      </c>
      <c r="G837" s="1" t="s">
        <v>4966</v>
      </c>
      <c r="H837" s="1" t="s">
        <v>4967</v>
      </c>
      <c r="I837" s="1" t="str">
        <f ca="1">IFERROR(__xludf.DUMMYFUNCTION("GOOGLETRANSLATE(O837,""en"",""pt"")"),"11")</f>
        <v>11</v>
      </c>
      <c r="J837" s="1" t="str">
        <f ca="1">IFERROR(__xludf.DUMMYFUNCTION("GOOGLETRANSLATE(Q837,""en"",""pt"")"),"Refrigerado")</f>
        <v>Refrigerado</v>
      </c>
      <c r="K837" s="3">
        <v>44487</v>
      </c>
      <c r="L837" s="3">
        <v>44498</v>
      </c>
      <c r="M837" s="1">
        <v>226</v>
      </c>
      <c r="N837" s="1" t="s">
        <v>2789</v>
      </c>
      <c r="O837" s="1" t="s">
        <v>4968</v>
      </c>
      <c r="P837" s="1">
        <v>184</v>
      </c>
      <c r="Q837" s="1" t="s">
        <v>4970</v>
      </c>
      <c r="R837">
        <f t="shared" ca="1" si="13"/>
        <v>1</v>
      </c>
      <c r="S837">
        <f t="shared" ca="1" si="13"/>
        <v>0</v>
      </c>
    </row>
    <row r="838" spans="1:19" ht="13.2">
      <c r="A838" s="1" t="s">
        <v>4971</v>
      </c>
      <c r="B838" s="1">
        <v>28</v>
      </c>
      <c r="C838" s="1" t="str">
        <f ca="1">IFERROR(__xludf.DUMMYFUNCTION("GOOGLETRANSLATE(D838,""en"",""pt"")"),"Pequeno")</f>
        <v>Pequeno</v>
      </c>
      <c r="D838" s="3">
        <v>43550</v>
      </c>
      <c r="E838" s="1">
        <v>3</v>
      </c>
      <c r="F838" s="2" t="str">
        <f ca="1">IFERROR(__xludf.DUMMYFUNCTION("GOOGLETRANSLATE(I838,""en"",""pt"")"),"Queijo")</f>
        <v>Queijo</v>
      </c>
      <c r="G838" s="1" t="s">
        <v>4493</v>
      </c>
      <c r="H838" s="1" t="s">
        <v>4972</v>
      </c>
      <c r="I838" s="1" t="str">
        <f ca="1">IFERROR(__xludf.DUMMYFUNCTION("GOOGLETRANSLATE(O838,""en"",""pt"")"),"43")</f>
        <v>43</v>
      </c>
      <c r="J838" s="1" t="str">
        <f ca="1">IFERROR(__xludf.DUMMYFUNCTION("GOOGLETRANSLATE(Q838,""en"",""pt"")"),"Refrigerado")</f>
        <v>Refrigerado</v>
      </c>
      <c r="K838" s="3">
        <v>43518</v>
      </c>
      <c r="L838" s="3">
        <v>43561</v>
      </c>
      <c r="M838" s="1">
        <v>82</v>
      </c>
      <c r="N838" s="1" t="s">
        <v>4973</v>
      </c>
      <c r="O838" s="1" t="s">
        <v>4974</v>
      </c>
      <c r="P838" s="1">
        <v>33</v>
      </c>
      <c r="Q838" s="1" t="s">
        <v>4976</v>
      </c>
      <c r="R838">
        <f t="shared" ca="1" si="13"/>
        <v>1</v>
      </c>
      <c r="S838">
        <f t="shared" ca="1" si="13"/>
        <v>1</v>
      </c>
    </row>
    <row r="839" spans="1:19" ht="13.2">
      <c r="A839" s="1" t="s">
        <v>4977</v>
      </c>
      <c r="B839" s="1">
        <v>12</v>
      </c>
      <c r="C839" s="1" t="str">
        <f ca="1">IFERROR(__xludf.DUMMYFUNCTION("GOOGLETRANSLATE(D839,""en"",""pt"")"),"Médio")</f>
        <v>Médio</v>
      </c>
      <c r="D839" s="3">
        <v>43935</v>
      </c>
      <c r="E839" s="1">
        <v>2</v>
      </c>
      <c r="F839" s="2" t="str">
        <f ca="1">IFERROR(__xludf.DUMMYFUNCTION("GOOGLETRANSLATE(I839,""en"",""pt"")"),"Manteiga")</f>
        <v>Manteiga</v>
      </c>
      <c r="G839" s="1" t="s">
        <v>4978</v>
      </c>
      <c r="H839" s="1" t="s">
        <v>1722</v>
      </c>
      <c r="I839" s="1" t="str">
        <f ca="1">IFERROR(__xludf.DUMMYFUNCTION("GOOGLETRANSLATE(O839,""en"",""pt"")"),"37")</f>
        <v>37</v>
      </c>
      <c r="J839" s="1" t="str">
        <f ca="1">IFERROR(__xludf.DUMMYFUNCTION("GOOGLETRANSLATE(Q839,""en"",""pt"")"),"Refrigerado")</f>
        <v>Refrigerado</v>
      </c>
      <c r="K839" s="3">
        <v>43902</v>
      </c>
      <c r="L839" s="3">
        <v>43939</v>
      </c>
      <c r="M839" s="1">
        <v>256</v>
      </c>
      <c r="N839" s="1" t="s">
        <v>4979</v>
      </c>
      <c r="O839" s="1" t="s">
        <v>4980</v>
      </c>
      <c r="P839" s="1">
        <v>593</v>
      </c>
      <c r="Q839" s="1" t="s">
        <v>3727</v>
      </c>
      <c r="R839">
        <f t="shared" ca="1" si="13"/>
        <v>0</v>
      </c>
      <c r="S839">
        <f t="shared" ca="1" si="13"/>
        <v>0</v>
      </c>
    </row>
    <row r="840" spans="1:19" ht="13.2">
      <c r="A840" s="1" t="s">
        <v>4982</v>
      </c>
      <c r="B840" s="1">
        <v>19</v>
      </c>
      <c r="C840" s="1" t="str">
        <f ca="1">IFERROR(__xludf.DUMMYFUNCTION("GOOGLETRANSLATE(D840,""en"",""pt"")"),"Médio")</f>
        <v>Médio</v>
      </c>
      <c r="D840" s="3">
        <v>43720</v>
      </c>
      <c r="E840" s="1">
        <v>7</v>
      </c>
      <c r="F840" s="2" t="str">
        <f ca="1">IFERROR(__xludf.DUMMYFUNCTION("GOOGLETRANSLATE(I840,""en"",""pt"")"),"Lassi")</f>
        <v>Lassi</v>
      </c>
      <c r="G840" s="1" t="s">
        <v>4983</v>
      </c>
      <c r="H840" s="1" t="s">
        <v>4984</v>
      </c>
      <c r="I840" s="1" t="str">
        <f ca="1">IFERROR(__xludf.DUMMYFUNCTION("GOOGLETRANSLATE(O840,""en"",""pt"")"),"15")</f>
        <v>15</v>
      </c>
      <c r="J840" s="1" t="str">
        <f ca="1">IFERROR(__xludf.DUMMYFUNCTION("GOOGLETRANSLATE(Q840,""en"",""pt"")"),"Refrigerado")</f>
        <v>Refrigerado</v>
      </c>
      <c r="K840" s="3">
        <v>43660</v>
      </c>
      <c r="L840" s="3">
        <v>43675</v>
      </c>
      <c r="M840" s="1">
        <v>481</v>
      </c>
      <c r="N840" s="1" t="s">
        <v>4985</v>
      </c>
      <c r="O840" s="1" t="s">
        <v>4986</v>
      </c>
      <c r="P840" s="1">
        <v>333</v>
      </c>
      <c r="Q840" s="1" t="s">
        <v>4987</v>
      </c>
      <c r="R840">
        <f t="shared" ca="1" si="13"/>
        <v>1</v>
      </c>
      <c r="S840">
        <f t="shared" ca="1" si="13"/>
        <v>0</v>
      </c>
    </row>
    <row r="841" spans="1:19" ht="13.2">
      <c r="A841" s="1" t="s">
        <v>4988</v>
      </c>
      <c r="B841" s="1">
        <v>67</v>
      </c>
      <c r="C841" s="1" t="str">
        <f ca="1">IFERROR(__xludf.DUMMYFUNCTION("GOOGLETRANSLATE(D841,""en"",""pt"")"),"Pequeno")</f>
        <v>Pequeno</v>
      </c>
      <c r="D841" s="3">
        <v>43897</v>
      </c>
      <c r="E841" s="1">
        <v>6</v>
      </c>
      <c r="F841" s="2" t="str">
        <f ca="1">IFERROR(__xludf.DUMMYFUNCTION("GOOGLETRANSLATE(I841,""en"",""pt"")"),"Coalhada")</f>
        <v>Coalhada</v>
      </c>
      <c r="G841" s="1" t="s">
        <v>4989</v>
      </c>
      <c r="H841" s="6">
        <v>45459</v>
      </c>
      <c r="I841" s="1" t="str">
        <f ca="1">IFERROR(__xludf.DUMMYFUNCTION("GOOGLETRANSLATE(O841,""en"",""pt"")"),"6")</f>
        <v>6</v>
      </c>
      <c r="J841" s="1" t="str">
        <f ca="1">IFERROR(__xludf.DUMMYFUNCTION("GOOGLETRANSLATE(Q841,""en"",""pt"")"),"Refrigerado")</f>
        <v>Refrigerado</v>
      </c>
      <c r="K841" s="3">
        <v>43895</v>
      </c>
      <c r="L841" s="3">
        <v>43901</v>
      </c>
      <c r="M841" s="1">
        <v>15</v>
      </c>
      <c r="N841" s="1" t="s">
        <v>4990</v>
      </c>
      <c r="O841" s="1" t="s">
        <v>4991</v>
      </c>
      <c r="P841" s="1">
        <v>484</v>
      </c>
      <c r="Q841" s="1" t="s">
        <v>4992</v>
      </c>
      <c r="R841">
        <f t="shared" ca="1" si="13"/>
        <v>0</v>
      </c>
      <c r="S841">
        <f t="shared" ca="1" si="13"/>
        <v>1</v>
      </c>
    </row>
    <row r="842" spans="1:19" ht="13.2">
      <c r="A842" s="1" t="s">
        <v>4993</v>
      </c>
      <c r="B842" s="1">
        <v>83</v>
      </c>
      <c r="C842" s="1" t="str">
        <f ca="1">IFERROR(__xludf.DUMMYFUNCTION("GOOGLETRANSLATE(D842,""en"",""pt"")"),"Grande")</f>
        <v>Grande</v>
      </c>
      <c r="D842" s="3">
        <v>43834</v>
      </c>
      <c r="E842" s="1">
        <v>6</v>
      </c>
      <c r="F842" s="2" t="str">
        <f ca="1">IFERROR(__xludf.DUMMYFUNCTION("GOOGLETRANSLATE(I842,""en"",""pt"")"),"Coalhada")</f>
        <v>Coalhada</v>
      </c>
      <c r="G842" s="1" t="s">
        <v>4994</v>
      </c>
      <c r="H842" s="1" t="s">
        <v>4995</v>
      </c>
      <c r="I842" s="1" t="str">
        <f ca="1">IFERROR(__xludf.DUMMYFUNCTION("GOOGLETRANSLATE(O842,""en"",""pt"")"),"6")</f>
        <v>6</v>
      </c>
      <c r="J842" s="1" t="str">
        <f ca="1">IFERROR(__xludf.DUMMYFUNCTION("GOOGLETRANSLATE(Q842,""en"",""pt"")"),"Refrigerado")</f>
        <v>Refrigerado</v>
      </c>
      <c r="K842" s="3">
        <v>43784</v>
      </c>
      <c r="L842" s="3">
        <v>43790</v>
      </c>
      <c r="M842" s="1">
        <v>44</v>
      </c>
      <c r="N842" s="1" t="s">
        <v>4996</v>
      </c>
      <c r="O842" s="1" t="s">
        <v>4997</v>
      </c>
      <c r="P842" s="1">
        <v>150</v>
      </c>
      <c r="Q842" s="1" t="s">
        <v>4999</v>
      </c>
      <c r="R842">
        <f t="shared" ca="1" si="13"/>
        <v>0</v>
      </c>
      <c r="S842">
        <f t="shared" ca="1" si="13"/>
        <v>1</v>
      </c>
    </row>
    <row r="843" spans="1:19" ht="13.2">
      <c r="A843" s="1" t="s">
        <v>5000</v>
      </c>
      <c r="B843" s="1">
        <v>30</v>
      </c>
      <c r="C843" s="1" t="str">
        <f ca="1">IFERROR(__xludf.DUMMYFUNCTION("GOOGLETRANSLATE(D843,""en"",""pt"")"),"Pequeno")</f>
        <v>Pequeno</v>
      </c>
      <c r="D843" s="3">
        <v>44746</v>
      </c>
      <c r="E843" s="1">
        <v>9</v>
      </c>
      <c r="F843" s="2" t="str">
        <f ca="1">IFERROR(__xludf.DUMMYFUNCTION("GOOGLETRANSLATE(I843,""en"",""pt"")"),"Painel")</f>
        <v>Painel</v>
      </c>
      <c r="G843" s="1" t="s">
        <v>5001</v>
      </c>
      <c r="H843" s="1" t="s">
        <v>5002</v>
      </c>
      <c r="I843" s="1" t="str">
        <f ca="1">IFERROR(__xludf.DUMMYFUNCTION("GOOGLETRANSLATE(O843,""en"",""pt"")"),"12")</f>
        <v>12</v>
      </c>
      <c r="J843" s="1" t="str">
        <f ca="1">IFERROR(__xludf.DUMMYFUNCTION("GOOGLETRANSLATE(Q843,""en"",""pt"")"),"Refrigerado")</f>
        <v>Refrigerado</v>
      </c>
      <c r="K843" s="3">
        <v>44735</v>
      </c>
      <c r="L843" s="3">
        <v>44747</v>
      </c>
      <c r="M843" s="1">
        <v>60</v>
      </c>
      <c r="N843" s="1" t="s">
        <v>5003</v>
      </c>
      <c r="O843" s="5">
        <v>86777</v>
      </c>
      <c r="P843" s="1">
        <v>240</v>
      </c>
      <c r="Q843" s="1" t="s">
        <v>5005</v>
      </c>
      <c r="R843">
        <f t="shared" ca="1" si="13"/>
        <v>1</v>
      </c>
      <c r="S843">
        <f t="shared" ca="1" si="13"/>
        <v>0</v>
      </c>
    </row>
    <row r="844" spans="1:19" ht="13.2">
      <c r="A844" s="1" t="s">
        <v>5006</v>
      </c>
      <c r="B844" s="1">
        <v>32</v>
      </c>
      <c r="C844" s="1" t="str">
        <f ca="1">IFERROR(__xludf.DUMMYFUNCTION("GOOGLETRANSLATE(D844,""en"",""pt"")"),"Médio")</f>
        <v>Médio</v>
      </c>
      <c r="D844" s="3">
        <v>44003</v>
      </c>
      <c r="E844" s="1">
        <v>10</v>
      </c>
      <c r="F844" s="2" t="str">
        <f ca="1">IFERROR(__xludf.DUMMYFUNCTION("GOOGLETRANSLATE(I844,""en"",""pt"")"),"ghee")</f>
        <v>ghee</v>
      </c>
      <c r="G844" s="1" t="s">
        <v>5007</v>
      </c>
      <c r="H844" s="1" t="s">
        <v>5008</v>
      </c>
      <c r="I844" s="1" t="str">
        <f ca="1">IFERROR(__xludf.DUMMYFUNCTION("GOOGLETRANSLATE(O844,""en"",""pt"")"),"117")</f>
        <v>117</v>
      </c>
      <c r="J844" s="1" t="str">
        <f ca="1">IFERROR(__xludf.DUMMYFUNCTION("GOOGLETRANSLATE(Q844,""en"",""pt"")"),"Ambiente")</f>
        <v>Ambiente</v>
      </c>
      <c r="K844" s="3">
        <v>43979</v>
      </c>
      <c r="L844" s="3">
        <v>44096</v>
      </c>
      <c r="M844" s="1">
        <v>112</v>
      </c>
      <c r="N844" s="1" t="s">
        <v>5009</v>
      </c>
      <c r="O844" s="1" t="s">
        <v>5010</v>
      </c>
      <c r="P844" s="1">
        <v>122</v>
      </c>
      <c r="Q844" s="1" t="s">
        <v>5011</v>
      </c>
      <c r="R844">
        <f t="shared" ca="1" si="13"/>
        <v>1</v>
      </c>
      <c r="S844">
        <f t="shared" ca="1" si="13"/>
        <v>1</v>
      </c>
    </row>
    <row r="845" spans="1:19" ht="13.2">
      <c r="A845" s="1" t="s">
        <v>5012</v>
      </c>
      <c r="B845" s="1">
        <v>86</v>
      </c>
      <c r="C845" s="1" t="str">
        <f ca="1">IFERROR(__xludf.DUMMYFUNCTION("GOOGLETRANSLATE(D845,""en"",""pt"")"),"Médio")</f>
        <v>Médio</v>
      </c>
      <c r="D845" s="3">
        <v>44760</v>
      </c>
      <c r="E845" s="1">
        <v>5</v>
      </c>
      <c r="F845" s="2" t="str">
        <f ca="1">IFERROR(__xludf.DUMMYFUNCTION("GOOGLETRANSLATE(I845,""en"",""pt"")"),"Sorvete")</f>
        <v>Sorvete</v>
      </c>
      <c r="G845" s="1" t="s">
        <v>5013</v>
      </c>
      <c r="H845" s="1" t="s">
        <v>5014</v>
      </c>
      <c r="I845" s="1" t="str">
        <f ca="1">IFERROR(__xludf.DUMMYFUNCTION("GOOGLETRANSLATE(O845,""en"",""pt"")"),"23")</f>
        <v>23</v>
      </c>
      <c r="J845" s="1" t="str">
        <f ca="1">IFERROR(__xludf.DUMMYFUNCTION("GOOGLETRANSLATE(Q845,""en"",""pt"")"),"Congeladas")</f>
        <v>Congeladas</v>
      </c>
      <c r="K845" s="3">
        <v>44726</v>
      </c>
      <c r="L845" s="3">
        <v>44749</v>
      </c>
      <c r="M845" s="1">
        <v>98</v>
      </c>
      <c r="N845" s="1" t="s">
        <v>5015</v>
      </c>
      <c r="O845" s="1" t="s">
        <v>5016</v>
      </c>
      <c r="P845" s="1">
        <v>106</v>
      </c>
      <c r="Q845" s="1" t="s">
        <v>5017</v>
      </c>
      <c r="R845">
        <f t="shared" ca="1" si="13"/>
        <v>0</v>
      </c>
      <c r="S845">
        <f t="shared" ca="1" si="13"/>
        <v>1</v>
      </c>
    </row>
    <row r="846" spans="1:19" ht="13.2">
      <c r="A846" s="1" t="s">
        <v>5018</v>
      </c>
      <c r="B846" s="1">
        <v>60</v>
      </c>
      <c r="C846" s="1" t="str">
        <f ca="1">IFERROR(__xludf.DUMMYFUNCTION("GOOGLETRANSLATE(D846,""en"",""pt"")"),"Grande")</f>
        <v>Grande</v>
      </c>
      <c r="D846" s="3">
        <v>44394</v>
      </c>
      <c r="E846" s="1">
        <v>8</v>
      </c>
      <c r="F846" s="2" t="str">
        <f ca="1">IFERROR(__xludf.DUMMYFUNCTION("GOOGLETRANSLATE(I846,""en"",""pt"")"),"Soro de leite coalhado")</f>
        <v>Soro de leite coalhado</v>
      </c>
      <c r="G846" s="1" t="s">
        <v>5019</v>
      </c>
      <c r="H846" s="1" t="s">
        <v>5020</v>
      </c>
      <c r="I846" s="1" t="str">
        <f ca="1">IFERROR(__xludf.DUMMYFUNCTION("GOOGLETRANSLATE(O846,""en"",""pt"")"),"13")</f>
        <v>13</v>
      </c>
      <c r="J846" s="1" t="str">
        <f ca="1">IFERROR(__xludf.DUMMYFUNCTION("GOOGLETRANSLATE(Q846,""en"",""pt"")"),"Refrigerado")</f>
        <v>Refrigerado</v>
      </c>
      <c r="K846" s="3">
        <v>44390</v>
      </c>
      <c r="L846" s="3">
        <v>44403</v>
      </c>
      <c r="M846" s="1">
        <v>30</v>
      </c>
      <c r="N846" s="1" t="s">
        <v>5021</v>
      </c>
      <c r="O846" s="1" t="s">
        <v>5022</v>
      </c>
      <c r="P846" s="1">
        <v>1</v>
      </c>
      <c r="Q846" s="1" t="s">
        <v>5023</v>
      </c>
      <c r="R846">
        <f t="shared" ca="1" si="13"/>
        <v>0</v>
      </c>
      <c r="S846">
        <f t="shared" ca="1" si="13"/>
        <v>0</v>
      </c>
    </row>
    <row r="847" spans="1:19" ht="13.2">
      <c r="A847" s="1" t="s">
        <v>5024</v>
      </c>
      <c r="B847" s="1">
        <v>91</v>
      </c>
      <c r="C847" s="1" t="str">
        <f ca="1">IFERROR(__xludf.DUMMYFUNCTION("GOOGLETRANSLATE(D847,""en"",""pt"")"),"Pequeno")</f>
        <v>Pequeno</v>
      </c>
      <c r="D847" s="3">
        <v>43511</v>
      </c>
      <c r="E847" s="1">
        <v>4</v>
      </c>
      <c r="F847" s="2" t="str">
        <f ca="1">IFERROR(__xludf.DUMMYFUNCTION("GOOGLETRANSLATE(I847,""en"",""pt"")"),"Iogurte")</f>
        <v>Iogurte</v>
      </c>
      <c r="G847" s="1" t="s">
        <v>5025</v>
      </c>
      <c r="H847" s="1" t="s">
        <v>5026</v>
      </c>
      <c r="I847" s="1" t="str">
        <f ca="1">IFERROR(__xludf.DUMMYFUNCTION("GOOGLETRANSLATE(O847,""en"",""pt"")"),"24")</f>
        <v>24</v>
      </c>
      <c r="J847" s="1" t="str">
        <f ca="1">IFERROR(__xludf.DUMMYFUNCTION("GOOGLETRANSLATE(Q847,""en"",""pt"")"),"Refrigerado")</f>
        <v>Refrigerado</v>
      </c>
      <c r="K847" s="3">
        <v>43476</v>
      </c>
      <c r="L847" s="3">
        <v>43500</v>
      </c>
      <c r="M847" s="1">
        <v>121</v>
      </c>
      <c r="N847" s="1" t="s">
        <v>5020</v>
      </c>
      <c r="O847" s="1" t="s">
        <v>5027</v>
      </c>
      <c r="P847" s="1">
        <v>249</v>
      </c>
      <c r="Q847" s="1" t="s">
        <v>5029</v>
      </c>
      <c r="R847">
        <f t="shared" ca="1" si="13"/>
        <v>0</v>
      </c>
      <c r="S847">
        <f t="shared" ca="1" si="13"/>
        <v>0</v>
      </c>
    </row>
    <row r="848" spans="1:19" ht="13.2">
      <c r="A848" s="1" t="s">
        <v>5030</v>
      </c>
      <c r="B848" s="1">
        <v>63</v>
      </c>
      <c r="C848" s="1" t="str">
        <f ca="1">IFERROR(__xludf.DUMMYFUNCTION("GOOGLETRANSLATE(D848,""en"",""pt"")"),"Grande")</f>
        <v>Grande</v>
      </c>
      <c r="D848" s="3">
        <v>44257</v>
      </c>
      <c r="E848" s="1">
        <v>10</v>
      </c>
      <c r="F848" s="2" t="str">
        <f ca="1">IFERROR(__xludf.DUMMYFUNCTION("GOOGLETRANSLATE(I848,""en"",""pt"")"),"ghee")</f>
        <v>ghee</v>
      </c>
      <c r="G848" s="1" t="s">
        <v>5031</v>
      </c>
      <c r="H848" s="1" t="s">
        <v>5032</v>
      </c>
      <c r="I848" s="1" t="str">
        <f ca="1">IFERROR(__xludf.DUMMYFUNCTION("GOOGLETRANSLATE(O848,""en"",""pt"")"),"66")</f>
        <v>66</v>
      </c>
      <c r="J848" s="1" t="str">
        <f ca="1">IFERROR(__xludf.DUMMYFUNCTION("GOOGLETRANSLATE(Q848,""en"",""pt"")"),"Ambiente")</f>
        <v>Ambiente</v>
      </c>
      <c r="K848" s="3">
        <v>44200</v>
      </c>
      <c r="L848" s="3">
        <v>44266</v>
      </c>
      <c r="M848" s="1">
        <v>301</v>
      </c>
      <c r="N848" s="1" t="s">
        <v>5033</v>
      </c>
      <c r="O848" s="1" t="s">
        <v>5034</v>
      </c>
      <c r="P848" s="1">
        <v>141</v>
      </c>
      <c r="Q848" s="1" t="s">
        <v>1665</v>
      </c>
      <c r="R848">
        <f t="shared" ca="1" si="13"/>
        <v>1</v>
      </c>
      <c r="S848">
        <f t="shared" ca="1" si="13"/>
        <v>0</v>
      </c>
    </row>
    <row r="849" spans="1:19" ht="13.2">
      <c r="A849" s="1" t="s">
        <v>5035</v>
      </c>
      <c r="B849" s="1">
        <v>16</v>
      </c>
      <c r="C849" s="1" t="str">
        <f ca="1">IFERROR(__xludf.DUMMYFUNCTION("GOOGLETRANSLATE(D849,""en"",""pt"")"),"Grande")</f>
        <v>Grande</v>
      </c>
      <c r="D849" s="3">
        <v>44049</v>
      </c>
      <c r="E849" s="1">
        <v>10</v>
      </c>
      <c r="F849" s="2" t="str">
        <f ca="1">IFERROR(__xludf.DUMMYFUNCTION("GOOGLETRANSLATE(I849,""en"",""pt"")"),"ghee")</f>
        <v>ghee</v>
      </c>
      <c r="G849" s="1" t="s">
        <v>1677</v>
      </c>
      <c r="H849" s="1" t="s">
        <v>5036</v>
      </c>
      <c r="I849" s="1" t="str">
        <f ca="1">IFERROR(__xludf.DUMMYFUNCTION("GOOGLETRANSLATE(O849,""en"",""pt"")"),"85")</f>
        <v>85</v>
      </c>
      <c r="J849" s="1" t="str">
        <f ca="1">IFERROR(__xludf.DUMMYFUNCTION("GOOGLETRANSLATE(Q849,""en"",""pt"")"),"Ambiente")</f>
        <v>Ambiente</v>
      </c>
      <c r="K849" s="3">
        <v>44024</v>
      </c>
      <c r="L849" s="3">
        <v>44109</v>
      </c>
      <c r="M849" s="1">
        <v>8</v>
      </c>
      <c r="N849" s="4">
        <v>45643</v>
      </c>
      <c r="O849" s="1" t="s">
        <v>5037</v>
      </c>
      <c r="P849" s="1">
        <v>179</v>
      </c>
      <c r="Q849" s="1" t="s">
        <v>5039</v>
      </c>
      <c r="R849">
        <f t="shared" ca="1" si="13"/>
        <v>1</v>
      </c>
      <c r="S849">
        <f t="shared" ca="1" si="13"/>
        <v>1</v>
      </c>
    </row>
    <row r="850" spans="1:19" ht="13.2">
      <c r="A850" s="1" t="s">
        <v>5040</v>
      </c>
      <c r="B850" s="1">
        <v>70</v>
      </c>
      <c r="C850" s="1" t="str">
        <f ca="1">IFERROR(__xludf.DUMMYFUNCTION("GOOGLETRANSLATE(D850,""en"",""pt"")"),"Grande")</f>
        <v>Grande</v>
      </c>
      <c r="D850" s="3">
        <v>44036</v>
      </c>
      <c r="E850" s="1">
        <v>10</v>
      </c>
      <c r="F850" s="2" t="str">
        <f ca="1">IFERROR(__xludf.DUMMYFUNCTION("GOOGLETRANSLATE(I850,""en"",""pt"")"),"ghee")</f>
        <v>ghee</v>
      </c>
      <c r="G850" s="1" t="s">
        <v>5041</v>
      </c>
      <c r="H850" s="1" t="s">
        <v>5042</v>
      </c>
      <c r="I850" s="1" t="str">
        <f ca="1">IFERROR(__xludf.DUMMYFUNCTION("GOOGLETRANSLATE(O850,""en"",""pt"")"),"81")</f>
        <v>81</v>
      </c>
      <c r="J850" s="1" t="str">
        <f ca="1">IFERROR(__xludf.DUMMYFUNCTION("GOOGLETRANSLATE(Q850,""en"",""pt"")"),"Ambiente")</f>
        <v>Ambiente</v>
      </c>
      <c r="K850" s="3">
        <v>44027</v>
      </c>
      <c r="L850" s="3">
        <v>44108</v>
      </c>
      <c r="M850" s="1">
        <v>217</v>
      </c>
      <c r="N850" s="1" t="s">
        <v>271</v>
      </c>
      <c r="O850" s="1" t="s">
        <v>5043</v>
      </c>
      <c r="P850" s="1">
        <v>53</v>
      </c>
      <c r="Q850" s="1" t="s">
        <v>5045</v>
      </c>
      <c r="R850">
        <f t="shared" ca="1" si="13"/>
        <v>1</v>
      </c>
      <c r="S850">
        <f t="shared" ca="1" si="13"/>
        <v>0</v>
      </c>
    </row>
    <row r="851" spans="1:19" ht="13.2">
      <c r="A851" s="1" t="s">
        <v>5046</v>
      </c>
      <c r="B851" s="1">
        <v>70</v>
      </c>
      <c r="C851" s="1" t="str">
        <f ca="1">IFERROR(__xludf.DUMMYFUNCTION("GOOGLETRANSLATE(D851,""en"",""pt"")"),"Grande")</f>
        <v>Grande</v>
      </c>
      <c r="D851" s="3">
        <v>44132</v>
      </c>
      <c r="E851" s="1">
        <v>9</v>
      </c>
      <c r="F851" s="2" t="str">
        <f ca="1">IFERROR(__xludf.DUMMYFUNCTION("GOOGLETRANSLATE(I851,""en"",""pt"")"),"Painel")</f>
        <v>Painel</v>
      </c>
      <c r="G851" s="1" t="s">
        <v>5047</v>
      </c>
      <c r="H851" s="4">
        <v>45341</v>
      </c>
      <c r="I851" s="1" t="str">
        <f ca="1">IFERROR(__xludf.DUMMYFUNCTION("GOOGLETRANSLATE(O851,""en"",""pt"")"),"7")</f>
        <v>7</v>
      </c>
      <c r="J851" s="1" t="str">
        <f ca="1">IFERROR(__xludf.DUMMYFUNCTION("GOOGLETRANSLATE(Q851,""en"",""pt"")"),"Refrigerado")</f>
        <v>Refrigerado</v>
      </c>
      <c r="K851" s="3">
        <v>44073</v>
      </c>
      <c r="L851" s="3">
        <v>44080</v>
      </c>
      <c r="M851" s="1">
        <v>134</v>
      </c>
      <c r="N851" s="1" t="s">
        <v>4301</v>
      </c>
      <c r="O851" s="1" t="s">
        <v>5048</v>
      </c>
      <c r="P851" s="1">
        <v>654</v>
      </c>
      <c r="Q851" s="1" t="s">
        <v>5049</v>
      </c>
      <c r="R851">
        <f t="shared" ca="1" si="13"/>
        <v>0</v>
      </c>
      <c r="S851">
        <f t="shared" ca="1" si="13"/>
        <v>0</v>
      </c>
    </row>
    <row r="852" spans="1:19" ht="13.2">
      <c r="A852" s="1" t="s">
        <v>5050</v>
      </c>
      <c r="B852" s="1">
        <v>10</v>
      </c>
      <c r="C852" s="1" t="str">
        <f ca="1">IFERROR(__xludf.DUMMYFUNCTION("GOOGLETRANSLATE(D852,""en"",""pt"")"),"Pequeno")</f>
        <v>Pequeno</v>
      </c>
      <c r="D852" s="3">
        <v>43641</v>
      </c>
      <c r="E852" s="1">
        <v>7</v>
      </c>
      <c r="F852" s="2" t="str">
        <f ca="1">IFERROR(__xludf.DUMMYFUNCTION("GOOGLETRANSLATE(I852,""en"",""pt"")"),"Lassi")</f>
        <v>Lassi</v>
      </c>
      <c r="G852" s="1" t="s">
        <v>5051</v>
      </c>
      <c r="H852" s="1" t="s">
        <v>458</v>
      </c>
      <c r="I852" s="1" t="str">
        <f ca="1">IFERROR(__xludf.DUMMYFUNCTION("GOOGLETRANSLATE(O852,""en"",""pt"")"),"13")</f>
        <v>13</v>
      </c>
      <c r="J852" s="1" t="str">
        <f ca="1">IFERROR(__xludf.DUMMYFUNCTION("GOOGLETRANSLATE(Q852,""en"",""pt"")"),"Refrigerado")</f>
        <v>Refrigerado</v>
      </c>
      <c r="K852" s="3">
        <v>43617</v>
      </c>
      <c r="L852" s="3">
        <v>43630</v>
      </c>
      <c r="M852" s="1">
        <v>117</v>
      </c>
      <c r="N852" s="1" t="s">
        <v>5052</v>
      </c>
      <c r="O852" s="1" t="s">
        <v>5053</v>
      </c>
      <c r="P852" s="1">
        <v>339</v>
      </c>
      <c r="Q852" s="1" t="s">
        <v>5054</v>
      </c>
      <c r="R852">
        <f t="shared" ca="1" si="13"/>
        <v>0</v>
      </c>
      <c r="S852">
        <f t="shared" ca="1" si="13"/>
        <v>0</v>
      </c>
    </row>
    <row r="853" spans="1:19" ht="13.2">
      <c r="A853" s="1" t="s">
        <v>5055</v>
      </c>
      <c r="B853" s="1">
        <v>66</v>
      </c>
      <c r="C853" s="1" t="str">
        <f ca="1">IFERROR(__xludf.DUMMYFUNCTION("GOOGLETRANSLATE(D853,""en"",""pt"")"),"Pequeno")</f>
        <v>Pequeno</v>
      </c>
      <c r="D853" s="3">
        <v>44129</v>
      </c>
      <c r="E853" s="1">
        <v>7</v>
      </c>
      <c r="F853" s="2" t="str">
        <f ca="1">IFERROR(__xludf.DUMMYFUNCTION("GOOGLETRANSLATE(I853,""en"",""pt"")"),"Lassi")</f>
        <v>Lassi</v>
      </c>
      <c r="G853" s="1" t="s">
        <v>5056</v>
      </c>
      <c r="H853" s="1" t="s">
        <v>1764</v>
      </c>
      <c r="I853" s="1" t="str">
        <f ca="1">IFERROR(__xludf.DUMMYFUNCTION("GOOGLETRANSLATE(O853,""en"",""pt"")"),"17")</f>
        <v>17</v>
      </c>
      <c r="J853" s="1" t="str">
        <f ca="1">IFERROR(__xludf.DUMMYFUNCTION("GOOGLETRANSLATE(Q853,""en"",""pt"")"),"Refrigerado")</f>
        <v>Refrigerado</v>
      </c>
      <c r="K853" s="3">
        <v>44102</v>
      </c>
      <c r="L853" s="3">
        <v>44119</v>
      </c>
      <c r="M853" s="1">
        <v>136</v>
      </c>
      <c r="N853" s="1" t="s">
        <v>344</v>
      </c>
      <c r="O853" s="7">
        <v>2387440</v>
      </c>
      <c r="P853" s="1">
        <v>458</v>
      </c>
      <c r="Q853" s="1" t="s">
        <v>5057</v>
      </c>
      <c r="R853">
        <f t="shared" ca="1" si="13"/>
        <v>1</v>
      </c>
      <c r="S853">
        <f t="shared" ca="1" si="13"/>
        <v>1</v>
      </c>
    </row>
    <row r="854" spans="1:19" ht="13.2">
      <c r="A854" s="1" t="s">
        <v>5058</v>
      </c>
      <c r="B854" s="1">
        <v>22</v>
      </c>
      <c r="C854" s="1" t="str">
        <f ca="1">IFERROR(__xludf.DUMMYFUNCTION("GOOGLETRANSLATE(D854,""en"",""pt"")"),"Pequeno")</f>
        <v>Pequeno</v>
      </c>
      <c r="D854" s="3">
        <v>44059</v>
      </c>
      <c r="E854" s="1">
        <v>7</v>
      </c>
      <c r="F854" s="2" t="str">
        <f ca="1">IFERROR(__xludf.DUMMYFUNCTION("GOOGLETRANSLATE(I854,""en"",""pt"")"),"Lassi")</f>
        <v>Lassi</v>
      </c>
      <c r="G854" s="1" t="s">
        <v>5059</v>
      </c>
      <c r="H854" s="1" t="s">
        <v>5060</v>
      </c>
      <c r="I854" s="1" t="str">
        <f ca="1">IFERROR(__xludf.DUMMYFUNCTION("GOOGLETRANSLATE(O854,""en"",""pt"")"),"18")</f>
        <v>18</v>
      </c>
      <c r="J854" s="1" t="str">
        <f ca="1">IFERROR(__xludf.DUMMYFUNCTION("GOOGLETRANSLATE(Q854,""en"",""pt"")"),"Refrigerado")</f>
        <v>Refrigerado</v>
      </c>
      <c r="K854" s="3">
        <v>44003</v>
      </c>
      <c r="L854" s="3">
        <v>44021</v>
      </c>
      <c r="M854" s="1">
        <v>44</v>
      </c>
      <c r="N854" s="1" t="s">
        <v>5061</v>
      </c>
      <c r="O854" s="1" t="s">
        <v>5062</v>
      </c>
      <c r="P854" s="1">
        <v>621</v>
      </c>
      <c r="Q854" s="1" t="s">
        <v>5063</v>
      </c>
      <c r="R854">
        <f t="shared" ca="1" si="13"/>
        <v>1</v>
      </c>
      <c r="S854">
        <f t="shared" ca="1" si="13"/>
        <v>0</v>
      </c>
    </row>
    <row r="855" spans="1:19" ht="13.2">
      <c r="A855" s="1" t="s">
        <v>5064</v>
      </c>
      <c r="B855" s="1">
        <v>81</v>
      </c>
      <c r="C855" s="1" t="str">
        <f ca="1">IFERROR(__xludf.DUMMYFUNCTION("GOOGLETRANSLATE(D855,""en"",""pt"")"),"Médio")</f>
        <v>Médio</v>
      </c>
      <c r="D855" s="3">
        <v>44087</v>
      </c>
      <c r="E855" s="1">
        <v>3</v>
      </c>
      <c r="F855" s="2" t="str">
        <f ca="1">IFERROR(__xludf.DUMMYFUNCTION("GOOGLETRANSLATE(I855,""en"",""pt"")"),"Queijo")</f>
        <v>Queijo</v>
      </c>
      <c r="G855" s="1" t="s">
        <v>5065</v>
      </c>
      <c r="H855" s="1" t="s">
        <v>5066</v>
      </c>
      <c r="I855" s="1" t="str">
        <f ca="1">IFERROR(__xludf.DUMMYFUNCTION("GOOGLETRANSLATE(O855,""en"",""pt"")"),"46")</f>
        <v>46</v>
      </c>
      <c r="J855" s="1" t="str">
        <f ca="1">IFERROR(__xludf.DUMMYFUNCTION("GOOGLETRANSLATE(Q855,""en"",""pt"")"),"Congeladas")</f>
        <v>Congeladas</v>
      </c>
      <c r="K855" s="3">
        <v>44075</v>
      </c>
      <c r="L855" s="3">
        <v>44121</v>
      </c>
      <c r="M855" s="1">
        <v>695</v>
      </c>
      <c r="N855" s="1" t="s">
        <v>2733</v>
      </c>
      <c r="O855" s="1" t="s">
        <v>5067</v>
      </c>
      <c r="P855" s="1">
        <v>29</v>
      </c>
      <c r="Q855" s="1" t="s">
        <v>5068</v>
      </c>
      <c r="R855">
        <f t="shared" ca="1" si="13"/>
        <v>0</v>
      </c>
      <c r="S855">
        <f t="shared" ca="1" si="13"/>
        <v>1</v>
      </c>
    </row>
    <row r="856" spans="1:19" ht="13.2">
      <c r="A856" s="1" t="s">
        <v>5069</v>
      </c>
      <c r="B856" s="1">
        <v>10</v>
      </c>
      <c r="C856" s="1" t="str">
        <f ca="1">IFERROR(__xludf.DUMMYFUNCTION("GOOGLETRANSLATE(D856,""en"",""pt"")"),"Grande")</f>
        <v>Grande</v>
      </c>
      <c r="D856" s="3">
        <v>44100</v>
      </c>
      <c r="E856" s="1">
        <v>9</v>
      </c>
      <c r="F856" s="2" t="str">
        <f ca="1">IFERROR(__xludf.DUMMYFUNCTION("GOOGLETRANSLATE(I856,""en"",""pt"")"),"Painel")</f>
        <v>Painel</v>
      </c>
      <c r="G856" s="1" t="s">
        <v>5070</v>
      </c>
      <c r="H856" s="1" t="s">
        <v>5071</v>
      </c>
      <c r="I856" s="1" t="str">
        <f ca="1">IFERROR(__xludf.DUMMYFUNCTION("GOOGLETRANSLATE(O856,""en"",""pt"")"),"8")</f>
        <v>8</v>
      </c>
      <c r="J856" s="1" t="str">
        <f ca="1">IFERROR(__xludf.DUMMYFUNCTION("GOOGLETRANSLATE(Q856,""en"",""pt"")"),"Refrigerado")</f>
        <v>Refrigerado</v>
      </c>
      <c r="K856" s="3">
        <v>44080</v>
      </c>
      <c r="L856" s="3">
        <v>44088</v>
      </c>
      <c r="M856" s="1">
        <v>651</v>
      </c>
      <c r="N856" s="4">
        <v>45472</v>
      </c>
      <c r="O856" s="1" t="s">
        <v>5072</v>
      </c>
      <c r="P856" s="1">
        <v>178</v>
      </c>
      <c r="Q856" s="1" t="s">
        <v>5073</v>
      </c>
      <c r="R856">
        <f t="shared" ca="1" si="13"/>
        <v>0</v>
      </c>
      <c r="S856">
        <f t="shared" ca="1" si="13"/>
        <v>0</v>
      </c>
    </row>
    <row r="857" spans="1:19" ht="13.2">
      <c r="A857" s="1" t="s">
        <v>5074</v>
      </c>
      <c r="B857" s="1">
        <v>16</v>
      </c>
      <c r="C857" s="1" t="str">
        <f ca="1">IFERROR(__xludf.DUMMYFUNCTION("GOOGLETRANSLATE(D857,""en"",""pt"")"),"Pequeno")</f>
        <v>Pequeno</v>
      </c>
      <c r="D857" s="3">
        <v>44845</v>
      </c>
      <c r="E857" s="1">
        <v>2</v>
      </c>
      <c r="F857" s="2" t="str">
        <f ca="1">IFERROR(__xludf.DUMMYFUNCTION("GOOGLETRANSLATE(I857,""en"",""pt"")"),"Manteiga")</f>
        <v>Manteiga</v>
      </c>
      <c r="G857" s="1" t="s">
        <v>51</v>
      </c>
      <c r="H857" s="1" t="s">
        <v>5075</v>
      </c>
      <c r="I857" s="1" t="str">
        <f ca="1">IFERROR(__xludf.DUMMYFUNCTION("GOOGLETRANSLATE(O857,""en"",""pt"")"),"26")</f>
        <v>26</v>
      </c>
      <c r="J857" s="1" t="str">
        <f ca="1">IFERROR(__xludf.DUMMYFUNCTION("GOOGLETRANSLATE(Q857,""en"",""pt"")"),"Congeladas")</f>
        <v>Congeladas</v>
      </c>
      <c r="K857" s="3">
        <v>44827</v>
      </c>
      <c r="L857" s="3">
        <v>44853</v>
      </c>
      <c r="M857" s="1">
        <v>133</v>
      </c>
      <c r="N857" s="1" t="s">
        <v>5076</v>
      </c>
      <c r="O857" s="1" t="s">
        <v>5077</v>
      </c>
      <c r="P857" s="1">
        <v>303</v>
      </c>
      <c r="Q857" s="1" t="s">
        <v>5079</v>
      </c>
      <c r="R857">
        <f t="shared" ca="1" si="13"/>
        <v>0</v>
      </c>
      <c r="S857">
        <f t="shared" ca="1" si="13"/>
        <v>1</v>
      </c>
    </row>
    <row r="858" spans="1:19" ht="13.2">
      <c r="A858" s="1" t="s">
        <v>5080</v>
      </c>
      <c r="B858" s="1">
        <v>62</v>
      </c>
      <c r="C858" s="1" t="str">
        <f ca="1">IFERROR(__xludf.DUMMYFUNCTION("GOOGLETRANSLATE(D858,""en"",""pt"")"),"Pequeno")</f>
        <v>Pequeno</v>
      </c>
      <c r="D858" s="3">
        <v>44143</v>
      </c>
      <c r="E858" s="1">
        <v>2</v>
      </c>
      <c r="F858" s="2" t="str">
        <f ca="1">IFERROR(__xludf.DUMMYFUNCTION("GOOGLETRANSLATE(I858,""en"",""pt"")"),"Manteiga")</f>
        <v>Manteiga</v>
      </c>
      <c r="G858" s="1" t="s">
        <v>5081</v>
      </c>
      <c r="H858" s="1" t="s">
        <v>5082</v>
      </c>
      <c r="I858" s="1" t="str">
        <f ca="1">IFERROR(__xludf.DUMMYFUNCTION("GOOGLETRANSLATE(O858,""en"",""pt"")"),"29")</f>
        <v>29</v>
      </c>
      <c r="J858" s="1" t="str">
        <f ca="1">IFERROR(__xludf.DUMMYFUNCTION("GOOGLETRANSLATE(Q858,""en"",""pt"")"),"Congeladas")</f>
        <v>Congeladas</v>
      </c>
      <c r="K858" s="3">
        <v>44111</v>
      </c>
      <c r="L858" s="3">
        <v>44140</v>
      </c>
      <c r="M858" s="1">
        <v>193</v>
      </c>
      <c r="N858" s="1" t="s">
        <v>5083</v>
      </c>
      <c r="O858" s="1" t="s">
        <v>5084</v>
      </c>
      <c r="P858" s="1">
        <v>6</v>
      </c>
      <c r="Q858" s="1" t="s">
        <v>5085</v>
      </c>
      <c r="R858">
        <f t="shared" ca="1" si="13"/>
        <v>1</v>
      </c>
      <c r="S858">
        <f t="shared" ca="1" si="13"/>
        <v>1</v>
      </c>
    </row>
    <row r="859" spans="1:19" ht="13.2">
      <c r="A859" s="1" t="s">
        <v>5086</v>
      </c>
      <c r="B859" s="1">
        <v>90</v>
      </c>
      <c r="C859" s="1" t="str">
        <f ca="1">IFERROR(__xludf.DUMMYFUNCTION("GOOGLETRANSLATE(D859,""en"",""pt"")"),"Médio")</f>
        <v>Médio</v>
      </c>
      <c r="D859" s="3">
        <v>44275</v>
      </c>
      <c r="E859" s="1">
        <v>3</v>
      </c>
      <c r="F859" s="2" t="str">
        <f ca="1">IFERROR(__xludf.DUMMYFUNCTION("GOOGLETRANSLATE(I859,""en"",""pt"")"),"Queijo")</f>
        <v>Queijo</v>
      </c>
      <c r="G859" s="1" t="s">
        <v>5087</v>
      </c>
      <c r="H859" s="1" t="s">
        <v>5088</v>
      </c>
      <c r="I859" s="1" t="str">
        <f ca="1">IFERROR(__xludf.DUMMYFUNCTION("GOOGLETRANSLATE(O859,""en"",""pt"")"),"81")</f>
        <v>81</v>
      </c>
      <c r="J859" s="1" t="str">
        <f ca="1">IFERROR(__xludf.DUMMYFUNCTION("GOOGLETRANSLATE(Q859,""en"",""pt"")"),"Congeladas")</f>
        <v>Congeladas</v>
      </c>
      <c r="K859" s="3">
        <v>44261</v>
      </c>
      <c r="L859" s="3">
        <v>44342</v>
      </c>
      <c r="M859" s="1">
        <v>144</v>
      </c>
      <c r="N859" s="1" t="s">
        <v>5089</v>
      </c>
      <c r="O859" s="1" t="s">
        <v>5090</v>
      </c>
      <c r="P859" s="1">
        <v>15</v>
      </c>
      <c r="Q859" s="1" t="s">
        <v>5091</v>
      </c>
      <c r="R859">
        <f t="shared" ca="1" si="13"/>
        <v>1</v>
      </c>
      <c r="S859">
        <f t="shared" ca="1" si="13"/>
        <v>1</v>
      </c>
    </row>
    <row r="860" spans="1:19" ht="13.2">
      <c r="A860" s="1" t="s">
        <v>5092</v>
      </c>
      <c r="B860" s="1">
        <v>46</v>
      </c>
      <c r="C860" s="1" t="str">
        <f ca="1">IFERROR(__xludf.DUMMYFUNCTION("GOOGLETRANSLATE(D860,""en"",""pt"")"),"Médio")</f>
        <v>Médio</v>
      </c>
      <c r="D860" s="3">
        <v>44048</v>
      </c>
      <c r="E860" s="1">
        <v>8</v>
      </c>
      <c r="F860" s="2" t="str">
        <f ca="1">IFERROR(__xludf.DUMMYFUNCTION("GOOGLETRANSLATE(I860,""en"",""pt"")"),"Soro de leite coalhado")</f>
        <v>Soro de leite coalhado</v>
      </c>
      <c r="G860" s="1" t="s">
        <v>5093</v>
      </c>
      <c r="H860" s="1" t="s">
        <v>1333</v>
      </c>
      <c r="I860" s="1" t="str">
        <f ca="1">IFERROR(__xludf.DUMMYFUNCTION("GOOGLETRANSLATE(O860,""en"",""pt"")"),"10")</f>
        <v>10</v>
      </c>
      <c r="J860" s="1" t="str">
        <f ca="1">IFERROR(__xludf.DUMMYFUNCTION("GOOGLETRANSLATE(Q860,""en"",""pt"")"),"Refrigerado")</f>
        <v>Refrigerado</v>
      </c>
      <c r="K860" s="3">
        <v>44047</v>
      </c>
      <c r="L860" s="3">
        <v>44057</v>
      </c>
      <c r="M860" s="1">
        <v>17</v>
      </c>
      <c r="N860" s="1" t="s">
        <v>5094</v>
      </c>
      <c r="O860" s="1" t="s">
        <v>5095</v>
      </c>
      <c r="P860" s="1">
        <v>86</v>
      </c>
      <c r="Q860" s="1" t="s">
        <v>5097</v>
      </c>
      <c r="R860">
        <f t="shared" ca="1" si="13"/>
        <v>0</v>
      </c>
      <c r="S860">
        <f t="shared" ca="1" si="13"/>
        <v>1</v>
      </c>
    </row>
    <row r="861" spans="1:19" ht="13.2">
      <c r="A861" s="1" t="s">
        <v>5098</v>
      </c>
      <c r="B861" s="1">
        <v>61</v>
      </c>
      <c r="C861" s="1" t="str">
        <f ca="1">IFERROR(__xludf.DUMMYFUNCTION("GOOGLETRANSLATE(D861,""en"",""pt"")"),"Pequeno")</f>
        <v>Pequeno</v>
      </c>
      <c r="D861" s="3">
        <v>44253</v>
      </c>
      <c r="E861" s="1">
        <v>10</v>
      </c>
      <c r="F861" s="2" t="str">
        <f ca="1">IFERROR(__xludf.DUMMYFUNCTION("GOOGLETRANSLATE(I861,""en"",""pt"")"),"ghee")</f>
        <v>ghee</v>
      </c>
      <c r="G861" s="1" t="s">
        <v>5099</v>
      </c>
      <c r="H861" s="1" t="s">
        <v>5100</v>
      </c>
      <c r="I861" s="1" t="str">
        <f ca="1">IFERROR(__xludf.DUMMYFUNCTION("GOOGLETRANSLATE(O861,""en"",""pt"")"),"109")</f>
        <v>109</v>
      </c>
      <c r="J861" s="1" t="str">
        <f ca="1">IFERROR(__xludf.DUMMYFUNCTION("GOOGLETRANSLATE(Q861,""en"",""pt"")"),"Ambiente")</f>
        <v>Ambiente</v>
      </c>
      <c r="K861" s="3">
        <v>44252</v>
      </c>
      <c r="L861" s="3">
        <v>44361</v>
      </c>
      <c r="M861" s="1">
        <v>419</v>
      </c>
      <c r="N861" s="1" t="s">
        <v>5101</v>
      </c>
      <c r="O861" s="1" t="s">
        <v>5102</v>
      </c>
      <c r="P861" s="1">
        <v>519</v>
      </c>
      <c r="Q861" s="1" t="s">
        <v>5103</v>
      </c>
      <c r="R861">
        <f t="shared" ca="1" si="13"/>
        <v>1</v>
      </c>
      <c r="S861">
        <f t="shared" ca="1" si="13"/>
        <v>0</v>
      </c>
    </row>
    <row r="862" spans="1:19" ht="13.2">
      <c r="A862" s="1" t="s">
        <v>5104</v>
      </c>
      <c r="B862" s="1">
        <v>72</v>
      </c>
      <c r="C862" s="1" t="str">
        <f ca="1">IFERROR(__xludf.DUMMYFUNCTION("GOOGLETRANSLATE(D862,""en"",""pt"")"),"Pequeno")</f>
        <v>Pequeno</v>
      </c>
      <c r="D862" s="3">
        <v>44703</v>
      </c>
      <c r="E862" s="1">
        <v>1</v>
      </c>
      <c r="F862" s="2" t="str">
        <f ca="1">IFERROR(__xludf.DUMMYFUNCTION("GOOGLETRANSLATE(I862,""en"",""pt"")"),"Leite")</f>
        <v>Leite</v>
      </c>
      <c r="G862" s="1" t="s">
        <v>5105</v>
      </c>
      <c r="H862" s="1" t="s">
        <v>5106</v>
      </c>
      <c r="I862" s="1" t="str">
        <f ca="1">IFERROR(__xludf.DUMMYFUNCTION("GOOGLETRANSLATE(O862,""en"",""pt"")"),"1")</f>
        <v>1</v>
      </c>
      <c r="J862" s="1" t="str">
        <f ca="1">IFERROR(__xludf.DUMMYFUNCTION("GOOGLETRANSLATE(Q862,""en"",""pt"")"),"Pacote de polietileno")</f>
        <v>Pacote de polietileno</v>
      </c>
      <c r="K862" s="3">
        <v>44643</v>
      </c>
      <c r="L862" s="3">
        <v>44644</v>
      </c>
      <c r="M862" s="1">
        <v>492</v>
      </c>
      <c r="N862" s="1" t="s">
        <v>5005</v>
      </c>
      <c r="O862" s="1" t="s">
        <v>5107</v>
      </c>
      <c r="P862" s="1">
        <v>113</v>
      </c>
      <c r="Q862" s="1" t="s">
        <v>5108</v>
      </c>
      <c r="R862">
        <f t="shared" ca="1" si="13"/>
        <v>0</v>
      </c>
      <c r="S862">
        <f t="shared" ca="1" si="13"/>
        <v>1</v>
      </c>
    </row>
    <row r="863" spans="1:19" ht="13.2">
      <c r="A863" s="1" t="s">
        <v>5109</v>
      </c>
      <c r="B863" s="1">
        <v>89</v>
      </c>
      <c r="C863" s="1" t="str">
        <f ca="1">IFERROR(__xludf.DUMMYFUNCTION("GOOGLETRANSLATE(D863,""en"",""pt"")"),"Pequeno")</f>
        <v>Pequeno</v>
      </c>
      <c r="D863" s="3">
        <v>44735</v>
      </c>
      <c r="E863" s="1">
        <v>3</v>
      </c>
      <c r="F863" s="2" t="str">
        <f ca="1">IFERROR(__xludf.DUMMYFUNCTION("GOOGLETRANSLATE(I863,""en"",""pt"")"),"Queijo")</f>
        <v>Queijo</v>
      </c>
      <c r="G863" s="1" t="s">
        <v>5110</v>
      </c>
      <c r="H863" s="1" t="s">
        <v>5111</v>
      </c>
      <c r="I863" s="1" t="str">
        <f ca="1">IFERROR(__xludf.DUMMYFUNCTION("GOOGLETRANSLATE(O863,""en"",""pt"")"),"82")</f>
        <v>82</v>
      </c>
      <c r="J863" s="1" t="str">
        <f ca="1">IFERROR(__xludf.DUMMYFUNCTION("GOOGLETRANSLATE(Q863,""en"",""pt"")"),"Congeladas")</f>
        <v>Congeladas</v>
      </c>
      <c r="K863" s="3">
        <v>44702</v>
      </c>
      <c r="L863" s="3">
        <v>44784</v>
      </c>
      <c r="M863" s="1">
        <v>132</v>
      </c>
      <c r="N863" s="1" t="s">
        <v>5112</v>
      </c>
      <c r="O863" s="1" t="s">
        <v>5113</v>
      </c>
      <c r="P863" s="1">
        <v>160</v>
      </c>
      <c r="Q863" s="1" t="s">
        <v>5114</v>
      </c>
      <c r="R863">
        <f t="shared" ca="1" si="13"/>
        <v>0</v>
      </c>
      <c r="S863">
        <f t="shared" ca="1" si="13"/>
        <v>0</v>
      </c>
    </row>
    <row r="864" spans="1:19" ht="13.2">
      <c r="A864" s="1" t="s">
        <v>5115</v>
      </c>
      <c r="B864" s="1">
        <v>36</v>
      </c>
      <c r="C864" s="1" t="str">
        <f ca="1">IFERROR(__xludf.DUMMYFUNCTION("GOOGLETRANSLATE(D864,""en"",""pt"")"),"Médio")</f>
        <v>Médio</v>
      </c>
      <c r="D864" s="3">
        <v>43858</v>
      </c>
      <c r="E864" s="1">
        <v>4</v>
      </c>
      <c r="F864" s="2" t="str">
        <f ca="1">IFERROR(__xludf.DUMMYFUNCTION("GOOGLETRANSLATE(I864,""en"",""pt"")"),"Iogurte")</f>
        <v>Iogurte</v>
      </c>
      <c r="G864" s="1" t="s">
        <v>5116</v>
      </c>
      <c r="H864" s="1" t="s">
        <v>5117</v>
      </c>
      <c r="I864" s="1" t="str">
        <f ca="1">IFERROR(__xludf.DUMMYFUNCTION("GOOGLETRANSLATE(O864,""en"",""pt"")"),"25")</f>
        <v>25</v>
      </c>
      <c r="J864" s="1" t="str">
        <f ca="1">IFERROR(__xludf.DUMMYFUNCTION("GOOGLETRANSLATE(Q864,""en"",""pt"")"),"Congeladas")</f>
        <v>Congeladas</v>
      </c>
      <c r="K864" s="3">
        <v>43850</v>
      </c>
      <c r="L864" s="3">
        <v>43875</v>
      </c>
      <c r="M864" s="1">
        <v>842</v>
      </c>
      <c r="N864" s="1" t="s">
        <v>5118</v>
      </c>
      <c r="O864" s="1" t="s">
        <v>5119</v>
      </c>
      <c r="P864" s="1">
        <v>126</v>
      </c>
      <c r="Q864" s="1" t="s">
        <v>5120</v>
      </c>
      <c r="R864">
        <f t="shared" ca="1" si="13"/>
        <v>1</v>
      </c>
      <c r="S864">
        <f t="shared" ca="1" si="13"/>
        <v>0</v>
      </c>
    </row>
    <row r="865" spans="1:19" ht="13.2">
      <c r="A865" s="1" t="s">
        <v>5121</v>
      </c>
      <c r="B865" s="1">
        <v>46</v>
      </c>
      <c r="C865" s="1" t="str">
        <f ca="1">IFERROR(__xludf.DUMMYFUNCTION("GOOGLETRANSLATE(D865,""en"",""pt"")"),"Pequeno")</f>
        <v>Pequeno</v>
      </c>
      <c r="D865" s="3">
        <v>44647</v>
      </c>
      <c r="E865" s="1">
        <v>1</v>
      </c>
      <c r="F865" s="2" t="str">
        <f ca="1">IFERROR(__xludf.DUMMYFUNCTION("GOOGLETRANSLATE(I865,""en"",""pt"")"),"Leite")</f>
        <v>Leite</v>
      </c>
      <c r="G865" s="1" t="s">
        <v>5122</v>
      </c>
      <c r="H865" s="1" t="s">
        <v>5123</v>
      </c>
      <c r="I865" s="1" t="str">
        <f ca="1">IFERROR(__xludf.DUMMYFUNCTION("GOOGLETRANSLATE(O865,""en"",""pt"")"),"2")</f>
        <v>2</v>
      </c>
      <c r="J865" s="1" t="str">
        <f ca="1">IFERROR(__xludf.DUMMYFUNCTION("GOOGLETRANSLATE(Q865,""en"",""pt"")"),"Pacote de polietileno")</f>
        <v>Pacote de polietileno</v>
      </c>
      <c r="K865" s="3">
        <v>44614</v>
      </c>
      <c r="L865" s="3">
        <v>44616</v>
      </c>
      <c r="M865" s="1">
        <v>148</v>
      </c>
      <c r="N865" s="1" t="s">
        <v>5124</v>
      </c>
      <c r="O865" s="1" t="s">
        <v>5125</v>
      </c>
      <c r="P865" s="1">
        <v>764</v>
      </c>
      <c r="Q865" s="1" t="s">
        <v>5126</v>
      </c>
      <c r="R865">
        <f t="shared" ca="1" si="13"/>
        <v>1</v>
      </c>
      <c r="S865">
        <f t="shared" ca="1" si="13"/>
        <v>1</v>
      </c>
    </row>
    <row r="866" spans="1:19" ht="13.2">
      <c r="A866" s="1" t="s">
        <v>5127</v>
      </c>
      <c r="B866" s="1">
        <v>75</v>
      </c>
      <c r="C866" s="1" t="str">
        <f ca="1">IFERROR(__xludf.DUMMYFUNCTION("GOOGLETRANSLATE(D866,""en"",""pt"")"),"Pequeno")</f>
        <v>Pequeno</v>
      </c>
      <c r="D866" s="3">
        <v>43760</v>
      </c>
      <c r="E866" s="1">
        <v>9</v>
      </c>
      <c r="F866" s="2" t="str">
        <f ca="1">IFERROR(__xludf.DUMMYFUNCTION("GOOGLETRANSLATE(I866,""en"",""pt"")"),"Painel")</f>
        <v>Painel</v>
      </c>
      <c r="G866" s="1" t="s">
        <v>5128</v>
      </c>
      <c r="H866" s="1" t="s">
        <v>3791</v>
      </c>
      <c r="I866" s="1" t="str">
        <f ca="1">IFERROR(__xludf.DUMMYFUNCTION("GOOGLETRANSLATE(O866,""en"",""pt"")"),"14")</f>
        <v>14</v>
      </c>
      <c r="J866" s="1" t="str">
        <f ca="1">IFERROR(__xludf.DUMMYFUNCTION("GOOGLETRANSLATE(Q866,""en"",""pt"")"),"Refrigerado")</f>
        <v>Refrigerado</v>
      </c>
      <c r="K866" s="3">
        <v>43744</v>
      </c>
      <c r="L866" s="3">
        <v>43758</v>
      </c>
      <c r="M866" s="1">
        <v>239</v>
      </c>
      <c r="N866" s="1" t="s">
        <v>5129</v>
      </c>
      <c r="O866" s="1" t="s">
        <v>5130</v>
      </c>
      <c r="P866" s="1">
        <v>500</v>
      </c>
      <c r="Q866" s="1" t="s">
        <v>5131</v>
      </c>
      <c r="R866">
        <f t="shared" ca="1" si="13"/>
        <v>0</v>
      </c>
      <c r="S866">
        <f t="shared" ca="1" si="13"/>
        <v>1</v>
      </c>
    </row>
    <row r="867" spans="1:19" ht="13.2">
      <c r="A867" s="1" t="s">
        <v>5132</v>
      </c>
      <c r="B867" s="1">
        <v>96</v>
      </c>
      <c r="C867" s="1" t="str">
        <f ca="1">IFERROR(__xludf.DUMMYFUNCTION("GOOGLETRANSLATE(D867,""en"",""pt"")"),"Grande")</f>
        <v>Grande</v>
      </c>
      <c r="D867" s="3">
        <v>44247</v>
      </c>
      <c r="E867" s="1">
        <v>4</v>
      </c>
      <c r="F867" s="2" t="str">
        <f ca="1">IFERROR(__xludf.DUMMYFUNCTION("GOOGLETRANSLATE(I867,""en"",""pt"")"),"Iogurte")</f>
        <v>Iogurte</v>
      </c>
      <c r="G867" s="1" t="s">
        <v>5133</v>
      </c>
      <c r="H867" s="1" t="s">
        <v>2367</v>
      </c>
      <c r="I867" s="1" t="str">
        <f ca="1">IFERROR(__xludf.DUMMYFUNCTION("GOOGLETRANSLATE(O867,""en"",""pt"")"),"24")</f>
        <v>24</v>
      </c>
      <c r="J867" s="1" t="str">
        <f ca="1">IFERROR(__xludf.DUMMYFUNCTION("GOOGLETRANSLATE(Q867,""en"",""pt"")"),"Congeladas")</f>
        <v>Congeladas</v>
      </c>
      <c r="K867" s="3">
        <v>44190</v>
      </c>
      <c r="L867" s="3">
        <v>44214</v>
      </c>
      <c r="M867" s="1">
        <v>385</v>
      </c>
      <c r="N867" s="1" t="s">
        <v>5134</v>
      </c>
      <c r="O867" s="1" t="s">
        <v>5135</v>
      </c>
      <c r="P867" s="1">
        <v>435</v>
      </c>
      <c r="Q867" s="1" t="s">
        <v>1481</v>
      </c>
      <c r="R867">
        <f t="shared" ca="1" si="13"/>
        <v>0</v>
      </c>
      <c r="S867">
        <f t="shared" ca="1" si="13"/>
        <v>0</v>
      </c>
    </row>
    <row r="868" spans="1:19" ht="13.2">
      <c r="A868" s="1" t="s">
        <v>5137</v>
      </c>
      <c r="B868" s="1">
        <v>20</v>
      </c>
      <c r="C868" s="1" t="str">
        <f ca="1">IFERROR(__xludf.DUMMYFUNCTION("GOOGLETRANSLATE(D868,""en"",""pt"")"),"Grande")</f>
        <v>Grande</v>
      </c>
      <c r="D868" s="3">
        <v>43663</v>
      </c>
      <c r="E868" s="1">
        <v>7</v>
      </c>
      <c r="F868" s="2" t="str">
        <f ca="1">IFERROR(__xludf.DUMMYFUNCTION("GOOGLETRANSLATE(I868,""en"",""pt"")"),"Lassi")</f>
        <v>Lassi</v>
      </c>
      <c r="G868" s="1" t="s">
        <v>5138</v>
      </c>
      <c r="H868" s="1" t="s">
        <v>5139</v>
      </c>
      <c r="I868" s="1" t="str">
        <f ca="1">IFERROR(__xludf.DUMMYFUNCTION("GOOGLETRANSLATE(O868,""en"",""pt"")"),"13")</f>
        <v>13</v>
      </c>
      <c r="J868" s="1" t="str">
        <f ca="1">IFERROR(__xludf.DUMMYFUNCTION("GOOGLETRANSLATE(Q868,""en"",""pt"")"),"Refrigerado")</f>
        <v>Refrigerado</v>
      </c>
      <c r="K868" s="3">
        <v>43650</v>
      </c>
      <c r="L868" s="3">
        <v>43663</v>
      </c>
      <c r="M868" s="1">
        <v>597</v>
      </c>
      <c r="N868" s="1" t="s">
        <v>5140</v>
      </c>
      <c r="O868" s="1" t="s">
        <v>5141</v>
      </c>
      <c r="P868" s="1">
        <v>176</v>
      </c>
      <c r="Q868" s="1" t="s">
        <v>5143</v>
      </c>
      <c r="R868">
        <f t="shared" ca="1" si="13"/>
        <v>0</v>
      </c>
      <c r="S868">
        <f t="shared" ca="1" si="13"/>
        <v>1</v>
      </c>
    </row>
    <row r="869" spans="1:19" ht="13.2">
      <c r="A869" s="1" t="s">
        <v>5144</v>
      </c>
      <c r="B869" s="1">
        <v>85</v>
      </c>
      <c r="C869" s="1" t="str">
        <f ca="1">IFERROR(__xludf.DUMMYFUNCTION("GOOGLETRANSLATE(D869,""en"",""pt"")"),"Pequeno")</f>
        <v>Pequeno</v>
      </c>
      <c r="D869" s="3">
        <v>43977</v>
      </c>
      <c r="E869" s="1">
        <v>3</v>
      </c>
      <c r="F869" s="2" t="str">
        <f ca="1">IFERROR(__xludf.DUMMYFUNCTION("GOOGLETRANSLATE(I869,""en"",""pt"")"),"Queijo")</f>
        <v>Queijo</v>
      </c>
      <c r="G869" s="1" t="s">
        <v>5145</v>
      </c>
      <c r="H869" s="1" t="s">
        <v>5146</v>
      </c>
      <c r="I869" s="1" t="str">
        <f ca="1">IFERROR(__xludf.DUMMYFUNCTION("GOOGLETRANSLATE(O869,""en"",""pt"")"),"26")</f>
        <v>26</v>
      </c>
      <c r="J869" s="1" t="str">
        <f ca="1">IFERROR(__xludf.DUMMYFUNCTION("GOOGLETRANSLATE(Q869,""en"",""pt"")"),"Refrigerado")</f>
        <v>Refrigerado</v>
      </c>
      <c r="K869" s="3">
        <v>43956</v>
      </c>
      <c r="L869" s="3">
        <v>43982</v>
      </c>
      <c r="M869" s="1">
        <v>329</v>
      </c>
      <c r="N869" s="4">
        <v>45454</v>
      </c>
      <c r="O869" s="5">
        <v>699897</v>
      </c>
      <c r="P869" s="1">
        <v>326</v>
      </c>
      <c r="Q869" s="1" t="s">
        <v>5148</v>
      </c>
      <c r="R869">
        <f t="shared" ca="1" si="13"/>
        <v>1</v>
      </c>
      <c r="S869">
        <f t="shared" ca="1" si="13"/>
        <v>1</v>
      </c>
    </row>
    <row r="870" spans="1:19" ht="13.2">
      <c r="A870" s="1" t="s">
        <v>5149</v>
      </c>
      <c r="B870" s="1">
        <v>30</v>
      </c>
      <c r="C870" s="1" t="str">
        <f ca="1">IFERROR(__xludf.DUMMYFUNCTION("GOOGLETRANSLATE(D870,""en"",""pt"")"),"Grande")</f>
        <v>Grande</v>
      </c>
      <c r="D870" s="3">
        <v>43713</v>
      </c>
      <c r="E870" s="1">
        <v>1</v>
      </c>
      <c r="F870" s="2" t="str">
        <f ca="1">IFERROR(__xludf.DUMMYFUNCTION("GOOGLETRANSLATE(I870,""en"",""pt"")"),"Leite")</f>
        <v>Leite</v>
      </c>
      <c r="G870" s="1" t="s">
        <v>5150</v>
      </c>
      <c r="H870" s="1" t="s">
        <v>2292</v>
      </c>
      <c r="I870" s="1" t="str">
        <f ca="1">IFERROR(__xludf.DUMMYFUNCTION("GOOGLETRANSLATE(O870,""en"",""pt"")"),"30")</f>
        <v>30</v>
      </c>
      <c r="J870" s="1" t="str">
        <f ca="1">IFERROR(__xludf.DUMMYFUNCTION("GOOGLETRANSLATE(Q870,""en"",""pt"")"),"Pacote Tetra")</f>
        <v>Pacote Tetra</v>
      </c>
      <c r="K870" s="3">
        <v>43711</v>
      </c>
      <c r="L870" s="3">
        <v>43741</v>
      </c>
      <c r="M870" s="1">
        <v>443</v>
      </c>
      <c r="N870" s="1" t="s">
        <v>5151</v>
      </c>
      <c r="O870" s="1" t="s">
        <v>5152</v>
      </c>
      <c r="P870" s="1">
        <v>466</v>
      </c>
      <c r="Q870" s="1" t="s">
        <v>5154</v>
      </c>
      <c r="R870">
        <f t="shared" ca="1" si="13"/>
        <v>0</v>
      </c>
      <c r="S870">
        <f t="shared" ca="1" si="13"/>
        <v>0</v>
      </c>
    </row>
    <row r="871" spans="1:19" ht="13.2">
      <c r="A871" s="1" t="s">
        <v>5155</v>
      </c>
      <c r="B871" s="1">
        <v>54</v>
      </c>
      <c r="C871" s="1" t="str">
        <f ca="1">IFERROR(__xludf.DUMMYFUNCTION("GOOGLETRANSLATE(D871,""en"",""pt"")"),"Pequeno")</f>
        <v>Pequeno</v>
      </c>
      <c r="D871" s="3">
        <v>44441</v>
      </c>
      <c r="E871" s="1">
        <v>3</v>
      </c>
      <c r="F871" s="2" t="str">
        <f ca="1">IFERROR(__xludf.DUMMYFUNCTION("GOOGLETRANSLATE(I871,""en"",""pt"")"),"Queijo")</f>
        <v>Queijo</v>
      </c>
      <c r="G871" s="1" t="s">
        <v>5156</v>
      </c>
      <c r="H871" s="6">
        <v>45350</v>
      </c>
      <c r="I871" s="1" t="str">
        <f ca="1">IFERROR(__xludf.DUMMYFUNCTION("GOOGLETRANSLATE(O871,""en"",""pt"")"),"55")</f>
        <v>55</v>
      </c>
      <c r="J871" s="1" t="str">
        <f ca="1">IFERROR(__xludf.DUMMYFUNCTION("GOOGLETRANSLATE(Q871,""en"",""pt"")"),"Congeladas")</f>
        <v>Congeladas</v>
      </c>
      <c r="K871" s="3">
        <v>44403</v>
      </c>
      <c r="L871" s="3">
        <v>44458</v>
      </c>
      <c r="M871" s="1">
        <v>757</v>
      </c>
      <c r="N871" s="1" t="s">
        <v>5157</v>
      </c>
      <c r="O871" s="1" t="s">
        <v>5158</v>
      </c>
      <c r="P871" s="1">
        <v>72</v>
      </c>
      <c r="Q871" s="1" t="s">
        <v>3101</v>
      </c>
      <c r="R871">
        <f t="shared" ca="1" si="13"/>
        <v>0</v>
      </c>
      <c r="S871">
        <f t="shared" ca="1" si="13"/>
        <v>0</v>
      </c>
    </row>
    <row r="872" spans="1:19" ht="13.2">
      <c r="A872" s="1" t="s">
        <v>5160</v>
      </c>
      <c r="B872" s="1">
        <v>30</v>
      </c>
      <c r="C872" s="1" t="str">
        <f ca="1">IFERROR(__xludf.DUMMYFUNCTION("GOOGLETRANSLATE(D872,""en"",""pt"")"),"Grande")</f>
        <v>Grande</v>
      </c>
      <c r="D872" s="3">
        <v>43912</v>
      </c>
      <c r="E872" s="1">
        <v>6</v>
      </c>
      <c r="F872" s="2" t="str">
        <f ca="1">IFERROR(__xludf.DUMMYFUNCTION("GOOGLETRANSLATE(I872,""en"",""pt"")"),"Coalhada")</f>
        <v>Coalhada</v>
      </c>
      <c r="G872" s="1" t="s">
        <v>5161</v>
      </c>
      <c r="H872" s="1" t="s">
        <v>5162</v>
      </c>
      <c r="I872" s="1" t="str">
        <f ca="1">IFERROR(__xludf.DUMMYFUNCTION("GOOGLETRANSLATE(O872,""en"",""pt"")"),"6")</f>
        <v>6</v>
      </c>
      <c r="J872" s="1" t="str">
        <f ca="1">IFERROR(__xludf.DUMMYFUNCTION("GOOGLETRANSLATE(Q872,""en"",""pt"")"),"Refrigerado")</f>
        <v>Refrigerado</v>
      </c>
      <c r="K872" s="3">
        <v>43871</v>
      </c>
      <c r="L872" s="3">
        <v>43877</v>
      </c>
      <c r="M872" s="1">
        <v>19</v>
      </c>
      <c r="N872" s="1" t="s">
        <v>2763</v>
      </c>
      <c r="O872" s="1" t="s">
        <v>5163</v>
      </c>
      <c r="P872" s="1">
        <v>205</v>
      </c>
      <c r="Q872" s="1" t="s">
        <v>5165</v>
      </c>
      <c r="R872">
        <f t="shared" ca="1" si="13"/>
        <v>1</v>
      </c>
      <c r="S872">
        <f t="shared" ca="1" si="13"/>
        <v>1</v>
      </c>
    </row>
    <row r="873" spans="1:19" ht="13.2">
      <c r="A873" s="1" t="s">
        <v>5166</v>
      </c>
      <c r="B873" s="1">
        <v>56</v>
      </c>
      <c r="C873" s="1" t="str">
        <f ca="1">IFERROR(__xludf.DUMMYFUNCTION("GOOGLETRANSLATE(D873,""en"",""pt"")"),"Pequeno")</f>
        <v>Pequeno</v>
      </c>
      <c r="D873" s="3">
        <v>43868</v>
      </c>
      <c r="E873" s="1">
        <v>9</v>
      </c>
      <c r="F873" s="2" t="str">
        <f ca="1">IFERROR(__xludf.DUMMYFUNCTION("GOOGLETRANSLATE(I873,""en"",""pt"")"),"Painel")</f>
        <v>Painel</v>
      </c>
      <c r="G873" s="1" t="s">
        <v>5167</v>
      </c>
      <c r="H873" s="1" t="s">
        <v>5168</v>
      </c>
      <c r="I873" s="1" t="str">
        <f ca="1">IFERROR(__xludf.DUMMYFUNCTION("GOOGLETRANSLATE(O873,""en"",""pt"")"),"11")</f>
        <v>11</v>
      </c>
      <c r="J873" s="1" t="str">
        <f ca="1">IFERROR(__xludf.DUMMYFUNCTION("GOOGLETRANSLATE(Q873,""en"",""pt"")"),"Refrigerado")</f>
        <v>Refrigerado</v>
      </c>
      <c r="K873" s="3">
        <v>43865</v>
      </c>
      <c r="L873" s="3">
        <v>43876</v>
      </c>
      <c r="M873" s="1">
        <v>267</v>
      </c>
      <c r="N873" s="1" t="s">
        <v>4807</v>
      </c>
      <c r="O873" s="1" t="s">
        <v>5169</v>
      </c>
      <c r="P873" s="1">
        <v>10</v>
      </c>
      <c r="Q873" s="1" t="s">
        <v>5170</v>
      </c>
      <c r="R873">
        <f t="shared" ca="1" si="13"/>
        <v>0</v>
      </c>
      <c r="S873">
        <f t="shared" ca="1" si="13"/>
        <v>0</v>
      </c>
    </row>
    <row r="874" spans="1:19" ht="13.2">
      <c r="A874" s="1" t="s">
        <v>5171</v>
      </c>
      <c r="B874" s="1">
        <v>16</v>
      </c>
      <c r="C874" s="1" t="str">
        <f ca="1">IFERROR(__xludf.DUMMYFUNCTION("GOOGLETRANSLATE(D874,""en"",""pt"")"),"Pequeno")</f>
        <v>Pequeno</v>
      </c>
      <c r="D874" s="3">
        <v>43790</v>
      </c>
      <c r="E874" s="1">
        <v>7</v>
      </c>
      <c r="F874" s="2" t="str">
        <f ca="1">IFERROR(__xludf.DUMMYFUNCTION("GOOGLETRANSLATE(I874,""en"",""pt"")"),"Lassi")</f>
        <v>Lassi</v>
      </c>
      <c r="G874" s="1" t="s">
        <v>5172</v>
      </c>
      <c r="H874" s="1" t="s">
        <v>5173</v>
      </c>
      <c r="I874" s="1" t="str">
        <f ca="1">IFERROR(__xludf.DUMMYFUNCTION("GOOGLETRANSLATE(O874,""en"",""pt"")"),"15")</f>
        <v>15</v>
      </c>
      <c r="J874" s="1" t="str">
        <f ca="1">IFERROR(__xludf.DUMMYFUNCTION("GOOGLETRANSLATE(Q874,""en"",""pt"")"),"Refrigerado")</f>
        <v>Refrigerado</v>
      </c>
      <c r="K874" s="3">
        <v>43758</v>
      </c>
      <c r="L874" s="3">
        <v>43773</v>
      </c>
      <c r="M874" s="1">
        <v>177</v>
      </c>
      <c r="N874" s="1" t="s">
        <v>5174</v>
      </c>
      <c r="O874" s="1" t="s">
        <v>5175</v>
      </c>
      <c r="P874" s="1">
        <v>580</v>
      </c>
      <c r="Q874" s="1" t="s">
        <v>1683</v>
      </c>
      <c r="R874">
        <f t="shared" ca="1" si="13"/>
        <v>1</v>
      </c>
      <c r="S874">
        <f t="shared" ca="1" si="13"/>
        <v>1</v>
      </c>
    </row>
    <row r="875" spans="1:19" ht="13.2">
      <c r="A875" s="1" t="s">
        <v>5177</v>
      </c>
      <c r="B875" s="1">
        <v>33</v>
      </c>
      <c r="C875" s="1" t="str">
        <f ca="1">IFERROR(__xludf.DUMMYFUNCTION("GOOGLETRANSLATE(D875,""en"",""pt"")"),"Médio")</f>
        <v>Médio</v>
      </c>
      <c r="D875" s="3">
        <v>43476</v>
      </c>
      <c r="E875" s="1">
        <v>1</v>
      </c>
      <c r="F875" s="2" t="str">
        <f ca="1">IFERROR(__xludf.DUMMYFUNCTION("GOOGLETRANSLATE(I875,""en"",""pt"")"),"Leite")</f>
        <v>Leite</v>
      </c>
      <c r="G875" s="1" t="s">
        <v>5178</v>
      </c>
      <c r="H875" s="1" t="s">
        <v>5179</v>
      </c>
      <c r="I875" s="1" t="str">
        <f ca="1">IFERROR(__xludf.DUMMYFUNCTION("GOOGLETRANSLATE(O875,""en"",""pt"")"),"23")</f>
        <v>23</v>
      </c>
      <c r="J875" s="1" t="str">
        <f ca="1">IFERROR(__xludf.DUMMYFUNCTION("GOOGLETRANSLATE(Q875,""en"",""pt"")"),"Pacote Tetra")</f>
        <v>Pacote Tetra</v>
      </c>
      <c r="K875" s="3">
        <v>43441</v>
      </c>
      <c r="L875" s="3">
        <v>43464</v>
      </c>
      <c r="M875" s="1">
        <v>668</v>
      </c>
      <c r="N875" s="1" t="s">
        <v>5180</v>
      </c>
      <c r="O875" s="1" t="s">
        <v>5181</v>
      </c>
      <c r="P875" s="1">
        <v>174</v>
      </c>
      <c r="Q875" s="1" t="s">
        <v>5182</v>
      </c>
      <c r="R875">
        <f t="shared" ca="1" si="13"/>
        <v>1</v>
      </c>
      <c r="S875">
        <f t="shared" ca="1" si="13"/>
        <v>1</v>
      </c>
    </row>
    <row r="876" spans="1:19" ht="13.2">
      <c r="A876" s="1" t="s">
        <v>5183</v>
      </c>
      <c r="B876" s="1">
        <v>46</v>
      </c>
      <c r="C876" s="1" t="str">
        <f ca="1">IFERROR(__xludf.DUMMYFUNCTION("GOOGLETRANSLATE(D876,""en"",""pt"")"),"Grande")</f>
        <v>Grande</v>
      </c>
      <c r="D876" s="3">
        <v>44010</v>
      </c>
      <c r="E876" s="1">
        <v>10</v>
      </c>
      <c r="F876" s="2" t="str">
        <f ca="1">IFERROR(__xludf.DUMMYFUNCTION("GOOGLETRANSLATE(I876,""en"",""pt"")"),"ghee")</f>
        <v>ghee</v>
      </c>
      <c r="G876" s="1" t="s">
        <v>5184</v>
      </c>
      <c r="H876" s="1" t="s">
        <v>5185</v>
      </c>
      <c r="I876" s="1" t="str">
        <f ca="1">IFERROR(__xludf.DUMMYFUNCTION("GOOGLETRANSLATE(O876,""en"",""pt"")"),"69")</f>
        <v>69</v>
      </c>
      <c r="J876" s="1" t="str">
        <f ca="1">IFERROR(__xludf.DUMMYFUNCTION("GOOGLETRANSLATE(Q876,""en"",""pt"")"),"Ambiente")</f>
        <v>Ambiente</v>
      </c>
      <c r="K876" s="3">
        <v>43992</v>
      </c>
      <c r="L876" s="3">
        <v>44061</v>
      </c>
      <c r="M876" s="1">
        <v>597</v>
      </c>
      <c r="N876" s="1" t="s">
        <v>5186</v>
      </c>
      <c r="O876" s="1" t="s">
        <v>5187</v>
      </c>
      <c r="P876" s="1">
        <v>237</v>
      </c>
      <c r="Q876" s="1" t="s">
        <v>5188</v>
      </c>
      <c r="R876">
        <f t="shared" ca="1" si="13"/>
        <v>1</v>
      </c>
      <c r="S876">
        <f t="shared" ca="1" si="13"/>
        <v>1</v>
      </c>
    </row>
    <row r="877" spans="1:19" ht="13.2">
      <c r="A877" s="1" t="s">
        <v>5189</v>
      </c>
      <c r="B877" s="1">
        <v>53</v>
      </c>
      <c r="C877" s="1" t="str">
        <f ca="1">IFERROR(__xludf.DUMMYFUNCTION("GOOGLETRANSLATE(D877,""en"",""pt"")"),"Médio")</f>
        <v>Médio</v>
      </c>
      <c r="D877" s="3">
        <v>43580</v>
      </c>
      <c r="E877" s="1">
        <v>10</v>
      </c>
      <c r="F877" s="2" t="str">
        <f ca="1">IFERROR(__xludf.DUMMYFUNCTION("GOOGLETRANSLATE(I877,""en"",""pt"")"),"ghee")</f>
        <v>ghee</v>
      </c>
      <c r="G877" s="1" t="s">
        <v>5190</v>
      </c>
      <c r="H877" s="1" t="s">
        <v>5191</v>
      </c>
      <c r="I877" s="1" t="str">
        <f ca="1">IFERROR(__xludf.DUMMYFUNCTION("GOOGLETRANSLATE(O877,""en"",""pt"")"),"150")</f>
        <v>150</v>
      </c>
      <c r="J877" s="1" t="str">
        <f ca="1">IFERROR(__xludf.DUMMYFUNCTION("GOOGLETRANSLATE(Q877,""en"",""pt"")"),"Ambiente")</f>
        <v>Ambiente</v>
      </c>
      <c r="K877" s="3">
        <v>43556</v>
      </c>
      <c r="L877" s="3">
        <v>43706</v>
      </c>
      <c r="M877" s="1">
        <v>118</v>
      </c>
      <c r="N877" s="1" t="s">
        <v>786</v>
      </c>
      <c r="O877" s="1" t="s">
        <v>5192</v>
      </c>
      <c r="P877" s="1">
        <v>305</v>
      </c>
      <c r="Q877" s="1" t="s">
        <v>5193</v>
      </c>
      <c r="R877">
        <f t="shared" ca="1" si="13"/>
        <v>0</v>
      </c>
      <c r="S877">
        <f t="shared" ca="1" si="13"/>
        <v>0</v>
      </c>
    </row>
    <row r="878" spans="1:19" ht="13.2">
      <c r="A878" s="1" t="s">
        <v>5194</v>
      </c>
      <c r="B878" s="1">
        <v>50</v>
      </c>
      <c r="C878" s="1" t="str">
        <f ca="1">IFERROR(__xludf.DUMMYFUNCTION("GOOGLETRANSLATE(D878,""en"",""pt"")"),"Pequeno")</f>
        <v>Pequeno</v>
      </c>
      <c r="D878" s="3">
        <v>43633</v>
      </c>
      <c r="E878" s="1">
        <v>2</v>
      </c>
      <c r="F878" s="2" t="str">
        <f ca="1">IFERROR(__xludf.DUMMYFUNCTION("GOOGLETRANSLATE(I878,""en"",""pt"")"),"Manteiga")</f>
        <v>Manteiga</v>
      </c>
      <c r="G878" s="1" t="s">
        <v>5195</v>
      </c>
      <c r="H878" s="1" t="s">
        <v>4071</v>
      </c>
      <c r="I878" s="1" t="str">
        <f ca="1">IFERROR(__xludf.DUMMYFUNCTION("GOOGLETRANSLATE(O878,""en"",""pt"")"),"38")</f>
        <v>38</v>
      </c>
      <c r="J878" s="1" t="str">
        <f ca="1">IFERROR(__xludf.DUMMYFUNCTION("GOOGLETRANSLATE(Q878,""en"",""pt"")"),"Congeladas")</f>
        <v>Congeladas</v>
      </c>
      <c r="K878" s="3">
        <v>43631</v>
      </c>
      <c r="L878" s="3">
        <v>43669</v>
      </c>
      <c r="M878" s="1">
        <v>36</v>
      </c>
      <c r="N878" s="1" t="s">
        <v>2845</v>
      </c>
      <c r="O878" s="1" t="s">
        <v>5196</v>
      </c>
      <c r="P878" s="1">
        <v>466</v>
      </c>
      <c r="Q878" s="1" t="s">
        <v>5197</v>
      </c>
      <c r="R878">
        <f t="shared" ca="1" si="13"/>
        <v>0</v>
      </c>
      <c r="S878">
        <f t="shared" ca="1" si="13"/>
        <v>1</v>
      </c>
    </row>
    <row r="879" spans="1:19" ht="13.2">
      <c r="A879" s="1" t="s">
        <v>5198</v>
      </c>
      <c r="B879" s="1">
        <v>35</v>
      </c>
      <c r="C879" s="1" t="str">
        <f ca="1">IFERROR(__xludf.DUMMYFUNCTION("GOOGLETRANSLATE(D879,""en"",""pt"")"),"Pequeno")</f>
        <v>Pequeno</v>
      </c>
      <c r="D879" s="3">
        <v>43670</v>
      </c>
      <c r="E879" s="1">
        <v>9</v>
      </c>
      <c r="F879" s="2" t="str">
        <f ca="1">IFERROR(__xludf.DUMMYFUNCTION("GOOGLETRANSLATE(I879,""en"",""pt"")"),"Painel")</f>
        <v>Painel</v>
      </c>
      <c r="G879" s="1" t="s">
        <v>5199</v>
      </c>
      <c r="H879" s="1" t="s">
        <v>5200</v>
      </c>
      <c r="I879" s="1" t="str">
        <f ca="1">IFERROR(__xludf.DUMMYFUNCTION("GOOGLETRANSLATE(O879,""en"",""pt"")"),"13")</f>
        <v>13</v>
      </c>
      <c r="J879" s="1" t="str">
        <f ca="1">IFERROR(__xludf.DUMMYFUNCTION("GOOGLETRANSLATE(Q879,""en"",""pt"")"),"Refrigerado")</f>
        <v>Refrigerado</v>
      </c>
      <c r="K879" s="3">
        <v>43620</v>
      </c>
      <c r="L879" s="3">
        <v>43633</v>
      </c>
      <c r="M879" s="1">
        <v>91</v>
      </c>
      <c r="N879" s="1" t="s">
        <v>1171</v>
      </c>
      <c r="O879" s="1" t="s">
        <v>5201</v>
      </c>
      <c r="P879" s="1">
        <v>111</v>
      </c>
      <c r="Q879" s="1" t="s">
        <v>5202</v>
      </c>
      <c r="R879">
        <f t="shared" ca="1" si="13"/>
        <v>1</v>
      </c>
      <c r="S879">
        <f t="shared" ca="1" si="13"/>
        <v>1</v>
      </c>
    </row>
    <row r="880" spans="1:19" ht="13.2">
      <c r="A880" s="1" t="s">
        <v>5203</v>
      </c>
      <c r="B880" s="1">
        <v>25</v>
      </c>
      <c r="C880" s="1" t="str">
        <f ca="1">IFERROR(__xludf.DUMMYFUNCTION("GOOGLETRANSLATE(D880,""en"",""pt"")"),"Grande")</f>
        <v>Grande</v>
      </c>
      <c r="D880" s="3">
        <v>44905</v>
      </c>
      <c r="E880" s="1">
        <v>7</v>
      </c>
      <c r="F880" s="2" t="str">
        <f ca="1">IFERROR(__xludf.DUMMYFUNCTION("GOOGLETRANSLATE(I880,""en"",""pt"")"),"Lassi")</f>
        <v>Lassi</v>
      </c>
      <c r="G880" s="1" t="s">
        <v>5204</v>
      </c>
      <c r="H880" s="1" t="s">
        <v>5205</v>
      </c>
      <c r="I880" s="1" t="str">
        <f ca="1">IFERROR(__xludf.DUMMYFUNCTION("GOOGLETRANSLATE(O880,""en"",""pt"")"),"13")</f>
        <v>13</v>
      </c>
      <c r="J880" s="1" t="str">
        <f ca="1">IFERROR(__xludf.DUMMYFUNCTION("GOOGLETRANSLATE(Q880,""en"",""pt"")"),"Refrigerado")</f>
        <v>Refrigerado</v>
      </c>
      <c r="K880" s="3">
        <v>44904</v>
      </c>
      <c r="L880" s="3">
        <v>44917</v>
      </c>
      <c r="M880" s="1">
        <v>251</v>
      </c>
      <c r="N880" s="1" t="s">
        <v>5206</v>
      </c>
      <c r="O880" s="1" t="s">
        <v>5207</v>
      </c>
      <c r="P880" s="1">
        <v>490</v>
      </c>
      <c r="Q880" s="1" t="s">
        <v>5208</v>
      </c>
      <c r="R880">
        <f t="shared" ca="1" si="13"/>
        <v>1</v>
      </c>
      <c r="S880">
        <f t="shared" ca="1" si="13"/>
        <v>1</v>
      </c>
    </row>
    <row r="881" spans="1:19" ht="13.2">
      <c r="A881" s="1" t="s">
        <v>5209</v>
      </c>
      <c r="B881" s="1">
        <v>85</v>
      </c>
      <c r="C881" s="1" t="str">
        <f ca="1">IFERROR(__xludf.DUMMYFUNCTION("GOOGLETRANSLATE(D881,""en"",""pt"")"),"Médio")</f>
        <v>Médio</v>
      </c>
      <c r="D881" s="3">
        <v>43956</v>
      </c>
      <c r="E881" s="1">
        <v>7</v>
      </c>
      <c r="F881" s="2" t="str">
        <f ca="1">IFERROR(__xludf.DUMMYFUNCTION("GOOGLETRANSLATE(I881,""en"",""pt"")"),"Lassi")</f>
        <v>Lassi</v>
      </c>
      <c r="G881" s="1" t="s">
        <v>5210</v>
      </c>
      <c r="H881" s="4">
        <v>45532</v>
      </c>
      <c r="I881" s="1" t="str">
        <f ca="1">IFERROR(__xludf.DUMMYFUNCTION("GOOGLETRANSLATE(O881,""en"",""pt"")"),"18")</f>
        <v>18</v>
      </c>
      <c r="J881" s="1" t="str">
        <f ca="1">IFERROR(__xludf.DUMMYFUNCTION("GOOGLETRANSLATE(Q881,""en"",""pt"")"),"Refrigerado")</f>
        <v>Refrigerado</v>
      </c>
      <c r="K881" s="3">
        <v>43955</v>
      </c>
      <c r="L881" s="3">
        <v>43973</v>
      </c>
      <c r="M881" s="1">
        <v>32</v>
      </c>
      <c r="N881" s="1" t="s">
        <v>25</v>
      </c>
      <c r="O881" s="1" t="s">
        <v>5211</v>
      </c>
      <c r="P881" s="1">
        <v>324</v>
      </c>
      <c r="Q881" s="1" t="s">
        <v>5213</v>
      </c>
      <c r="R881">
        <f t="shared" ca="1" si="13"/>
        <v>0</v>
      </c>
      <c r="S881">
        <f t="shared" ca="1" si="13"/>
        <v>1</v>
      </c>
    </row>
    <row r="882" spans="1:19" ht="13.2">
      <c r="A882" s="1" t="s">
        <v>3390</v>
      </c>
      <c r="B882" s="1">
        <v>17</v>
      </c>
      <c r="C882" s="1" t="str">
        <f ca="1">IFERROR(__xludf.DUMMYFUNCTION("GOOGLETRANSLATE(D882,""en"",""pt"")"),"Pequeno")</f>
        <v>Pequeno</v>
      </c>
      <c r="D882" s="3">
        <v>44423</v>
      </c>
      <c r="E882" s="1">
        <v>1</v>
      </c>
      <c r="F882" s="2" t="str">
        <f ca="1">IFERROR(__xludf.DUMMYFUNCTION("GOOGLETRANSLATE(I882,""en"",""pt"")"),"Leite")</f>
        <v>Leite</v>
      </c>
      <c r="G882" s="1" t="s">
        <v>5214</v>
      </c>
      <c r="H882" s="1" t="s">
        <v>5215</v>
      </c>
      <c r="I882" s="1" t="str">
        <f ca="1">IFERROR(__xludf.DUMMYFUNCTION("GOOGLETRANSLATE(O882,""en"",""pt"")"),"25")</f>
        <v>25</v>
      </c>
      <c r="J882" s="1" t="str">
        <f ca="1">IFERROR(__xludf.DUMMYFUNCTION("GOOGLETRANSLATE(Q882,""en"",""pt"")"),"Pacote Tetra")</f>
        <v>Pacote Tetra</v>
      </c>
      <c r="K882" s="3">
        <v>44402</v>
      </c>
      <c r="L882" s="3">
        <v>44427</v>
      </c>
      <c r="M882" s="1">
        <v>204</v>
      </c>
      <c r="N882" s="1" t="s">
        <v>5216</v>
      </c>
      <c r="O882" s="1" t="s">
        <v>5217</v>
      </c>
      <c r="P882" s="1">
        <v>43</v>
      </c>
      <c r="Q882" s="1" t="s">
        <v>5218</v>
      </c>
      <c r="R882">
        <f t="shared" ca="1" si="13"/>
        <v>0</v>
      </c>
      <c r="S882">
        <f t="shared" ca="1" si="13"/>
        <v>0</v>
      </c>
    </row>
    <row r="883" spans="1:19" ht="13.2">
      <c r="A883" s="1" t="s">
        <v>5219</v>
      </c>
      <c r="B883" s="1">
        <v>13</v>
      </c>
      <c r="C883" s="1" t="str">
        <f ca="1">IFERROR(__xludf.DUMMYFUNCTION("GOOGLETRANSLATE(D883,""en"",""pt"")"),"Grande")</f>
        <v>Grande</v>
      </c>
      <c r="D883" s="3">
        <v>43629</v>
      </c>
      <c r="E883" s="1">
        <v>9</v>
      </c>
      <c r="F883" s="2" t="str">
        <f ca="1">IFERROR(__xludf.DUMMYFUNCTION("GOOGLETRANSLATE(I883,""en"",""pt"")"),"Painel")</f>
        <v>Painel</v>
      </c>
      <c r="G883" s="1" t="s">
        <v>5220</v>
      </c>
      <c r="H883" s="1" t="s">
        <v>5221</v>
      </c>
      <c r="I883" s="1" t="str">
        <f ca="1">IFERROR(__xludf.DUMMYFUNCTION("GOOGLETRANSLATE(O883,""en"",""pt"")"),"7")</f>
        <v>7</v>
      </c>
      <c r="J883" s="1" t="str">
        <f ca="1">IFERROR(__xludf.DUMMYFUNCTION("GOOGLETRANSLATE(Q883,""en"",""pt"")"),"Refrigerado")</f>
        <v>Refrigerado</v>
      </c>
      <c r="K883" s="3">
        <v>43625</v>
      </c>
      <c r="L883" s="3">
        <v>43632</v>
      </c>
      <c r="M883" s="1">
        <v>297</v>
      </c>
      <c r="N883" s="1" t="s">
        <v>5222</v>
      </c>
      <c r="O883" s="1" t="s">
        <v>5223</v>
      </c>
      <c r="P883" s="1">
        <v>190</v>
      </c>
      <c r="Q883" s="1" t="s">
        <v>5224</v>
      </c>
      <c r="R883">
        <f t="shared" ca="1" si="13"/>
        <v>0</v>
      </c>
      <c r="S883">
        <f t="shared" ca="1" si="13"/>
        <v>0</v>
      </c>
    </row>
    <row r="884" spans="1:19" ht="13.2">
      <c r="A884" s="1" t="s">
        <v>5225</v>
      </c>
      <c r="B884" s="1">
        <v>76</v>
      </c>
      <c r="C884" s="1" t="str">
        <f ca="1">IFERROR(__xludf.DUMMYFUNCTION("GOOGLETRANSLATE(D884,""en"",""pt"")"),"Médio")</f>
        <v>Médio</v>
      </c>
      <c r="D884" s="3">
        <v>44689</v>
      </c>
      <c r="E884" s="1">
        <v>9</v>
      </c>
      <c r="F884" s="2" t="str">
        <f ca="1">IFERROR(__xludf.DUMMYFUNCTION("GOOGLETRANSLATE(I884,""en"",""pt"")"),"Painel")</f>
        <v>Painel</v>
      </c>
      <c r="G884" s="1" t="s">
        <v>5226</v>
      </c>
      <c r="H884" s="1" t="s">
        <v>5227</v>
      </c>
      <c r="I884" s="1" t="str">
        <f ca="1">IFERROR(__xludf.DUMMYFUNCTION("GOOGLETRANSLATE(O884,""en"",""pt"")"),"14")</f>
        <v>14</v>
      </c>
      <c r="J884" s="1" t="str">
        <f ca="1">IFERROR(__xludf.DUMMYFUNCTION("GOOGLETRANSLATE(Q884,""en"",""pt"")"),"Refrigerado")</f>
        <v>Refrigerado</v>
      </c>
      <c r="K884" s="3">
        <v>44658</v>
      </c>
      <c r="L884" s="3">
        <v>44672</v>
      </c>
      <c r="M884" s="1">
        <v>367</v>
      </c>
      <c r="N884" s="1" t="s">
        <v>984</v>
      </c>
      <c r="O884" s="1" t="s">
        <v>5228</v>
      </c>
      <c r="P884" s="1">
        <v>240</v>
      </c>
      <c r="Q884" s="1" t="s">
        <v>5229</v>
      </c>
      <c r="R884">
        <f t="shared" ca="1" si="13"/>
        <v>1</v>
      </c>
      <c r="S884">
        <f t="shared" ca="1" si="13"/>
        <v>1</v>
      </c>
    </row>
    <row r="885" spans="1:19" ht="13.2">
      <c r="A885" s="1" t="s">
        <v>5230</v>
      </c>
      <c r="B885" s="1">
        <v>79</v>
      </c>
      <c r="C885" s="1" t="str">
        <f ca="1">IFERROR(__xludf.DUMMYFUNCTION("GOOGLETRANSLATE(D885,""en"",""pt"")"),"Médio")</f>
        <v>Médio</v>
      </c>
      <c r="D885" s="3">
        <v>44274</v>
      </c>
      <c r="E885" s="1">
        <v>4</v>
      </c>
      <c r="F885" s="2" t="str">
        <f ca="1">IFERROR(__xludf.DUMMYFUNCTION("GOOGLETRANSLATE(I885,""en"",""pt"")"),"Iogurte")</f>
        <v>Iogurte</v>
      </c>
      <c r="G885" s="1" t="s">
        <v>5231</v>
      </c>
      <c r="H885" s="1" t="s">
        <v>5232</v>
      </c>
      <c r="I885" s="1" t="str">
        <f ca="1">IFERROR(__xludf.DUMMYFUNCTION("GOOGLETRANSLATE(O885,""en"",""pt"")"),"24")</f>
        <v>24</v>
      </c>
      <c r="J885" s="1" t="str">
        <f ca="1">IFERROR(__xludf.DUMMYFUNCTION("GOOGLETRANSLATE(Q885,""en"",""pt"")"),"Refrigerado")</f>
        <v>Refrigerado</v>
      </c>
      <c r="K885" s="3">
        <v>44250</v>
      </c>
      <c r="L885" s="3">
        <v>44274</v>
      </c>
      <c r="M885" s="1">
        <v>38</v>
      </c>
      <c r="N885" s="1" t="s">
        <v>5233</v>
      </c>
      <c r="O885" s="5" t="s">
        <v>5234</v>
      </c>
      <c r="P885" s="1">
        <v>32</v>
      </c>
      <c r="Q885" s="1" t="s">
        <v>5236</v>
      </c>
      <c r="R885">
        <f t="shared" ca="1" si="13"/>
        <v>0</v>
      </c>
      <c r="S885">
        <f t="shared" ca="1" si="13"/>
        <v>1</v>
      </c>
    </row>
    <row r="886" spans="1:19" ht="13.2">
      <c r="A886" s="1" t="s">
        <v>5237</v>
      </c>
      <c r="B886" s="1">
        <v>68</v>
      </c>
      <c r="C886" s="1" t="str">
        <f ca="1">IFERROR(__xludf.DUMMYFUNCTION("GOOGLETRANSLATE(D886,""en"",""pt"")"),"Médio")</f>
        <v>Médio</v>
      </c>
      <c r="D886" s="3">
        <v>43777</v>
      </c>
      <c r="E886" s="1">
        <v>2</v>
      </c>
      <c r="F886" s="2" t="str">
        <f ca="1">IFERROR(__xludf.DUMMYFUNCTION("GOOGLETRANSLATE(I886,""en"",""pt"")"),"Manteiga")</f>
        <v>Manteiga</v>
      </c>
      <c r="G886" s="1" t="s">
        <v>5238</v>
      </c>
      <c r="H886" s="1" t="s">
        <v>5239</v>
      </c>
      <c r="I886" s="1" t="str">
        <f ca="1">IFERROR(__xludf.DUMMYFUNCTION("GOOGLETRANSLATE(O886,""en"",""pt"")"),"27")</f>
        <v>27</v>
      </c>
      <c r="J886" s="1" t="str">
        <f ca="1">IFERROR(__xludf.DUMMYFUNCTION("GOOGLETRANSLATE(Q886,""en"",""pt"")"),"Refrigerado")</f>
        <v>Refrigerado</v>
      </c>
      <c r="K886" s="3">
        <v>43750</v>
      </c>
      <c r="L886" s="3">
        <v>43777</v>
      </c>
      <c r="M886" s="1">
        <v>723</v>
      </c>
      <c r="N886" s="1" t="s">
        <v>155</v>
      </c>
      <c r="O886" s="1" t="s">
        <v>5240</v>
      </c>
      <c r="P886" s="1">
        <v>53</v>
      </c>
      <c r="Q886" s="1" t="s">
        <v>5242</v>
      </c>
      <c r="R886">
        <f t="shared" ca="1" si="13"/>
        <v>0</v>
      </c>
      <c r="S886">
        <f t="shared" ca="1" si="13"/>
        <v>0</v>
      </c>
    </row>
    <row r="887" spans="1:19" ht="13.2">
      <c r="A887" s="1" t="s">
        <v>5243</v>
      </c>
      <c r="B887" s="1">
        <v>76</v>
      </c>
      <c r="C887" s="1" t="str">
        <f ca="1">IFERROR(__xludf.DUMMYFUNCTION("GOOGLETRANSLATE(D887,""en"",""pt"")"),"Grande")</f>
        <v>Grande</v>
      </c>
      <c r="D887" s="3">
        <v>43595</v>
      </c>
      <c r="E887" s="1">
        <v>9</v>
      </c>
      <c r="F887" s="2" t="str">
        <f ca="1">IFERROR(__xludf.DUMMYFUNCTION("GOOGLETRANSLATE(I887,""en"",""pt"")"),"Painel")</f>
        <v>Painel</v>
      </c>
      <c r="G887" s="1" t="s">
        <v>5244</v>
      </c>
      <c r="H887" s="1" t="s">
        <v>1573</v>
      </c>
      <c r="I887" s="1" t="str">
        <f ca="1">IFERROR(__xludf.DUMMYFUNCTION("GOOGLETRANSLATE(O887,""en"",""pt"")"),"13")</f>
        <v>13</v>
      </c>
      <c r="J887" s="1" t="str">
        <f ca="1">IFERROR(__xludf.DUMMYFUNCTION("GOOGLETRANSLATE(Q887,""en"",""pt"")"),"Refrigerado")</f>
        <v>Refrigerado</v>
      </c>
      <c r="K887" s="3">
        <v>43589</v>
      </c>
      <c r="L887" s="3">
        <v>43602</v>
      </c>
      <c r="M887" s="1">
        <v>153</v>
      </c>
      <c r="N887" s="1" t="s">
        <v>5245</v>
      </c>
      <c r="O887" s="1" t="s">
        <v>5246</v>
      </c>
      <c r="P887" s="1">
        <v>461</v>
      </c>
      <c r="Q887" s="1" t="s">
        <v>5248</v>
      </c>
      <c r="R887">
        <f t="shared" ca="1" si="13"/>
        <v>0</v>
      </c>
      <c r="S887">
        <f t="shared" ca="1" si="13"/>
        <v>1</v>
      </c>
    </row>
    <row r="888" spans="1:19" ht="13.2">
      <c r="A888" s="1" t="s">
        <v>5249</v>
      </c>
      <c r="B888" s="1">
        <v>32</v>
      </c>
      <c r="C888" s="1" t="str">
        <f ca="1">IFERROR(__xludf.DUMMYFUNCTION("GOOGLETRANSLATE(D888,""en"",""pt"")"),"Grande")</f>
        <v>Grande</v>
      </c>
      <c r="D888" s="3">
        <v>43792</v>
      </c>
      <c r="E888" s="1">
        <v>3</v>
      </c>
      <c r="F888" s="2" t="str">
        <f ca="1">IFERROR(__xludf.DUMMYFUNCTION("GOOGLETRANSLATE(I888,""en"",""pt"")"),"Queijo")</f>
        <v>Queijo</v>
      </c>
      <c r="G888" s="1" t="s">
        <v>5250</v>
      </c>
      <c r="H888" s="1" t="s">
        <v>5251</v>
      </c>
      <c r="I888" s="1" t="str">
        <f ca="1">IFERROR(__xludf.DUMMYFUNCTION("GOOGLETRANSLATE(O888,""en"",""pt"")"),"38")</f>
        <v>38</v>
      </c>
      <c r="J888" s="1" t="str">
        <f ca="1">IFERROR(__xludf.DUMMYFUNCTION("GOOGLETRANSLATE(Q888,""en"",""pt"")"),"Congeladas")</f>
        <v>Congeladas</v>
      </c>
      <c r="K888" s="3">
        <v>43786</v>
      </c>
      <c r="L888" s="3">
        <v>43824</v>
      </c>
      <c r="M888" s="1">
        <v>107</v>
      </c>
      <c r="N888" s="1" t="s">
        <v>5252</v>
      </c>
      <c r="O888" s="1" t="s">
        <v>5253</v>
      </c>
      <c r="P888" s="1">
        <v>140</v>
      </c>
      <c r="Q888" s="1" t="s">
        <v>5254</v>
      </c>
      <c r="R888">
        <f t="shared" ca="1" si="13"/>
        <v>0</v>
      </c>
      <c r="S888">
        <f t="shared" ca="1" si="13"/>
        <v>1</v>
      </c>
    </row>
    <row r="889" spans="1:19" ht="13.2">
      <c r="A889" s="1" t="s">
        <v>5255</v>
      </c>
      <c r="B889" s="1">
        <v>85</v>
      </c>
      <c r="C889" s="1" t="str">
        <f ca="1">IFERROR(__xludf.DUMMYFUNCTION("GOOGLETRANSLATE(D889,""en"",""pt"")"),"Médio")</f>
        <v>Médio</v>
      </c>
      <c r="D889" s="3">
        <v>44036</v>
      </c>
      <c r="E889" s="1">
        <v>2</v>
      </c>
      <c r="F889" s="2" t="str">
        <f ca="1">IFERROR(__xludf.DUMMYFUNCTION("GOOGLETRANSLATE(I889,""en"",""pt"")"),"Manteiga")</f>
        <v>Manteiga</v>
      </c>
      <c r="G889" s="1" t="s">
        <v>5256</v>
      </c>
      <c r="H889" s="1" t="s">
        <v>5257</v>
      </c>
      <c r="I889" s="1" t="str">
        <f ca="1">IFERROR(__xludf.DUMMYFUNCTION("GOOGLETRANSLATE(O889,""en"",""pt"")"),"27")</f>
        <v>27</v>
      </c>
      <c r="J889" s="1" t="str">
        <f ca="1">IFERROR(__xludf.DUMMYFUNCTION("GOOGLETRANSLATE(Q889,""en"",""pt"")"),"Refrigerado")</f>
        <v>Refrigerado</v>
      </c>
      <c r="K889" s="3">
        <v>44033</v>
      </c>
      <c r="L889" s="3">
        <v>44060</v>
      </c>
      <c r="M889" s="1">
        <v>18</v>
      </c>
      <c r="N889" s="1" t="s">
        <v>2299</v>
      </c>
      <c r="O889" s="1" t="s">
        <v>5258</v>
      </c>
      <c r="P889" s="1">
        <v>12</v>
      </c>
      <c r="Q889" s="1" t="s">
        <v>5259</v>
      </c>
      <c r="R889">
        <f t="shared" ca="1" si="13"/>
        <v>0</v>
      </c>
      <c r="S889">
        <f t="shared" ca="1" si="13"/>
        <v>0</v>
      </c>
    </row>
    <row r="890" spans="1:19" ht="13.2">
      <c r="A890" s="1" t="s">
        <v>5260</v>
      </c>
      <c r="B890" s="1">
        <v>34</v>
      </c>
      <c r="C890" s="1" t="str">
        <f ca="1">IFERROR(__xludf.DUMMYFUNCTION("GOOGLETRANSLATE(D890,""en"",""pt"")"),"Grande")</f>
        <v>Grande</v>
      </c>
      <c r="D890" s="3">
        <v>44546</v>
      </c>
      <c r="E890" s="1">
        <v>1</v>
      </c>
      <c r="F890" s="2" t="str">
        <f ca="1">IFERROR(__xludf.DUMMYFUNCTION("GOOGLETRANSLATE(I890,""en"",""pt"")"),"Leite")</f>
        <v>Leite</v>
      </c>
      <c r="G890" s="1" t="s">
        <v>5261</v>
      </c>
      <c r="H890" s="1" t="s">
        <v>2013</v>
      </c>
      <c r="I890" s="1" t="str">
        <f ca="1">IFERROR(__xludf.DUMMYFUNCTION("GOOGLETRANSLATE(O890,""en"",""pt"")"),"2")</f>
        <v>2</v>
      </c>
      <c r="J890" s="1" t="str">
        <f ca="1">IFERROR(__xludf.DUMMYFUNCTION("GOOGLETRANSLATE(Q890,""en"",""pt"")"),"Pacote de polietileno")</f>
        <v>Pacote de polietileno</v>
      </c>
      <c r="K890" s="3">
        <v>44530</v>
      </c>
      <c r="L890" s="3">
        <v>44532</v>
      </c>
      <c r="M890" s="1">
        <v>386</v>
      </c>
      <c r="N890" s="1" t="s">
        <v>5262</v>
      </c>
      <c r="O890" s="1" t="s">
        <v>5263</v>
      </c>
      <c r="P890" s="1">
        <v>215</v>
      </c>
      <c r="Q890" s="1" t="s">
        <v>5264</v>
      </c>
      <c r="R890">
        <f t="shared" ca="1" si="13"/>
        <v>1</v>
      </c>
      <c r="S890">
        <f t="shared" ca="1" si="13"/>
        <v>0</v>
      </c>
    </row>
    <row r="891" spans="1:19" ht="13.2">
      <c r="A891" s="1" t="s">
        <v>5265</v>
      </c>
      <c r="B891" s="1">
        <v>46</v>
      </c>
      <c r="C891" s="1" t="str">
        <f ca="1">IFERROR(__xludf.DUMMYFUNCTION("GOOGLETRANSLATE(D891,""en"",""pt"")"),"Médio")</f>
        <v>Médio</v>
      </c>
      <c r="D891" s="3">
        <v>44461</v>
      </c>
      <c r="E891" s="1">
        <v>4</v>
      </c>
      <c r="F891" s="2" t="str">
        <f ca="1">IFERROR(__xludf.DUMMYFUNCTION("GOOGLETRANSLATE(I891,""en"",""pt"")"),"Iogurte")</f>
        <v>Iogurte</v>
      </c>
      <c r="G891" s="1" t="s">
        <v>5266</v>
      </c>
      <c r="H891" s="1" t="s">
        <v>2557</v>
      </c>
      <c r="I891" s="1" t="str">
        <f ca="1">IFERROR(__xludf.DUMMYFUNCTION("GOOGLETRANSLATE(O891,""en"",""pt"")"),"23")</f>
        <v>23</v>
      </c>
      <c r="J891" s="1" t="str">
        <f ca="1">IFERROR(__xludf.DUMMYFUNCTION("GOOGLETRANSLATE(Q891,""en"",""pt"")"),"Congeladas")</f>
        <v>Congeladas</v>
      </c>
      <c r="K891" s="3">
        <v>44456</v>
      </c>
      <c r="L891" s="3">
        <v>44479</v>
      </c>
      <c r="M891" s="1">
        <v>192</v>
      </c>
      <c r="N891" s="1" t="s">
        <v>5202</v>
      </c>
      <c r="O891" s="1" t="s">
        <v>5267</v>
      </c>
      <c r="P891" s="1">
        <v>277</v>
      </c>
      <c r="Q891" s="1" t="s">
        <v>3475</v>
      </c>
      <c r="R891">
        <f t="shared" ca="1" si="13"/>
        <v>0</v>
      </c>
      <c r="S891">
        <f t="shared" ca="1" si="13"/>
        <v>0</v>
      </c>
    </row>
    <row r="892" spans="1:19" ht="13.2">
      <c r="A892" s="1" t="s">
        <v>5268</v>
      </c>
      <c r="B892" s="1">
        <v>21</v>
      </c>
      <c r="C892" s="1" t="str">
        <f ca="1">IFERROR(__xludf.DUMMYFUNCTION("GOOGLETRANSLATE(D892,""en"",""pt"")"),"Médio")</f>
        <v>Médio</v>
      </c>
      <c r="D892" s="3">
        <v>44709</v>
      </c>
      <c r="E892" s="1">
        <v>8</v>
      </c>
      <c r="F892" s="2" t="str">
        <f ca="1">IFERROR(__xludf.DUMMYFUNCTION("GOOGLETRANSLATE(I892,""en"",""pt"")"),"Soro de leite coalhado")</f>
        <v>Soro de leite coalhado</v>
      </c>
      <c r="G892" s="1" t="s">
        <v>5269</v>
      </c>
      <c r="H892" s="1" t="s">
        <v>5270</v>
      </c>
      <c r="I892" s="1" t="str">
        <f ca="1">IFERROR(__xludf.DUMMYFUNCTION("GOOGLETRANSLATE(O892,""en"",""pt"")"),"13")</f>
        <v>13</v>
      </c>
      <c r="J892" s="1" t="str">
        <f ca="1">IFERROR(__xludf.DUMMYFUNCTION("GOOGLETRANSLATE(Q892,""en"",""pt"")"),"Refrigerado")</f>
        <v>Refrigerado</v>
      </c>
      <c r="K892" s="3">
        <v>44688</v>
      </c>
      <c r="L892" s="3">
        <v>44701</v>
      </c>
      <c r="M892" s="1">
        <v>176</v>
      </c>
      <c r="N892" s="1" t="s">
        <v>5271</v>
      </c>
      <c r="O892" s="1" t="s">
        <v>5272</v>
      </c>
      <c r="P892" s="1">
        <v>243</v>
      </c>
      <c r="Q892" s="1" t="s">
        <v>5273</v>
      </c>
      <c r="R892">
        <f t="shared" ca="1" si="13"/>
        <v>1</v>
      </c>
      <c r="S892">
        <f t="shared" ca="1" si="13"/>
        <v>0</v>
      </c>
    </row>
    <row r="893" spans="1:19" ht="13.2">
      <c r="A893" s="1" t="s">
        <v>5274</v>
      </c>
      <c r="B893" s="1">
        <v>91</v>
      </c>
      <c r="C893" s="1" t="str">
        <f ca="1">IFERROR(__xludf.DUMMYFUNCTION("GOOGLETRANSLATE(D893,""en"",""pt"")"),"Pequeno")</f>
        <v>Pequeno</v>
      </c>
      <c r="D893" s="3">
        <v>43976</v>
      </c>
      <c r="E893" s="1">
        <v>10</v>
      </c>
      <c r="F893" s="2" t="str">
        <f ca="1">IFERROR(__xludf.DUMMYFUNCTION("GOOGLETRANSLATE(I893,""en"",""pt"")"),"ghee")</f>
        <v>ghee</v>
      </c>
      <c r="G893" s="1" t="s">
        <v>5275</v>
      </c>
      <c r="H893" s="1" t="s">
        <v>5276</v>
      </c>
      <c r="I893" s="1" t="str">
        <f ca="1">IFERROR(__xludf.DUMMYFUNCTION("GOOGLETRANSLATE(O893,""en"",""pt"")"),"61")</f>
        <v>61</v>
      </c>
      <c r="J893" s="1" t="str">
        <f ca="1">IFERROR(__xludf.DUMMYFUNCTION("GOOGLETRANSLATE(Q893,""en"",""pt"")"),"Ambiente")</f>
        <v>Ambiente</v>
      </c>
      <c r="K893" s="3">
        <v>43920</v>
      </c>
      <c r="L893" s="3">
        <v>43981</v>
      </c>
      <c r="M893" s="1">
        <v>192</v>
      </c>
      <c r="N893" s="1" t="s">
        <v>870</v>
      </c>
      <c r="O893" s="1" t="s">
        <v>5277</v>
      </c>
      <c r="P893" s="1">
        <v>694</v>
      </c>
      <c r="Q893" s="1" t="s">
        <v>5278</v>
      </c>
      <c r="R893">
        <f t="shared" ca="1" si="13"/>
        <v>1</v>
      </c>
      <c r="S893">
        <f t="shared" ca="1" si="13"/>
        <v>1</v>
      </c>
    </row>
    <row r="894" spans="1:19" ht="13.2">
      <c r="A894" s="1" t="s">
        <v>5279</v>
      </c>
      <c r="B894" s="1">
        <v>81</v>
      </c>
      <c r="C894" s="1" t="str">
        <f ca="1">IFERROR(__xludf.DUMMYFUNCTION("GOOGLETRANSLATE(D894,""en"",""pt"")"),"Grande")</f>
        <v>Grande</v>
      </c>
      <c r="D894" s="3">
        <v>44494</v>
      </c>
      <c r="E894" s="1">
        <v>5</v>
      </c>
      <c r="F894" s="2" t="str">
        <f ca="1">IFERROR(__xludf.DUMMYFUNCTION("GOOGLETRANSLATE(I894,""en"",""pt"")"),"Sorvete")</f>
        <v>Sorvete</v>
      </c>
      <c r="G894" s="1" t="s">
        <v>5280</v>
      </c>
      <c r="H894" s="1" t="s">
        <v>1606</v>
      </c>
      <c r="I894" s="1" t="str">
        <f ca="1">IFERROR(__xludf.DUMMYFUNCTION("GOOGLETRANSLATE(O894,""en"",""pt"")"),"28")</f>
        <v>28</v>
      </c>
      <c r="J894" s="1" t="str">
        <f ca="1">IFERROR(__xludf.DUMMYFUNCTION("GOOGLETRANSLATE(Q894,""en"",""pt"")"),"Congeladas")</f>
        <v>Congeladas</v>
      </c>
      <c r="K894" s="3">
        <v>44480</v>
      </c>
      <c r="L894" s="3">
        <v>44508</v>
      </c>
      <c r="M894" s="1">
        <v>778</v>
      </c>
      <c r="N894" s="1" t="s">
        <v>5281</v>
      </c>
      <c r="O894" s="1" t="s">
        <v>5282</v>
      </c>
      <c r="P894" s="1">
        <v>150</v>
      </c>
      <c r="Q894" s="1" t="s">
        <v>5284</v>
      </c>
      <c r="R894">
        <f t="shared" ca="1" si="13"/>
        <v>0</v>
      </c>
      <c r="S894">
        <f t="shared" ca="1" si="13"/>
        <v>0</v>
      </c>
    </row>
    <row r="895" spans="1:19" ht="13.2">
      <c r="A895" s="1" t="s">
        <v>5285</v>
      </c>
      <c r="B895" s="1">
        <v>59</v>
      </c>
      <c r="C895" s="1" t="str">
        <f ca="1">IFERROR(__xludf.DUMMYFUNCTION("GOOGLETRANSLATE(D895,""en"",""pt"")"),"Grande")</f>
        <v>Grande</v>
      </c>
      <c r="D895" s="3">
        <v>44726</v>
      </c>
      <c r="E895" s="1">
        <v>2</v>
      </c>
      <c r="F895" s="2" t="str">
        <f ca="1">IFERROR(__xludf.DUMMYFUNCTION("GOOGLETRANSLATE(I895,""en"",""pt"")"),"Manteiga")</f>
        <v>Manteiga</v>
      </c>
      <c r="G895" s="1" t="s">
        <v>5286</v>
      </c>
      <c r="H895" s="1" t="s">
        <v>5287</v>
      </c>
      <c r="I895" s="1" t="str">
        <f ca="1">IFERROR(__xludf.DUMMYFUNCTION("GOOGLETRANSLATE(O895,""en"",""pt"")"),"34")</f>
        <v>34</v>
      </c>
      <c r="J895" s="1" t="str">
        <f ca="1">IFERROR(__xludf.DUMMYFUNCTION("GOOGLETRANSLATE(Q895,""en"",""pt"")"),"Refrigerado")</f>
        <v>Refrigerado</v>
      </c>
      <c r="K895" s="3">
        <v>44718</v>
      </c>
      <c r="L895" s="3">
        <v>44752</v>
      </c>
      <c r="M895" s="1">
        <v>166</v>
      </c>
      <c r="N895" s="1" t="s">
        <v>5288</v>
      </c>
      <c r="O895" s="1" t="s">
        <v>5289</v>
      </c>
      <c r="P895" s="1">
        <v>520</v>
      </c>
      <c r="Q895" s="1" t="s">
        <v>5291</v>
      </c>
      <c r="R895">
        <f t="shared" ca="1" si="13"/>
        <v>0</v>
      </c>
      <c r="S895">
        <f t="shared" ca="1" si="13"/>
        <v>1</v>
      </c>
    </row>
    <row r="896" spans="1:19" ht="13.2">
      <c r="A896" s="1" t="s">
        <v>5292</v>
      </c>
      <c r="B896" s="1">
        <v>11</v>
      </c>
      <c r="C896" s="1" t="str">
        <f ca="1">IFERROR(__xludf.DUMMYFUNCTION("GOOGLETRANSLATE(D896,""en"",""pt"")"),"Pequeno")</f>
        <v>Pequeno</v>
      </c>
      <c r="D896" s="3">
        <v>43666</v>
      </c>
      <c r="E896" s="1">
        <v>3</v>
      </c>
      <c r="F896" s="2" t="str">
        <f ca="1">IFERROR(__xludf.DUMMYFUNCTION("GOOGLETRANSLATE(I896,""en"",""pt"")"),"Queijo")</f>
        <v>Queijo</v>
      </c>
      <c r="G896" s="1" t="s">
        <v>5293</v>
      </c>
      <c r="H896" s="1" t="s">
        <v>2130</v>
      </c>
      <c r="I896" s="1" t="str">
        <f ca="1">IFERROR(__xludf.DUMMYFUNCTION("GOOGLETRANSLATE(O896,""en"",""pt"")"),"27")</f>
        <v>27</v>
      </c>
      <c r="J896" s="1" t="str">
        <f ca="1">IFERROR(__xludf.DUMMYFUNCTION("GOOGLETRANSLATE(Q896,""en"",""pt"")"),"Congeladas")</f>
        <v>Congeladas</v>
      </c>
      <c r="K896" s="3">
        <v>43662</v>
      </c>
      <c r="L896" s="3">
        <v>43689</v>
      </c>
      <c r="M896" s="1">
        <v>14</v>
      </c>
      <c r="N896" s="1" t="s">
        <v>5294</v>
      </c>
      <c r="O896" s="1" t="s">
        <v>5295</v>
      </c>
      <c r="P896" s="1">
        <v>20</v>
      </c>
      <c r="Q896" s="1" t="s">
        <v>5297</v>
      </c>
      <c r="R896">
        <f t="shared" ca="1" si="13"/>
        <v>1</v>
      </c>
      <c r="S896">
        <f t="shared" ca="1" si="13"/>
        <v>0</v>
      </c>
    </row>
    <row r="897" spans="1:19" ht="13.2">
      <c r="A897" s="1" t="s">
        <v>5298</v>
      </c>
      <c r="B897" s="1">
        <v>37</v>
      </c>
      <c r="C897" s="1" t="str">
        <f ca="1">IFERROR(__xludf.DUMMYFUNCTION("GOOGLETRANSLATE(D897,""en"",""pt"")"),"Pequeno")</f>
        <v>Pequeno</v>
      </c>
      <c r="D897" s="3">
        <v>43522</v>
      </c>
      <c r="E897" s="1">
        <v>6</v>
      </c>
      <c r="F897" s="2" t="str">
        <f ca="1">IFERROR(__xludf.DUMMYFUNCTION("GOOGLETRANSLATE(I897,""en"",""pt"")"),"Coalhada")</f>
        <v>Coalhada</v>
      </c>
      <c r="G897" s="1" t="s">
        <v>5299</v>
      </c>
      <c r="H897" s="1" t="s">
        <v>5300</v>
      </c>
      <c r="I897" s="1" t="str">
        <f ca="1">IFERROR(__xludf.DUMMYFUNCTION("GOOGLETRANSLATE(O897,""en"",""pt"")"),"7")</f>
        <v>7</v>
      </c>
      <c r="J897" s="1" t="str">
        <f ca="1">IFERROR(__xludf.DUMMYFUNCTION("GOOGLETRANSLATE(Q897,""en"",""pt"")"),"Refrigerado")</f>
        <v>Refrigerado</v>
      </c>
      <c r="K897" s="3">
        <v>43482</v>
      </c>
      <c r="L897" s="3">
        <v>43489</v>
      </c>
      <c r="M897" s="1">
        <v>55</v>
      </c>
      <c r="N897" s="1" t="s">
        <v>5301</v>
      </c>
      <c r="O897" s="1" t="s">
        <v>5302</v>
      </c>
      <c r="P897" s="1">
        <v>72</v>
      </c>
      <c r="Q897" s="1" t="s">
        <v>2221</v>
      </c>
      <c r="R897">
        <f t="shared" ca="1" si="13"/>
        <v>0</v>
      </c>
      <c r="S897">
        <f t="shared" ca="1" si="13"/>
        <v>1</v>
      </c>
    </row>
    <row r="898" spans="1:19" ht="13.2">
      <c r="A898" s="1" t="s">
        <v>5303</v>
      </c>
      <c r="B898" s="1">
        <v>67</v>
      </c>
      <c r="C898" s="1" t="str">
        <f ca="1">IFERROR(__xludf.DUMMYFUNCTION("GOOGLETRANSLATE(D898,""en"",""pt"")"),"Grande")</f>
        <v>Grande</v>
      </c>
      <c r="D898" s="3">
        <v>44150</v>
      </c>
      <c r="E898" s="1">
        <v>8</v>
      </c>
      <c r="F898" s="2" t="str">
        <f ca="1">IFERROR(__xludf.DUMMYFUNCTION("GOOGLETRANSLATE(I898,""en"",""pt"")"),"Soro de leite coalhado")</f>
        <v>Soro de leite coalhado</v>
      </c>
      <c r="G898" s="1" t="s">
        <v>5304</v>
      </c>
      <c r="H898" s="4">
        <v>45467</v>
      </c>
      <c r="I898" s="1" t="str">
        <f ca="1">IFERROR(__xludf.DUMMYFUNCTION("GOOGLETRANSLATE(O898,""en"",""pt"")"),"12")</f>
        <v>12</v>
      </c>
      <c r="J898" s="1" t="str">
        <f ca="1">IFERROR(__xludf.DUMMYFUNCTION("GOOGLETRANSLATE(Q898,""en"",""pt"")"),"Refrigerado")</f>
        <v>Refrigerado</v>
      </c>
      <c r="K898" s="3">
        <v>44121</v>
      </c>
      <c r="L898" s="3">
        <v>44133</v>
      </c>
      <c r="M898" s="1">
        <v>86</v>
      </c>
      <c r="N898" s="1" t="s">
        <v>5305</v>
      </c>
      <c r="O898" s="5">
        <v>167617</v>
      </c>
      <c r="P898" s="1">
        <v>333</v>
      </c>
      <c r="Q898" s="1" t="s">
        <v>3889</v>
      </c>
      <c r="R898">
        <f t="shared" ca="1" si="13"/>
        <v>0</v>
      </c>
      <c r="S898">
        <f t="shared" ca="1" si="13"/>
        <v>0</v>
      </c>
    </row>
    <row r="899" spans="1:19" ht="13.2">
      <c r="A899" s="1" t="s">
        <v>5307</v>
      </c>
      <c r="B899" s="1">
        <v>97</v>
      </c>
      <c r="C899" s="1" t="str">
        <f ca="1">IFERROR(__xludf.DUMMYFUNCTION("GOOGLETRANSLATE(D899,""en"",""pt"")"),"Grande")</f>
        <v>Grande</v>
      </c>
      <c r="D899" s="3">
        <v>43660</v>
      </c>
      <c r="E899" s="1">
        <v>3</v>
      </c>
      <c r="F899" s="2" t="str">
        <f ca="1">IFERROR(__xludf.DUMMYFUNCTION("GOOGLETRANSLATE(I899,""en"",""pt"")"),"Queijo")</f>
        <v>Queijo</v>
      </c>
      <c r="G899" s="1" t="s">
        <v>5308</v>
      </c>
      <c r="H899" s="6">
        <v>45518</v>
      </c>
      <c r="I899" s="1" t="str">
        <f ca="1">IFERROR(__xludf.DUMMYFUNCTION("GOOGLETRANSLATE(O899,""en"",""pt"")"),"44")</f>
        <v>44</v>
      </c>
      <c r="J899" s="1" t="str">
        <f ca="1">IFERROR(__xludf.DUMMYFUNCTION("GOOGLETRANSLATE(Q899,""en"",""pt"")"),"Refrigerado")</f>
        <v>Refrigerado</v>
      </c>
      <c r="K899" s="3">
        <v>43628</v>
      </c>
      <c r="L899" s="3">
        <v>43672</v>
      </c>
      <c r="M899" s="1">
        <v>229</v>
      </c>
      <c r="N899" s="1" t="s">
        <v>5309</v>
      </c>
      <c r="O899" s="1" t="s">
        <v>5310</v>
      </c>
      <c r="P899" s="1">
        <v>144</v>
      </c>
      <c r="Q899" s="1" t="s">
        <v>5311</v>
      </c>
      <c r="R899">
        <f t="shared" ref="R899:S962" ca="1" si="14">RANDBETWEEN(0,1)</f>
        <v>0</v>
      </c>
      <c r="S899">
        <f t="shared" ca="1" si="14"/>
        <v>1</v>
      </c>
    </row>
    <row r="900" spans="1:19" ht="13.2">
      <c r="A900" s="1" t="s">
        <v>2468</v>
      </c>
      <c r="B900" s="1">
        <v>31</v>
      </c>
      <c r="C900" s="1" t="str">
        <f ca="1">IFERROR(__xludf.DUMMYFUNCTION("GOOGLETRANSLATE(D900,""en"",""pt"")"),"Grande")</f>
        <v>Grande</v>
      </c>
      <c r="D900" s="3">
        <v>44852</v>
      </c>
      <c r="E900" s="1">
        <v>7</v>
      </c>
      <c r="F900" s="2" t="str">
        <f ca="1">IFERROR(__xludf.DUMMYFUNCTION("GOOGLETRANSLATE(I900,""en"",""pt"")"),"Lassi")</f>
        <v>Lassi</v>
      </c>
      <c r="G900" s="1" t="s">
        <v>5312</v>
      </c>
      <c r="H900" s="6">
        <v>45516</v>
      </c>
      <c r="I900" s="1" t="str">
        <f ca="1">IFERROR(__xludf.DUMMYFUNCTION("GOOGLETRANSLATE(O900,""en"",""pt"")"),"18")</f>
        <v>18</v>
      </c>
      <c r="J900" s="1" t="str">
        <f ca="1">IFERROR(__xludf.DUMMYFUNCTION("GOOGLETRANSLATE(Q900,""en"",""pt"")"),"Refrigerado")</f>
        <v>Refrigerado</v>
      </c>
      <c r="K900" s="3">
        <v>44827</v>
      </c>
      <c r="L900" s="3">
        <v>44845</v>
      </c>
      <c r="M900" s="1">
        <v>565</v>
      </c>
      <c r="N900" s="1" t="s">
        <v>5191</v>
      </c>
      <c r="O900" s="1" t="s">
        <v>5313</v>
      </c>
      <c r="P900" s="1">
        <v>198</v>
      </c>
      <c r="Q900" s="1" t="s">
        <v>5315</v>
      </c>
      <c r="R900">
        <f t="shared" ca="1" si="14"/>
        <v>1</v>
      </c>
      <c r="S900">
        <f t="shared" ca="1" si="14"/>
        <v>0</v>
      </c>
    </row>
    <row r="901" spans="1:19" ht="13.2">
      <c r="A901" s="1" t="s">
        <v>5316</v>
      </c>
      <c r="B901" s="1">
        <v>98</v>
      </c>
      <c r="C901" s="1" t="str">
        <f ca="1">IFERROR(__xludf.DUMMYFUNCTION("GOOGLETRANSLATE(D901,""en"",""pt"")"),"Médio")</f>
        <v>Médio</v>
      </c>
      <c r="D901" s="3">
        <v>44029</v>
      </c>
      <c r="E901" s="1">
        <v>5</v>
      </c>
      <c r="F901" s="2" t="str">
        <f ca="1">IFERROR(__xludf.DUMMYFUNCTION("GOOGLETRANSLATE(I901,""en"",""pt"")"),"Sorvete")</f>
        <v>Sorvete</v>
      </c>
      <c r="G901" s="1" t="s">
        <v>5317</v>
      </c>
      <c r="H901" s="1" t="s">
        <v>5318</v>
      </c>
      <c r="I901" s="1" t="str">
        <f ca="1">IFERROR(__xludf.DUMMYFUNCTION("GOOGLETRANSLATE(O901,""en"",""pt"")"),"28")</f>
        <v>28</v>
      </c>
      <c r="J901" s="1" t="str">
        <f ca="1">IFERROR(__xludf.DUMMYFUNCTION("GOOGLETRANSLATE(Q901,""en"",""pt"")"),"Congeladas")</f>
        <v>Congeladas</v>
      </c>
      <c r="K901" s="3">
        <v>43973</v>
      </c>
      <c r="L901" s="3">
        <v>44001</v>
      </c>
      <c r="M901" s="1">
        <v>424</v>
      </c>
      <c r="N901" s="1" t="s">
        <v>5319</v>
      </c>
      <c r="O901" s="5">
        <v>565366</v>
      </c>
      <c r="P901" s="1">
        <v>485</v>
      </c>
      <c r="Q901" s="1" t="s">
        <v>5321</v>
      </c>
      <c r="R901">
        <f t="shared" ca="1" si="14"/>
        <v>1</v>
      </c>
      <c r="S901">
        <f t="shared" ca="1" si="14"/>
        <v>0</v>
      </c>
    </row>
    <row r="902" spans="1:19" ht="13.2">
      <c r="A902" s="1" t="s">
        <v>5322</v>
      </c>
      <c r="B902" s="1">
        <v>93</v>
      </c>
      <c r="C902" s="1" t="str">
        <f ca="1">IFERROR(__xludf.DUMMYFUNCTION("GOOGLETRANSLATE(D902,""en"",""pt"")"),"Pequeno")</f>
        <v>Pequeno</v>
      </c>
      <c r="D902" s="3">
        <v>43996</v>
      </c>
      <c r="E902" s="1">
        <v>5</v>
      </c>
      <c r="F902" s="2" t="str">
        <f ca="1">IFERROR(__xludf.DUMMYFUNCTION("GOOGLETRANSLATE(I902,""en"",""pt"")"),"Sorvete")</f>
        <v>Sorvete</v>
      </c>
      <c r="G902" s="1" t="s">
        <v>5323</v>
      </c>
      <c r="H902" s="1" t="s">
        <v>392</v>
      </c>
      <c r="I902" s="1" t="str">
        <f ca="1">IFERROR(__xludf.DUMMYFUNCTION("GOOGLETRANSLATE(O902,""en"",""pt"")"),"30")</f>
        <v>30</v>
      </c>
      <c r="J902" s="1" t="str">
        <f ca="1">IFERROR(__xludf.DUMMYFUNCTION("GOOGLETRANSLATE(Q902,""en"",""pt"")"),"Congeladas")</f>
        <v>Congeladas</v>
      </c>
      <c r="K902" s="3">
        <v>43993</v>
      </c>
      <c r="L902" s="3">
        <v>44023</v>
      </c>
      <c r="M902" s="1">
        <v>441</v>
      </c>
      <c r="N902" s="1" t="s">
        <v>5324</v>
      </c>
      <c r="O902" s="1" t="s">
        <v>5325</v>
      </c>
      <c r="P902" s="1">
        <v>407</v>
      </c>
      <c r="Q902" s="1" t="s">
        <v>5326</v>
      </c>
      <c r="R902">
        <f t="shared" ca="1" si="14"/>
        <v>1</v>
      </c>
      <c r="S902">
        <f t="shared" ca="1" si="14"/>
        <v>1</v>
      </c>
    </row>
    <row r="903" spans="1:19" ht="13.2">
      <c r="A903" s="1" t="s">
        <v>5327</v>
      </c>
      <c r="B903" s="1">
        <v>26</v>
      </c>
      <c r="C903" s="1" t="str">
        <f ca="1">IFERROR(__xludf.DUMMYFUNCTION("GOOGLETRANSLATE(D903,""en"",""pt"")"),"Médio")</f>
        <v>Médio</v>
      </c>
      <c r="D903" s="3">
        <v>43586</v>
      </c>
      <c r="E903" s="1">
        <v>2</v>
      </c>
      <c r="F903" s="2" t="str">
        <f ca="1">IFERROR(__xludf.DUMMYFUNCTION("GOOGLETRANSLATE(I903,""en"",""pt"")"),"Manteiga")</f>
        <v>Manteiga</v>
      </c>
      <c r="G903" s="1" t="s">
        <v>5328</v>
      </c>
      <c r="H903" s="1" t="s">
        <v>5329</v>
      </c>
      <c r="I903" s="1" t="str">
        <f ca="1">IFERROR(__xludf.DUMMYFUNCTION("GOOGLETRANSLATE(O903,""en"",""pt"")"),"31")</f>
        <v>31</v>
      </c>
      <c r="J903" s="1" t="str">
        <f ca="1">IFERROR(__xludf.DUMMYFUNCTION("GOOGLETRANSLATE(Q903,""en"",""pt"")"),"Refrigerado")</f>
        <v>Refrigerado</v>
      </c>
      <c r="K903" s="3">
        <v>43530</v>
      </c>
      <c r="L903" s="3">
        <v>43561</v>
      </c>
      <c r="M903" s="1">
        <v>135</v>
      </c>
      <c r="N903" s="1" t="s">
        <v>2152</v>
      </c>
      <c r="O903" s="7">
        <v>106408</v>
      </c>
      <c r="P903" s="1">
        <v>146</v>
      </c>
      <c r="Q903" s="1" t="s">
        <v>5330</v>
      </c>
      <c r="R903">
        <f t="shared" ca="1" si="14"/>
        <v>0</v>
      </c>
      <c r="S903">
        <f t="shared" ca="1" si="14"/>
        <v>1</v>
      </c>
    </row>
    <row r="904" spans="1:19" ht="13.2">
      <c r="A904" s="1" t="s">
        <v>5331</v>
      </c>
      <c r="B904" s="1">
        <v>99</v>
      </c>
      <c r="C904" s="1" t="str">
        <f ca="1">IFERROR(__xludf.DUMMYFUNCTION("GOOGLETRANSLATE(D904,""en"",""pt"")"),"Grande")</f>
        <v>Grande</v>
      </c>
      <c r="D904" s="3">
        <v>44798</v>
      </c>
      <c r="E904" s="1">
        <v>8</v>
      </c>
      <c r="F904" s="2" t="str">
        <f ca="1">IFERROR(__xludf.DUMMYFUNCTION("GOOGLETRANSLATE(I904,""en"",""pt"")"),"Soro de leite coalhado")</f>
        <v>Soro de leite coalhado</v>
      </c>
      <c r="G904" s="1" t="s">
        <v>5332</v>
      </c>
      <c r="H904" s="1" t="s">
        <v>5333</v>
      </c>
      <c r="I904" s="1" t="str">
        <f ca="1">IFERROR(__xludf.DUMMYFUNCTION("GOOGLETRANSLATE(O904,""en"",""pt"")"),"13")</f>
        <v>13</v>
      </c>
      <c r="J904" s="1" t="str">
        <f ca="1">IFERROR(__xludf.DUMMYFUNCTION("GOOGLETRANSLATE(Q904,""en"",""pt"")"),"Refrigerado")</f>
        <v>Refrigerado</v>
      </c>
      <c r="K904" s="3">
        <v>44765</v>
      </c>
      <c r="L904" s="3">
        <v>44778</v>
      </c>
      <c r="M904" s="1">
        <v>634</v>
      </c>
      <c r="N904" s="1" t="s">
        <v>5334</v>
      </c>
      <c r="O904" s="1" t="s">
        <v>5335</v>
      </c>
      <c r="P904" s="1">
        <v>194</v>
      </c>
      <c r="Q904" s="1" t="s">
        <v>5336</v>
      </c>
      <c r="R904">
        <f t="shared" ca="1" si="14"/>
        <v>1</v>
      </c>
      <c r="S904">
        <f t="shared" ca="1" si="14"/>
        <v>1</v>
      </c>
    </row>
    <row r="905" spans="1:19" ht="13.2">
      <c r="A905" s="1" t="s">
        <v>5337</v>
      </c>
      <c r="B905" s="1">
        <v>87</v>
      </c>
      <c r="C905" s="1" t="str">
        <f ca="1">IFERROR(__xludf.DUMMYFUNCTION("GOOGLETRANSLATE(D905,""en"",""pt"")"),"Médio")</f>
        <v>Médio</v>
      </c>
      <c r="D905" s="3">
        <v>44604</v>
      </c>
      <c r="E905" s="1">
        <v>3</v>
      </c>
      <c r="F905" s="2" t="str">
        <f ca="1">IFERROR(__xludf.DUMMYFUNCTION("GOOGLETRANSLATE(I905,""en"",""pt"")"),"Queijo")</f>
        <v>Queijo</v>
      </c>
      <c r="G905" s="1" t="s">
        <v>5338</v>
      </c>
      <c r="H905" s="1" t="s">
        <v>1205</v>
      </c>
      <c r="I905" s="1" t="str">
        <f ca="1">IFERROR(__xludf.DUMMYFUNCTION("GOOGLETRANSLATE(O905,""en"",""pt"")"),"57")</f>
        <v>57</v>
      </c>
      <c r="J905" s="1" t="str">
        <f ca="1">IFERROR(__xludf.DUMMYFUNCTION("GOOGLETRANSLATE(Q905,""en"",""pt"")"),"Congeladas")</f>
        <v>Congeladas</v>
      </c>
      <c r="K905" s="3">
        <v>44585</v>
      </c>
      <c r="L905" s="3">
        <v>44642</v>
      </c>
      <c r="M905" s="1">
        <v>80</v>
      </c>
      <c r="N905" s="1" t="s">
        <v>5339</v>
      </c>
      <c r="O905" s="1" t="s">
        <v>5340</v>
      </c>
      <c r="P905" s="1">
        <v>202</v>
      </c>
      <c r="Q905" s="1" t="s">
        <v>5341</v>
      </c>
      <c r="R905">
        <f t="shared" ca="1" si="14"/>
        <v>1</v>
      </c>
      <c r="S905">
        <f t="shared" ca="1" si="14"/>
        <v>0</v>
      </c>
    </row>
    <row r="906" spans="1:19" ht="13.2">
      <c r="A906" s="1" t="s">
        <v>1855</v>
      </c>
      <c r="B906" s="1">
        <v>99</v>
      </c>
      <c r="C906" s="1" t="str">
        <f ca="1">IFERROR(__xludf.DUMMYFUNCTION("GOOGLETRANSLATE(D906,""en"",""pt"")"),"Médio")</f>
        <v>Médio</v>
      </c>
      <c r="D906" s="3">
        <v>44037</v>
      </c>
      <c r="E906" s="1">
        <v>8</v>
      </c>
      <c r="F906" s="2" t="str">
        <f ca="1">IFERROR(__xludf.DUMMYFUNCTION("GOOGLETRANSLATE(I906,""en"",""pt"")"),"Soro de leite coalhado")</f>
        <v>Soro de leite coalhado</v>
      </c>
      <c r="G906" s="1" t="s">
        <v>5342</v>
      </c>
      <c r="H906" s="4">
        <v>45313</v>
      </c>
      <c r="I906" s="1" t="str">
        <f ca="1">IFERROR(__xludf.DUMMYFUNCTION("GOOGLETRANSLATE(O906,""en"",""pt"")"),"11")</f>
        <v>11</v>
      </c>
      <c r="J906" s="1" t="str">
        <f ca="1">IFERROR(__xludf.DUMMYFUNCTION("GOOGLETRANSLATE(Q906,""en"",""pt"")"),"Refrigerado")</f>
        <v>Refrigerado</v>
      </c>
      <c r="K906" s="3">
        <v>44017</v>
      </c>
      <c r="L906" s="3">
        <v>44028</v>
      </c>
      <c r="M906" s="1">
        <v>906</v>
      </c>
      <c r="N906" s="1" t="s">
        <v>1833</v>
      </c>
      <c r="O906" s="1" t="s">
        <v>5343</v>
      </c>
      <c r="P906" s="1">
        <v>34</v>
      </c>
      <c r="Q906" s="1" t="s">
        <v>3556</v>
      </c>
      <c r="R906">
        <f t="shared" ca="1" si="14"/>
        <v>1</v>
      </c>
      <c r="S906">
        <f t="shared" ca="1" si="14"/>
        <v>0</v>
      </c>
    </row>
    <row r="907" spans="1:19" ht="13.2">
      <c r="A907" s="1" t="s">
        <v>5344</v>
      </c>
      <c r="B907" s="1">
        <v>77</v>
      </c>
      <c r="C907" s="1" t="str">
        <f ca="1">IFERROR(__xludf.DUMMYFUNCTION("GOOGLETRANSLATE(D907,""en"",""pt"")"),"Pequeno")</f>
        <v>Pequeno</v>
      </c>
      <c r="D907" s="3">
        <v>44149</v>
      </c>
      <c r="E907" s="1">
        <v>9</v>
      </c>
      <c r="F907" s="2" t="str">
        <f ca="1">IFERROR(__xludf.DUMMYFUNCTION("GOOGLETRANSLATE(I907,""en"",""pt"")"),"Painel")</f>
        <v>Painel</v>
      </c>
      <c r="G907" s="1" t="s">
        <v>5345</v>
      </c>
      <c r="H907" s="1" t="s">
        <v>2460</v>
      </c>
      <c r="I907" s="1" t="str">
        <f ca="1">IFERROR(__xludf.DUMMYFUNCTION("GOOGLETRANSLATE(O907,""en"",""pt"")"),"7")</f>
        <v>7</v>
      </c>
      <c r="J907" s="1" t="str">
        <f ca="1">IFERROR(__xludf.DUMMYFUNCTION("GOOGLETRANSLATE(Q907,""en"",""pt"")"),"Refrigerado")</f>
        <v>Refrigerado</v>
      </c>
      <c r="K907" s="3">
        <v>44100</v>
      </c>
      <c r="L907" s="3">
        <v>44107</v>
      </c>
      <c r="M907" s="1">
        <v>7</v>
      </c>
      <c r="N907" s="1" t="s">
        <v>5346</v>
      </c>
      <c r="O907" s="1" t="s">
        <v>5347</v>
      </c>
      <c r="P907" s="1">
        <v>300</v>
      </c>
      <c r="Q907" s="1" t="s">
        <v>5349</v>
      </c>
      <c r="R907">
        <f t="shared" ca="1" si="14"/>
        <v>1</v>
      </c>
      <c r="S907">
        <f t="shared" ca="1" si="14"/>
        <v>1</v>
      </c>
    </row>
    <row r="908" spans="1:19" ht="13.2">
      <c r="A908" s="1" t="s">
        <v>5350</v>
      </c>
      <c r="B908" s="1">
        <v>57</v>
      </c>
      <c r="C908" s="1" t="str">
        <f ca="1">IFERROR(__xludf.DUMMYFUNCTION("GOOGLETRANSLATE(D908,""en"",""pt"")"),"Pequeno")</f>
        <v>Pequeno</v>
      </c>
      <c r="D908" s="3">
        <v>43639</v>
      </c>
      <c r="E908" s="1">
        <v>6</v>
      </c>
      <c r="F908" s="2" t="str">
        <f ca="1">IFERROR(__xludf.DUMMYFUNCTION("GOOGLETRANSLATE(I908,""en"",""pt"")"),"Coalhada")</f>
        <v>Coalhada</v>
      </c>
      <c r="G908" s="1" t="s">
        <v>5351</v>
      </c>
      <c r="H908" s="1" t="s">
        <v>5352</v>
      </c>
      <c r="I908" s="1" t="str">
        <f ca="1">IFERROR(__xludf.DUMMYFUNCTION("GOOGLETRANSLATE(O908,""en"",""pt"")"),"6")</f>
        <v>6</v>
      </c>
      <c r="J908" s="1" t="str">
        <f ca="1">IFERROR(__xludf.DUMMYFUNCTION("GOOGLETRANSLATE(Q908,""en"",""pt"")"),"Refrigerado")</f>
        <v>Refrigerado</v>
      </c>
      <c r="K908" s="3">
        <v>43605</v>
      </c>
      <c r="L908" s="3">
        <v>43611</v>
      </c>
      <c r="M908" s="1">
        <v>216</v>
      </c>
      <c r="N908" s="1" t="s">
        <v>5353</v>
      </c>
      <c r="O908" s="1" t="s">
        <v>5354</v>
      </c>
      <c r="P908" s="1">
        <v>82</v>
      </c>
      <c r="Q908" s="1" t="s">
        <v>5355</v>
      </c>
      <c r="R908">
        <f t="shared" ca="1" si="14"/>
        <v>1</v>
      </c>
      <c r="S908">
        <f t="shared" ca="1" si="14"/>
        <v>1</v>
      </c>
    </row>
    <row r="909" spans="1:19" ht="13.2">
      <c r="A909" s="1" t="s">
        <v>5356</v>
      </c>
      <c r="B909" s="1">
        <v>52</v>
      </c>
      <c r="C909" s="1" t="str">
        <f ca="1">IFERROR(__xludf.DUMMYFUNCTION("GOOGLETRANSLATE(D909,""en"",""pt"")"),"Pequeno")</f>
        <v>Pequeno</v>
      </c>
      <c r="D909" s="3">
        <v>43835</v>
      </c>
      <c r="E909" s="1">
        <v>9</v>
      </c>
      <c r="F909" s="2" t="str">
        <f ca="1">IFERROR(__xludf.DUMMYFUNCTION("GOOGLETRANSLATE(I909,""en"",""pt"")"),"Painel")</f>
        <v>Painel</v>
      </c>
      <c r="G909" s="1" t="s">
        <v>5357</v>
      </c>
      <c r="H909" s="1" t="s">
        <v>900</v>
      </c>
      <c r="I909" s="1" t="str">
        <f ca="1">IFERROR(__xludf.DUMMYFUNCTION("GOOGLETRANSLATE(O909,""en"",""pt"")"),"8")</f>
        <v>8</v>
      </c>
      <c r="J909" s="1" t="str">
        <f ca="1">IFERROR(__xludf.DUMMYFUNCTION("GOOGLETRANSLATE(Q909,""en"",""pt"")"),"Refrigerado")</f>
        <v>Refrigerado</v>
      </c>
      <c r="K909" s="3">
        <v>43777</v>
      </c>
      <c r="L909" s="3">
        <v>43785</v>
      </c>
      <c r="M909" s="1">
        <v>5</v>
      </c>
      <c r="N909" s="1" t="s">
        <v>5358</v>
      </c>
      <c r="O909" s="1" t="s">
        <v>5359</v>
      </c>
      <c r="P909" s="1">
        <v>240</v>
      </c>
      <c r="Q909" s="1" t="s">
        <v>5361</v>
      </c>
      <c r="R909">
        <f t="shared" ca="1" si="14"/>
        <v>1</v>
      </c>
      <c r="S909">
        <f t="shared" ca="1" si="14"/>
        <v>0</v>
      </c>
    </row>
    <row r="910" spans="1:19" ht="13.2">
      <c r="A910" s="1" t="s">
        <v>5362</v>
      </c>
      <c r="B910" s="1">
        <v>25</v>
      </c>
      <c r="C910" s="1" t="str">
        <f ca="1">IFERROR(__xludf.DUMMYFUNCTION("GOOGLETRANSLATE(D910,""en"",""pt"")"),"Pequeno")</f>
        <v>Pequeno</v>
      </c>
      <c r="D910" s="3">
        <v>44048</v>
      </c>
      <c r="E910" s="1">
        <v>9</v>
      </c>
      <c r="F910" s="2" t="str">
        <f ca="1">IFERROR(__xludf.DUMMYFUNCTION("GOOGLETRANSLATE(I910,""en"",""pt"")"),"Painel")</f>
        <v>Painel</v>
      </c>
      <c r="G910" s="1" t="s">
        <v>5363</v>
      </c>
      <c r="H910" s="6">
        <v>45439</v>
      </c>
      <c r="I910" s="1" t="str">
        <f ca="1">IFERROR(__xludf.DUMMYFUNCTION("GOOGLETRANSLATE(O910,""en"",""pt"")"),"14")</f>
        <v>14</v>
      </c>
      <c r="J910" s="1" t="str">
        <f ca="1">IFERROR(__xludf.DUMMYFUNCTION("GOOGLETRANSLATE(Q910,""en"",""pt"")"),"Refrigerado")</f>
        <v>Refrigerado</v>
      </c>
      <c r="K910" s="3">
        <v>43995</v>
      </c>
      <c r="L910" s="3">
        <v>44009</v>
      </c>
      <c r="M910" s="1">
        <v>39</v>
      </c>
      <c r="N910" s="1" t="s">
        <v>593</v>
      </c>
      <c r="O910" s="1" t="s">
        <v>5364</v>
      </c>
      <c r="P910" s="1">
        <v>6</v>
      </c>
      <c r="Q910" s="1" t="s">
        <v>5365</v>
      </c>
      <c r="R910">
        <f t="shared" ca="1" si="14"/>
        <v>0</v>
      </c>
      <c r="S910">
        <f t="shared" ca="1" si="14"/>
        <v>0</v>
      </c>
    </row>
    <row r="911" spans="1:19" ht="13.2">
      <c r="A911" s="1" t="s">
        <v>5366</v>
      </c>
      <c r="B911" s="1">
        <v>34</v>
      </c>
      <c r="C911" s="1" t="str">
        <f ca="1">IFERROR(__xludf.DUMMYFUNCTION("GOOGLETRANSLATE(D911,""en"",""pt"")"),"Pequeno")</f>
        <v>Pequeno</v>
      </c>
      <c r="D911" s="3">
        <v>44662</v>
      </c>
      <c r="E911" s="1">
        <v>7</v>
      </c>
      <c r="F911" s="2" t="str">
        <f ca="1">IFERROR(__xludf.DUMMYFUNCTION("GOOGLETRANSLATE(I911,""en"",""pt"")"),"Lassi")</f>
        <v>Lassi</v>
      </c>
      <c r="G911" s="1" t="s">
        <v>5367</v>
      </c>
      <c r="H911" s="1" t="s">
        <v>5368</v>
      </c>
      <c r="I911" s="1" t="str">
        <f ca="1">IFERROR(__xludf.DUMMYFUNCTION("GOOGLETRANSLATE(O911,""en"",""pt"")"),"12")</f>
        <v>12</v>
      </c>
      <c r="J911" s="1" t="str">
        <f ca="1">IFERROR(__xludf.DUMMYFUNCTION("GOOGLETRANSLATE(Q911,""en"",""pt"")"),"Refrigerado")</f>
        <v>Refrigerado</v>
      </c>
      <c r="K911" s="3">
        <v>44609</v>
      </c>
      <c r="L911" s="3">
        <v>44621</v>
      </c>
      <c r="M911" s="1">
        <v>45</v>
      </c>
      <c r="N911" s="1" t="s">
        <v>4491</v>
      </c>
      <c r="O911" s="5">
        <v>919349</v>
      </c>
      <c r="P911" s="1">
        <v>141</v>
      </c>
      <c r="Q911" s="1" t="s">
        <v>5369</v>
      </c>
      <c r="R911">
        <f t="shared" ca="1" si="14"/>
        <v>1</v>
      </c>
      <c r="S911">
        <f t="shared" ca="1" si="14"/>
        <v>1</v>
      </c>
    </row>
    <row r="912" spans="1:19" ht="13.2">
      <c r="A912" s="1" t="s">
        <v>5370</v>
      </c>
      <c r="B912" s="1">
        <v>49</v>
      </c>
      <c r="C912" s="1" t="str">
        <f ca="1">IFERROR(__xludf.DUMMYFUNCTION("GOOGLETRANSLATE(D912,""en"",""pt"")"),"Médio")</f>
        <v>Médio</v>
      </c>
      <c r="D912" s="3">
        <v>44564</v>
      </c>
      <c r="E912" s="1">
        <v>6</v>
      </c>
      <c r="F912" s="2" t="str">
        <f ca="1">IFERROR(__xludf.DUMMYFUNCTION("GOOGLETRANSLATE(I912,""en"",""pt"")"),"Coalhada")</f>
        <v>Coalhada</v>
      </c>
      <c r="G912" s="1" t="s">
        <v>5371</v>
      </c>
      <c r="H912" s="1" t="s">
        <v>5372</v>
      </c>
      <c r="I912" s="1" t="str">
        <f ca="1">IFERROR(__xludf.DUMMYFUNCTION("GOOGLETRANSLATE(O912,""en"",""pt"")"),"6")</f>
        <v>6</v>
      </c>
      <c r="J912" s="1" t="str">
        <f ca="1">IFERROR(__xludf.DUMMYFUNCTION("GOOGLETRANSLATE(Q912,""en"",""pt"")"),"Refrigerado")</f>
        <v>Refrigerado</v>
      </c>
      <c r="K912" s="3">
        <v>44531</v>
      </c>
      <c r="L912" s="3">
        <v>44537</v>
      </c>
      <c r="M912" s="1">
        <v>95</v>
      </c>
      <c r="N912" s="1" t="s">
        <v>5373</v>
      </c>
      <c r="O912" s="1" t="s">
        <v>5374</v>
      </c>
      <c r="P912" s="1">
        <v>233</v>
      </c>
      <c r="Q912" s="1" t="s">
        <v>5375</v>
      </c>
      <c r="R912">
        <f t="shared" ca="1" si="14"/>
        <v>1</v>
      </c>
      <c r="S912">
        <f t="shared" ca="1" si="14"/>
        <v>0</v>
      </c>
    </row>
    <row r="913" spans="1:19" ht="13.2">
      <c r="A913" s="1" t="s">
        <v>1698</v>
      </c>
      <c r="B913" s="1">
        <v>58</v>
      </c>
      <c r="C913" s="1" t="str">
        <f ca="1">IFERROR(__xludf.DUMMYFUNCTION("GOOGLETRANSLATE(D913,""en"",""pt"")"),"Médio")</f>
        <v>Médio</v>
      </c>
      <c r="D913" s="3">
        <v>43599</v>
      </c>
      <c r="E913" s="1">
        <v>1</v>
      </c>
      <c r="F913" s="2" t="str">
        <f ca="1">IFERROR(__xludf.DUMMYFUNCTION("GOOGLETRANSLATE(I913,""en"",""pt"")"),"Leite")</f>
        <v>Leite</v>
      </c>
      <c r="G913" s="1" t="s">
        <v>5376</v>
      </c>
      <c r="H913" s="1" t="s">
        <v>5377</v>
      </c>
      <c r="I913" s="1" t="str">
        <f ca="1">IFERROR(__xludf.DUMMYFUNCTION("GOOGLETRANSLATE(O913,""en"",""pt"")"),"29")</f>
        <v>29</v>
      </c>
      <c r="J913" s="1" t="str">
        <f ca="1">IFERROR(__xludf.DUMMYFUNCTION("GOOGLETRANSLATE(Q913,""en"",""pt"")"),"Pacote Tetra")</f>
        <v>Pacote Tetra</v>
      </c>
      <c r="K913" s="3">
        <v>43596</v>
      </c>
      <c r="L913" s="3">
        <v>43625</v>
      </c>
      <c r="M913" s="1">
        <v>272</v>
      </c>
      <c r="N913" s="1" t="s">
        <v>5378</v>
      </c>
      <c r="O913" s="1" t="s">
        <v>5379</v>
      </c>
      <c r="P913" s="1">
        <v>203</v>
      </c>
      <c r="Q913" s="1" t="s">
        <v>5380</v>
      </c>
      <c r="R913">
        <f t="shared" ca="1" si="14"/>
        <v>1</v>
      </c>
      <c r="S913">
        <f t="shared" ca="1" si="14"/>
        <v>0</v>
      </c>
    </row>
    <row r="914" spans="1:19" ht="13.2">
      <c r="A914" s="1" t="s">
        <v>5381</v>
      </c>
      <c r="B914" s="1">
        <v>75</v>
      </c>
      <c r="C914" s="1" t="str">
        <f ca="1">IFERROR(__xludf.DUMMYFUNCTION("GOOGLETRANSLATE(D914,""en"",""pt"")"),"Grande")</f>
        <v>Grande</v>
      </c>
      <c r="D914" s="3">
        <v>43669</v>
      </c>
      <c r="E914" s="1">
        <v>1</v>
      </c>
      <c r="F914" s="2" t="str">
        <f ca="1">IFERROR(__xludf.DUMMYFUNCTION("GOOGLETRANSLATE(I914,""en"",""pt"")"),"Leite")</f>
        <v>Leite</v>
      </c>
      <c r="G914" s="1" t="s">
        <v>5382</v>
      </c>
      <c r="H914" s="1" t="s">
        <v>5383</v>
      </c>
      <c r="I914" s="1" t="str">
        <f ca="1">IFERROR(__xludf.DUMMYFUNCTION("GOOGLETRANSLATE(O914,""en"",""pt"")"),"2")</f>
        <v>2</v>
      </c>
      <c r="J914" s="1" t="str">
        <f ca="1">IFERROR(__xludf.DUMMYFUNCTION("GOOGLETRANSLATE(Q914,""en"",""pt"")"),"Pacote de polietileno")</f>
        <v>Pacote de polietileno</v>
      </c>
      <c r="K914" s="3">
        <v>43611</v>
      </c>
      <c r="L914" s="3">
        <v>43613</v>
      </c>
      <c r="M914" s="1">
        <v>191</v>
      </c>
      <c r="N914" s="1" t="s">
        <v>1572</v>
      </c>
      <c r="O914" s="1" t="s">
        <v>5384</v>
      </c>
      <c r="P914" s="1">
        <v>532</v>
      </c>
      <c r="Q914" s="1" t="s">
        <v>1443</v>
      </c>
      <c r="R914">
        <f t="shared" ca="1" si="14"/>
        <v>1</v>
      </c>
      <c r="S914">
        <f t="shared" ca="1" si="14"/>
        <v>1</v>
      </c>
    </row>
    <row r="915" spans="1:19" ht="13.2">
      <c r="A915" s="1" t="s">
        <v>5385</v>
      </c>
      <c r="B915" s="1">
        <v>28</v>
      </c>
      <c r="C915" s="1" t="str">
        <f ca="1">IFERROR(__xludf.DUMMYFUNCTION("GOOGLETRANSLATE(D915,""en"",""pt"")"),"Pequeno")</f>
        <v>Pequeno</v>
      </c>
      <c r="D915" s="3">
        <v>43844</v>
      </c>
      <c r="E915" s="1">
        <v>3</v>
      </c>
      <c r="F915" s="2" t="str">
        <f ca="1">IFERROR(__xludf.DUMMYFUNCTION("GOOGLETRANSLATE(I915,""en"",""pt"")"),"Queijo")</f>
        <v>Queijo</v>
      </c>
      <c r="G915" s="1" t="s">
        <v>14</v>
      </c>
      <c r="H915" s="1" t="s">
        <v>5386</v>
      </c>
      <c r="I915" s="1" t="str">
        <f ca="1">IFERROR(__xludf.DUMMYFUNCTION("GOOGLETRANSLATE(O915,""en"",""pt"")"),"60")</f>
        <v>60</v>
      </c>
      <c r="J915" s="1" t="str">
        <f ca="1">IFERROR(__xludf.DUMMYFUNCTION("GOOGLETRANSLATE(Q915,""en"",""pt"")"),"Refrigerado")</f>
        <v>Refrigerado</v>
      </c>
      <c r="K915" s="3">
        <v>43839</v>
      </c>
      <c r="L915" s="3">
        <v>43899</v>
      </c>
      <c r="M915" s="1">
        <v>42</v>
      </c>
      <c r="N915" s="1" t="s">
        <v>2973</v>
      </c>
      <c r="O915" s="1" t="s">
        <v>5387</v>
      </c>
      <c r="P915" s="1">
        <v>1</v>
      </c>
      <c r="Q915" s="1" t="s">
        <v>3342</v>
      </c>
      <c r="R915">
        <f t="shared" ca="1" si="14"/>
        <v>0</v>
      </c>
      <c r="S915">
        <f t="shared" ca="1" si="14"/>
        <v>0</v>
      </c>
    </row>
    <row r="916" spans="1:19" ht="13.2">
      <c r="A916" s="1" t="s">
        <v>5388</v>
      </c>
      <c r="B916" s="1">
        <v>92</v>
      </c>
      <c r="C916" s="1" t="str">
        <f ca="1">IFERROR(__xludf.DUMMYFUNCTION("GOOGLETRANSLATE(D916,""en"",""pt"")"),"Pequeno")</f>
        <v>Pequeno</v>
      </c>
      <c r="D916" s="3">
        <v>44633</v>
      </c>
      <c r="E916" s="1">
        <v>8</v>
      </c>
      <c r="F916" s="2" t="str">
        <f ca="1">IFERROR(__xludf.DUMMYFUNCTION("GOOGLETRANSLATE(I916,""en"",""pt"")"),"Soro de leite coalhado")</f>
        <v>Soro de leite coalhado</v>
      </c>
      <c r="G916" s="1" t="s">
        <v>5389</v>
      </c>
      <c r="H916" s="1" t="s">
        <v>5390</v>
      </c>
      <c r="I916" s="1" t="str">
        <f ca="1">IFERROR(__xludf.DUMMYFUNCTION("GOOGLETRANSLATE(O916,""en"",""pt"")"),"9")</f>
        <v>9</v>
      </c>
      <c r="J916" s="1" t="str">
        <f ca="1">IFERROR(__xludf.DUMMYFUNCTION("GOOGLETRANSLATE(Q916,""en"",""pt"")"),"Refrigerado")</f>
        <v>Refrigerado</v>
      </c>
      <c r="K916" s="3">
        <v>44585</v>
      </c>
      <c r="L916" s="3">
        <v>44594</v>
      </c>
      <c r="M916" s="1">
        <v>223</v>
      </c>
      <c r="N916" s="1" t="s">
        <v>5391</v>
      </c>
      <c r="O916" s="1" t="s">
        <v>5392</v>
      </c>
      <c r="P916" s="1">
        <v>239</v>
      </c>
      <c r="Q916" s="1" t="s">
        <v>5393</v>
      </c>
      <c r="R916">
        <f t="shared" ca="1" si="14"/>
        <v>1</v>
      </c>
      <c r="S916">
        <f t="shared" ca="1" si="14"/>
        <v>0</v>
      </c>
    </row>
    <row r="917" spans="1:19" ht="13.2">
      <c r="A917" s="1" t="s">
        <v>5394</v>
      </c>
      <c r="B917" s="1">
        <v>80</v>
      </c>
      <c r="C917" s="1" t="str">
        <f ca="1">IFERROR(__xludf.DUMMYFUNCTION("GOOGLETRANSLATE(D917,""en"",""pt"")"),"Pequeno")</f>
        <v>Pequeno</v>
      </c>
      <c r="D917" s="3">
        <v>43875</v>
      </c>
      <c r="E917" s="1">
        <v>3</v>
      </c>
      <c r="F917" s="2" t="str">
        <f ca="1">IFERROR(__xludf.DUMMYFUNCTION("GOOGLETRANSLATE(I917,""en"",""pt"")"),"Queijo")</f>
        <v>Queijo</v>
      </c>
      <c r="G917" s="1" t="s">
        <v>5395</v>
      </c>
      <c r="H917" s="1" t="s">
        <v>5396</v>
      </c>
      <c r="I917" s="1" t="str">
        <f ca="1">IFERROR(__xludf.DUMMYFUNCTION("GOOGLETRANSLATE(O917,""en"",""pt"")"),"75")</f>
        <v>75</v>
      </c>
      <c r="J917" s="1" t="str">
        <f ca="1">IFERROR(__xludf.DUMMYFUNCTION("GOOGLETRANSLATE(Q917,""en"",""pt"")"),"Congeladas")</f>
        <v>Congeladas</v>
      </c>
      <c r="K917" s="3">
        <v>43849</v>
      </c>
      <c r="L917" s="3">
        <v>43924</v>
      </c>
      <c r="M917" s="1">
        <v>225</v>
      </c>
      <c r="N917" s="1" t="s">
        <v>5397</v>
      </c>
      <c r="O917" s="1" t="s">
        <v>5398</v>
      </c>
      <c r="P917" s="1">
        <v>273</v>
      </c>
      <c r="Q917" s="1" t="s">
        <v>2910</v>
      </c>
      <c r="R917">
        <f t="shared" ca="1" si="14"/>
        <v>1</v>
      </c>
      <c r="S917">
        <f t="shared" ca="1" si="14"/>
        <v>1</v>
      </c>
    </row>
    <row r="918" spans="1:19" ht="13.2">
      <c r="A918" s="1" t="s">
        <v>5399</v>
      </c>
      <c r="B918" s="1">
        <v>45</v>
      </c>
      <c r="C918" s="1" t="str">
        <f ca="1">IFERROR(__xludf.DUMMYFUNCTION("GOOGLETRANSLATE(D918,""en"",""pt"")"),"Grande")</f>
        <v>Grande</v>
      </c>
      <c r="D918" s="3">
        <v>44883</v>
      </c>
      <c r="E918" s="1">
        <v>4</v>
      </c>
      <c r="F918" s="2" t="str">
        <f ca="1">IFERROR(__xludf.DUMMYFUNCTION("GOOGLETRANSLATE(I918,""en"",""pt"")"),"Iogurte")</f>
        <v>Iogurte</v>
      </c>
      <c r="G918" s="4">
        <v>45363</v>
      </c>
      <c r="H918" s="1" t="s">
        <v>1876</v>
      </c>
      <c r="I918" s="1" t="str">
        <f ca="1">IFERROR(__xludf.DUMMYFUNCTION("GOOGLETRANSLATE(O918,""en"",""pt"")"),"26")</f>
        <v>26</v>
      </c>
      <c r="J918" s="1" t="str">
        <f ca="1">IFERROR(__xludf.DUMMYFUNCTION("GOOGLETRANSLATE(Q918,""en"",""pt"")"),"Congeladas")</f>
        <v>Congeladas</v>
      </c>
      <c r="K918" s="3">
        <v>44856</v>
      </c>
      <c r="L918" s="3">
        <v>44882</v>
      </c>
      <c r="M918" s="1">
        <v>12</v>
      </c>
      <c r="N918" s="1" t="s">
        <v>5400</v>
      </c>
      <c r="O918" s="1" t="s">
        <v>5401</v>
      </c>
      <c r="P918" s="1">
        <v>0</v>
      </c>
      <c r="Q918" s="1" t="s">
        <v>5403</v>
      </c>
      <c r="R918">
        <f t="shared" ca="1" si="14"/>
        <v>1</v>
      </c>
      <c r="S918">
        <f t="shared" ca="1" si="14"/>
        <v>1</v>
      </c>
    </row>
    <row r="919" spans="1:19" ht="13.2">
      <c r="A919" s="1" t="s">
        <v>5404</v>
      </c>
      <c r="B919" s="1">
        <v>45</v>
      </c>
      <c r="C919" s="1" t="str">
        <f ca="1">IFERROR(__xludf.DUMMYFUNCTION("GOOGLETRANSLATE(D919,""en"",""pt"")"),"Grande")</f>
        <v>Grande</v>
      </c>
      <c r="D919" s="3">
        <v>43576</v>
      </c>
      <c r="E919" s="1">
        <v>10</v>
      </c>
      <c r="F919" s="2" t="str">
        <f ca="1">IFERROR(__xludf.DUMMYFUNCTION("GOOGLETRANSLATE(I919,""en"",""pt"")"),"ghee")</f>
        <v>ghee</v>
      </c>
      <c r="G919" s="1" t="s">
        <v>5405</v>
      </c>
      <c r="H919" s="6">
        <v>45440</v>
      </c>
      <c r="I919" s="1" t="str">
        <f ca="1">IFERROR(__xludf.DUMMYFUNCTION("GOOGLETRANSLATE(O919,""en"",""pt"")"),"130")</f>
        <v>130</v>
      </c>
      <c r="J919" s="1" t="str">
        <f ca="1">IFERROR(__xludf.DUMMYFUNCTION("GOOGLETRANSLATE(Q919,""en"",""pt"")"),"Ambiente")</f>
        <v>Ambiente</v>
      </c>
      <c r="K919" s="3">
        <v>43550</v>
      </c>
      <c r="L919" s="3">
        <v>43680</v>
      </c>
      <c r="M919" s="1">
        <v>38</v>
      </c>
      <c r="N919" s="1" t="s">
        <v>1537</v>
      </c>
      <c r="O919" s="1" t="s">
        <v>5406</v>
      </c>
      <c r="P919" s="1">
        <v>37</v>
      </c>
      <c r="Q919" s="1" t="s">
        <v>5407</v>
      </c>
      <c r="R919">
        <f t="shared" ca="1" si="14"/>
        <v>1</v>
      </c>
      <c r="S919">
        <f t="shared" ca="1" si="14"/>
        <v>1</v>
      </c>
    </row>
    <row r="920" spans="1:19" ht="13.2">
      <c r="A920" s="1" t="s">
        <v>5408</v>
      </c>
      <c r="B920" s="1">
        <v>91</v>
      </c>
      <c r="C920" s="1" t="str">
        <f ca="1">IFERROR(__xludf.DUMMYFUNCTION("GOOGLETRANSLATE(D920,""en"",""pt"")"),"Grande")</f>
        <v>Grande</v>
      </c>
      <c r="D920" s="3">
        <v>43703</v>
      </c>
      <c r="E920" s="1">
        <v>8</v>
      </c>
      <c r="F920" s="2" t="str">
        <f ca="1">IFERROR(__xludf.DUMMYFUNCTION("GOOGLETRANSLATE(I920,""en"",""pt"")"),"Soro de leite coalhado")</f>
        <v>Soro de leite coalhado</v>
      </c>
      <c r="G920" s="1" t="s">
        <v>5409</v>
      </c>
      <c r="H920" s="1" t="s">
        <v>1120</v>
      </c>
      <c r="I920" s="1" t="str">
        <f ca="1">IFERROR(__xludf.DUMMYFUNCTION("GOOGLETRANSLATE(O920,""en"",""pt"")"),"11")</f>
        <v>11</v>
      </c>
      <c r="J920" s="1" t="str">
        <f ca="1">IFERROR(__xludf.DUMMYFUNCTION("GOOGLETRANSLATE(Q920,""en"",""pt"")"),"Refrigerado")</f>
        <v>Refrigerado</v>
      </c>
      <c r="K920" s="3">
        <v>43695</v>
      </c>
      <c r="L920" s="3">
        <v>43706</v>
      </c>
      <c r="M920" s="1">
        <v>6</v>
      </c>
      <c r="N920" s="1" t="s">
        <v>5410</v>
      </c>
      <c r="O920" s="1" t="s">
        <v>5411</v>
      </c>
      <c r="P920" s="1">
        <v>113</v>
      </c>
      <c r="Q920" s="1" t="s">
        <v>5413</v>
      </c>
      <c r="R920">
        <f t="shared" ca="1" si="14"/>
        <v>1</v>
      </c>
      <c r="S920">
        <f t="shared" ca="1" si="14"/>
        <v>1</v>
      </c>
    </row>
    <row r="921" spans="1:19" ht="13.2">
      <c r="A921" s="1" t="s">
        <v>5414</v>
      </c>
      <c r="B921" s="1">
        <v>46</v>
      </c>
      <c r="C921" s="1" t="str">
        <f ca="1">IFERROR(__xludf.DUMMYFUNCTION("GOOGLETRANSLATE(D921,""en"",""pt"")"),"Grande")</f>
        <v>Grande</v>
      </c>
      <c r="D921" s="3">
        <v>44866</v>
      </c>
      <c r="E921" s="1">
        <v>4</v>
      </c>
      <c r="F921" s="2" t="str">
        <f ca="1">IFERROR(__xludf.DUMMYFUNCTION("GOOGLETRANSLATE(I921,""en"",""pt"")"),"Iogurte")</f>
        <v>Iogurte</v>
      </c>
      <c r="G921" s="1" t="s">
        <v>5415</v>
      </c>
      <c r="H921" s="1" t="s">
        <v>5416</v>
      </c>
      <c r="I921" s="1" t="str">
        <f ca="1">IFERROR(__xludf.DUMMYFUNCTION("GOOGLETRANSLATE(O921,""en"",""pt"")"),"29")</f>
        <v>29</v>
      </c>
      <c r="J921" s="1" t="str">
        <f ca="1">IFERROR(__xludf.DUMMYFUNCTION("GOOGLETRANSLATE(Q921,""en"",""pt"")"),"Refrigerado")</f>
        <v>Refrigerado</v>
      </c>
      <c r="K921" s="3">
        <v>44819</v>
      </c>
      <c r="L921" s="3">
        <v>44848</v>
      </c>
      <c r="M921" s="1">
        <v>98</v>
      </c>
      <c r="N921" s="1" t="s">
        <v>5417</v>
      </c>
      <c r="O921" s="1" t="s">
        <v>5418</v>
      </c>
      <c r="P921" s="1">
        <v>152</v>
      </c>
      <c r="Q921" s="1" t="s">
        <v>5419</v>
      </c>
      <c r="R921">
        <f t="shared" ca="1" si="14"/>
        <v>1</v>
      </c>
      <c r="S921">
        <f t="shared" ca="1" si="14"/>
        <v>1</v>
      </c>
    </row>
    <row r="922" spans="1:19" ht="13.2">
      <c r="A922" s="1" t="s">
        <v>5420</v>
      </c>
      <c r="B922" s="1">
        <v>87</v>
      </c>
      <c r="C922" s="1" t="str">
        <f ca="1">IFERROR(__xludf.DUMMYFUNCTION("GOOGLETRANSLATE(D922,""en"",""pt"")"),"Pequeno")</f>
        <v>Pequeno</v>
      </c>
      <c r="D922" s="3">
        <v>44151</v>
      </c>
      <c r="E922" s="1">
        <v>4</v>
      </c>
      <c r="F922" s="2" t="str">
        <f ca="1">IFERROR(__xludf.DUMMYFUNCTION("GOOGLETRANSLATE(I922,""en"",""pt"")"),"Iogurte")</f>
        <v>Iogurte</v>
      </c>
      <c r="G922" s="4">
        <v>45392</v>
      </c>
      <c r="H922" s="1" t="s">
        <v>5421</v>
      </c>
      <c r="I922" s="1" t="str">
        <f ca="1">IFERROR(__xludf.DUMMYFUNCTION("GOOGLETRANSLATE(O922,""en"",""pt"")"),"27")</f>
        <v>27</v>
      </c>
      <c r="J922" s="1" t="str">
        <f ca="1">IFERROR(__xludf.DUMMYFUNCTION("GOOGLETRANSLATE(Q922,""en"",""pt"")"),"Refrigerado")</f>
        <v>Refrigerado</v>
      </c>
      <c r="K922" s="3">
        <v>44134</v>
      </c>
      <c r="L922" s="3">
        <v>44161</v>
      </c>
      <c r="M922" s="1">
        <v>9</v>
      </c>
      <c r="N922" s="1" t="s">
        <v>5422</v>
      </c>
      <c r="O922" s="1" t="s">
        <v>5423</v>
      </c>
      <c r="P922" s="1">
        <v>1</v>
      </c>
      <c r="Q922" s="1" t="s">
        <v>5424</v>
      </c>
      <c r="R922">
        <f t="shared" ca="1" si="14"/>
        <v>1</v>
      </c>
      <c r="S922">
        <f t="shared" ca="1" si="14"/>
        <v>1</v>
      </c>
    </row>
    <row r="923" spans="1:19" ht="13.2">
      <c r="A923" s="1" t="s">
        <v>5425</v>
      </c>
      <c r="B923" s="1">
        <v>73</v>
      </c>
      <c r="C923" s="1" t="str">
        <f ca="1">IFERROR(__xludf.DUMMYFUNCTION("GOOGLETRANSLATE(D923,""en"",""pt"")"),"Pequeno")</f>
        <v>Pequeno</v>
      </c>
      <c r="D923" s="3">
        <v>43596</v>
      </c>
      <c r="E923" s="1">
        <v>3</v>
      </c>
      <c r="F923" s="2" t="str">
        <f ca="1">IFERROR(__xludf.DUMMYFUNCTION("GOOGLETRANSLATE(I923,""en"",""pt"")"),"Queijo")</f>
        <v>Queijo</v>
      </c>
      <c r="G923" s="1" t="s">
        <v>5426</v>
      </c>
      <c r="H923" s="6">
        <v>45486</v>
      </c>
      <c r="I923" s="1" t="str">
        <f ca="1">IFERROR(__xludf.DUMMYFUNCTION("GOOGLETRANSLATE(O923,""en"",""pt"")"),"25")</f>
        <v>25</v>
      </c>
      <c r="J923" s="1" t="str">
        <f ca="1">IFERROR(__xludf.DUMMYFUNCTION("GOOGLETRANSLATE(Q923,""en"",""pt"")"),"Refrigerado")</f>
        <v>Refrigerado</v>
      </c>
      <c r="K923" s="3">
        <v>43563</v>
      </c>
      <c r="L923" s="3">
        <v>43588</v>
      </c>
      <c r="M923" s="1">
        <v>51</v>
      </c>
      <c r="N923" s="1" t="s">
        <v>5427</v>
      </c>
      <c r="O923" s="1" t="s">
        <v>5428</v>
      </c>
      <c r="P923" s="1">
        <v>52</v>
      </c>
      <c r="Q923" s="1" t="s">
        <v>5430</v>
      </c>
      <c r="R923">
        <f t="shared" ca="1" si="14"/>
        <v>1</v>
      </c>
      <c r="S923">
        <f t="shared" ca="1" si="14"/>
        <v>0</v>
      </c>
    </row>
    <row r="924" spans="1:19" ht="13.2">
      <c r="A924" s="1" t="s">
        <v>5431</v>
      </c>
      <c r="B924" s="1">
        <v>12</v>
      </c>
      <c r="C924" s="1" t="str">
        <f ca="1">IFERROR(__xludf.DUMMYFUNCTION("GOOGLETRANSLATE(D924,""en"",""pt"")"),"Pequeno")</f>
        <v>Pequeno</v>
      </c>
      <c r="D924" s="3">
        <v>43559</v>
      </c>
      <c r="E924" s="1">
        <v>3</v>
      </c>
      <c r="F924" s="2" t="str">
        <f ca="1">IFERROR(__xludf.DUMMYFUNCTION("GOOGLETRANSLATE(I924,""en"",""pt"")"),"Queijo")</f>
        <v>Queijo</v>
      </c>
      <c r="G924" s="1" t="s">
        <v>5432</v>
      </c>
      <c r="H924" s="1" t="s">
        <v>5433</v>
      </c>
      <c r="I924" s="1" t="str">
        <f ca="1">IFERROR(__xludf.DUMMYFUNCTION("GOOGLETRANSLATE(O924,""en"",""pt"")"),"66")</f>
        <v>66</v>
      </c>
      <c r="J924" s="1" t="str">
        <f ca="1">IFERROR(__xludf.DUMMYFUNCTION("GOOGLETRANSLATE(Q924,""en"",""pt"")"),"Congeladas")</f>
        <v>Congeladas</v>
      </c>
      <c r="K924" s="3">
        <v>43554</v>
      </c>
      <c r="L924" s="3">
        <v>43620</v>
      </c>
      <c r="M924" s="1">
        <v>438</v>
      </c>
      <c r="N924" s="1" t="s">
        <v>320</v>
      </c>
      <c r="O924" s="1" t="s">
        <v>5434</v>
      </c>
      <c r="P924" s="1">
        <v>4</v>
      </c>
      <c r="Q924" s="1" t="s">
        <v>5435</v>
      </c>
      <c r="R924">
        <f t="shared" ca="1" si="14"/>
        <v>1</v>
      </c>
      <c r="S924">
        <f t="shared" ca="1" si="14"/>
        <v>0</v>
      </c>
    </row>
    <row r="925" spans="1:19" ht="13.2">
      <c r="A925" s="1" t="s">
        <v>2431</v>
      </c>
      <c r="B925" s="1">
        <v>13</v>
      </c>
      <c r="C925" s="1" t="str">
        <f ca="1">IFERROR(__xludf.DUMMYFUNCTION("GOOGLETRANSLATE(D925,""en"",""pt"")"),"Grande")</f>
        <v>Grande</v>
      </c>
      <c r="D925" s="3">
        <v>44244</v>
      </c>
      <c r="E925" s="1">
        <v>4</v>
      </c>
      <c r="F925" s="2" t="str">
        <f ca="1">IFERROR(__xludf.DUMMYFUNCTION("GOOGLETRANSLATE(I925,""en"",""pt"")"),"Iogurte")</f>
        <v>Iogurte</v>
      </c>
      <c r="G925" s="1" t="s">
        <v>5436</v>
      </c>
      <c r="H925" s="1" t="s">
        <v>5437</v>
      </c>
      <c r="I925" s="1" t="str">
        <f ca="1">IFERROR(__xludf.DUMMYFUNCTION("GOOGLETRANSLATE(O925,""en"",""pt"")"),"25")</f>
        <v>25</v>
      </c>
      <c r="J925" s="1" t="str">
        <f ca="1">IFERROR(__xludf.DUMMYFUNCTION("GOOGLETRANSLATE(Q925,""en"",""pt"")"),"Congeladas")</f>
        <v>Congeladas</v>
      </c>
      <c r="K925" s="3">
        <v>44240</v>
      </c>
      <c r="L925" s="3">
        <v>44265</v>
      </c>
      <c r="M925" s="1">
        <v>257</v>
      </c>
      <c r="N925" s="1" t="s">
        <v>3372</v>
      </c>
      <c r="O925" s="1" t="s">
        <v>5438</v>
      </c>
      <c r="P925" s="1">
        <v>345</v>
      </c>
      <c r="Q925" s="1" t="s">
        <v>5440</v>
      </c>
      <c r="R925">
        <f t="shared" ca="1" si="14"/>
        <v>1</v>
      </c>
      <c r="S925">
        <f t="shared" ca="1" si="14"/>
        <v>1</v>
      </c>
    </row>
    <row r="926" spans="1:19" ht="13.2">
      <c r="A926" s="1" t="s">
        <v>1220</v>
      </c>
      <c r="B926" s="1">
        <v>16</v>
      </c>
      <c r="C926" s="1" t="str">
        <f ca="1">IFERROR(__xludf.DUMMYFUNCTION("GOOGLETRANSLATE(D926,""en"",""pt"")"),"Pequeno")</f>
        <v>Pequeno</v>
      </c>
      <c r="D926" s="3">
        <v>43835</v>
      </c>
      <c r="E926" s="1">
        <v>8</v>
      </c>
      <c r="F926" s="2" t="str">
        <f ca="1">IFERROR(__xludf.DUMMYFUNCTION("GOOGLETRANSLATE(I926,""en"",""pt"")"),"Soro de leite coalhado")</f>
        <v>Soro de leite coalhado</v>
      </c>
      <c r="G926" s="1" t="s">
        <v>5441</v>
      </c>
      <c r="H926" s="1" t="s">
        <v>540</v>
      </c>
      <c r="I926" s="1" t="str">
        <f ca="1">IFERROR(__xludf.DUMMYFUNCTION("GOOGLETRANSLATE(O926,""en"",""pt"")"),"9")</f>
        <v>9</v>
      </c>
      <c r="J926" s="1" t="str">
        <f ca="1">IFERROR(__xludf.DUMMYFUNCTION("GOOGLETRANSLATE(Q926,""en"",""pt"")"),"Refrigerado")</f>
        <v>Refrigerado</v>
      </c>
      <c r="K926" s="3">
        <v>43819</v>
      </c>
      <c r="L926" s="3">
        <v>43828</v>
      </c>
      <c r="M926" s="1">
        <v>290</v>
      </c>
      <c r="N926" s="1" t="s">
        <v>14</v>
      </c>
      <c r="O926" s="1" t="s">
        <v>5442</v>
      </c>
      <c r="P926" s="1">
        <v>250</v>
      </c>
      <c r="Q926" s="1" t="s">
        <v>5444</v>
      </c>
      <c r="R926">
        <f t="shared" ca="1" si="14"/>
        <v>1</v>
      </c>
      <c r="S926">
        <f t="shared" ca="1" si="14"/>
        <v>0</v>
      </c>
    </row>
    <row r="927" spans="1:19" ht="13.2">
      <c r="A927" s="1" t="s">
        <v>5445</v>
      </c>
      <c r="B927" s="1">
        <v>60</v>
      </c>
      <c r="C927" s="1" t="str">
        <f ca="1">IFERROR(__xludf.DUMMYFUNCTION("GOOGLETRANSLATE(D927,""en"",""pt"")"),"Médio")</f>
        <v>Médio</v>
      </c>
      <c r="D927" s="3">
        <v>44001</v>
      </c>
      <c r="E927" s="1">
        <v>1</v>
      </c>
      <c r="F927" s="2" t="str">
        <f ca="1">IFERROR(__xludf.DUMMYFUNCTION("GOOGLETRANSLATE(I927,""en"",""pt"")"),"Leite")</f>
        <v>Leite</v>
      </c>
      <c r="G927" s="1" t="s">
        <v>5446</v>
      </c>
      <c r="H927" s="1" t="s">
        <v>5447</v>
      </c>
      <c r="I927" s="1" t="str">
        <f ca="1">IFERROR(__xludf.DUMMYFUNCTION("GOOGLETRANSLATE(O927,""en"",""pt"")"),"2")</f>
        <v>2</v>
      </c>
      <c r="J927" s="1" t="str">
        <f ca="1">IFERROR(__xludf.DUMMYFUNCTION("GOOGLETRANSLATE(Q927,""en"",""pt"")"),"Pacote de polietileno")</f>
        <v>Pacote de polietileno</v>
      </c>
      <c r="K927" s="3">
        <v>43949</v>
      </c>
      <c r="L927" s="3">
        <v>43951</v>
      </c>
      <c r="M927" s="1">
        <v>449</v>
      </c>
      <c r="N927" s="1" t="s">
        <v>5448</v>
      </c>
      <c r="O927" s="1" t="s">
        <v>5449</v>
      </c>
      <c r="P927" s="1">
        <v>30</v>
      </c>
      <c r="Q927" s="1" t="s">
        <v>5450</v>
      </c>
      <c r="R927">
        <f t="shared" ca="1" si="14"/>
        <v>0</v>
      </c>
      <c r="S927">
        <f t="shared" ca="1" si="14"/>
        <v>0</v>
      </c>
    </row>
    <row r="928" spans="1:19" ht="13.2">
      <c r="A928" s="1" t="s">
        <v>5451</v>
      </c>
      <c r="B928" s="1">
        <v>54</v>
      </c>
      <c r="C928" s="1" t="str">
        <f ca="1">IFERROR(__xludf.DUMMYFUNCTION("GOOGLETRANSLATE(D928,""en"",""pt"")"),"Grande")</f>
        <v>Grande</v>
      </c>
      <c r="D928" s="3">
        <v>43572</v>
      </c>
      <c r="E928" s="1">
        <v>10</v>
      </c>
      <c r="F928" s="2" t="str">
        <f ca="1">IFERROR(__xludf.DUMMYFUNCTION("GOOGLETRANSLATE(I928,""en"",""pt"")"),"ghee")</f>
        <v>ghee</v>
      </c>
      <c r="G928" s="1" t="s">
        <v>5452</v>
      </c>
      <c r="H928" s="1" t="s">
        <v>5453</v>
      </c>
      <c r="I928" s="1" t="str">
        <f ca="1">IFERROR(__xludf.DUMMYFUNCTION("GOOGLETRANSLATE(O928,""en"",""pt"")"),"95")</f>
        <v>95</v>
      </c>
      <c r="J928" s="1" t="str">
        <f ca="1">IFERROR(__xludf.DUMMYFUNCTION("GOOGLETRANSLATE(Q928,""en"",""pt"")"),"Ambiente")</f>
        <v>Ambiente</v>
      </c>
      <c r="K928" s="3">
        <v>43533</v>
      </c>
      <c r="L928" s="3">
        <v>43628</v>
      </c>
      <c r="M928" s="1">
        <v>152</v>
      </c>
      <c r="N928" s="1" t="s">
        <v>3416</v>
      </c>
      <c r="O928" s="1" t="s">
        <v>5454</v>
      </c>
      <c r="P928" s="1">
        <v>91</v>
      </c>
      <c r="Q928" s="1" t="s">
        <v>5455</v>
      </c>
      <c r="R928">
        <f t="shared" ca="1" si="14"/>
        <v>0</v>
      </c>
      <c r="S928">
        <f t="shared" ca="1" si="14"/>
        <v>0</v>
      </c>
    </row>
    <row r="929" spans="1:19" ht="13.2">
      <c r="A929" s="1" t="s">
        <v>5456</v>
      </c>
      <c r="B929" s="1">
        <v>37</v>
      </c>
      <c r="C929" s="1" t="str">
        <f ca="1">IFERROR(__xludf.DUMMYFUNCTION("GOOGLETRANSLATE(D929,""en"",""pt"")"),"Médio")</f>
        <v>Médio</v>
      </c>
      <c r="D929" s="3">
        <v>44335</v>
      </c>
      <c r="E929" s="1">
        <v>10</v>
      </c>
      <c r="F929" s="2" t="str">
        <f ca="1">IFERROR(__xludf.DUMMYFUNCTION("GOOGLETRANSLATE(I929,""en"",""pt"")"),"ghee")</f>
        <v>ghee</v>
      </c>
      <c r="G929" s="1" t="s">
        <v>5457</v>
      </c>
      <c r="H929" s="1" t="s">
        <v>5458</v>
      </c>
      <c r="I929" s="1" t="str">
        <f ca="1">IFERROR(__xludf.DUMMYFUNCTION("GOOGLETRANSLATE(O929,""en"",""pt"")"),"150")</f>
        <v>150</v>
      </c>
      <c r="J929" s="1" t="str">
        <f ca="1">IFERROR(__xludf.DUMMYFUNCTION("GOOGLETRANSLATE(Q929,""en"",""pt"")"),"Ambiente")</f>
        <v>Ambiente</v>
      </c>
      <c r="K929" s="3">
        <v>44324</v>
      </c>
      <c r="L929" s="3">
        <v>44474</v>
      </c>
      <c r="M929" s="1">
        <v>290</v>
      </c>
      <c r="N929" s="1" t="s">
        <v>5459</v>
      </c>
      <c r="O929" s="1" t="s">
        <v>5460</v>
      </c>
      <c r="P929" s="1">
        <v>335</v>
      </c>
      <c r="Q929" s="1" t="s">
        <v>5461</v>
      </c>
      <c r="R929">
        <f t="shared" ca="1" si="14"/>
        <v>0</v>
      </c>
      <c r="S929">
        <f t="shared" ca="1" si="14"/>
        <v>0</v>
      </c>
    </row>
    <row r="930" spans="1:19" ht="13.2">
      <c r="A930" s="1" t="s">
        <v>5462</v>
      </c>
      <c r="B930" s="1">
        <v>54</v>
      </c>
      <c r="C930" s="1" t="str">
        <f ca="1">IFERROR(__xludf.DUMMYFUNCTION("GOOGLETRANSLATE(D930,""en"",""pt"")"),"Médio")</f>
        <v>Médio</v>
      </c>
      <c r="D930" s="3">
        <v>43472</v>
      </c>
      <c r="E930" s="1">
        <v>7</v>
      </c>
      <c r="F930" s="2" t="str">
        <f ca="1">IFERROR(__xludf.DUMMYFUNCTION("GOOGLETRANSLATE(I930,""en"",""pt"")"),"Lassi")</f>
        <v>Lassi</v>
      </c>
      <c r="G930" s="1" t="s">
        <v>5463</v>
      </c>
      <c r="H930" s="1" t="s">
        <v>5464</v>
      </c>
      <c r="I930" s="1" t="str">
        <f ca="1">IFERROR(__xludf.DUMMYFUNCTION("GOOGLETRANSLATE(O930,""en"",""pt"")"),"18")</f>
        <v>18</v>
      </c>
      <c r="J930" s="1" t="str">
        <f ca="1">IFERROR(__xludf.DUMMYFUNCTION("GOOGLETRANSLATE(Q930,""en"",""pt"")"),"Refrigerado")</f>
        <v>Refrigerado</v>
      </c>
      <c r="K930" s="3">
        <v>43413</v>
      </c>
      <c r="L930" s="3">
        <v>43431</v>
      </c>
      <c r="M930" s="1">
        <v>679</v>
      </c>
      <c r="N930" s="1" t="s">
        <v>5465</v>
      </c>
      <c r="O930" s="1" t="s">
        <v>5466</v>
      </c>
      <c r="P930" s="1">
        <v>22</v>
      </c>
      <c r="Q930" s="1" t="s">
        <v>2006</v>
      </c>
      <c r="R930">
        <f t="shared" ca="1" si="14"/>
        <v>0</v>
      </c>
      <c r="S930">
        <f t="shared" ca="1" si="14"/>
        <v>1</v>
      </c>
    </row>
    <row r="931" spans="1:19" ht="13.2">
      <c r="A931" s="1" t="s">
        <v>5467</v>
      </c>
      <c r="B931" s="1">
        <v>17</v>
      </c>
      <c r="C931" s="1" t="str">
        <f ca="1">IFERROR(__xludf.DUMMYFUNCTION("GOOGLETRANSLATE(D931,""en"",""pt"")"),"Pequeno")</f>
        <v>Pequeno</v>
      </c>
      <c r="D931" s="3">
        <v>43658</v>
      </c>
      <c r="E931" s="1">
        <v>4</v>
      </c>
      <c r="F931" s="2" t="str">
        <f ca="1">IFERROR(__xludf.DUMMYFUNCTION("GOOGLETRANSLATE(I931,""en"",""pt"")"),"Iogurte")</f>
        <v>Iogurte</v>
      </c>
      <c r="G931" s="1" t="s">
        <v>5468</v>
      </c>
      <c r="H931" s="1" t="s">
        <v>5469</v>
      </c>
      <c r="I931" s="1" t="str">
        <f ca="1">IFERROR(__xludf.DUMMYFUNCTION("GOOGLETRANSLATE(O931,""en"",""pt"")"),"21")</f>
        <v>21</v>
      </c>
      <c r="J931" s="1" t="str">
        <f ca="1">IFERROR(__xludf.DUMMYFUNCTION("GOOGLETRANSLATE(Q931,""en"",""pt"")"),"Congeladas")</f>
        <v>Congeladas</v>
      </c>
      <c r="K931" s="3">
        <v>43611</v>
      </c>
      <c r="L931" s="3">
        <v>43632</v>
      </c>
      <c r="M931" s="1">
        <v>95</v>
      </c>
      <c r="N931" s="1" t="s">
        <v>5470</v>
      </c>
      <c r="O931" s="1" t="s">
        <v>5471</v>
      </c>
      <c r="P931" s="1">
        <v>57</v>
      </c>
      <c r="Q931" s="1" t="s">
        <v>5472</v>
      </c>
      <c r="R931">
        <f t="shared" ca="1" si="14"/>
        <v>1</v>
      </c>
      <c r="S931">
        <f t="shared" ca="1" si="14"/>
        <v>0</v>
      </c>
    </row>
    <row r="932" spans="1:19" ht="13.2">
      <c r="A932" s="1" t="s">
        <v>5473</v>
      </c>
      <c r="B932" s="1">
        <v>74</v>
      </c>
      <c r="C932" s="1" t="str">
        <f ca="1">IFERROR(__xludf.DUMMYFUNCTION("GOOGLETRANSLATE(D932,""en"",""pt"")"),"Grande")</f>
        <v>Grande</v>
      </c>
      <c r="D932" s="3">
        <v>44524</v>
      </c>
      <c r="E932" s="1">
        <v>8</v>
      </c>
      <c r="F932" s="2" t="str">
        <f ca="1">IFERROR(__xludf.DUMMYFUNCTION("GOOGLETRANSLATE(I932,""en"",""pt"")"),"Soro de leite coalhado")</f>
        <v>Soro de leite coalhado</v>
      </c>
      <c r="G932" s="1" t="s">
        <v>5474</v>
      </c>
      <c r="H932" s="1" t="s">
        <v>1864</v>
      </c>
      <c r="I932" s="1" t="str">
        <f ca="1">IFERROR(__xludf.DUMMYFUNCTION("GOOGLETRANSLATE(O932,""en"",""pt"")"),"9")</f>
        <v>9</v>
      </c>
      <c r="J932" s="1" t="str">
        <f ca="1">IFERROR(__xludf.DUMMYFUNCTION("GOOGLETRANSLATE(Q932,""en"",""pt"")"),"Refrigerado")</f>
        <v>Refrigerado</v>
      </c>
      <c r="K932" s="3">
        <v>44467</v>
      </c>
      <c r="L932" s="3">
        <v>44476</v>
      </c>
      <c r="M932" s="1">
        <v>200</v>
      </c>
      <c r="N932" s="1" t="s">
        <v>5475</v>
      </c>
      <c r="O932" s="1" t="s">
        <v>5476</v>
      </c>
      <c r="P932" s="1">
        <v>24</v>
      </c>
      <c r="Q932" s="1" t="s">
        <v>5477</v>
      </c>
      <c r="R932">
        <f t="shared" ca="1" si="14"/>
        <v>1</v>
      </c>
      <c r="S932">
        <f t="shared" ca="1" si="14"/>
        <v>0</v>
      </c>
    </row>
    <row r="933" spans="1:19" ht="13.2">
      <c r="A933" s="1" t="s">
        <v>5478</v>
      </c>
      <c r="B933" s="1">
        <v>57</v>
      </c>
      <c r="C933" s="1" t="str">
        <f ca="1">IFERROR(__xludf.DUMMYFUNCTION("GOOGLETRANSLATE(D933,""en"",""pt"")"),"Médio")</f>
        <v>Médio</v>
      </c>
      <c r="D933" s="3">
        <v>44020</v>
      </c>
      <c r="E933" s="1">
        <v>3</v>
      </c>
      <c r="F933" s="2" t="str">
        <f ca="1">IFERROR(__xludf.DUMMYFUNCTION("GOOGLETRANSLATE(I933,""en"",""pt"")"),"Queijo")</f>
        <v>Queijo</v>
      </c>
      <c r="G933" s="1" t="s">
        <v>5479</v>
      </c>
      <c r="H933" s="1" t="s">
        <v>5480</v>
      </c>
      <c r="I933" s="1" t="str">
        <f ca="1">IFERROR(__xludf.DUMMYFUNCTION("GOOGLETRANSLATE(O933,""en"",""pt"")"),"45")</f>
        <v>45</v>
      </c>
      <c r="J933" s="1" t="str">
        <f ca="1">IFERROR(__xludf.DUMMYFUNCTION("GOOGLETRANSLATE(Q933,""en"",""pt"")"),"Refrigerado")</f>
        <v>Refrigerado</v>
      </c>
      <c r="K933" s="3">
        <v>43991</v>
      </c>
      <c r="L933" s="3">
        <v>44036</v>
      </c>
      <c r="M933" s="1">
        <v>121</v>
      </c>
      <c r="N933" s="1" t="s">
        <v>2573</v>
      </c>
      <c r="O933" s="1" t="s">
        <v>5481</v>
      </c>
      <c r="P933" s="1">
        <v>88</v>
      </c>
      <c r="Q933" s="1" t="s">
        <v>5483</v>
      </c>
      <c r="R933">
        <f t="shared" ca="1" si="14"/>
        <v>1</v>
      </c>
      <c r="S933">
        <f t="shared" ca="1" si="14"/>
        <v>1</v>
      </c>
    </row>
    <row r="934" spans="1:19" ht="13.2">
      <c r="A934" s="1" t="s">
        <v>5484</v>
      </c>
      <c r="B934" s="1">
        <v>11</v>
      </c>
      <c r="C934" s="1" t="str">
        <f ca="1">IFERROR(__xludf.DUMMYFUNCTION("GOOGLETRANSLATE(D934,""en"",""pt"")"),"Médio")</f>
        <v>Médio</v>
      </c>
      <c r="D934" s="3">
        <v>44046</v>
      </c>
      <c r="E934" s="1">
        <v>6</v>
      </c>
      <c r="F934" s="2" t="str">
        <f ca="1">IFERROR(__xludf.DUMMYFUNCTION("GOOGLETRANSLATE(I934,""en"",""pt"")"),"Coalhada")</f>
        <v>Coalhada</v>
      </c>
      <c r="G934" s="1" t="s">
        <v>5485</v>
      </c>
      <c r="H934" s="1" t="s">
        <v>5486</v>
      </c>
      <c r="I934" s="1" t="str">
        <f ca="1">IFERROR(__xludf.DUMMYFUNCTION("GOOGLETRANSLATE(O934,""en"",""pt"")"),"6")</f>
        <v>6</v>
      </c>
      <c r="J934" s="1" t="str">
        <f ca="1">IFERROR(__xludf.DUMMYFUNCTION("GOOGLETRANSLATE(Q934,""en"",""pt"")"),"Refrigerado")</f>
        <v>Refrigerado</v>
      </c>
      <c r="K934" s="3">
        <v>44002</v>
      </c>
      <c r="L934" s="3">
        <v>44008</v>
      </c>
      <c r="M934" s="1">
        <v>163</v>
      </c>
      <c r="N934" s="1" t="s">
        <v>5487</v>
      </c>
      <c r="O934" s="1" t="s">
        <v>5488</v>
      </c>
      <c r="P934" s="1">
        <v>788</v>
      </c>
      <c r="Q934" s="1" t="s">
        <v>5490</v>
      </c>
      <c r="R934">
        <f t="shared" ca="1" si="14"/>
        <v>1</v>
      </c>
      <c r="S934">
        <f t="shared" ca="1" si="14"/>
        <v>1</v>
      </c>
    </row>
    <row r="935" spans="1:19" ht="13.2">
      <c r="A935" s="1" t="s">
        <v>5491</v>
      </c>
      <c r="B935" s="1">
        <v>50</v>
      </c>
      <c r="C935" s="1" t="str">
        <f ca="1">IFERROR(__xludf.DUMMYFUNCTION("GOOGLETRANSLATE(D935,""en"",""pt"")"),"Grande")</f>
        <v>Grande</v>
      </c>
      <c r="D935" s="3">
        <v>44915</v>
      </c>
      <c r="E935" s="1">
        <v>9</v>
      </c>
      <c r="F935" s="2" t="str">
        <f ca="1">IFERROR(__xludf.DUMMYFUNCTION("GOOGLETRANSLATE(I935,""en"",""pt"")"),"Painel")</f>
        <v>Painel</v>
      </c>
      <c r="G935" s="1" t="s">
        <v>5492</v>
      </c>
      <c r="H935" s="1" t="s">
        <v>4612</v>
      </c>
      <c r="I935" s="1" t="str">
        <f ca="1">IFERROR(__xludf.DUMMYFUNCTION("GOOGLETRANSLATE(O935,""en"",""pt"")"),"9")</f>
        <v>9</v>
      </c>
      <c r="J935" s="1" t="str">
        <f ca="1">IFERROR(__xludf.DUMMYFUNCTION("GOOGLETRANSLATE(Q935,""en"",""pt"")"),"Refrigerado")</f>
        <v>Refrigerado</v>
      </c>
      <c r="K935" s="3">
        <v>44875</v>
      </c>
      <c r="L935" s="3">
        <v>44884</v>
      </c>
      <c r="M935" s="1">
        <v>635</v>
      </c>
      <c r="N935" s="1" t="s">
        <v>5493</v>
      </c>
      <c r="O935" s="1" t="s">
        <v>5494</v>
      </c>
      <c r="P935" s="1">
        <v>143</v>
      </c>
      <c r="Q935" s="1" t="s">
        <v>5496</v>
      </c>
      <c r="R935">
        <f t="shared" ca="1" si="14"/>
        <v>1</v>
      </c>
      <c r="S935">
        <f t="shared" ca="1" si="14"/>
        <v>1</v>
      </c>
    </row>
    <row r="936" spans="1:19" ht="13.2">
      <c r="A936" s="1" t="s">
        <v>5497</v>
      </c>
      <c r="B936" s="1">
        <v>11</v>
      </c>
      <c r="C936" s="1" t="str">
        <f ca="1">IFERROR(__xludf.DUMMYFUNCTION("GOOGLETRANSLATE(D936,""en"",""pt"")"),"Grande")</f>
        <v>Grande</v>
      </c>
      <c r="D936" s="3">
        <v>43971</v>
      </c>
      <c r="E936" s="1">
        <v>4</v>
      </c>
      <c r="F936" s="2" t="str">
        <f ca="1">IFERROR(__xludf.DUMMYFUNCTION("GOOGLETRANSLATE(I936,""en"",""pt"")"),"Iogurte")</f>
        <v>Iogurte</v>
      </c>
      <c r="G936" s="1" t="s">
        <v>5498</v>
      </c>
      <c r="H936" s="1" t="s">
        <v>5499</v>
      </c>
      <c r="I936" s="1" t="str">
        <f ca="1">IFERROR(__xludf.DUMMYFUNCTION("GOOGLETRANSLATE(O936,""en"",""pt"")"),"27")</f>
        <v>27</v>
      </c>
      <c r="J936" s="1" t="str">
        <f ca="1">IFERROR(__xludf.DUMMYFUNCTION("GOOGLETRANSLATE(Q936,""en"",""pt"")"),"Refrigerado")</f>
        <v>Refrigerado</v>
      </c>
      <c r="K936" s="3">
        <v>43957</v>
      </c>
      <c r="L936" s="3">
        <v>43984</v>
      </c>
      <c r="M936" s="1">
        <v>272</v>
      </c>
      <c r="N936" s="1" t="s">
        <v>5500</v>
      </c>
      <c r="O936" s="1" t="s">
        <v>5501</v>
      </c>
      <c r="P936" s="1">
        <v>623</v>
      </c>
      <c r="Q936" s="1" t="s">
        <v>5502</v>
      </c>
      <c r="R936">
        <f t="shared" ca="1" si="14"/>
        <v>0</v>
      </c>
      <c r="S936">
        <f t="shared" ca="1" si="14"/>
        <v>1</v>
      </c>
    </row>
    <row r="937" spans="1:19" ht="13.2">
      <c r="A937" s="1" t="s">
        <v>5503</v>
      </c>
      <c r="B937" s="1">
        <v>11</v>
      </c>
      <c r="C937" s="1" t="str">
        <f ca="1">IFERROR(__xludf.DUMMYFUNCTION("GOOGLETRANSLATE(D937,""en"",""pt"")"),"Pequeno")</f>
        <v>Pequeno</v>
      </c>
      <c r="D937" s="3">
        <v>43914</v>
      </c>
      <c r="E937" s="1">
        <v>3</v>
      </c>
      <c r="F937" s="2" t="str">
        <f ca="1">IFERROR(__xludf.DUMMYFUNCTION("GOOGLETRANSLATE(I937,""en"",""pt"")"),"Queijo")</f>
        <v>Queijo</v>
      </c>
      <c r="G937" s="1" t="s">
        <v>5504</v>
      </c>
      <c r="H937" s="1" t="s">
        <v>5505</v>
      </c>
      <c r="I937" s="1" t="str">
        <f ca="1">IFERROR(__xludf.DUMMYFUNCTION("GOOGLETRANSLATE(O937,""en"",""pt"")"),"82")</f>
        <v>82</v>
      </c>
      <c r="J937" s="1" t="str">
        <f ca="1">IFERROR(__xludf.DUMMYFUNCTION("GOOGLETRANSLATE(Q937,""en"",""pt"")"),"Refrigerado")</f>
        <v>Refrigerado</v>
      </c>
      <c r="K937" s="3">
        <v>43901</v>
      </c>
      <c r="L937" s="3">
        <v>43983</v>
      </c>
      <c r="M937" s="1">
        <v>544</v>
      </c>
      <c r="N937" s="1" t="s">
        <v>4246</v>
      </c>
      <c r="O937" s="1" t="s">
        <v>5506</v>
      </c>
      <c r="P937" s="1">
        <v>242</v>
      </c>
      <c r="Q937" s="1" t="s">
        <v>5508</v>
      </c>
      <c r="R937">
        <f t="shared" ca="1" si="14"/>
        <v>0</v>
      </c>
      <c r="S937">
        <f t="shared" ca="1" si="14"/>
        <v>1</v>
      </c>
    </row>
    <row r="938" spans="1:19" ht="13.2">
      <c r="A938" s="1" t="s">
        <v>5509</v>
      </c>
      <c r="B938" s="1">
        <v>94</v>
      </c>
      <c r="C938" s="1" t="str">
        <f ca="1">IFERROR(__xludf.DUMMYFUNCTION("GOOGLETRANSLATE(D938,""en"",""pt"")"),"Médio")</f>
        <v>Médio</v>
      </c>
      <c r="D938" s="3">
        <v>43509</v>
      </c>
      <c r="E938" s="1">
        <v>9</v>
      </c>
      <c r="F938" s="2" t="str">
        <f ca="1">IFERROR(__xludf.DUMMYFUNCTION("GOOGLETRANSLATE(I938,""en"",""pt"")"),"Painel")</f>
        <v>Painel</v>
      </c>
      <c r="G938" s="1" t="s">
        <v>5510</v>
      </c>
      <c r="H938" s="1" t="s">
        <v>5511</v>
      </c>
      <c r="I938" s="1" t="str">
        <f ca="1">IFERROR(__xludf.DUMMYFUNCTION("GOOGLETRANSLATE(O938,""en"",""pt"")"),"9")</f>
        <v>9</v>
      </c>
      <c r="J938" s="1" t="str">
        <f ca="1">IFERROR(__xludf.DUMMYFUNCTION("GOOGLETRANSLATE(Q938,""en"",""pt"")"),"Refrigerado")</f>
        <v>Refrigerado</v>
      </c>
      <c r="K938" s="3">
        <v>43473</v>
      </c>
      <c r="L938" s="3">
        <v>43482</v>
      </c>
      <c r="M938" s="1">
        <v>292</v>
      </c>
      <c r="N938" s="1" t="s">
        <v>5512</v>
      </c>
      <c r="O938" s="1" t="s">
        <v>5513</v>
      </c>
      <c r="P938" s="1">
        <v>188</v>
      </c>
      <c r="Q938" s="1" t="s">
        <v>5514</v>
      </c>
      <c r="R938">
        <f t="shared" ca="1" si="14"/>
        <v>0</v>
      </c>
      <c r="S938">
        <f t="shared" ca="1" si="14"/>
        <v>1</v>
      </c>
    </row>
    <row r="939" spans="1:19" ht="13.2">
      <c r="A939" s="1" t="s">
        <v>5515</v>
      </c>
      <c r="B939" s="1">
        <v>42</v>
      </c>
      <c r="C939" s="1" t="str">
        <f ca="1">IFERROR(__xludf.DUMMYFUNCTION("GOOGLETRANSLATE(D939,""en"",""pt"")"),"Grande")</f>
        <v>Grande</v>
      </c>
      <c r="D939" s="3">
        <v>44733</v>
      </c>
      <c r="E939" s="1">
        <v>10</v>
      </c>
      <c r="F939" s="2" t="str">
        <f ca="1">IFERROR(__xludf.DUMMYFUNCTION("GOOGLETRANSLATE(I939,""en"",""pt"")"),"ghee")</f>
        <v>ghee</v>
      </c>
      <c r="G939" s="1" t="s">
        <v>509</v>
      </c>
      <c r="H939" s="1" t="s">
        <v>5516</v>
      </c>
      <c r="I939" s="1" t="str">
        <f ca="1">IFERROR(__xludf.DUMMYFUNCTION("GOOGLETRANSLATE(O939,""en"",""pt"")"),"89")</f>
        <v>89</v>
      </c>
      <c r="J939" s="1" t="str">
        <f ca="1">IFERROR(__xludf.DUMMYFUNCTION("GOOGLETRANSLATE(Q939,""en"",""pt"")"),"Ambiente")</f>
        <v>Ambiente</v>
      </c>
      <c r="K939" s="3">
        <v>44699</v>
      </c>
      <c r="L939" s="3">
        <v>44788</v>
      </c>
      <c r="M939" s="1">
        <v>132</v>
      </c>
      <c r="N939" s="1" t="s">
        <v>5517</v>
      </c>
      <c r="O939" s="1" t="s">
        <v>5518</v>
      </c>
      <c r="P939" s="1">
        <v>65</v>
      </c>
      <c r="Q939" s="1" t="s">
        <v>5519</v>
      </c>
      <c r="R939">
        <f t="shared" ca="1" si="14"/>
        <v>0</v>
      </c>
      <c r="S939">
        <f t="shared" ca="1" si="14"/>
        <v>0</v>
      </c>
    </row>
    <row r="940" spans="1:19" ht="13.2">
      <c r="A940" s="1" t="s">
        <v>5520</v>
      </c>
      <c r="B940" s="1">
        <v>99</v>
      </c>
      <c r="C940" s="1" t="str">
        <f ca="1">IFERROR(__xludf.DUMMYFUNCTION("GOOGLETRANSLATE(D940,""en"",""pt"")"),"Grande")</f>
        <v>Grande</v>
      </c>
      <c r="D940" s="3">
        <v>44620</v>
      </c>
      <c r="E940" s="1">
        <v>9</v>
      </c>
      <c r="F940" s="2" t="str">
        <f ca="1">IFERROR(__xludf.DUMMYFUNCTION("GOOGLETRANSLATE(I940,""en"",""pt"")"),"Painel")</f>
        <v>Painel</v>
      </c>
      <c r="G940" s="1" t="s">
        <v>2010</v>
      </c>
      <c r="H940" s="1" t="s">
        <v>5521</v>
      </c>
      <c r="I940" s="1" t="str">
        <f ca="1">IFERROR(__xludf.DUMMYFUNCTION("GOOGLETRANSLATE(O940,""en"",""pt"")"),"8")</f>
        <v>8</v>
      </c>
      <c r="J940" s="1" t="str">
        <f ca="1">IFERROR(__xludf.DUMMYFUNCTION("GOOGLETRANSLATE(Q940,""en"",""pt"")"),"Refrigerado")</f>
        <v>Refrigerado</v>
      </c>
      <c r="K940" s="3">
        <v>44590</v>
      </c>
      <c r="L940" s="3">
        <v>44598</v>
      </c>
      <c r="M940" s="1">
        <v>58</v>
      </c>
      <c r="N940" s="1" t="s">
        <v>5522</v>
      </c>
      <c r="O940" s="5">
        <v>171360</v>
      </c>
      <c r="P940" s="1">
        <v>40</v>
      </c>
      <c r="Q940" s="1" t="s">
        <v>5524</v>
      </c>
      <c r="R940">
        <f t="shared" ca="1" si="14"/>
        <v>0</v>
      </c>
      <c r="S940">
        <f t="shared" ca="1" si="14"/>
        <v>1</v>
      </c>
    </row>
    <row r="941" spans="1:19" ht="13.2">
      <c r="A941" s="1" t="s">
        <v>5525</v>
      </c>
      <c r="B941" s="1">
        <v>23</v>
      </c>
      <c r="C941" s="1" t="str">
        <f ca="1">IFERROR(__xludf.DUMMYFUNCTION("GOOGLETRANSLATE(D941,""en"",""pt"")"),"Médio")</f>
        <v>Médio</v>
      </c>
      <c r="D941" s="3">
        <v>44168</v>
      </c>
      <c r="E941" s="1">
        <v>5</v>
      </c>
      <c r="F941" s="2" t="str">
        <f ca="1">IFERROR(__xludf.DUMMYFUNCTION("GOOGLETRANSLATE(I941,""en"",""pt"")"),"Sorvete")</f>
        <v>Sorvete</v>
      </c>
      <c r="G941" s="1" t="s">
        <v>5526</v>
      </c>
      <c r="H941" s="1" t="s">
        <v>4137</v>
      </c>
      <c r="I941" s="1" t="str">
        <f ca="1">IFERROR(__xludf.DUMMYFUNCTION("GOOGLETRANSLATE(O941,""en"",""pt"")"),"23")</f>
        <v>23</v>
      </c>
      <c r="J941" s="1" t="str">
        <f ca="1">IFERROR(__xludf.DUMMYFUNCTION("GOOGLETRANSLATE(Q941,""en"",""pt"")"),"Congeladas")</f>
        <v>Congeladas</v>
      </c>
      <c r="K941" s="3">
        <v>44167</v>
      </c>
      <c r="L941" s="3">
        <v>44190</v>
      </c>
      <c r="M941" s="1">
        <v>659</v>
      </c>
      <c r="N941" s="1" t="s">
        <v>2957</v>
      </c>
      <c r="O941" s="1" t="s">
        <v>5527</v>
      </c>
      <c r="P941" s="1">
        <v>191</v>
      </c>
      <c r="Q941" s="1" t="s">
        <v>5529</v>
      </c>
      <c r="R941">
        <f t="shared" ca="1" si="14"/>
        <v>0</v>
      </c>
      <c r="S941">
        <f t="shared" ca="1" si="14"/>
        <v>1</v>
      </c>
    </row>
    <row r="942" spans="1:19" ht="13.2">
      <c r="A942" s="1" t="s">
        <v>5530</v>
      </c>
      <c r="B942" s="1">
        <v>46</v>
      </c>
      <c r="C942" s="1" t="str">
        <f ca="1">IFERROR(__xludf.DUMMYFUNCTION("GOOGLETRANSLATE(D942,""en"",""pt"")"),"Pequeno")</f>
        <v>Pequeno</v>
      </c>
      <c r="D942" s="3">
        <v>43973</v>
      </c>
      <c r="E942" s="1">
        <v>10</v>
      </c>
      <c r="F942" s="2" t="str">
        <f ca="1">IFERROR(__xludf.DUMMYFUNCTION("GOOGLETRANSLATE(I942,""en"",""pt"")"),"ghee")</f>
        <v>ghee</v>
      </c>
      <c r="G942" s="1" t="s">
        <v>5531</v>
      </c>
      <c r="H942" s="1" t="s">
        <v>5532</v>
      </c>
      <c r="I942" s="1" t="str">
        <f ca="1">IFERROR(__xludf.DUMMYFUNCTION("GOOGLETRANSLATE(O942,""en"",""pt"")"),"127")</f>
        <v>127</v>
      </c>
      <c r="J942" s="1" t="str">
        <f ca="1">IFERROR(__xludf.DUMMYFUNCTION("GOOGLETRANSLATE(Q942,""en"",""pt"")"),"Ambiente")</f>
        <v>Ambiente</v>
      </c>
      <c r="K942" s="3">
        <v>43960</v>
      </c>
      <c r="L942" s="3">
        <v>44087</v>
      </c>
      <c r="M942" s="1">
        <v>193</v>
      </c>
      <c r="N942" s="1" t="s">
        <v>5533</v>
      </c>
      <c r="O942" s="1" t="s">
        <v>5534</v>
      </c>
      <c r="P942" s="1">
        <v>24</v>
      </c>
      <c r="Q942" s="1" t="s">
        <v>5535</v>
      </c>
      <c r="R942">
        <f t="shared" ca="1" si="14"/>
        <v>1</v>
      </c>
      <c r="S942">
        <f t="shared" ca="1" si="14"/>
        <v>0</v>
      </c>
    </row>
    <row r="943" spans="1:19" ht="13.2">
      <c r="A943" s="1" t="s">
        <v>5536</v>
      </c>
      <c r="B943" s="1">
        <v>92</v>
      </c>
      <c r="C943" s="1" t="str">
        <f ca="1">IFERROR(__xludf.DUMMYFUNCTION("GOOGLETRANSLATE(D943,""en"",""pt"")"),"Médio")</f>
        <v>Médio</v>
      </c>
      <c r="D943" s="3">
        <v>44555</v>
      </c>
      <c r="E943" s="1">
        <v>4</v>
      </c>
      <c r="F943" s="2" t="str">
        <f ca="1">IFERROR(__xludf.DUMMYFUNCTION("GOOGLETRANSLATE(I943,""en"",""pt"")"),"Iogurte")</f>
        <v>Iogurte</v>
      </c>
      <c r="G943" s="1" t="s">
        <v>5537</v>
      </c>
      <c r="H943" s="1" t="s">
        <v>3318</v>
      </c>
      <c r="I943" s="1" t="str">
        <f ca="1">IFERROR(__xludf.DUMMYFUNCTION("GOOGLETRANSLATE(O943,""en"",""pt"")"),"27")</f>
        <v>27</v>
      </c>
      <c r="J943" s="1" t="str">
        <f ca="1">IFERROR(__xludf.DUMMYFUNCTION("GOOGLETRANSLATE(Q943,""en"",""pt"")"),"Refrigerado")</f>
        <v>Refrigerado</v>
      </c>
      <c r="K943" s="3">
        <v>44497</v>
      </c>
      <c r="L943" s="3">
        <v>44524</v>
      </c>
      <c r="M943" s="1">
        <v>81</v>
      </c>
      <c r="N943" s="1" t="s">
        <v>5538</v>
      </c>
      <c r="O943" s="1" t="s">
        <v>5539</v>
      </c>
      <c r="P943" s="1">
        <v>366</v>
      </c>
      <c r="Q943" s="1" t="s">
        <v>5540</v>
      </c>
      <c r="R943">
        <f t="shared" ca="1" si="14"/>
        <v>1</v>
      </c>
      <c r="S943">
        <f t="shared" ca="1" si="14"/>
        <v>1</v>
      </c>
    </row>
    <row r="944" spans="1:19" ht="13.2">
      <c r="A944" s="1" t="s">
        <v>5541</v>
      </c>
      <c r="B944" s="1">
        <v>32</v>
      </c>
      <c r="C944" s="1" t="str">
        <f ca="1">IFERROR(__xludf.DUMMYFUNCTION("GOOGLETRANSLATE(D944,""en"",""pt"")"),"Pequeno")</f>
        <v>Pequeno</v>
      </c>
      <c r="D944" s="3">
        <v>44093</v>
      </c>
      <c r="E944" s="1">
        <v>8</v>
      </c>
      <c r="F944" s="2" t="str">
        <f ca="1">IFERROR(__xludf.DUMMYFUNCTION("GOOGLETRANSLATE(I944,""en"",""pt"")"),"Soro de leite coalhado")</f>
        <v>Soro de leite coalhado</v>
      </c>
      <c r="G944" s="1" t="s">
        <v>5542</v>
      </c>
      <c r="H944" s="1" t="s">
        <v>4127</v>
      </c>
      <c r="I944" s="1" t="str">
        <f ca="1">IFERROR(__xludf.DUMMYFUNCTION("GOOGLETRANSLATE(O944,""en"",""pt"")"),"9")</f>
        <v>9</v>
      </c>
      <c r="J944" s="1" t="str">
        <f ca="1">IFERROR(__xludf.DUMMYFUNCTION("GOOGLETRANSLATE(Q944,""en"",""pt"")"),"Refrigerado")</f>
        <v>Refrigerado</v>
      </c>
      <c r="K944" s="3">
        <v>44064</v>
      </c>
      <c r="L944" s="3">
        <v>44073</v>
      </c>
      <c r="M944" s="1">
        <v>54</v>
      </c>
      <c r="N944" s="1" t="s">
        <v>4258</v>
      </c>
      <c r="O944" s="5">
        <v>859173</v>
      </c>
      <c r="P944" s="1">
        <v>74</v>
      </c>
      <c r="Q944" s="1" t="s">
        <v>5544</v>
      </c>
      <c r="R944">
        <f t="shared" ca="1" si="14"/>
        <v>1</v>
      </c>
      <c r="S944">
        <f t="shared" ca="1" si="14"/>
        <v>0</v>
      </c>
    </row>
    <row r="945" spans="1:19" ht="13.2">
      <c r="A945" s="1" t="s">
        <v>5545</v>
      </c>
      <c r="B945" s="1">
        <v>49</v>
      </c>
      <c r="C945" s="1" t="str">
        <f ca="1">IFERROR(__xludf.DUMMYFUNCTION("GOOGLETRANSLATE(D945,""en"",""pt"")"),"Grande")</f>
        <v>Grande</v>
      </c>
      <c r="D945" s="3">
        <v>44396</v>
      </c>
      <c r="E945" s="1">
        <v>6</v>
      </c>
      <c r="F945" s="2" t="str">
        <f ca="1">IFERROR(__xludf.DUMMYFUNCTION("GOOGLETRANSLATE(I945,""en"",""pt"")"),"Coalhada")</f>
        <v>Coalhada</v>
      </c>
      <c r="G945" s="1" t="s">
        <v>5546</v>
      </c>
      <c r="H945" s="1" t="s">
        <v>361</v>
      </c>
      <c r="I945" s="1" t="str">
        <f ca="1">IFERROR(__xludf.DUMMYFUNCTION("GOOGLETRANSLATE(O945,""en"",""pt"")"),"5")</f>
        <v>5</v>
      </c>
      <c r="J945" s="1" t="str">
        <f ca="1">IFERROR(__xludf.DUMMYFUNCTION("GOOGLETRANSLATE(Q945,""en"",""pt"")"),"Refrigerado")</f>
        <v>Refrigerado</v>
      </c>
      <c r="K945" s="3">
        <v>44391</v>
      </c>
      <c r="L945" s="3">
        <v>44396</v>
      </c>
      <c r="M945" s="1">
        <v>149</v>
      </c>
      <c r="N945" s="1" t="s">
        <v>5547</v>
      </c>
      <c r="O945" s="1" t="s">
        <v>5548</v>
      </c>
      <c r="P945" s="1">
        <v>63</v>
      </c>
      <c r="Q945" s="1" t="s">
        <v>5550</v>
      </c>
      <c r="R945">
        <f t="shared" ca="1" si="14"/>
        <v>0</v>
      </c>
      <c r="S945">
        <f t="shared" ca="1" si="14"/>
        <v>0</v>
      </c>
    </row>
    <row r="946" spans="1:19" ht="13.2">
      <c r="A946" s="1" t="s">
        <v>3304</v>
      </c>
      <c r="B946" s="1">
        <v>38</v>
      </c>
      <c r="C946" s="1" t="str">
        <f ca="1">IFERROR(__xludf.DUMMYFUNCTION("GOOGLETRANSLATE(D946,""en"",""pt"")"),"Médio")</f>
        <v>Médio</v>
      </c>
      <c r="D946" s="3">
        <v>43701</v>
      </c>
      <c r="E946" s="1">
        <v>1</v>
      </c>
      <c r="F946" s="2" t="str">
        <f ca="1">IFERROR(__xludf.DUMMYFUNCTION("GOOGLETRANSLATE(I946,""en"",""pt"")"),"Leite")</f>
        <v>Leite</v>
      </c>
      <c r="G946" s="1" t="s">
        <v>5551</v>
      </c>
      <c r="H946" s="1" t="s">
        <v>5552</v>
      </c>
      <c r="I946" s="1" t="str">
        <f ca="1">IFERROR(__xludf.DUMMYFUNCTION("GOOGLETRANSLATE(O946,""en"",""pt"")"),"2")</f>
        <v>2</v>
      </c>
      <c r="J946" s="1" t="str">
        <f ca="1">IFERROR(__xludf.DUMMYFUNCTION("GOOGLETRANSLATE(Q946,""en"",""pt"")"),"Pacote de polietileno")</f>
        <v>Pacote de polietileno</v>
      </c>
      <c r="K946" s="3">
        <v>43657</v>
      </c>
      <c r="L946" s="3">
        <v>43659</v>
      </c>
      <c r="M946" s="1">
        <v>24</v>
      </c>
      <c r="N946" s="1" t="s">
        <v>5553</v>
      </c>
      <c r="O946" s="1" t="s">
        <v>5554</v>
      </c>
      <c r="P946" s="1">
        <v>289</v>
      </c>
      <c r="Q946" s="1" t="s">
        <v>5555</v>
      </c>
      <c r="R946">
        <f t="shared" ca="1" si="14"/>
        <v>1</v>
      </c>
      <c r="S946">
        <f t="shared" ca="1" si="14"/>
        <v>0</v>
      </c>
    </row>
    <row r="947" spans="1:19" ht="13.2">
      <c r="A947" s="1" t="s">
        <v>5556</v>
      </c>
      <c r="B947" s="1">
        <v>98</v>
      </c>
      <c r="C947" s="1" t="str">
        <f ca="1">IFERROR(__xludf.DUMMYFUNCTION("GOOGLETRANSLATE(D947,""en"",""pt"")"),"Pequeno")</f>
        <v>Pequeno</v>
      </c>
      <c r="D947" s="3">
        <v>44691</v>
      </c>
      <c r="E947" s="1">
        <v>8</v>
      </c>
      <c r="F947" s="2" t="str">
        <f ca="1">IFERROR(__xludf.DUMMYFUNCTION("GOOGLETRANSLATE(I947,""en"",""pt"")"),"Soro de leite coalhado")</f>
        <v>Soro de leite coalhado</v>
      </c>
      <c r="G947" s="1" t="s">
        <v>5557</v>
      </c>
      <c r="H947" s="1" t="s">
        <v>5558</v>
      </c>
      <c r="I947" s="1" t="str">
        <f ca="1">IFERROR(__xludf.DUMMYFUNCTION("GOOGLETRANSLATE(O947,""en"",""pt"")"),"13")</f>
        <v>13</v>
      </c>
      <c r="J947" s="1" t="str">
        <f ca="1">IFERROR(__xludf.DUMMYFUNCTION("GOOGLETRANSLATE(Q947,""en"",""pt"")"),"Refrigerado")</f>
        <v>Refrigerado</v>
      </c>
      <c r="K947" s="3">
        <v>44650</v>
      </c>
      <c r="L947" s="3">
        <v>44663</v>
      </c>
      <c r="M947" s="1">
        <v>142</v>
      </c>
      <c r="N947" s="1" t="s">
        <v>5559</v>
      </c>
      <c r="O947" s="1" t="s">
        <v>5560</v>
      </c>
      <c r="P947" s="1">
        <v>363</v>
      </c>
      <c r="Q947" s="1" t="s">
        <v>5561</v>
      </c>
      <c r="R947">
        <f t="shared" ca="1" si="14"/>
        <v>1</v>
      </c>
      <c r="S947">
        <f t="shared" ca="1" si="14"/>
        <v>1</v>
      </c>
    </row>
    <row r="948" spans="1:19" ht="13.2">
      <c r="A948" s="1" t="s">
        <v>5562</v>
      </c>
      <c r="B948" s="1">
        <v>22</v>
      </c>
      <c r="C948" s="1" t="str">
        <f ca="1">IFERROR(__xludf.DUMMYFUNCTION("GOOGLETRANSLATE(D948,""en"",""pt"")"),"Médio")</f>
        <v>Médio</v>
      </c>
      <c r="D948" s="3">
        <v>44881</v>
      </c>
      <c r="E948" s="1">
        <v>4</v>
      </c>
      <c r="F948" s="2" t="str">
        <f ca="1">IFERROR(__xludf.DUMMYFUNCTION("GOOGLETRANSLATE(I948,""en"",""pt"")"),"Iogurte")</f>
        <v>Iogurte</v>
      </c>
      <c r="G948" s="1" t="s">
        <v>5563</v>
      </c>
      <c r="H948" s="1" t="s">
        <v>5564</v>
      </c>
      <c r="I948" s="1" t="str">
        <f ca="1">IFERROR(__xludf.DUMMYFUNCTION("GOOGLETRANSLATE(O948,""en"",""pt"")"),"22")</f>
        <v>22</v>
      </c>
      <c r="J948" s="1" t="str">
        <f ca="1">IFERROR(__xludf.DUMMYFUNCTION("GOOGLETRANSLATE(Q948,""en"",""pt"")"),"Congeladas")</f>
        <v>Congeladas</v>
      </c>
      <c r="K948" s="3">
        <v>44863</v>
      </c>
      <c r="L948" s="3">
        <v>44885</v>
      </c>
      <c r="M948" s="1">
        <v>683</v>
      </c>
      <c r="N948" s="1" t="s">
        <v>5565</v>
      </c>
      <c r="O948" s="1" t="s">
        <v>5566</v>
      </c>
      <c r="P948" s="1">
        <v>92</v>
      </c>
      <c r="Q948" s="1" t="s">
        <v>5567</v>
      </c>
      <c r="R948">
        <f t="shared" ca="1" si="14"/>
        <v>0</v>
      </c>
      <c r="S948">
        <f t="shared" ca="1" si="14"/>
        <v>1</v>
      </c>
    </row>
    <row r="949" spans="1:19" ht="13.2">
      <c r="A949" s="4">
        <v>45519</v>
      </c>
      <c r="B949" s="1">
        <v>42</v>
      </c>
      <c r="C949" s="1" t="str">
        <f ca="1">IFERROR(__xludf.DUMMYFUNCTION("GOOGLETRANSLATE(D949,""en"",""pt"")"),"Pequeno")</f>
        <v>Pequeno</v>
      </c>
      <c r="D949" s="3">
        <v>43747</v>
      </c>
      <c r="E949" s="1">
        <v>4</v>
      </c>
      <c r="F949" s="2" t="str">
        <f ca="1">IFERROR(__xludf.DUMMYFUNCTION("GOOGLETRANSLATE(I949,""en"",""pt"")"),"Iogurte")</f>
        <v>Iogurte</v>
      </c>
      <c r="G949" s="1" t="s">
        <v>5568</v>
      </c>
      <c r="H949" s="1" t="s">
        <v>1228</v>
      </c>
      <c r="I949" s="1" t="str">
        <f ca="1">IFERROR(__xludf.DUMMYFUNCTION("GOOGLETRANSLATE(O949,""en"",""pt"")"),"25")</f>
        <v>25</v>
      </c>
      <c r="J949" s="1" t="str">
        <f ca="1">IFERROR(__xludf.DUMMYFUNCTION("GOOGLETRANSLATE(Q949,""en"",""pt"")"),"Congeladas")</f>
        <v>Congeladas</v>
      </c>
      <c r="K949" s="3">
        <v>43702</v>
      </c>
      <c r="L949" s="3">
        <v>43727</v>
      </c>
      <c r="M949" s="1">
        <v>193</v>
      </c>
      <c r="N949" s="1" t="s">
        <v>5569</v>
      </c>
      <c r="O949" s="1" t="s">
        <v>5570</v>
      </c>
      <c r="P949" s="1">
        <v>237</v>
      </c>
      <c r="Q949" s="1" t="s">
        <v>5572</v>
      </c>
      <c r="R949">
        <f t="shared" ca="1" si="14"/>
        <v>0</v>
      </c>
      <c r="S949">
        <f t="shared" ca="1" si="14"/>
        <v>1</v>
      </c>
    </row>
    <row r="950" spans="1:19" ht="13.2">
      <c r="A950" s="1" t="s">
        <v>5573</v>
      </c>
      <c r="B950" s="1">
        <v>47</v>
      </c>
      <c r="C950" s="1" t="str">
        <f ca="1">IFERROR(__xludf.DUMMYFUNCTION("GOOGLETRANSLATE(D950,""en"",""pt"")"),"Pequeno")</f>
        <v>Pequeno</v>
      </c>
      <c r="D950" s="3">
        <v>43833</v>
      </c>
      <c r="E950" s="1">
        <v>6</v>
      </c>
      <c r="F950" s="2" t="str">
        <f ca="1">IFERROR(__xludf.DUMMYFUNCTION("GOOGLETRANSLATE(I950,""en"",""pt"")"),"Coalhada")</f>
        <v>Coalhada</v>
      </c>
      <c r="G950" s="1" t="s">
        <v>5574</v>
      </c>
      <c r="H950" s="1" t="s">
        <v>5575</v>
      </c>
      <c r="I950" s="1" t="str">
        <f ca="1">IFERROR(__xludf.DUMMYFUNCTION("GOOGLETRANSLATE(O950,""en"",""pt"")"),"5")</f>
        <v>5</v>
      </c>
      <c r="J950" s="1" t="str">
        <f ca="1">IFERROR(__xludf.DUMMYFUNCTION("GOOGLETRANSLATE(Q950,""en"",""pt"")"),"Refrigerado")</f>
        <v>Refrigerado</v>
      </c>
      <c r="K950" s="3">
        <v>43818</v>
      </c>
      <c r="L950" s="3">
        <v>43823</v>
      </c>
      <c r="M950" s="1">
        <v>82</v>
      </c>
      <c r="N950" s="1" t="s">
        <v>5576</v>
      </c>
      <c r="O950" s="1" t="s">
        <v>5577</v>
      </c>
      <c r="P950" s="1">
        <v>36</v>
      </c>
      <c r="Q950" s="1" t="s">
        <v>5579</v>
      </c>
      <c r="R950">
        <f t="shared" ca="1" si="14"/>
        <v>0</v>
      </c>
      <c r="S950">
        <f t="shared" ca="1" si="14"/>
        <v>0</v>
      </c>
    </row>
    <row r="951" spans="1:19" ht="13.2">
      <c r="A951" s="1" t="s">
        <v>5580</v>
      </c>
      <c r="B951" s="1">
        <v>59</v>
      </c>
      <c r="C951" s="1" t="str">
        <f ca="1">IFERROR(__xludf.DUMMYFUNCTION("GOOGLETRANSLATE(D951,""en"",""pt"")"),"Médio")</f>
        <v>Médio</v>
      </c>
      <c r="D951" s="3">
        <v>44512</v>
      </c>
      <c r="E951" s="1">
        <v>2</v>
      </c>
      <c r="F951" s="2" t="str">
        <f ca="1">IFERROR(__xludf.DUMMYFUNCTION("GOOGLETRANSLATE(I951,""en"",""pt"")"),"Manteiga")</f>
        <v>Manteiga</v>
      </c>
      <c r="G951" s="1" t="s">
        <v>5581</v>
      </c>
      <c r="H951" s="1" t="s">
        <v>5582</v>
      </c>
      <c r="I951" s="1" t="str">
        <f ca="1">IFERROR(__xludf.DUMMYFUNCTION("GOOGLETRANSLATE(O951,""en"",""pt"")"),"39")</f>
        <v>39</v>
      </c>
      <c r="J951" s="1" t="str">
        <f ca="1">IFERROR(__xludf.DUMMYFUNCTION("GOOGLETRANSLATE(Q951,""en"",""pt"")"),"Congeladas")</f>
        <v>Congeladas</v>
      </c>
      <c r="K951" s="3">
        <v>44492</v>
      </c>
      <c r="L951" s="3">
        <v>44531</v>
      </c>
      <c r="M951" s="1">
        <v>722</v>
      </c>
      <c r="N951" s="6">
        <v>45407</v>
      </c>
      <c r="O951" s="1" t="s">
        <v>5583</v>
      </c>
      <c r="P951" s="1">
        <v>76</v>
      </c>
      <c r="Q951" s="1" t="s">
        <v>5585</v>
      </c>
      <c r="R951">
        <f t="shared" ca="1" si="14"/>
        <v>0</v>
      </c>
      <c r="S951">
        <f t="shared" ca="1" si="14"/>
        <v>0</v>
      </c>
    </row>
    <row r="952" spans="1:19" ht="13.2">
      <c r="A952" s="1" t="s">
        <v>5586</v>
      </c>
      <c r="B952" s="1">
        <v>17</v>
      </c>
      <c r="C952" s="1" t="str">
        <f ca="1">IFERROR(__xludf.DUMMYFUNCTION("GOOGLETRANSLATE(D952,""en"",""pt"")"),"Grande")</f>
        <v>Grande</v>
      </c>
      <c r="D952" s="3">
        <v>44616</v>
      </c>
      <c r="E952" s="1">
        <v>9</v>
      </c>
      <c r="F952" s="2" t="str">
        <f ca="1">IFERROR(__xludf.DUMMYFUNCTION("GOOGLETRANSLATE(I952,""en"",""pt"")"),"Painel")</f>
        <v>Painel</v>
      </c>
      <c r="G952" s="1" t="s">
        <v>5587</v>
      </c>
      <c r="H952" s="1" t="s">
        <v>5588</v>
      </c>
      <c r="I952" s="1" t="str">
        <f ca="1">IFERROR(__xludf.DUMMYFUNCTION("GOOGLETRANSLATE(O952,""en"",""pt"")"),"14")</f>
        <v>14</v>
      </c>
      <c r="J952" s="1" t="str">
        <f ca="1">IFERROR(__xludf.DUMMYFUNCTION("GOOGLETRANSLATE(Q952,""en"",""pt"")"),"Refrigerado")</f>
        <v>Refrigerado</v>
      </c>
      <c r="K952" s="3">
        <v>44595</v>
      </c>
      <c r="L952" s="3">
        <v>44609</v>
      </c>
      <c r="M952" s="1">
        <v>160</v>
      </c>
      <c r="N952" s="1" t="s">
        <v>1550</v>
      </c>
      <c r="O952" s="5">
        <v>1444261</v>
      </c>
      <c r="P952" s="1">
        <v>38</v>
      </c>
      <c r="Q952" s="1" t="s">
        <v>5589</v>
      </c>
      <c r="R952">
        <f t="shared" ca="1" si="14"/>
        <v>1</v>
      </c>
      <c r="S952">
        <f t="shared" ca="1" si="14"/>
        <v>1</v>
      </c>
    </row>
    <row r="953" spans="1:19" ht="13.2">
      <c r="A953" s="1" t="s">
        <v>5590</v>
      </c>
      <c r="B953" s="1">
        <v>54</v>
      </c>
      <c r="C953" s="1" t="str">
        <f ca="1">IFERROR(__xludf.DUMMYFUNCTION("GOOGLETRANSLATE(D953,""en"",""pt"")"),"Pequeno")</f>
        <v>Pequeno</v>
      </c>
      <c r="D953" s="3">
        <v>43472</v>
      </c>
      <c r="E953" s="1">
        <v>2</v>
      </c>
      <c r="F953" s="2" t="str">
        <f ca="1">IFERROR(__xludf.DUMMYFUNCTION("GOOGLETRANSLATE(I953,""en"",""pt"")"),"Manteiga")</f>
        <v>Manteiga</v>
      </c>
      <c r="G953" s="1" t="s">
        <v>5591</v>
      </c>
      <c r="H953" s="1" t="s">
        <v>2626</v>
      </c>
      <c r="I953" s="1" t="str">
        <f ca="1">IFERROR(__xludf.DUMMYFUNCTION("GOOGLETRANSLATE(O953,""en"",""pt"")"),"32")</f>
        <v>32</v>
      </c>
      <c r="J953" s="1" t="str">
        <f ca="1">IFERROR(__xludf.DUMMYFUNCTION("GOOGLETRANSLATE(Q953,""en"",""pt"")"),"Congeladas")</f>
        <v>Congeladas</v>
      </c>
      <c r="K953" s="3">
        <v>43429</v>
      </c>
      <c r="L953" s="3">
        <v>43461</v>
      </c>
      <c r="M953" s="1">
        <v>776</v>
      </c>
      <c r="N953" s="1" t="s">
        <v>5592</v>
      </c>
      <c r="O953" s="1" t="s">
        <v>5593</v>
      </c>
      <c r="P953" s="1">
        <v>45</v>
      </c>
      <c r="Q953" s="1" t="s">
        <v>5595</v>
      </c>
      <c r="R953">
        <f t="shared" ca="1" si="14"/>
        <v>1</v>
      </c>
      <c r="S953">
        <f t="shared" ca="1" si="14"/>
        <v>0</v>
      </c>
    </row>
    <row r="954" spans="1:19" ht="13.2">
      <c r="A954" s="1" t="s">
        <v>5596</v>
      </c>
      <c r="B954" s="1">
        <v>21</v>
      </c>
      <c r="C954" s="1" t="str">
        <f ca="1">IFERROR(__xludf.DUMMYFUNCTION("GOOGLETRANSLATE(D954,""en"",""pt"")"),"Pequeno")</f>
        <v>Pequeno</v>
      </c>
      <c r="D954" s="3">
        <v>44482</v>
      </c>
      <c r="E954" s="1">
        <v>2</v>
      </c>
      <c r="F954" s="2" t="str">
        <f ca="1">IFERROR(__xludf.DUMMYFUNCTION("GOOGLETRANSLATE(I954,""en"",""pt"")"),"Manteiga")</f>
        <v>Manteiga</v>
      </c>
      <c r="G954" s="1" t="s">
        <v>5597</v>
      </c>
      <c r="H954" s="1" t="s">
        <v>5598</v>
      </c>
      <c r="I954" s="1" t="str">
        <f ca="1">IFERROR(__xludf.DUMMYFUNCTION("GOOGLETRANSLATE(O954,""en"",""pt"")"),"27")</f>
        <v>27</v>
      </c>
      <c r="J954" s="1" t="str">
        <f ca="1">IFERROR(__xludf.DUMMYFUNCTION("GOOGLETRANSLATE(Q954,""en"",""pt"")"),"Congeladas")</f>
        <v>Congeladas</v>
      </c>
      <c r="K954" s="3">
        <v>44467</v>
      </c>
      <c r="L954" s="3">
        <v>44494</v>
      </c>
      <c r="M954" s="1">
        <v>74</v>
      </c>
      <c r="N954" s="1" t="s">
        <v>5599</v>
      </c>
      <c r="O954" s="1" t="s">
        <v>5600</v>
      </c>
      <c r="P954" s="1">
        <v>183</v>
      </c>
      <c r="Q954" s="1" t="s">
        <v>5602</v>
      </c>
      <c r="R954">
        <f t="shared" ca="1" si="14"/>
        <v>0</v>
      </c>
      <c r="S954">
        <f t="shared" ca="1" si="14"/>
        <v>0</v>
      </c>
    </row>
    <row r="955" spans="1:19" ht="13.2">
      <c r="A955" s="1" t="s">
        <v>5603</v>
      </c>
      <c r="B955" s="1">
        <v>22</v>
      </c>
      <c r="C955" s="1" t="str">
        <f ca="1">IFERROR(__xludf.DUMMYFUNCTION("GOOGLETRANSLATE(D955,""en"",""pt"")"),"Grande")</f>
        <v>Grande</v>
      </c>
      <c r="D955" s="3">
        <v>44229</v>
      </c>
      <c r="E955" s="1">
        <v>4</v>
      </c>
      <c r="F955" s="2" t="str">
        <f ca="1">IFERROR(__xludf.DUMMYFUNCTION("GOOGLETRANSLATE(I955,""en"",""pt"")"),"Iogurte")</f>
        <v>Iogurte</v>
      </c>
      <c r="G955" s="1" t="s">
        <v>5604</v>
      </c>
      <c r="H955" s="1" t="s">
        <v>5605</v>
      </c>
      <c r="I955" s="1" t="str">
        <f ca="1">IFERROR(__xludf.DUMMYFUNCTION("GOOGLETRANSLATE(O955,""en"",""pt"")"),"29")</f>
        <v>29</v>
      </c>
      <c r="J955" s="1" t="str">
        <f ca="1">IFERROR(__xludf.DUMMYFUNCTION("GOOGLETRANSLATE(Q955,""en"",""pt"")"),"Congeladas")</f>
        <v>Congeladas</v>
      </c>
      <c r="K955" s="3">
        <v>44189</v>
      </c>
      <c r="L955" s="3">
        <v>44218</v>
      </c>
      <c r="M955" s="1">
        <v>62</v>
      </c>
      <c r="N955" s="1" t="s">
        <v>3699</v>
      </c>
      <c r="O955" s="5">
        <v>1020215</v>
      </c>
      <c r="P955" s="1">
        <v>239</v>
      </c>
      <c r="Q955" s="1" t="s">
        <v>5606</v>
      </c>
      <c r="R955">
        <f t="shared" ca="1" si="14"/>
        <v>0</v>
      </c>
      <c r="S955">
        <f t="shared" ca="1" si="14"/>
        <v>0</v>
      </c>
    </row>
    <row r="956" spans="1:19" ht="13.2">
      <c r="A956" s="1" t="s">
        <v>5607</v>
      </c>
      <c r="B956" s="1">
        <v>21</v>
      </c>
      <c r="C956" s="1" t="str">
        <f ca="1">IFERROR(__xludf.DUMMYFUNCTION("GOOGLETRANSLATE(D956,""en"",""pt"")"),"Médio")</f>
        <v>Médio</v>
      </c>
      <c r="D956" s="3">
        <v>43796</v>
      </c>
      <c r="E956" s="1">
        <v>10</v>
      </c>
      <c r="F956" s="2" t="str">
        <f ca="1">IFERROR(__xludf.DUMMYFUNCTION("GOOGLETRANSLATE(I956,""en"",""pt"")"),"ghee")</f>
        <v>ghee</v>
      </c>
      <c r="G956" s="1" t="s">
        <v>5608</v>
      </c>
      <c r="H956" s="1" t="s">
        <v>5609</v>
      </c>
      <c r="I956" s="1" t="str">
        <f ca="1">IFERROR(__xludf.DUMMYFUNCTION("GOOGLETRANSLATE(O956,""en"",""pt"")"),"131")</f>
        <v>131</v>
      </c>
      <c r="J956" s="1" t="str">
        <f ca="1">IFERROR(__xludf.DUMMYFUNCTION("GOOGLETRANSLATE(Q956,""en"",""pt"")"),"Ambiente")</f>
        <v>Ambiente</v>
      </c>
      <c r="K956" s="3">
        <v>43741</v>
      </c>
      <c r="L956" s="3">
        <v>43872</v>
      </c>
      <c r="M956" s="1">
        <v>141</v>
      </c>
      <c r="N956" s="1" t="s">
        <v>3697</v>
      </c>
      <c r="O956" s="1" t="s">
        <v>5610</v>
      </c>
      <c r="P956" s="1">
        <v>440</v>
      </c>
      <c r="Q956" s="1" t="s">
        <v>5611</v>
      </c>
      <c r="R956">
        <f t="shared" ca="1" si="14"/>
        <v>1</v>
      </c>
      <c r="S956">
        <f t="shared" ca="1" si="14"/>
        <v>0</v>
      </c>
    </row>
    <row r="957" spans="1:19" ht="13.2">
      <c r="A957" s="1" t="s">
        <v>5612</v>
      </c>
      <c r="B957" s="1">
        <v>39</v>
      </c>
      <c r="C957" s="1" t="str">
        <f ca="1">IFERROR(__xludf.DUMMYFUNCTION("GOOGLETRANSLATE(D957,""en"",""pt"")"),"Médio")</f>
        <v>Médio</v>
      </c>
      <c r="D957" s="3">
        <v>44177</v>
      </c>
      <c r="E957" s="1">
        <v>10</v>
      </c>
      <c r="F957" s="2" t="str">
        <f ca="1">IFERROR(__xludf.DUMMYFUNCTION("GOOGLETRANSLATE(I957,""en"",""pt"")"),"ghee")</f>
        <v>ghee</v>
      </c>
      <c r="G957" s="1" t="s">
        <v>5613</v>
      </c>
      <c r="H957" s="1" t="s">
        <v>5614</v>
      </c>
      <c r="I957" s="1" t="str">
        <f ca="1">IFERROR(__xludf.DUMMYFUNCTION("GOOGLETRANSLATE(O957,""en"",""pt"")"),"118")</f>
        <v>118</v>
      </c>
      <c r="J957" s="1" t="str">
        <f ca="1">IFERROR(__xludf.DUMMYFUNCTION("GOOGLETRANSLATE(Q957,""en"",""pt"")"),"Ambiente")</f>
        <v>Ambiente</v>
      </c>
      <c r="K957" s="3">
        <v>44126</v>
      </c>
      <c r="L957" s="3">
        <v>44244</v>
      </c>
      <c r="M957" s="1">
        <v>188</v>
      </c>
      <c r="N957" s="1" t="s">
        <v>5615</v>
      </c>
      <c r="O957" s="1" t="s">
        <v>5616</v>
      </c>
      <c r="P957" s="1">
        <v>109</v>
      </c>
      <c r="Q957" s="1" t="s">
        <v>5618</v>
      </c>
      <c r="R957">
        <f t="shared" ca="1" si="14"/>
        <v>0</v>
      </c>
      <c r="S957">
        <f t="shared" ca="1" si="14"/>
        <v>1</v>
      </c>
    </row>
    <row r="958" spans="1:19" ht="13.2">
      <c r="A958" s="1" t="s">
        <v>5619</v>
      </c>
      <c r="B958" s="1">
        <v>98</v>
      </c>
      <c r="C958" s="1" t="str">
        <f ca="1">IFERROR(__xludf.DUMMYFUNCTION("GOOGLETRANSLATE(D958,""en"",""pt"")"),"Médio")</f>
        <v>Médio</v>
      </c>
      <c r="D958" s="3">
        <v>44028</v>
      </c>
      <c r="E958" s="1">
        <v>1</v>
      </c>
      <c r="F958" s="2" t="str">
        <f ca="1">IFERROR(__xludf.DUMMYFUNCTION("GOOGLETRANSLATE(I958,""en"",""pt"")"),"Leite")</f>
        <v>Leite</v>
      </c>
      <c r="G958" s="1" t="s">
        <v>5620</v>
      </c>
      <c r="H958" s="1" t="s">
        <v>5621</v>
      </c>
      <c r="I958" s="1" t="str">
        <f ca="1">IFERROR(__xludf.DUMMYFUNCTION("GOOGLETRANSLATE(O958,""en"",""pt"")"),"2")</f>
        <v>2</v>
      </c>
      <c r="J958" s="1" t="str">
        <f ca="1">IFERROR(__xludf.DUMMYFUNCTION("GOOGLETRANSLATE(Q958,""en"",""pt"")"),"Pacote de polietileno")</f>
        <v>Pacote de polietileno</v>
      </c>
      <c r="K958" s="3">
        <v>44008</v>
      </c>
      <c r="L958" s="3">
        <v>44010</v>
      </c>
      <c r="M958" s="1">
        <v>583</v>
      </c>
      <c r="N958" s="1" t="s">
        <v>4663</v>
      </c>
      <c r="O958" s="1" t="s">
        <v>5622</v>
      </c>
      <c r="P958" s="1">
        <v>278</v>
      </c>
      <c r="Q958" s="1" t="s">
        <v>5623</v>
      </c>
      <c r="R958">
        <f t="shared" ca="1" si="14"/>
        <v>1</v>
      </c>
      <c r="S958">
        <f t="shared" ca="1" si="14"/>
        <v>1</v>
      </c>
    </row>
    <row r="959" spans="1:19" ht="13.2">
      <c r="A959" s="1" t="s">
        <v>5624</v>
      </c>
      <c r="B959" s="1">
        <v>43</v>
      </c>
      <c r="C959" s="1" t="str">
        <f ca="1">IFERROR(__xludf.DUMMYFUNCTION("GOOGLETRANSLATE(D959,""en"",""pt"")"),"Grande")</f>
        <v>Grande</v>
      </c>
      <c r="D959" s="3">
        <v>44210</v>
      </c>
      <c r="E959" s="1">
        <v>2</v>
      </c>
      <c r="F959" s="2" t="str">
        <f ca="1">IFERROR(__xludf.DUMMYFUNCTION("GOOGLETRANSLATE(I959,""en"",""pt"")"),"Manteiga")</f>
        <v>Manteiga</v>
      </c>
      <c r="G959" s="1" t="s">
        <v>5625</v>
      </c>
      <c r="H959" s="1" t="s">
        <v>5626</v>
      </c>
      <c r="I959" s="1" t="str">
        <f ca="1">IFERROR(__xludf.DUMMYFUNCTION("GOOGLETRANSLATE(O959,""en"",""pt"")"),"32")</f>
        <v>32</v>
      </c>
      <c r="J959" s="1" t="str">
        <f ca="1">IFERROR(__xludf.DUMMYFUNCTION("GOOGLETRANSLATE(Q959,""en"",""pt"")"),"Congeladas")</f>
        <v>Congeladas</v>
      </c>
      <c r="K959" s="3">
        <v>44184</v>
      </c>
      <c r="L959" s="3">
        <v>44216</v>
      </c>
      <c r="M959" s="1">
        <v>506</v>
      </c>
      <c r="N959" s="1" t="s">
        <v>2023</v>
      </c>
      <c r="O959" s="1" t="s">
        <v>5627</v>
      </c>
      <c r="P959" s="1">
        <v>92</v>
      </c>
      <c r="Q959" s="1" t="s">
        <v>607</v>
      </c>
      <c r="R959">
        <f t="shared" ca="1" si="14"/>
        <v>0</v>
      </c>
      <c r="S959">
        <f t="shared" ca="1" si="14"/>
        <v>0</v>
      </c>
    </row>
    <row r="960" spans="1:19" ht="13.2">
      <c r="A960" s="1" t="s">
        <v>5628</v>
      </c>
      <c r="B960" s="1">
        <v>30</v>
      </c>
      <c r="C960" s="1" t="str">
        <f ca="1">IFERROR(__xludf.DUMMYFUNCTION("GOOGLETRANSLATE(D960,""en"",""pt"")"),"Pequeno")</f>
        <v>Pequeno</v>
      </c>
      <c r="D960" s="3">
        <v>44451</v>
      </c>
      <c r="E960" s="1">
        <v>7</v>
      </c>
      <c r="F960" s="2" t="str">
        <f ca="1">IFERROR(__xludf.DUMMYFUNCTION("GOOGLETRANSLATE(I960,""en"",""pt"")"),"Lassi")</f>
        <v>Lassi</v>
      </c>
      <c r="G960" s="1" t="s">
        <v>5629</v>
      </c>
      <c r="H960" s="1" t="s">
        <v>5630</v>
      </c>
      <c r="I960" s="1" t="str">
        <f ca="1">IFERROR(__xludf.DUMMYFUNCTION("GOOGLETRANSLATE(O960,""en"",""pt"")"),"13")</f>
        <v>13</v>
      </c>
      <c r="J960" s="1" t="str">
        <f ca="1">IFERROR(__xludf.DUMMYFUNCTION("GOOGLETRANSLATE(Q960,""en"",""pt"")"),"Refrigerado")</f>
        <v>Refrigerado</v>
      </c>
      <c r="K960" s="3">
        <v>44443</v>
      </c>
      <c r="L960" s="3">
        <v>44456</v>
      </c>
      <c r="M960" s="1">
        <v>66</v>
      </c>
      <c r="N960" s="1" t="s">
        <v>5631</v>
      </c>
      <c r="O960" s="5">
        <v>231656</v>
      </c>
      <c r="P960" s="1">
        <v>391</v>
      </c>
      <c r="Q960" s="1" t="s">
        <v>5632</v>
      </c>
      <c r="R960">
        <f t="shared" ca="1" si="14"/>
        <v>1</v>
      </c>
      <c r="S960">
        <f t="shared" ca="1" si="14"/>
        <v>1</v>
      </c>
    </row>
    <row r="961" spans="1:19" ht="13.2">
      <c r="A961" s="1" t="s">
        <v>5633</v>
      </c>
      <c r="B961" s="1">
        <v>82</v>
      </c>
      <c r="C961" s="1" t="str">
        <f ca="1">IFERROR(__xludf.DUMMYFUNCTION("GOOGLETRANSLATE(D961,""en"",""pt"")"),"Grande")</f>
        <v>Grande</v>
      </c>
      <c r="D961" s="3">
        <v>43641</v>
      </c>
      <c r="E961" s="1">
        <v>5</v>
      </c>
      <c r="F961" s="2" t="str">
        <f ca="1">IFERROR(__xludf.DUMMYFUNCTION("GOOGLETRANSLATE(I961,""en"",""pt"")"),"Sorvete")</f>
        <v>Sorvete</v>
      </c>
      <c r="G961" s="1" t="s">
        <v>5634</v>
      </c>
      <c r="H961" s="1" t="s">
        <v>1943</v>
      </c>
      <c r="I961" s="1" t="str">
        <f ca="1">IFERROR(__xludf.DUMMYFUNCTION("GOOGLETRANSLATE(O961,""en"",""pt"")"),"28")</f>
        <v>28</v>
      </c>
      <c r="J961" s="1" t="str">
        <f ca="1">IFERROR(__xludf.DUMMYFUNCTION("GOOGLETRANSLATE(Q961,""en"",""pt"")"),"Congeladas")</f>
        <v>Congeladas</v>
      </c>
      <c r="K961" s="3">
        <v>43597</v>
      </c>
      <c r="L961" s="3">
        <v>43625</v>
      </c>
      <c r="M961" s="1">
        <v>816</v>
      </c>
      <c r="N961" s="6">
        <v>45466</v>
      </c>
      <c r="O961" s="1" t="s">
        <v>5635</v>
      </c>
      <c r="P961" s="1">
        <v>25</v>
      </c>
      <c r="Q961" s="1" t="s">
        <v>4542</v>
      </c>
      <c r="R961">
        <f t="shared" ca="1" si="14"/>
        <v>1</v>
      </c>
      <c r="S961">
        <f t="shared" ca="1" si="14"/>
        <v>1</v>
      </c>
    </row>
    <row r="962" spans="1:19" ht="13.2">
      <c r="A962" s="1" t="s">
        <v>5636</v>
      </c>
      <c r="B962" s="1">
        <v>19</v>
      </c>
      <c r="C962" s="1" t="str">
        <f ca="1">IFERROR(__xludf.DUMMYFUNCTION("GOOGLETRANSLATE(D962,""en"",""pt"")"),"Pequeno")</f>
        <v>Pequeno</v>
      </c>
      <c r="D962" s="3">
        <v>43595</v>
      </c>
      <c r="E962" s="1">
        <v>9</v>
      </c>
      <c r="F962" s="2" t="str">
        <f ca="1">IFERROR(__xludf.DUMMYFUNCTION("GOOGLETRANSLATE(I962,""en"",""pt"")"),"Painel")</f>
        <v>Painel</v>
      </c>
      <c r="G962" s="1" t="s">
        <v>5637</v>
      </c>
      <c r="H962" s="6">
        <v>45533</v>
      </c>
      <c r="I962" s="1" t="str">
        <f ca="1">IFERROR(__xludf.DUMMYFUNCTION("GOOGLETRANSLATE(O962,""en"",""pt"")"),"8")</f>
        <v>8</v>
      </c>
      <c r="J962" s="1" t="str">
        <f ca="1">IFERROR(__xludf.DUMMYFUNCTION("GOOGLETRANSLATE(Q962,""en"",""pt"")"),"Refrigerado")</f>
        <v>Refrigerado</v>
      </c>
      <c r="K962" s="3">
        <v>43549</v>
      </c>
      <c r="L962" s="3">
        <v>43557</v>
      </c>
      <c r="M962" s="1">
        <v>97</v>
      </c>
      <c r="N962" s="1" t="s">
        <v>5638</v>
      </c>
      <c r="O962" s="1" t="s">
        <v>5639</v>
      </c>
      <c r="P962" s="1">
        <v>9</v>
      </c>
      <c r="Q962" s="1" t="s">
        <v>1791</v>
      </c>
      <c r="R962">
        <f t="shared" ca="1" si="14"/>
        <v>0</v>
      </c>
      <c r="S962">
        <f t="shared" ca="1" si="14"/>
        <v>0</v>
      </c>
    </row>
    <row r="963" spans="1:19" ht="13.2">
      <c r="A963" s="1" t="s">
        <v>5640</v>
      </c>
      <c r="B963" s="1">
        <v>80</v>
      </c>
      <c r="C963" s="1" t="str">
        <f ca="1">IFERROR(__xludf.DUMMYFUNCTION("GOOGLETRANSLATE(D963,""en"",""pt"")"),"Médio")</f>
        <v>Médio</v>
      </c>
      <c r="D963" s="3">
        <v>43899</v>
      </c>
      <c r="E963" s="1">
        <v>8</v>
      </c>
      <c r="F963" s="2" t="str">
        <f ca="1">IFERROR(__xludf.DUMMYFUNCTION("GOOGLETRANSLATE(I963,""en"",""pt"")"),"Soro de leite coalhado")</f>
        <v>Soro de leite coalhado</v>
      </c>
      <c r="G963" s="1" t="s">
        <v>5641</v>
      </c>
      <c r="H963" s="1" t="s">
        <v>5642</v>
      </c>
      <c r="I963" s="1" t="str">
        <f ca="1">IFERROR(__xludf.DUMMYFUNCTION("GOOGLETRANSLATE(O963,""en"",""pt"")"),"10")</f>
        <v>10</v>
      </c>
      <c r="J963" s="1" t="str">
        <f ca="1">IFERROR(__xludf.DUMMYFUNCTION("GOOGLETRANSLATE(Q963,""en"",""pt"")"),"Refrigerado")</f>
        <v>Refrigerado</v>
      </c>
      <c r="K963" s="3">
        <v>43839</v>
      </c>
      <c r="L963" s="3">
        <v>43849</v>
      </c>
      <c r="M963" s="1">
        <v>1</v>
      </c>
      <c r="N963" s="1" t="s">
        <v>4629</v>
      </c>
      <c r="O963" s="1" t="s">
        <v>4629</v>
      </c>
      <c r="P963" s="1">
        <v>3</v>
      </c>
      <c r="Q963" s="4">
        <v>45372</v>
      </c>
      <c r="R963">
        <f t="shared" ref="R963:S1026" ca="1" si="15">RANDBETWEEN(0,1)</f>
        <v>0</v>
      </c>
      <c r="S963">
        <f t="shared" ca="1" si="15"/>
        <v>1</v>
      </c>
    </row>
    <row r="964" spans="1:19" ht="13.2">
      <c r="A964" s="1" t="s">
        <v>5643</v>
      </c>
      <c r="B964" s="1">
        <v>11</v>
      </c>
      <c r="C964" s="1" t="str">
        <f ca="1">IFERROR(__xludf.DUMMYFUNCTION("GOOGLETRANSLATE(D964,""en"",""pt"")"),"Médio")</f>
        <v>Médio</v>
      </c>
      <c r="D964" s="3">
        <v>44367</v>
      </c>
      <c r="E964" s="1">
        <v>7</v>
      </c>
      <c r="F964" s="2" t="str">
        <f ca="1">IFERROR(__xludf.DUMMYFUNCTION("GOOGLETRANSLATE(I964,""en"",""pt"")"),"Lassi")</f>
        <v>Lassi</v>
      </c>
      <c r="G964" s="1" t="s">
        <v>3332</v>
      </c>
      <c r="H964" s="1" t="s">
        <v>5644</v>
      </c>
      <c r="I964" s="1" t="str">
        <f ca="1">IFERROR(__xludf.DUMMYFUNCTION("GOOGLETRANSLATE(O964,""en"",""pt"")"),"14")</f>
        <v>14</v>
      </c>
      <c r="J964" s="1" t="str">
        <f ca="1">IFERROR(__xludf.DUMMYFUNCTION("GOOGLETRANSLATE(Q964,""en"",""pt"")"),"Refrigerado")</f>
        <v>Refrigerado</v>
      </c>
      <c r="K964" s="3">
        <v>44318</v>
      </c>
      <c r="L964" s="3">
        <v>44332</v>
      </c>
      <c r="M964" s="1">
        <v>151</v>
      </c>
      <c r="N964" s="1" t="s">
        <v>5645</v>
      </c>
      <c r="O964" s="1" t="s">
        <v>5646</v>
      </c>
      <c r="P964" s="1">
        <v>30</v>
      </c>
      <c r="Q964" s="1" t="s">
        <v>5648</v>
      </c>
      <c r="R964">
        <f t="shared" ca="1" si="15"/>
        <v>1</v>
      </c>
      <c r="S964">
        <f t="shared" ca="1" si="15"/>
        <v>1</v>
      </c>
    </row>
    <row r="965" spans="1:19" ht="13.2">
      <c r="A965" s="1" t="s">
        <v>5649</v>
      </c>
      <c r="B965" s="1">
        <v>83</v>
      </c>
      <c r="C965" s="1" t="str">
        <f ca="1">IFERROR(__xludf.DUMMYFUNCTION("GOOGLETRANSLATE(D965,""en"",""pt"")"),"Grande")</f>
        <v>Grande</v>
      </c>
      <c r="D965" s="3">
        <v>44603</v>
      </c>
      <c r="E965" s="1">
        <v>6</v>
      </c>
      <c r="F965" s="2" t="str">
        <f ca="1">IFERROR(__xludf.DUMMYFUNCTION("GOOGLETRANSLATE(I965,""en"",""pt"")"),"Coalhada")</f>
        <v>Coalhada</v>
      </c>
      <c r="G965" s="1" t="s">
        <v>5650</v>
      </c>
      <c r="H965" s="1" t="s">
        <v>5651</v>
      </c>
      <c r="I965" s="1" t="str">
        <f ca="1">IFERROR(__xludf.DUMMYFUNCTION("GOOGLETRANSLATE(O965,""en"",""pt"")"),"7")</f>
        <v>7</v>
      </c>
      <c r="J965" s="1" t="str">
        <f ca="1">IFERROR(__xludf.DUMMYFUNCTION("GOOGLETRANSLATE(Q965,""en"",""pt"")"),"Refrigerado")</f>
        <v>Refrigerado</v>
      </c>
      <c r="K965" s="3">
        <v>44553</v>
      </c>
      <c r="L965" s="3">
        <v>44560</v>
      </c>
      <c r="M965" s="1">
        <v>101</v>
      </c>
      <c r="N965" s="1" t="s">
        <v>5652</v>
      </c>
      <c r="O965" s="1" t="s">
        <v>5653</v>
      </c>
      <c r="P965" s="1">
        <v>44</v>
      </c>
      <c r="Q965" s="1" t="s">
        <v>5654</v>
      </c>
      <c r="R965">
        <f t="shared" ca="1" si="15"/>
        <v>0</v>
      </c>
      <c r="S965">
        <f t="shared" ca="1" si="15"/>
        <v>0</v>
      </c>
    </row>
    <row r="966" spans="1:19" ht="13.2">
      <c r="A966" s="1" t="s">
        <v>5655</v>
      </c>
      <c r="B966" s="1">
        <v>50</v>
      </c>
      <c r="C966" s="1" t="str">
        <f ca="1">IFERROR(__xludf.DUMMYFUNCTION("GOOGLETRANSLATE(D966,""en"",""pt"")"),"Grande")</f>
        <v>Grande</v>
      </c>
      <c r="D966" s="3">
        <v>44844</v>
      </c>
      <c r="E966" s="1">
        <v>8</v>
      </c>
      <c r="F966" s="2" t="str">
        <f ca="1">IFERROR(__xludf.DUMMYFUNCTION("GOOGLETRANSLATE(I966,""en"",""pt"")"),"Soro de leite coalhado")</f>
        <v>Soro de leite coalhado</v>
      </c>
      <c r="G966" s="1" t="s">
        <v>5656</v>
      </c>
      <c r="H966" s="1" t="s">
        <v>1307</v>
      </c>
      <c r="I966" s="1" t="str">
        <f ca="1">IFERROR(__xludf.DUMMYFUNCTION("GOOGLETRANSLATE(O966,""en"",""pt"")"),"10")</f>
        <v>10</v>
      </c>
      <c r="J966" s="1" t="str">
        <f ca="1">IFERROR(__xludf.DUMMYFUNCTION("GOOGLETRANSLATE(Q966,""en"",""pt"")"),"Refrigerado")</f>
        <v>Refrigerado</v>
      </c>
      <c r="K966" s="3">
        <v>44791</v>
      </c>
      <c r="L966" s="3">
        <v>44801</v>
      </c>
      <c r="M966" s="1">
        <v>50</v>
      </c>
      <c r="N966" s="1" t="s">
        <v>5657</v>
      </c>
      <c r="O966" s="1" t="s">
        <v>5658</v>
      </c>
      <c r="P966" s="1">
        <v>53</v>
      </c>
      <c r="Q966" s="1" t="s">
        <v>5660</v>
      </c>
      <c r="R966">
        <f t="shared" ca="1" si="15"/>
        <v>0</v>
      </c>
      <c r="S966">
        <f t="shared" ca="1" si="15"/>
        <v>0</v>
      </c>
    </row>
    <row r="967" spans="1:19" ht="13.2">
      <c r="A967" s="1" t="s">
        <v>5661</v>
      </c>
      <c r="B967" s="1">
        <v>21</v>
      </c>
      <c r="C967" s="1" t="str">
        <f ca="1">IFERROR(__xludf.DUMMYFUNCTION("GOOGLETRANSLATE(D967,""en"",""pt"")"),"Grande")</f>
        <v>Grande</v>
      </c>
      <c r="D967" s="3">
        <v>44417</v>
      </c>
      <c r="E967" s="1">
        <v>5</v>
      </c>
      <c r="F967" s="2" t="str">
        <f ca="1">IFERROR(__xludf.DUMMYFUNCTION("GOOGLETRANSLATE(I967,""en"",""pt"")"),"Sorvete")</f>
        <v>Sorvete</v>
      </c>
      <c r="G967" s="1" t="s">
        <v>5662</v>
      </c>
      <c r="H967" s="1" t="s">
        <v>5663</v>
      </c>
      <c r="I967" s="1" t="str">
        <f ca="1">IFERROR(__xludf.DUMMYFUNCTION("GOOGLETRANSLATE(O967,""en"",""pt"")"),"21")</f>
        <v>21</v>
      </c>
      <c r="J967" s="1" t="str">
        <f ca="1">IFERROR(__xludf.DUMMYFUNCTION("GOOGLETRANSLATE(Q967,""en"",""pt"")"),"Congeladas")</f>
        <v>Congeladas</v>
      </c>
      <c r="K967" s="3">
        <v>44398</v>
      </c>
      <c r="L967" s="3">
        <v>44419</v>
      </c>
      <c r="M967" s="1">
        <v>757</v>
      </c>
      <c r="N967" s="1" t="s">
        <v>5664</v>
      </c>
      <c r="O967" s="1" t="s">
        <v>5665</v>
      </c>
      <c r="P967" s="1">
        <v>231</v>
      </c>
      <c r="Q967" s="1" t="s">
        <v>5667</v>
      </c>
      <c r="R967">
        <f t="shared" ca="1" si="15"/>
        <v>1</v>
      </c>
      <c r="S967">
        <f t="shared" ca="1" si="15"/>
        <v>0</v>
      </c>
    </row>
    <row r="968" spans="1:19" ht="13.2">
      <c r="A968" s="1" t="s">
        <v>5668</v>
      </c>
      <c r="B968" s="1">
        <v>82</v>
      </c>
      <c r="C968" s="1" t="str">
        <f ca="1">IFERROR(__xludf.DUMMYFUNCTION("GOOGLETRANSLATE(D968,""en"",""pt"")"),"Médio")</f>
        <v>Médio</v>
      </c>
      <c r="D968" s="3">
        <v>43979</v>
      </c>
      <c r="E968" s="1">
        <v>7</v>
      </c>
      <c r="F968" s="2" t="str">
        <f ca="1">IFERROR(__xludf.DUMMYFUNCTION("GOOGLETRANSLATE(I968,""en"",""pt"")"),"Lassi")</f>
        <v>Lassi</v>
      </c>
      <c r="G968" s="1" t="s">
        <v>5669</v>
      </c>
      <c r="H968" s="4">
        <v>45396</v>
      </c>
      <c r="I968" s="1" t="str">
        <f ca="1">IFERROR(__xludf.DUMMYFUNCTION("GOOGLETRANSLATE(O968,""en"",""pt"")"),"14")</f>
        <v>14</v>
      </c>
      <c r="J968" s="1" t="str">
        <f ca="1">IFERROR(__xludf.DUMMYFUNCTION("GOOGLETRANSLATE(Q968,""en"",""pt"")"),"Refrigerado")</f>
        <v>Refrigerado</v>
      </c>
      <c r="K968" s="3">
        <v>43965</v>
      </c>
      <c r="L968" s="3">
        <v>43979</v>
      </c>
      <c r="M968" s="1">
        <v>422</v>
      </c>
      <c r="N968" s="1" t="s">
        <v>1223</v>
      </c>
      <c r="O968" s="1" t="s">
        <v>5670</v>
      </c>
      <c r="P968" s="1">
        <v>387</v>
      </c>
      <c r="Q968" s="1" t="s">
        <v>5672</v>
      </c>
      <c r="R968">
        <f t="shared" ca="1" si="15"/>
        <v>0</v>
      </c>
      <c r="S968">
        <f t="shared" ca="1" si="15"/>
        <v>1</v>
      </c>
    </row>
    <row r="969" spans="1:19" ht="13.2">
      <c r="A969" s="1" t="s">
        <v>5673</v>
      </c>
      <c r="B969" s="1">
        <v>46</v>
      </c>
      <c r="C969" s="1" t="str">
        <f ca="1">IFERROR(__xludf.DUMMYFUNCTION("GOOGLETRANSLATE(D969,""en"",""pt"")"),"Pequeno")</f>
        <v>Pequeno</v>
      </c>
      <c r="D969" s="3">
        <v>44053</v>
      </c>
      <c r="E969" s="1">
        <v>4</v>
      </c>
      <c r="F969" s="2" t="str">
        <f ca="1">IFERROR(__xludf.DUMMYFUNCTION("GOOGLETRANSLATE(I969,""en"",""pt"")"),"Iogurte")</f>
        <v>Iogurte</v>
      </c>
      <c r="G969" s="1" t="s">
        <v>5674</v>
      </c>
      <c r="H969" s="1" t="s">
        <v>5675</v>
      </c>
      <c r="I969" s="1" t="str">
        <f ca="1">IFERROR(__xludf.DUMMYFUNCTION("GOOGLETRANSLATE(O969,""en"",""pt"")"),"27")</f>
        <v>27</v>
      </c>
      <c r="J969" s="1" t="str">
        <f ca="1">IFERROR(__xludf.DUMMYFUNCTION("GOOGLETRANSLATE(Q969,""en"",""pt"")"),"Refrigerado")</f>
        <v>Refrigerado</v>
      </c>
      <c r="K969" s="3">
        <v>44020</v>
      </c>
      <c r="L969" s="3">
        <v>44047</v>
      </c>
      <c r="M969" s="1">
        <v>8</v>
      </c>
      <c r="N969" s="1" t="s">
        <v>1846</v>
      </c>
      <c r="O969" s="1" t="s">
        <v>5676</v>
      </c>
      <c r="P969" s="1">
        <v>0</v>
      </c>
      <c r="Q969" s="1" t="s">
        <v>5677</v>
      </c>
      <c r="R969">
        <f t="shared" ca="1" si="15"/>
        <v>0</v>
      </c>
      <c r="S969">
        <f t="shared" ca="1" si="15"/>
        <v>1</v>
      </c>
    </row>
    <row r="970" spans="1:19" ht="13.2">
      <c r="A970" s="1" t="s">
        <v>5678</v>
      </c>
      <c r="B970" s="1">
        <v>65</v>
      </c>
      <c r="C970" s="1" t="str">
        <f ca="1">IFERROR(__xludf.DUMMYFUNCTION("GOOGLETRANSLATE(D970,""en"",""pt"")"),"Grande")</f>
        <v>Grande</v>
      </c>
      <c r="D970" s="3">
        <v>43517</v>
      </c>
      <c r="E970" s="1">
        <v>7</v>
      </c>
      <c r="F970" s="2" t="str">
        <f ca="1">IFERROR(__xludf.DUMMYFUNCTION("GOOGLETRANSLATE(I970,""en"",""pt"")"),"Lassi")</f>
        <v>Lassi</v>
      </c>
      <c r="G970" s="1" t="s">
        <v>5679</v>
      </c>
      <c r="H970" s="1" t="s">
        <v>1858</v>
      </c>
      <c r="I970" s="1" t="str">
        <f ca="1">IFERROR(__xludf.DUMMYFUNCTION("GOOGLETRANSLATE(O970,""en"",""pt"")"),"12")</f>
        <v>12</v>
      </c>
      <c r="J970" s="1" t="str">
        <f ca="1">IFERROR(__xludf.DUMMYFUNCTION("GOOGLETRANSLATE(Q970,""en"",""pt"")"),"Refrigerado")</f>
        <v>Refrigerado</v>
      </c>
      <c r="K970" s="3">
        <v>43509</v>
      </c>
      <c r="L970" s="3">
        <v>43521</v>
      </c>
      <c r="M970" s="1">
        <v>46</v>
      </c>
      <c r="N970" s="1" t="s">
        <v>3942</v>
      </c>
      <c r="O970" s="1" t="s">
        <v>5680</v>
      </c>
      <c r="P970" s="1">
        <v>165</v>
      </c>
      <c r="Q970" s="1" t="s">
        <v>5681</v>
      </c>
      <c r="R970">
        <f t="shared" ca="1" si="15"/>
        <v>0</v>
      </c>
      <c r="S970">
        <f t="shared" ca="1" si="15"/>
        <v>0</v>
      </c>
    </row>
    <row r="971" spans="1:19" ht="13.2">
      <c r="A971" s="1" t="s">
        <v>5682</v>
      </c>
      <c r="B971" s="1">
        <v>15</v>
      </c>
      <c r="C971" s="1" t="str">
        <f ca="1">IFERROR(__xludf.DUMMYFUNCTION("GOOGLETRANSLATE(D971,""en"",""pt"")"),"Médio")</f>
        <v>Médio</v>
      </c>
      <c r="D971" s="3">
        <v>43774</v>
      </c>
      <c r="E971" s="1">
        <v>5</v>
      </c>
      <c r="F971" s="2" t="str">
        <f ca="1">IFERROR(__xludf.DUMMYFUNCTION("GOOGLETRANSLATE(I971,""en"",""pt"")"),"Sorvete")</f>
        <v>Sorvete</v>
      </c>
      <c r="G971" s="1" t="s">
        <v>2337</v>
      </c>
      <c r="H971" s="1" t="s">
        <v>1792</v>
      </c>
      <c r="I971" s="1" t="str">
        <f ca="1">IFERROR(__xludf.DUMMYFUNCTION("GOOGLETRANSLATE(O971,""en"",""pt"")"),"27")</f>
        <v>27</v>
      </c>
      <c r="J971" s="1" t="str">
        <f ca="1">IFERROR(__xludf.DUMMYFUNCTION("GOOGLETRANSLATE(Q971,""en"",""pt"")"),"Congeladas")</f>
        <v>Congeladas</v>
      </c>
      <c r="K971" s="3">
        <v>43726</v>
      </c>
      <c r="L971" s="3">
        <v>43753</v>
      </c>
      <c r="M971" s="1">
        <v>17</v>
      </c>
      <c r="N971" s="1" t="s">
        <v>1486</v>
      </c>
      <c r="O971" s="1" t="s">
        <v>5683</v>
      </c>
      <c r="P971" s="1">
        <v>443</v>
      </c>
      <c r="Q971" s="1" t="s">
        <v>5684</v>
      </c>
      <c r="R971">
        <f t="shared" ca="1" si="15"/>
        <v>1</v>
      </c>
      <c r="S971">
        <f t="shared" ca="1" si="15"/>
        <v>0</v>
      </c>
    </row>
    <row r="972" spans="1:19" ht="13.2">
      <c r="A972" s="1" t="s">
        <v>5336</v>
      </c>
      <c r="B972" s="1">
        <v>89</v>
      </c>
      <c r="C972" s="1" t="str">
        <f ca="1">IFERROR(__xludf.DUMMYFUNCTION("GOOGLETRANSLATE(D972,""en"",""pt"")"),"Médio")</f>
        <v>Médio</v>
      </c>
      <c r="D972" s="3">
        <v>44111</v>
      </c>
      <c r="E972" s="1">
        <v>2</v>
      </c>
      <c r="F972" s="2" t="str">
        <f ca="1">IFERROR(__xludf.DUMMYFUNCTION("GOOGLETRANSLATE(I972,""en"",""pt"")"),"Manteiga")</f>
        <v>Manteiga</v>
      </c>
      <c r="G972" s="1" t="s">
        <v>5685</v>
      </c>
      <c r="H972" s="1" t="s">
        <v>4172</v>
      </c>
      <c r="I972" s="1" t="str">
        <f ca="1">IFERROR(__xludf.DUMMYFUNCTION("GOOGLETRANSLATE(O972,""en"",""pt"")"),"28")</f>
        <v>28</v>
      </c>
      <c r="J972" s="1" t="str">
        <f ca="1">IFERROR(__xludf.DUMMYFUNCTION("GOOGLETRANSLATE(Q972,""en"",""pt"")"),"Refrigerado")</f>
        <v>Refrigerado</v>
      </c>
      <c r="K972" s="3">
        <v>44058</v>
      </c>
      <c r="L972" s="3">
        <v>44086</v>
      </c>
      <c r="M972" s="1">
        <v>110</v>
      </c>
      <c r="N972" s="1" t="s">
        <v>5231</v>
      </c>
      <c r="O972" s="5">
        <v>2129182</v>
      </c>
      <c r="P972" s="1">
        <v>246</v>
      </c>
      <c r="Q972" s="1" t="s">
        <v>5686</v>
      </c>
      <c r="R972">
        <f t="shared" ca="1" si="15"/>
        <v>0</v>
      </c>
      <c r="S972">
        <f t="shared" ca="1" si="15"/>
        <v>1</v>
      </c>
    </row>
    <row r="973" spans="1:19" ht="13.2">
      <c r="A973" s="1" t="s">
        <v>5687</v>
      </c>
      <c r="B973" s="1">
        <v>31</v>
      </c>
      <c r="C973" s="1" t="str">
        <f ca="1">IFERROR(__xludf.DUMMYFUNCTION("GOOGLETRANSLATE(D973,""en"",""pt"")"),"Grande")</f>
        <v>Grande</v>
      </c>
      <c r="D973" s="3">
        <v>43562</v>
      </c>
      <c r="E973" s="1">
        <v>4</v>
      </c>
      <c r="F973" s="2" t="str">
        <f ca="1">IFERROR(__xludf.DUMMYFUNCTION("GOOGLETRANSLATE(I973,""en"",""pt"")"),"Iogurte")</f>
        <v>Iogurte</v>
      </c>
      <c r="G973" s="1" t="s">
        <v>1506</v>
      </c>
      <c r="H973" s="1" t="s">
        <v>2193</v>
      </c>
      <c r="I973" s="1" t="str">
        <f ca="1">IFERROR(__xludf.DUMMYFUNCTION("GOOGLETRANSLATE(O973,""en"",""pt"")"),"21")</f>
        <v>21</v>
      </c>
      <c r="J973" s="1" t="str">
        <f ca="1">IFERROR(__xludf.DUMMYFUNCTION("GOOGLETRANSLATE(Q973,""en"",""pt"")"),"Refrigerado")</f>
        <v>Refrigerado</v>
      </c>
      <c r="K973" s="3">
        <v>43551</v>
      </c>
      <c r="L973" s="3">
        <v>43572</v>
      </c>
      <c r="M973" s="1">
        <v>56</v>
      </c>
      <c r="N973" s="6">
        <v>45333</v>
      </c>
      <c r="O973" s="1" t="s">
        <v>5688</v>
      </c>
      <c r="P973" s="1">
        <v>1</v>
      </c>
      <c r="Q973" s="1" t="s">
        <v>3391</v>
      </c>
      <c r="R973">
        <f t="shared" ca="1" si="15"/>
        <v>0</v>
      </c>
      <c r="S973">
        <f t="shared" ca="1" si="15"/>
        <v>0</v>
      </c>
    </row>
    <row r="974" spans="1:19" ht="13.2">
      <c r="A974" s="1" t="s">
        <v>5690</v>
      </c>
      <c r="B974" s="1">
        <v>56</v>
      </c>
      <c r="C974" s="1" t="str">
        <f ca="1">IFERROR(__xludf.DUMMYFUNCTION("GOOGLETRANSLATE(D974,""en"",""pt"")"),"Pequeno")</f>
        <v>Pequeno</v>
      </c>
      <c r="D974" s="3">
        <v>44273</v>
      </c>
      <c r="E974" s="1">
        <v>7</v>
      </c>
      <c r="F974" s="2" t="str">
        <f ca="1">IFERROR(__xludf.DUMMYFUNCTION("GOOGLETRANSLATE(I974,""en"",""pt"")"),"Lassi")</f>
        <v>Lassi</v>
      </c>
      <c r="G974" s="1" t="s">
        <v>5691</v>
      </c>
      <c r="H974" s="1" t="s">
        <v>5692</v>
      </c>
      <c r="I974" s="1" t="str">
        <f ca="1">IFERROR(__xludf.DUMMYFUNCTION("GOOGLETRANSLATE(O974,""en"",""pt"")"),"17")</f>
        <v>17</v>
      </c>
      <c r="J974" s="1" t="str">
        <f ca="1">IFERROR(__xludf.DUMMYFUNCTION("GOOGLETRANSLATE(Q974,""en"",""pt"")"),"Refrigerado")</f>
        <v>Refrigerado</v>
      </c>
      <c r="K974" s="3">
        <v>44249</v>
      </c>
      <c r="L974" s="3">
        <v>44266</v>
      </c>
      <c r="M974" s="1">
        <v>120</v>
      </c>
      <c r="N974" s="1" t="s">
        <v>5693</v>
      </c>
      <c r="O974" s="5">
        <v>2658449</v>
      </c>
      <c r="P974" s="1">
        <v>816</v>
      </c>
      <c r="Q974" s="1" t="s">
        <v>5695</v>
      </c>
      <c r="R974">
        <f t="shared" ca="1" si="15"/>
        <v>0</v>
      </c>
      <c r="S974">
        <f t="shared" ca="1" si="15"/>
        <v>1</v>
      </c>
    </row>
    <row r="975" spans="1:19" ht="13.2">
      <c r="A975" s="1" t="s">
        <v>5696</v>
      </c>
      <c r="B975" s="1">
        <v>90</v>
      </c>
      <c r="C975" s="1" t="str">
        <f ca="1">IFERROR(__xludf.DUMMYFUNCTION("GOOGLETRANSLATE(D975,""en"",""pt"")"),"Pequeno")</f>
        <v>Pequeno</v>
      </c>
      <c r="D975" s="3">
        <v>44309</v>
      </c>
      <c r="E975" s="1">
        <v>1</v>
      </c>
      <c r="F975" s="2" t="str">
        <f ca="1">IFERROR(__xludf.DUMMYFUNCTION("GOOGLETRANSLATE(I975,""en"",""pt"")"),"Leite")</f>
        <v>Leite</v>
      </c>
      <c r="G975" s="1" t="s">
        <v>5697</v>
      </c>
      <c r="H975" s="1" t="s">
        <v>5698</v>
      </c>
      <c r="I975" s="1" t="str">
        <f ca="1">IFERROR(__xludf.DUMMYFUNCTION("GOOGLETRANSLATE(O975,""en"",""pt"")"),"22")</f>
        <v>22</v>
      </c>
      <c r="J975" s="1" t="str">
        <f ca="1">IFERROR(__xludf.DUMMYFUNCTION("GOOGLETRANSLATE(Q975,""en"",""pt"")"),"Pacote Tetra")</f>
        <v>Pacote Tetra</v>
      </c>
      <c r="K975" s="3">
        <v>44282</v>
      </c>
      <c r="L975" s="3">
        <v>44304</v>
      </c>
      <c r="M975" s="1">
        <v>134</v>
      </c>
      <c r="N975" s="1" t="s">
        <v>5699</v>
      </c>
      <c r="O975" s="1" t="s">
        <v>5700</v>
      </c>
      <c r="P975" s="1">
        <v>655</v>
      </c>
      <c r="Q975" s="1" t="s">
        <v>5701</v>
      </c>
      <c r="R975">
        <f t="shared" ca="1" si="15"/>
        <v>0</v>
      </c>
      <c r="S975">
        <f t="shared" ca="1" si="15"/>
        <v>1</v>
      </c>
    </row>
    <row r="976" spans="1:19" ht="13.2">
      <c r="A976" s="1" t="s">
        <v>5702</v>
      </c>
      <c r="B976" s="1">
        <v>54</v>
      </c>
      <c r="C976" s="1" t="str">
        <f ca="1">IFERROR(__xludf.DUMMYFUNCTION("GOOGLETRANSLATE(D976,""en"",""pt"")"),"Médio")</f>
        <v>Médio</v>
      </c>
      <c r="D976" s="3">
        <v>43552</v>
      </c>
      <c r="E976" s="1">
        <v>8</v>
      </c>
      <c r="F976" s="2" t="str">
        <f ca="1">IFERROR(__xludf.DUMMYFUNCTION("GOOGLETRANSLATE(I976,""en"",""pt"")"),"Soro de leite coalhado")</f>
        <v>Soro de leite coalhado</v>
      </c>
      <c r="G976" s="1" t="s">
        <v>5703</v>
      </c>
      <c r="H976" s="4">
        <v>45640</v>
      </c>
      <c r="I976" s="1" t="str">
        <f ca="1">IFERROR(__xludf.DUMMYFUNCTION("GOOGLETRANSLATE(O976,""en"",""pt"")"),"9")</f>
        <v>9</v>
      </c>
      <c r="J976" s="1" t="str">
        <f ca="1">IFERROR(__xludf.DUMMYFUNCTION("GOOGLETRANSLATE(Q976,""en"",""pt"")"),"Refrigerado")</f>
        <v>Refrigerado</v>
      </c>
      <c r="K976" s="3">
        <v>43497</v>
      </c>
      <c r="L976" s="3">
        <v>43506</v>
      </c>
      <c r="M976" s="1">
        <v>85</v>
      </c>
      <c r="N976" s="4">
        <v>45303</v>
      </c>
      <c r="O976" s="5" t="s">
        <v>5704</v>
      </c>
      <c r="P976" s="1">
        <v>192</v>
      </c>
      <c r="Q976" s="1" t="s">
        <v>5706</v>
      </c>
      <c r="R976">
        <f t="shared" ca="1" si="15"/>
        <v>1</v>
      </c>
      <c r="S976">
        <f t="shared" ca="1" si="15"/>
        <v>0</v>
      </c>
    </row>
    <row r="977" spans="1:19" ht="13.2">
      <c r="A977" s="1" t="s">
        <v>5707</v>
      </c>
      <c r="B977" s="1">
        <v>34</v>
      </c>
      <c r="C977" s="1" t="str">
        <f ca="1">IFERROR(__xludf.DUMMYFUNCTION("GOOGLETRANSLATE(D977,""en"",""pt"")"),"Médio")</f>
        <v>Médio</v>
      </c>
      <c r="D977" s="3">
        <v>43529</v>
      </c>
      <c r="E977" s="1">
        <v>10</v>
      </c>
      <c r="F977" s="2" t="str">
        <f ca="1">IFERROR(__xludf.DUMMYFUNCTION("GOOGLETRANSLATE(I977,""en"",""pt"")"),"ghee")</f>
        <v>ghee</v>
      </c>
      <c r="G977" s="1" t="s">
        <v>5708</v>
      </c>
      <c r="H977" s="1" t="s">
        <v>5709</v>
      </c>
      <c r="I977" s="1" t="str">
        <f ca="1">IFERROR(__xludf.DUMMYFUNCTION("GOOGLETRANSLATE(O977,""en"",""pt"")"),"60")</f>
        <v>60</v>
      </c>
      <c r="J977" s="1" t="str">
        <f ca="1">IFERROR(__xludf.DUMMYFUNCTION("GOOGLETRANSLATE(Q977,""en"",""pt"")"),"Ambiente")</f>
        <v>Ambiente</v>
      </c>
      <c r="K977" s="3">
        <v>43475</v>
      </c>
      <c r="L977" s="3">
        <v>43535</v>
      </c>
      <c r="M977" s="1">
        <v>382</v>
      </c>
      <c r="N977" s="1" t="s">
        <v>5710</v>
      </c>
      <c r="O977" s="1" t="s">
        <v>5711</v>
      </c>
      <c r="P977" s="1">
        <v>61</v>
      </c>
      <c r="Q977" s="1" t="s">
        <v>5712</v>
      </c>
      <c r="R977">
        <f t="shared" ca="1" si="15"/>
        <v>1</v>
      </c>
      <c r="S977">
        <f t="shared" ca="1" si="15"/>
        <v>1</v>
      </c>
    </row>
    <row r="978" spans="1:19" ht="13.2">
      <c r="A978" s="1" t="s">
        <v>5713</v>
      </c>
      <c r="B978" s="1">
        <v>68</v>
      </c>
      <c r="C978" s="1" t="str">
        <f ca="1">IFERROR(__xludf.DUMMYFUNCTION("GOOGLETRANSLATE(D978,""en"",""pt"")"),"Pequeno")</f>
        <v>Pequeno</v>
      </c>
      <c r="D978" s="3">
        <v>43874</v>
      </c>
      <c r="E978" s="1">
        <v>8</v>
      </c>
      <c r="F978" s="2" t="str">
        <f ca="1">IFERROR(__xludf.DUMMYFUNCTION("GOOGLETRANSLATE(I978,""en"",""pt"")"),"Soro de leite coalhado")</f>
        <v>Soro de leite coalhado</v>
      </c>
      <c r="G978" s="1" t="s">
        <v>5714</v>
      </c>
      <c r="H978" s="1" t="s">
        <v>5715</v>
      </c>
      <c r="I978" s="1" t="str">
        <f ca="1">IFERROR(__xludf.DUMMYFUNCTION("GOOGLETRANSLATE(O978,""en"",""pt"")"),"7")</f>
        <v>7</v>
      </c>
      <c r="J978" s="1" t="str">
        <f ca="1">IFERROR(__xludf.DUMMYFUNCTION("GOOGLETRANSLATE(Q978,""en"",""pt"")"),"Refrigerado")</f>
        <v>Refrigerado</v>
      </c>
      <c r="K978" s="3">
        <v>43840</v>
      </c>
      <c r="L978" s="3">
        <v>43847</v>
      </c>
      <c r="M978" s="1">
        <v>635</v>
      </c>
      <c r="N978" s="1" t="s">
        <v>5716</v>
      </c>
      <c r="O978" s="1" t="s">
        <v>5717</v>
      </c>
      <c r="P978" s="1">
        <v>29</v>
      </c>
      <c r="Q978" s="1" t="s">
        <v>5719</v>
      </c>
      <c r="R978">
        <f t="shared" ca="1" si="15"/>
        <v>1</v>
      </c>
      <c r="S978">
        <f t="shared" ca="1" si="15"/>
        <v>1</v>
      </c>
    </row>
    <row r="979" spans="1:19" ht="13.2">
      <c r="A979" s="1" t="s">
        <v>5720</v>
      </c>
      <c r="B979" s="1">
        <v>18</v>
      </c>
      <c r="C979" s="1" t="str">
        <f ca="1">IFERROR(__xludf.DUMMYFUNCTION("GOOGLETRANSLATE(D979,""en"",""pt"")"),"Pequeno")</f>
        <v>Pequeno</v>
      </c>
      <c r="D979" s="3">
        <v>44597</v>
      </c>
      <c r="E979" s="1">
        <v>6</v>
      </c>
      <c r="F979" s="2" t="str">
        <f ca="1">IFERROR(__xludf.DUMMYFUNCTION("GOOGLETRANSLATE(I979,""en"",""pt"")"),"Coalhada")</f>
        <v>Coalhada</v>
      </c>
      <c r="G979" s="1" t="s">
        <v>2805</v>
      </c>
      <c r="H979" s="1" t="s">
        <v>1057</v>
      </c>
      <c r="I979" s="1" t="str">
        <f ca="1">IFERROR(__xludf.DUMMYFUNCTION("GOOGLETRANSLATE(O979,""en"",""pt"")"),"6")</f>
        <v>6</v>
      </c>
      <c r="J979" s="1" t="str">
        <f ca="1">IFERROR(__xludf.DUMMYFUNCTION("GOOGLETRANSLATE(Q979,""en"",""pt"")"),"Refrigerado")</f>
        <v>Refrigerado</v>
      </c>
      <c r="K979" s="3">
        <v>44545</v>
      </c>
      <c r="L979" s="3">
        <v>44551</v>
      </c>
      <c r="M979" s="1">
        <v>10</v>
      </c>
      <c r="N979" s="1" t="s">
        <v>4000</v>
      </c>
      <c r="O979" s="1" t="s">
        <v>5721</v>
      </c>
      <c r="P979" s="1">
        <v>32</v>
      </c>
      <c r="Q979" s="1" t="s">
        <v>5722</v>
      </c>
      <c r="R979">
        <f t="shared" ca="1" si="15"/>
        <v>0</v>
      </c>
      <c r="S979">
        <f t="shared" ca="1" si="15"/>
        <v>1</v>
      </c>
    </row>
    <row r="980" spans="1:19" ht="13.2">
      <c r="A980" s="1" t="s">
        <v>5723</v>
      </c>
      <c r="B980" s="1">
        <v>66</v>
      </c>
      <c r="C980" s="1" t="str">
        <f ca="1">IFERROR(__xludf.DUMMYFUNCTION("GOOGLETRANSLATE(D980,""en"",""pt"")"),"Grande")</f>
        <v>Grande</v>
      </c>
      <c r="D980" s="3">
        <v>43591</v>
      </c>
      <c r="E980" s="1">
        <v>2</v>
      </c>
      <c r="F980" s="2" t="str">
        <f ca="1">IFERROR(__xludf.DUMMYFUNCTION("GOOGLETRANSLATE(I980,""en"",""pt"")"),"Manteiga")</f>
        <v>Manteiga</v>
      </c>
      <c r="G980" s="1" t="s">
        <v>5724</v>
      </c>
      <c r="H980" s="1" t="s">
        <v>2023</v>
      </c>
      <c r="I980" s="1" t="str">
        <f ca="1">IFERROR(__xludf.DUMMYFUNCTION("GOOGLETRANSLATE(O980,""en"",""pt"")"),"27")</f>
        <v>27</v>
      </c>
      <c r="J980" s="1" t="str">
        <f ca="1">IFERROR(__xludf.DUMMYFUNCTION("GOOGLETRANSLATE(Q980,""en"",""pt"")"),"Refrigerado")</f>
        <v>Refrigerado</v>
      </c>
      <c r="K980" s="3">
        <v>43539</v>
      </c>
      <c r="L980" s="3">
        <v>43566</v>
      </c>
      <c r="M980" s="1">
        <v>398</v>
      </c>
      <c r="N980" s="1" t="s">
        <v>5725</v>
      </c>
      <c r="O980" s="1" t="s">
        <v>5726</v>
      </c>
      <c r="P980" s="1">
        <v>366</v>
      </c>
      <c r="Q980" s="1" t="s">
        <v>5727</v>
      </c>
      <c r="R980">
        <f t="shared" ca="1" si="15"/>
        <v>0</v>
      </c>
      <c r="S980">
        <f t="shared" ca="1" si="15"/>
        <v>1</v>
      </c>
    </row>
    <row r="981" spans="1:19" ht="13.2">
      <c r="A981" s="1" t="s">
        <v>25</v>
      </c>
      <c r="B981" s="1">
        <v>22</v>
      </c>
      <c r="C981" s="1" t="str">
        <f ca="1">IFERROR(__xludf.DUMMYFUNCTION("GOOGLETRANSLATE(D981,""en"",""pt"")"),"Médio")</f>
        <v>Médio</v>
      </c>
      <c r="D981" s="3">
        <v>44455</v>
      </c>
      <c r="E981" s="1">
        <v>1</v>
      </c>
      <c r="F981" s="2" t="str">
        <f ca="1">IFERROR(__xludf.DUMMYFUNCTION("GOOGLETRANSLATE(I981,""en"",""pt"")"),"Leite")</f>
        <v>Leite</v>
      </c>
      <c r="G981" s="1" t="s">
        <v>5728</v>
      </c>
      <c r="H981" s="1" t="s">
        <v>5729</v>
      </c>
      <c r="I981" s="1" t="str">
        <f ca="1">IFERROR(__xludf.DUMMYFUNCTION("GOOGLETRANSLATE(O981,""en"",""pt"")"),"2")</f>
        <v>2</v>
      </c>
      <c r="J981" s="1" t="str">
        <f ca="1">IFERROR(__xludf.DUMMYFUNCTION("GOOGLETRANSLATE(Q981,""en"",""pt"")"),"Pacote de polietileno")</f>
        <v>Pacote de polietileno</v>
      </c>
      <c r="K981" s="3">
        <v>44418</v>
      </c>
      <c r="L981" s="3">
        <v>44420</v>
      </c>
      <c r="M981" s="1">
        <v>82</v>
      </c>
      <c r="N981" s="1" t="s">
        <v>5730</v>
      </c>
      <c r="O981" s="5">
        <v>1062552</v>
      </c>
      <c r="P981" s="1">
        <v>821</v>
      </c>
      <c r="Q981" s="1" t="s">
        <v>5038</v>
      </c>
      <c r="R981">
        <f t="shared" ca="1" si="15"/>
        <v>1</v>
      </c>
      <c r="S981">
        <f t="shared" ca="1" si="15"/>
        <v>1</v>
      </c>
    </row>
    <row r="982" spans="1:19" ht="13.2">
      <c r="A982" s="1" t="s">
        <v>5731</v>
      </c>
      <c r="B982" s="1">
        <v>58</v>
      </c>
      <c r="C982" s="1" t="str">
        <f ca="1">IFERROR(__xludf.DUMMYFUNCTION("GOOGLETRANSLATE(D982,""en"",""pt"")"),"Médio")</f>
        <v>Médio</v>
      </c>
      <c r="D982" s="3">
        <v>43741</v>
      </c>
      <c r="E982" s="1">
        <v>9</v>
      </c>
      <c r="F982" s="2" t="str">
        <f ca="1">IFERROR(__xludf.DUMMYFUNCTION("GOOGLETRANSLATE(I982,""en"",""pt"")"),"Painel")</f>
        <v>Painel</v>
      </c>
      <c r="G982" s="1" t="s">
        <v>5732</v>
      </c>
      <c r="H982" s="1" t="s">
        <v>1751</v>
      </c>
      <c r="I982" s="1" t="str">
        <f ca="1">IFERROR(__xludf.DUMMYFUNCTION("GOOGLETRANSLATE(O982,""en"",""pt"")"),"12")</f>
        <v>12</v>
      </c>
      <c r="J982" s="1" t="str">
        <f ca="1">IFERROR(__xludf.DUMMYFUNCTION("GOOGLETRANSLATE(Q982,""en"",""pt"")"),"Refrigerado")</f>
        <v>Refrigerado</v>
      </c>
      <c r="K982" s="3">
        <v>43727</v>
      </c>
      <c r="L982" s="3">
        <v>43739</v>
      </c>
      <c r="M982" s="1">
        <v>792</v>
      </c>
      <c r="N982" s="1" t="s">
        <v>5733</v>
      </c>
      <c r="O982" s="1" t="s">
        <v>5734</v>
      </c>
      <c r="P982" s="1">
        <v>186</v>
      </c>
      <c r="Q982" s="1" t="s">
        <v>4985</v>
      </c>
      <c r="R982">
        <f t="shared" ca="1" si="15"/>
        <v>1</v>
      </c>
      <c r="S982">
        <f t="shared" ca="1" si="15"/>
        <v>1</v>
      </c>
    </row>
    <row r="983" spans="1:19" ht="13.2">
      <c r="A983" s="1" t="s">
        <v>5736</v>
      </c>
      <c r="B983" s="1">
        <v>77</v>
      </c>
      <c r="C983" s="1" t="str">
        <f ca="1">IFERROR(__xludf.DUMMYFUNCTION("GOOGLETRANSLATE(D983,""en"",""pt"")"),"Médio")</f>
        <v>Médio</v>
      </c>
      <c r="D983" s="3">
        <v>43941</v>
      </c>
      <c r="E983" s="1">
        <v>10</v>
      </c>
      <c r="F983" s="2" t="str">
        <f ca="1">IFERROR(__xludf.DUMMYFUNCTION("GOOGLETRANSLATE(I983,""en"",""pt"")"),"ghee")</f>
        <v>ghee</v>
      </c>
      <c r="G983" s="1" t="s">
        <v>5737</v>
      </c>
      <c r="H983" s="1" t="s">
        <v>5153</v>
      </c>
      <c r="I983" s="1" t="str">
        <f ca="1">IFERROR(__xludf.DUMMYFUNCTION("GOOGLETRANSLATE(O983,""en"",""pt"")"),"92")</f>
        <v>92</v>
      </c>
      <c r="J983" s="1" t="str">
        <f ca="1">IFERROR(__xludf.DUMMYFUNCTION("GOOGLETRANSLATE(Q983,""en"",""pt"")"),"Ambiente")</f>
        <v>Ambiente</v>
      </c>
      <c r="K983" s="3">
        <v>43893</v>
      </c>
      <c r="L983" s="3">
        <v>43985</v>
      </c>
      <c r="M983" s="1">
        <v>17</v>
      </c>
      <c r="N983" s="1" t="s">
        <v>5738</v>
      </c>
      <c r="O983" s="1" t="s">
        <v>5739</v>
      </c>
      <c r="P983" s="1">
        <v>370</v>
      </c>
      <c r="Q983" s="1" t="s">
        <v>5741</v>
      </c>
      <c r="R983">
        <f t="shared" ca="1" si="15"/>
        <v>1</v>
      </c>
      <c r="S983">
        <f t="shared" ca="1" si="15"/>
        <v>0</v>
      </c>
    </row>
    <row r="984" spans="1:19" ht="13.2">
      <c r="A984" s="1" t="s">
        <v>5742</v>
      </c>
      <c r="B984" s="1">
        <v>49</v>
      </c>
      <c r="C984" s="1" t="str">
        <f ca="1">IFERROR(__xludf.DUMMYFUNCTION("GOOGLETRANSLATE(D984,""en"",""pt"")"),"Médio")</f>
        <v>Médio</v>
      </c>
      <c r="D984" s="3">
        <v>44839</v>
      </c>
      <c r="E984" s="1">
        <v>9</v>
      </c>
      <c r="F984" s="2" t="str">
        <f ca="1">IFERROR(__xludf.DUMMYFUNCTION("GOOGLETRANSLATE(I984,""en"",""pt"")"),"Painel")</f>
        <v>Painel</v>
      </c>
      <c r="G984" s="1" t="s">
        <v>5743</v>
      </c>
      <c r="H984" s="1" t="s">
        <v>5744</v>
      </c>
      <c r="I984" s="1" t="str">
        <f ca="1">IFERROR(__xludf.DUMMYFUNCTION("GOOGLETRANSLATE(O984,""en"",""pt"")"),"10")</f>
        <v>10</v>
      </c>
      <c r="J984" s="1" t="str">
        <f ca="1">IFERROR(__xludf.DUMMYFUNCTION("GOOGLETRANSLATE(Q984,""en"",""pt"")"),"Refrigerado")</f>
        <v>Refrigerado</v>
      </c>
      <c r="K984" s="3">
        <v>44821</v>
      </c>
      <c r="L984" s="3">
        <v>44831</v>
      </c>
      <c r="M984" s="1">
        <v>87</v>
      </c>
      <c r="N984" s="1" t="s">
        <v>1378</v>
      </c>
      <c r="O984" s="1" t="s">
        <v>5745</v>
      </c>
      <c r="P984" s="1">
        <v>842</v>
      </c>
      <c r="Q984" s="1" t="s">
        <v>5747</v>
      </c>
      <c r="R984">
        <f t="shared" ca="1" si="15"/>
        <v>1</v>
      </c>
      <c r="S984">
        <f t="shared" ca="1" si="15"/>
        <v>1</v>
      </c>
    </row>
    <row r="985" spans="1:19" ht="13.2">
      <c r="A985" s="1" t="s">
        <v>5748</v>
      </c>
      <c r="B985" s="1">
        <v>98</v>
      </c>
      <c r="C985" s="1" t="str">
        <f ca="1">IFERROR(__xludf.DUMMYFUNCTION("GOOGLETRANSLATE(D985,""en"",""pt"")"),"Pequeno")</f>
        <v>Pequeno</v>
      </c>
      <c r="D985" s="3">
        <v>44531</v>
      </c>
      <c r="E985" s="1">
        <v>9</v>
      </c>
      <c r="F985" s="2" t="str">
        <f ca="1">IFERROR(__xludf.DUMMYFUNCTION("GOOGLETRANSLATE(I985,""en"",""pt"")"),"Painel")</f>
        <v>Painel</v>
      </c>
      <c r="G985" s="1" t="s">
        <v>5749</v>
      </c>
      <c r="H985" s="1" t="s">
        <v>3648</v>
      </c>
      <c r="I985" s="1" t="str">
        <f ca="1">IFERROR(__xludf.DUMMYFUNCTION("GOOGLETRANSLATE(O985,""en"",""pt"")"),"7")</f>
        <v>7</v>
      </c>
      <c r="J985" s="1" t="str">
        <f ca="1">IFERROR(__xludf.DUMMYFUNCTION("GOOGLETRANSLATE(Q985,""en"",""pt"")"),"Refrigerado")</f>
        <v>Refrigerado</v>
      </c>
      <c r="K985" s="3">
        <v>44510</v>
      </c>
      <c r="L985" s="3">
        <v>44517</v>
      </c>
      <c r="M985" s="1">
        <v>730</v>
      </c>
      <c r="N985" s="1" t="s">
        <v>5750</v>
      </c>
      <c r="O985" s="1" t="s">
        <v>5751</v>
      </c>
      <c r="P985" s="1">
        <v>81</v>
      </c>
      <c r="Q985" s="1" t="s">
        <v>5753</v>
      </c>
      <c r="R985">
        <f t="shared" ca="1" si="15"/>
        <v>1</v>
      </c>
      <c r="S985">
        <f t="shared" ca="1" si="15"/>
        <v>0</v>
      </c>
    </row>
    <row r="986" spans="1:19" ht="13.2">
      <c r="A986" s="1" t="s">
        <v>5754</v>
      </c>
      <c r="B986" s="1">
        <v>47</v>
      </c>
      <c r="C986" s="1" t="str">
        <f ca="1">IFERROR(__xludf.DUMMYFUNCTION("GOOGLETRANSLATE(D986,""en"",""pt"")"),"Pequeno")</f>
        <v>Pequeno</v>
      </c>
      <c r="D986" s="3">
        <v>43710</v>
      </c>
      <c r="E986" s="1">
        <v>7</v>
      </c>
      <c r="F986" s="2" t="str">
        <f ca="1">IFERROR(__xludf.DUMMYFUNCTION("GOOGLETRANSLATE(I986,""en"",""pt"")"),"Lassi")</f>
        <v>Lassi</v>
      </c>
      <c r="G986" s="1" t="s">
        <v>5755</v>
      </c>
      <c r="H986" s="1" t="s">
        <v>5756</v>
      </c>
      <c r="I986" s="1" t="str">
        <f ca="1">IFERROR(__xludf.DUMMYFUNCTION("GOOGLETRANSLATE(O986,""en"",""pt"")"),"12")</f>
        <v>12</v>
      </c>
      <c r="J986" s="1" t="str">
        <f ca="1">IFERROR(__xludf.DUMMYFUNCTION("GOOGLETRANSLATE(Q986,""en"",""pt"")"),"Refrigerado")</f>
        <v>Refrigerado</v>
      </c>
      <c r="K986" s="3">
        <v>43669</v>
      </c>
      <c r="L986" s="3">
        <v>43681</v>
      </c>
      <c r="M986" s="1">
        <v>321</v>
      </c>
      <c r="N986" s="1" t="s">
        <v>5757</v>
      </c>
      <c r="O986" s="1" t="s">
        <v>5758</v>
      </c>
      <c r="P986" s="1">
        <v>322</v>
      </c>
      <c r="Q986" s="1" t="s">
        <v>5759</v>
      </c>
      <c r="R986">
        <f t="shared" ca="1" si="15"/>
        <v>1</v>
      </c>
      <c r="S986">
        <f t="shared" ca="1" si="15"/>
        <v>0</v>
      </c>
    </row>
    <row r="987" spans="1:19" ht="13.2">
      <c r="A987" s="1" t="s">
        <v>5760</v>
      </c>
      <c r="B987" s="1">
        <v>20</v>
      </c>
      <c r="C987" s="1" t="str">
        <f ca="1">IFERROR(__xludf.DUMMYFUNCTION("GOOGLETRANSLATE(D987,""en"",""pt"")"),"Pequeno")</f>
        <v>Pequeno</v>
      </c>
      <c r="D987" s="3">
        <v>43485</v>
      </c>
      <c r="E987" s="1">
        <v>10</v>
      </c>
      <c r="F987" s="2" t="str">
        <f ca="1">IFERROR(__xludf.DUMMYFUNCTION("GOOGLETRANSLATE(I987,""en"",""pt"")"),"ghee")</f>
        <v>ghee</v>
      </c>
      <c r="G987" s="1" t="s">
        <v>5761</v>
      </c>
      <c r="H987" s="1" t="s">
        <v>5578</v>
      </c>
      <c r="I987" s="1" t="str">
        <f ca="1">IFERROR(__xludf.DUMMYFUNCTION("GOOGLETRANSLATE(O987,""en"",""pt"")"),"69")</f>
        <v>69</v>
      </c>
      <c r="J987" s="1" t="str">
        <f ca="1">IFERROR(__xludf.DUMMYFUNCTION("GOOGLETRANSLATE(Q987,""en"",""pt"")"),"Ambiente")</f>
        <v>Ambiente</v>
      </c>
      <c r="K987" s="3">
        <v>43443</v>
      </c>
      <c r="L987" s="3">
        <v>43512</v>
      </c>
      <c r="M987" s="1">
        <v>144</v>
      </c>
      <c r="N987" s="1" t="s">
        <v>2055</v>
      </c>
      <c r="O987" s="1" t="s">
        <v>5762</v>
      </c>
      <c r="P987" s="1">
        <v>384</v>
      </c>
      <c r="Q987" s="1" t="s">
        <v>5763</v>
      </c>
      <c r="R987">
        <f t="shared" ca="1" si="15"/>
        <v>1</v>
      </c>
      <c r="S987">
        <f t="shared" ca="1" si="15"/>
        <v>0</v>
      </c>
    </row>
    <row r="988" spans="1:19" ht="13.2">
      <c r="A988" s="1" t="s">
        <v>4833</v>
      </c>
      <c r="B988" s="1">
        <v>55</v>
      </c>
      <c r="C988" s="1" t="str">
        <f ca="1">IFERROR(__xludf.DUMMYFUNCTION("GOOGLETRANSLATE(D988,""en"",""pt"")"),"Pequeno")</f>
        <v>Pequeno</v>
      </c>
      <c r="D988" s="3">
        <v>43728</v>
      </c>
      <c r="E988" s="1">
        <v>1</v>
      </c>
      <c r="F988" s="2" t="str">
        <f ca="1">IFERROR(__xludf.DUMMYFUNCTION("GOOGLETRANSLATE(I988,""en"",""pt"")"),"Leite")</f>
        <v>Leite</v>
      </c>
      <c r="G988" s="1" t="s">
        <v>5764</v>
      </c>
      <c r="H988" s="1" t="s">
        <v>5765</v>
      </c>
      <c r="I988" s="1" t="str">
        <f ca="1">IFERROR(__xludf.DUMMYFUNCTION("GOOGLETRANSLATE(O988,""en"",""pt"")"),"30")</f>
        <v>30</v>
      </c>
      <c r="J988" s="1" t="str">
        <f ca="1">IFERROR(__xludf.DUMMYFUNCTION("GOOGLETRANSLATE(Q988,""en"",""pt"")"),"Pacote Tetra")</f>
        <v>Pacote Tetra</v>
      </c>
      <c r="K988" s="3">
        <v>43711</v>
      </c>
      <c r="L988" s="3">
        <v>43741</v>
      </c>
      <c r="M988" s="1">
        <v>29</v>
      </c>
      <c r="N988" s="1" t="s">
        <v>5766</v>
      </c>
      <c r="O988" s="1" t="s">
        <v>5767</v>
      </c>
      <c r="P988" s="1">
        <v>113</v>
      </c>
      <c r="Q988" s="1" t="s">
        <v>5768</v>
      </c>
      <c r="R988">
        <f t="shared" ca="1" si="15"/>
        <v>1</v>
      </c>
      <c r="S988">
        <f t="shared" ca="1" si="15"/>
        <v>0</v>
      </c>
    </row>
    <row r="989" spans="1:19" ht="13.2">
      <c r="A989" s="1" t="s">
        <v>5769</v>
      </c>
      <c r="B989" s="1">
        <v>55</v>
      </c>
      <c r="C989" s="1" t="str">
        <f ca="1">IFERROR(__xludf.DUMMYFUNCTION("GOOGLETRANSLATE(D989,""en"",""pt"")"),"Grande")</f>
        <v>Grande</v>
      </c>
      <c r="D989" s="3">
        <v>43983</v>
      </c>
      <c r="E989" s="1">
        <v>8</v>
      </c>
      <c r="F989" s="2" t="str">
        <f ca="1">IFERROR(__xludf.DUMMYFUNCTION("GOOGLETRANSLATE(I989,""en"",""pt"")"),"Soro de leite coalhado")</f>
        <v>Soro de leite coalhado</v>
      </c>
      <c r="G989" s="1" t="s">
        <v>5770</v>
      </c>
      <c r="H989" s="1" t="s">
        <v>5771</v>
      </c>
      <c r="I989" s="1" t="str">
        <f ca="1">IFERROR(__xludf.DUMMYFUNCTION("GOOGLETRANSLATE(O989,""en"",""pt"")"),"12")</f>
        <v>12</v>
      </c>
      <c r="J989" s="1" t="str">
        <f ca="1">IFERROR(__xludf.DUMMYFUNCTION("GOOGLETRANSLATE(Q989,""en"",""pt"")"),"Refrigerado")</f>
        <v>Refrigerado</v>
      </c>
      <c r="K989" s="3">
        <v>43965</v>
      </c>
      <c r="L989" s="3">
        <v>43977</v>
      </c>
      <c r="M989" s="1">
        <v>212</v>
      </c>
      <c r="N989" s="1" t="s">
        <v>5772</v>
      </c>
      <c r="O989" s="1" t="s">
        <v>5773</v>
      </c>
      <c r="P989" s="1">
        <v>108</v>
      </c>
      <c r="Q989" s="1" t="s">
        <v>5774</v>
      </c>
      <c r="R989">
        <f t="shared" ca="1" si="15"/>
        <v>1</v>
      </c>
      <c r="S989">
        <f t="shared" ca="1" si="15"/>
        <v>1</v>
      </c>
    </row>
    <row r="990" spans="1:19" ht="13.2">
      <c r="A990" s="1" t="s">
        <v>5775</v>
      </c>
      <c r="B990" s="1">
        <v>78</v>
      </c>
      <c r="C990" s="1" t="str">
        <f ca="1">IFERROR(__xludf.DUMMYFUNCTION("GOOGLETRANSLATE(D990,""en"",""pt"")"),"Pequeno")</f>
        <v>Pequeno</v>
      </c>
      <c r="D990" s="3">
        <v>43855</v>
      </c>
      <c r="E990" s="1">
        <v>2</v>
      </c>
      <c r="F990" s="2" t="str">
        <f ca="1">IFERROR(__xludf.DUMMYFUNCTION("GOOGLETRANSLATE(I990,""en"",""pt"")"),"Manteiga")</f>
        <v>Manteiga</v>
      </c>
      <c r="G990" s="1" t="s">
        <v>5776</v>
      </c>
      <c r="H990" s="1" t="s">
        <v>4596</v>
      </c>
      <c r="I990" s="1" t="str">
        <f ca="1">IFERROR(__xludf.DUMMYFUNCTION("GOOGLETRANSLATE(O990,""en"",""pt"")"),"40")</f>
        <v>40</v>
      </c>
      <c r="J990" s="1" t="str">
        <f ca="1">IFERROR(__xludf.DUMMYFUNCTION("GOOGLETRANSLATE(Q990,""en"",""pt"")"),"Refrigerado")</f>
        <v>Refrigerado</v>
      </c>
      <c r="K990" s="3">
        <v>43814</v>
      </c>
      <c r="L990" s="3">
        <v>43854</v>
      </c>
      <c r="M990" s="1">
        <v>272</v>
      </c>
      <c r="N990" s="1" t="s">
        <v>5777</v>
      </c>
      <c r="O990" s="1" t="s">
        <v>5778</v>
      </c>
      <c r="P990" s="1">
        <v>315</v>
      </c>
      <c r="Q990" s="1" t="s">
        <v>5780</v>
      </c>
      <c r="R990">
        <f t="shared" ca="1" si="15"/>
        <v>1</v>
      </c>
      <c r="S990">
        <f t="shared" ca="1" si="15"/>
        <v>1</v>
      </c>
    </row>
    <row r="991" spans="1:19" ht="13.2">
      <c r="A991" s="1" t="s">
        <v>5781</v>
      </c>
      <c r="B991" s="1">
        <v>97</v>
      </c>
      <c r="C991" s="1" t="str">
        <f ca="1">IFERROR(__xludf.DUMMYFUNCTION("GOOGLETRANSLATE(D991,""en"",""pt"")"),"Médio")</f>
        <v>Médio</v>
      </c>
      <c r="D991" s="3">
        <v>44896</v>
      </c>
      <c r="E991" s="1">
        <v>7</v>
      </c>
      <c r="F991" s="2" t="str">
        <f ca="1">IFERROR(__xludf.DUMMYFUNCTION("GOOGLETRANSLATE(I991,""en"",""pt"")"),"Lassi")</f>
        <v>Lassi</v>
      </c>
      <c r="G991" s="1" t="s">
        <v>5782</v>
      </c>
      <c r="H991" s="1" t="s">
        <v>5783</v>
      </c>
      <c r="I991" s="1" t="str">
        <f ca="1">IFERROR(__xludf.DUMMYFUNCTION("GOOGLETRANSLATE(O991,""en"",""pt"")"),"15")</f>
        <v>15</v>
      </c>
      <c r="J991" s="1" t="str">
        <f ca="1">IFERROR(__xludf.DUMMYFUNCTION("GOOGLETRANSLATE(Q991,""en"",""pt"")"),"Refrigerado")</f>
        <v>Refrigerado</v>
      </c>
      <c r="K991" s="3">
        <v>44861</v>
      </c>
      <c r="L991" s="3">
        <v>44876</v>
      </c>
      <c r="M991" s="1">
        <v>290</v>
      </c>
      <c r="N991" s="1" t="s">
        <v>5784</v>
      </c>
      <c r="O991" s="1" t="s">
        <v>5785</v>
      </c>
      <c r="P991" s="1">
        <v>597</v>
      </c>
      <c r="Q991" s="1" t="s">
        <v>5787</v>
      </c>
      <c r="R991">
        <f t="shared" ca="1" si="15"/>
        <v>1</v>
      </c>
      <c r="S991">
        <f t="shared" ca="1" si="15"/>
        <v>0</v>
      </c>
    </row>
    <row r="992" spans="1:19" ht="13.2">
      <c r="A992" s="1" t="s">
        <v>5788</v>
      </c>
      <c r="B992" s="1">
        <v>13</v>
      </c>
      <c r="C992" s="1" t="str">
        <f ca="1">IFERROR(__xludf.DUMMYFUNCTION("GOOGLETRANSLATE(D992,""en"",""pt"")"),"Pequeno")</f>
        <v>Pequeno</v>
      </c>
      <c r="D992" s="3">
        <v>44367</v>
      </c>
      <c r="E992" s="1">
        <v>6</v>
      </c>
      <c r="F992" s="2" t="str">
        <f ca="1">IFERROR(__xludf.DUMMYFUNCTION("GOOGLETRANSLATE(I992,""en"",""pt"")"),"Coalhada")</f>
        <v>Coalhada</v>
      </c>
      <c r="G992" s="1" t="s">
        <v>5789</v>
      </c>
      <c r="H992" s="1" t="s">
        <v>5790</v>
      </c>
      <c r="I992" s="1" t="str">
        <f ca="1">IFERROR(__xludf.DUMMYFUNCTION("GOOGLETRANSLATE(O992,""en"",""pt"")"),"7")</f>
        <v>7</v>
      </c>
      <c r="J992" s="1" t="str">
        <f ca="1">IFERROR(__xludf.DUMMYFUNCTION("GOOGLETRANSLATE(Q992,""en"",""pt"")"),"Refrigerado")</f>
        <v>Refrigerado</v>
      </c>
      <c r="K992" s="3">
        <v>44355</v>
      </c>
      <c r="L992" s="3">
        <v>44362</v>
      </c>
      <c r="M992" s="1">
        <v>156</v>
      </c>
      <c r="N992" s="1" t="s">
        <v>767</v>
      </c>
      <c r="O992" s="1" t="s">
        <v>5791</v>
      </c>
      <c r="P992" s="1">
        <v>605</v>
      </c>
      <c r="Q992" s="1" t="s">
        <v>5793</v>
      </c>
      <c r="R992">
        <f t="shared" ca="1" si="15"/>
        <v>1</v>
      </c>
      <c r="S992">
        <f t="shared" ca="1" si="15"/>
        <v>1</v>
      </c>
    </row>
    <row r="993" spans="1:19" ht="13.2">
      <c r="A993" s="1" t="s">
        <v>5794</v>
      </c>
      <c r="B993" s="1">
        <v>43</v>
      </c>
      <c r="C993" s="1" t="str">
        <f ca="1">IFERROR(__xludf.DUMMYFUNCTION("GOOGLETRANSLATE(D993,""en"",""pt"")"),"Médio")</f>
        <v>Médio</v>
      </c>
      <c r="D993" s="3">
        <v>43580</v>
      </c>
      <c r="E993" s="1">
        <v>8</v>
      </c>
      <c r="F993" s="2" t="str">
        <f ca="1">IFERROR(__xludf.DUMMYFUNCTION("GOOGLETRANSLATE(I993,""en"",""pt"")"),"Soro de leite coalhado")</f>
        <v>Soro de leite coalhado</v>
      </c>
      <c r="G993" s="1" t="s">
        <v>5795</v>
      </c>
      <c r="H993" s="1" t="s">
        <v>5796</v>
      </c>
      <c r="I993" s="1" t="str">
        <f ca="1">IFERROR(__xludf.DUMMYFUNCTION("GOOGLETRANSLATE(O993,""en"",""pt"")"),"7")</f>
        <v>7</v>
      </c>
      <c r="J993" s="1" t="str">
        <f ca="1">IFERROR(__xludf.DUMMYFUNCTION("GOOGLETRANSLATE(Q993,""en"",""pt"")"),"Refrigerado")</f>
        <v>Refrigerado</v>
      </c>
      <c r="K993" s="3">
        <v>43524</v>
      </c>
      <c r="L993" s="3">
        <v>43531</v>
      </c>
      <c r="M993" s="1">
        <v>278</v>
      </c>
      <c r="N993" s="1" t="s">
        <v>5797</v>
      </c>
      <c r="O993" s="1" t="s">
        <v>5798</v>
      </c>
      <c r="P993" s="1">
        <v>91</v>
      </c>
      <c r="Q993" s="1" t="s">
        <v>5799</v>
      </c>
      <c r="R993">
        <f t="shared" ca="1" si="15"/>
        <v>0</v>
      </c>
      <c r="S993">
        <f t="shared" ca="1" si="15"/>
        <v>0</v>
      </c>
    </row>
    <row r="994" spans="1:19" ht="13.2">
      <c r="A994" s="1" t="s">
        <v>5800</v>
      </c>
      <c r="B994" s="1">
        <v>73</v>
      </c>
      <c r="C994" s="1" t="str">
        <f ca="1">IFERROR(__xludf.DUMMYFUNCTION("GOOGLETRANSLATE(D994,""en"",""pt"")"),"Grande")</f>
        <v>Grande</v>
      </c>
      <c r="D994" s="3">
        <v>44687</v>
      </c>
      <c r="E994" s="1">
        <v>2</v>
      </c>
      <c r="F994" s="2" t="str">
        <f ca="1">IFERROR(__xludf.DUMMYFUNCTION("GOOGLETRANSLATE(I994,""en"",""pt"")"),"Manteiga")</f>
        <v>Manteiga</v>
      </c>
      <c r="G994" s="1" t="s">
        <v>5801</v>
      </c>
      <c r="H994" s="1" t="s">
        <v>5802</v>
      </c>
      <c r="I994" s="1" t="str">
        <f ca="1">IFERROR(__xludf.DUMMYFUNCTION("GOOGLETRANSLATE(O994,""en"",""pt"")"),"26")</f>
        <v>26</v>
      </c>
      <c r="J994" s="1" t="str">
        <f ca="1">IFERROR(__xludf.DUMMYFUNCTION("GOOGLETRANSLATE(Q994,""en"",""pt"")"),"Congeladas")</f>
        <v>Congeladas</v>
      </c>
      <c r="K994" s="3">
        <v>44660</v>
      </c>
      <c r="L994" s="3">
        <v>44686</v>
      </c>
      <c r="M994" s="1">
        <v>26</v>
      </c>
      <c r="N994" s="1" t="s">
        <v>5803</v>
      </c>
      <c r="O994" s="1" t="s">
        <v>5804</v>
      </c>
      <c r="P994" s="1">
        <v>135</v>
      </c>
      <c r="Q994" s="1" t="s">
        <v>5805</v>
      </c>
      <c r="R994">
        <f t="shared" ca="1" si="15"/>
        <v>0</v>
      </c>
      <c r="S994">
        <f t="shared" ca="1" si="15"/>
        <v>0</v>
      </c>
    </row>
    <row r="995" spans="1:19" ht="13.2">
      <c r="A995" s="1" t="s">
        <v>5806</v>
      </c>
      <c r="B995" s="1">
        <v>61</v>
      </c>
      <c r="C995" s="1" t="str">
        <f ca="1">IFERROR(__xludf.DUMMYFUNCTION("GOOGLETRANSLATE(D995,""en"",""pt"")"),"Médio")</f>
        <v>Médio</v>
      </c>
      <c r="D995" s="3">
        <v>44436</v>
      </c>
      <c r="E995" s="1">
        <v>5</v>
      </c>
      <c r="F995" s="2" t="str">
        <f ca="1">IFERROR(__xludf.DUMMYFUNCTION("GOOGLETRANSLATE(I995,""en"",""pt"")"),"Sorvete")</f>
        <v>Sorvete</v>
      </c>
      <c r="G995" s="1" t="s">
        <v>5807</v>
      </c>
      <c r="H995" s="1" t="s">
        <v>5808</v>
      </c>
      <c r="I995" s="1" t="str">
        <f ca="1">IFERROR(__xludf.DUMMYFUNCTION("GOOGLETRANSLATE(O995,""en"",""pt"")"),"21")</f>
        <v>21</v>
      </c>
      <c r="J995" s="1" t="str">
        <f ca="1">IFERROR(__xludf.DUMMYFUNCTION("GOOGLETRANSLATE(Q995,""en"",""pt"")"),"Congeladas")</f>
        <v>Congeladas</v>
      </c>
      <c r="K995" s="3">
        <v>44397</v>
      </c>
      <c r="L995" s="3">
        <v>44418</v>
      </c>
      <c r="M995" s="1">
        <v>72</v>
      </c>
      <c r="N995" s="1" t="s">
        <v>5809</v>
      </c>
      <c r="O995" s="1" t="s">
        <v>5810</v>
      </c>
      <c r="P995" s="1">
        <v>97</v>
      </c>
      <c r="Q995" s="1" t="s">
        <v>5811</v>
      </c>
      <c r="R995">
        <f t="shared" ca="1" si="15"/>
        <v>0</v>
      </c>
      <c r="S995">
        <f t="shared" ca="1" si="15"/>
        <v>1</v>
      </c>
    </row>
    <row r="996" spans="1:19" ht="13.2">
      <c r="A996" s="1" t="s">
        <v>5812</v>
      </c>
      <c r="B996" s="1">
        <v>59</v>
      </c>
      <c r="C996" s="1" t="str">
        <f ca="1">IFERROR(__xludf.DUMMYFUNCTION("GOOGLETRANSLATE(D996,""en"",""pt"")"),"Pequeno")</f>
        <v>Pequeno</v>
      </c>
      <c r="D996" s="3">
        <v>43668</v>
      </c>
      <c r="E996" s="1">
        <v>10</v>
      </c>
      <c r="F996" s="2" t="str">
        <f ca="1">IFERROR(__xludf.DUMMYFUNCTION("GOOGLETRANSLATE(I996,""en"",""pt"")"),"ghee")</f>
        <v>ghee</v>
      </c>
      <c r="G996" s="1" t="s">
        <v>5813</v>
      </c>
      <c r="H996" s="1" t="s">
        <v>5814</v>
      </c>
      <c r="I996" s="1" t="str">
        <f ca="1">IFERROR(__xludf.DUMMYFUNCTION("GOOGLETRANSLATE(O996,""en"",""pt"")"),"144")</f>
        <v>144</v>
      </c>
      <c r="J996" s="1" t="str">
        <f ca="1">IFERROR(__xludf.DUMMYFUNCTION("GOOGLETRANSLATE(Q996,""en"",""pt"")"),"Ambiente")</f>
        <v>Ambiente</v>
      </c>
      <c r="K996" s="3">
        <v>43648</v>
      </c>
      <c r="L996" s="3">
        <v>43792</v>
      </c>
      <c r="M996" s="1">
        <v>595</v>
      </c>
      <c r="N996" s="1" t="s">
        <v>5815</v>
      </c>
      <c r="O996" s="1" t="s">
        <v>5816</v>
      </c>
      <c r="P996" s="1">
        <v>396</v>
      </c>
      <c r="Q996" s="1" t="s">
        <v>5817</v>
      </c>
      <c r="R996">
        <f t="shared" ca="1" si="15"/>
        <v>0</v>
      </c>
      <c r="S996">
        <f t="shared" ca="1" si="15"/>
        <v>0</v>
      </c>
    </row>
    <row r="997" spans="1:19" ht="13.2">
      <c r="A997" s="1" t="s">
        <v>5818</v>
      </c>
      <c r="B997" s="1">
        <v>51</v>
      </c>
      <c r="C997" s="1" t="str">
        <f ca="1">IFERROR(__xludf.DUMMYFUNCTION("GOOGLETRANSLATE(D997,""en"",""pt"")"),"Médio")</f>
        <v>Médio</v>
      </c>
      <c r="D997" s="3">
        <v>43954</v>
      </c>
      <c r="E997" s="1">
        <v>2</v>
      </c>
      <c r="F997" s="2" t="str">
        <f ca="1">IFERROR(__xludf.DUMMYFUNCTION("GOOGLETRANSLATE(I997,""en"",""pt"")"),"Manteiga")</f>
        <v>Manteiga</v>
      </c>
      <c r="G997" s="1" t="s">
        <v>5819</v>
      </c>
      <c r="H997" s="1" t="s">
        <v>5820</v>
      </c>
      <c r="I997" s="1" t="str">
        <f ca="1">IFERROR(__xludf.DUMMYFUNCTION("GOOGLETRANSLATE(O997,""en"",""pt"")"),"35")</f>
        <v>35</v>
      </c>
      <c r="J997" s="1" t="str">
        <f ca="1">IFERROR(__xludf.DUMMYFUNCTION("GOOGLETRANSLATE(Q997,""en"",""pt"")"),"Refrigerado")</f>
        <v>Refrigerado</v>
      </c>
      <c r="K997" s="3">
        <v>43897</v>
      </c>
      <c r="L997" s="3">
        <v>43932</v>
      </c>
      <c r="M997" s="1">
        <v>107</v>
      </c>
      <c r="N997" s="1" t="s">
        <v>5821</v>
      </c>
      <c r="O997" s="7">
        <v>2003174</v>
      </c>
      <c r="P997" s="1">
        <v>100</v>
      </c>
      <c r="Q997" s="1" t="s">
        <v>5822</v>
      </c>
      <c r="R997">
        <f t="shared" ca="1" si="15"/>
        <v>0</v>
      </c>
      <c r="S997">
        <f t="shared" ca="1" si="15"/>
        <v>0</v>
      </c>
    </row>
    <row r="998" spans="1:19" ht="13.2">
      <c r="A998" s="1" t="s">
        <v>5823</v>
      </c>
      <c r="B998" s="1">
        <v>80</v>
      </c>
      <c r="C998" s="1" t="str">
        <f ca="1">IFERROR(__xludf.DUMMYFUNCTION("GOOGLETRANSLATE(D998,""en"",""pt"")"),"Médio")</f>
        <v>Médio</v>
      </c>
      <c r="D998" s="3">
        <v>44004</v>
      </c>
      <c r="E998" s="1">
        <v>6</v>
      </c>
      <c r="F998" s="2" t="str">
        <f ca="1">IFERROR(__xludf.DUMMYFUNCTION("GOOGLETRANSLATE(I998,""en"",""pt"")"),"Coalhada")</f>
        <v>Coalhada</v>
      </c>
      <c r="G998" s="1" t="s">
        <v>5824</v>
      </c>
      <c r="H998" s="1" t="s">
        <v>177</v>
      </c>
      <c r="I998" s="1" t="str">
        <f ca="1">IFERROR(__xludf.DUMMYFUNCTION("GOOGLETRANSLATE(O998,""en"",""pt"")"),"7")</f>
        <v>7</v>
      </c>
      <c r="J998" s="1" t="str">
        <f ca="1">IFERROR(__xludf.DUMMYFUNCTION("GOOGLETRANSLATE(Q998,""en"",""pt"")"),"Refrigerado")</f>
        <v>Refrigerado</v>
      </c>
      <c r="K998" s="3">
        <v>43957</v>
      </c>
      <c r="L998" s="3">
        <v>43964</v>
      </c>
      <c r="M998" s="1">
        <v>5</v>
      </c>
      <c r="N998" s="1" t="s">
        <v>5825</v>
      </c>
      <c r="O998" s="1" t="s">
        <v>5826</v>
      </c>
      <c r="P998" s="1">
        <v>223</v>
      </c>
      <c r="Q998" s="1" t="s">
        <v>5828</v>
      </c>
      <c r="R998">
        <f t="shared" ca="1" si="15"/>
        <v>1</v>
      </c>
      <c r="S998">
        <f t="shared" ca="1" si="15"/>
        <v>1</v>
      </c>
    </row>
    <row r="999" spans="1:19" ht="13.2">
      <c r="A999" s="1" t="s">
        <v>4022</v>
      </c>
      <c r="B999" s="1">
        <v>75</v>
      </c>
      <c r="C999" s="1" t="str">
        <f ca="1">IFERROR(__xludf.DUMMYFUNCTION("GOOGLETRANSLATE(D999,""en"",""pt"")"),"Pequeno")</f>
        <v>Pequeno</v>
      </c>
      <c r="D999" s="3">
        <v>43527</v>
      </c>
      <c r="E999" s="1">
        <v>3</v>
      </c>
      <c r="F999" s="2" t="str">
        <f ca="1">IFERROR(__xludf.DUMMYFUNCTION("GOOGLETRANSLATE(I999,""en"",""pt"")"),"Queijo")</f>
        <v>Queijo</v>
      </c>
      <c r="G999" s="1" t="s">
        <v>5829</v>
      </c>
      <c r="H999" s="1" t="s">
        <v>5830</v>
      </c>
      <c r="I999" s="1" t="str">
        <f ca="1">IFERROR(__xludf.DUMMYFUNCTION("GOOGLETRANSLATE(O999,""en"",""pt"")"),"74")</f>
        <v>74</v>
      </c>
      <c r="J999" s="1" t="str">
        <f ca="1">IFERROR(__xludf.DUMMYFUNCTION("GOOGLETRANSLATE(Q999,""en"",""pt"")"),"Refrigerado")</f>
        <v>Refrigerado</v>
      </c>
      <c r="K999" s="3">
        <v>43488</v>
      </c>
      <c r="L999" s="3">
        <v>43562</v>
      </c>
      <c r="M999" s="1">
        <v>128</v>
      </c>
      <c r="N999" s="1" t="s">
        <v>4952</v>
      </c>
      <c r="O999" s="1" t="s">
        <v>5831</v>
      </c>
      <c r="P999" s="1">
        <v>509</v>
      </c>
      <c r="Q999" s="1" t="s">
        <v>5833</v>
      </c>
      <c r="R999">
        <f t="shared" ca="1" si="15"/>
        <v>1</v>
      </c>
      <c r="S999">
        <f t="shared" ca="1" si="15"/>
        <v>1</v>
      </c>
    </row>
    <row r="1000" spans="1:19" ht="13.2">
      <c r="A1000" s="1" t="s">
        <v>5834</v>
      </c>
      <c r="B1000" s="1">
        <v>50</v>
      </c>
      <c r="C1000" s="1" t="str">
        <f ca="1">IFERROR(__xludf.DUMMYFUNCTION("GOOGLETRANSLATE(D1000,""en"",""pt"")"),"Médio")</f>
        <v>Médio</v>
      </c>
      <c r="D1000" s="3">
        <v>44130</v>
      </c>
      <c r="E1000" s="1">
        <v>2</v>
      </c>
      <c r="F1000" s="2" t="str">
        <f ca="1">IFERROR(__xludf.DUMMYFUNCTION("GOOGLETRANSLATE(I1000,""en"",""pt"")"),"Manteiga")</f>
        <v>Manteiga</v>
      </c>
      <c r="G1000" s="1" t="s">
        <v>5835</v>
      </c>
      <c r="H1000" s="1" t="s">
        <v>5836</v>
      </c>
      <c r="I1000" s="1" t="str">
        <f ca="1">IFERROR(__xludf.DUMMYFUNCTION("GOOGLETRANSLATE(O1000,""en"",""pt"")"),"36")</f>
        <v>36</v>
      </c>
      <c r="J1000" s="1" t="str">
        <f ca="1">IFERROR(__xludf.DUMMYFUNCTION("GOOGLETRANSLATE(Q1000,""en"",""pt"")"),"Congeladas")</f>
        <v>Congeladas</v>
      </c>
      <c r="K1000" s="3">
        <v>44087</v>
      </c>
      <c r="L1000" s="3">
        <v>44123</v>
      </c>
      <c r="M1000" s="1">
        <v>358</v>
      </c>
      <c r="N1000" s="1" t="s">
        <v>5837</v>
      </c>
      <c r="O1000" s="5">
        <v>2241496</v>
      </c>
      <c r="P1000" s="1">
        <v>385</v>
      </c>
      <c r="Q1000" s="1" t="s">
        <v>1761</v>
      </c>
      <c r="R1000">
        <f t="shared" ca="1" si="15"/>
        <v>0</v>
      </c>
      <c r="S1000">
        <f t="shared" ca="1" si="15"/>
        <v>0</v>
      </c>
    </row>
    <row r="1001" spans="1:19" ht="13.2">
      <c r="A1001" s="1" t="s">
        <v>5839</v>
      </c>
      <c r="B1001" s="1">
        <v>27</v>
      </c>
      <c r="C1001" s="1" t="str">
        <f ca="1">IFERROR(__xludf.DUMMYFUNCTION("GOOGLETRANSLATE(D1001,""en"",""pt"")"),"Grande")</f>
        <v>Grande</v>
      </c>
      <c r="D1001" s="3">
        <v>44157</v>
      </c>
      <c r="E1001" s="1">
        <v>7</v>
      </c>
      <c r="F1001" s="2" t="str">
        <f ca="1">IFERROR(__xludf.DUMMYFUNCTION("GOOGLETRANSLATE(I1001,""en"",""pt"")"),"Lassi")</f>
        <v>Lassi</v>
      </c>
      <c r="G1001" s="1" t="s">
        <v>5840</v>
      </c>
      <c r="H1001" s="1" t="s">
        <v>4092</v>
      </c>
      <c r="I1001" s="1" t="str">
        <f ca="1">IFERROR(__xludf.DUMMYFUNCTION("GOOGLETRANSLATE(O1001,""en"",""pt"")"),"17")</f>
        <v>17</v>
      </c>
      <c r="J1001" s="1" t="str">
        <f ca="1">IFERROR(__xludf.DUMMYFUNCTION("GOOGLETRANSLATE(Q1001,""en"",""pt"")"),"Refrigerado")</f>
        <v>Refrigerado</v>
      </c>
      <c r="K1001" s="3">
        <v>44105</v>
      </c>
      <c r="L1001" s="3">
        <v>44122</v>
      </c>
      <c r="M1001" s="1">
        <v>311</v>
      </c>
      <c r="N1001" s="1" t="s">
        <v>5841</v>
      </c>
      <c r="O1001" s="1" t="s">
        <v>5842</v>
      </c>
      <c r="P1001" s="1">
        <v>113</v>
      </c>
      <c r="Q1001" s="1" t="s">
        <v>5843</v>
      </c>
      <c r="R1001">
        <f t="shared" ca="1" si="15"/>
        <v>0</v>
      </c>
      <c r="S1001">
        <f t="shared" ca="1" si="15"/>
        <v>0</v>
      </c>
    </row>
    <row r="1002" spans="1:19" ht="13.2">
      <c r="A1002" s="1" t="s">
        <v>5844</v>
      </c>
      <c r="B1002" s="1">
        <v>64</v>
      </c>
      <c r="C1002" s="1" t="str">
        <f ca="1">IFERROR(__xludf.DUMMYFUNCTION("GOOGLETRANSLATE(D1002,""en"",""pt"")"),"Grande")</f>
        <v>Grande</v>
      </c>
      <c r="D1002" s="3">
        <v>44131</v>
      </c>
      <c r="E1002" s="1">
        <v>1</v>
      </c>
      <c r="F1002" s="2" t="str">
        <f ca="1">IFERROR(__xludf.DUMMYFUNCTION("GOOGLETRANSLATE(I1002,""en"",""pt"")"),"Leite")</f>
        <v>Leite</v>
      </c>
      <c r="G1002" s="1" t="s">
        <v>5845</v>
      </c>
      <c r="H1002" s="1" t="s">
        <v>5846</v>
      </c>
      <c r="I1002" s="1" t="str">
        <f ca="1">IFERROR(__xludf.DUMMYFUNCTION("GOOGLETRANSLATE(O1002,""en"",""pt"")"),"24")</f>
        <v>24</v>
      </c>
      <c r="J1002" s="1" t="str">
        <f ca="1">IFERROR(__xludf.DUMMYFUNCTION("GOOGLETRANSLATE(Q1002,""en"",""pt"")"),"Pacote Tetra")</f>
        <v>Pacote Tetra</v>
      </c>
      <c r="K1002" s="3">
        <v>44075</v>
      </c>
      <c r="L1002" s="3">
        <v>44099</v>
      </c>
      <c r="M1002" s="1">
        <v>318</v>
      </c>
      <c r="N1002" s="1" t="s">
        <v>5507</v>
      </c>
      <c r="O1002" s="7">
        <v>1242343</v>
      </c>
      <c r="P1002" s="1">
        <v>149</v>
      </c>
      <c r="Q1002" s="1" t="s">
        <v>5847</v>
      </c>
      <c r="R1002">
        <f t="shared" ca="1" si="15"/>
        <v>0</v>
      </c>
      <c r="S1002">
        <f t="shared" ca="1" si="15"/>
        <v>1</v>
      </c>
    </row>
    <row r="1003" spans="1:19" ht="13.2">
      <c r="A1003" s="1" t="s">
        <v>5848</v>
      </c>
      <c r="B1003" s="1">
        <v>25</v>
      </c>
      <c r="C1003" s="1" t="str">
        <f ca="1">IFERROR(__xludf.DUMMYFUNCTION("GOOGLETRANSLATE(D1003,""en"",""pt"")"),"Grande")</f>
        <v>Grande</v>
      </c>
      <c r="D1003" s="3">
        <v>44402</v>
      </c>
      <c r="E1003" s="1">
        <v>2</v>
      </c>
      <c r="F1003" s="2" t="str">
        <f ca="1">IFERROR(__xludf.DUMMYFUNCTION("GOOGLETRANSLATE(I1003,""en"",""pt"")"),"Manteiga")</f>
        <v>Manteiga</v>
      </c>
      <c r="G1003" s="1" t="s">
        <v>5849</v>
      </c>
      <c r="H1003" s="1" t="s">
        <v>5850</v>
      </c>
      <c r="I1003" s="1" t="str">
        <f ca="1">IFERROR(__xludf.DUMMYFUNCTION("GOOGLETRANSLATE(O1003,""en"",""pt"")"),"37")</f>
        <v>37</v>
      </c>
      <c r="J1003" s="1" t="str">
        <f ca="1">IFERROR(__xludf.DUMMYFUNCTION("GOOGLETRANSLATE(Q1003,""en"",""pt"")"),"Congeladas")</f>
        <v>Congeladas</v>
      </c>
      <c r="K1003" s="3">
        <v>44375</v>
      </c>
      <c r="L1003" s="3">
        <v>44412</v>
      </c>
      <c r="M1003" s="1">
        <v>343</v>
      </c>
      <c r="N1003" s="1" t="s">
        <v>3403</v>
      </c>
      <c r="O1003" s="1" t="s">
        <v>5851</v>
      </c>
      <c r="P1003" s="1">
        <v>452</v>
      </c>
      <c r="Q1003" s="1" t="s">
        <v>5852</v>
      </c>
      <c r="R1003">
        <f t="shared" ca="1" si="15"/>
        <v>1</v>
      </c>
      <c r="S1003">
        <f t="shared" ca="1" si="15"/>
        <v>1</v>
      </c>
    </row>
    <row r="1004" spans="1:19" ht="13.2">
      <c r="A1004" s="1" t="s">
        <v>5853</v>
      </c>
      <c r="B1004" s="1">
        <v>34</v>
      </c>
      <c r="C1004" s="1" t="str">
        <f ca="1">IFERROR(__xludf.DUMMYFUNCTION("GOOGLETRANSLATE(D1004,""en"",""pt"")"),"Grande")</f>
        <v>Grande</v>
      </c>
      <c r="D1004" s="3">
        <v>44250</v>
      </c>
      <c r="E1004" s="1">
        <v>10</v>
      </c>
      <c r="F1004" s="2" t="str">
        <f ca="1">IFERROR(__xludf.DUMMYFUNCTION("GOOGLETRANSLATE(I1004,""en"",""pt"")"),"ghee")</f>
        <v>ghee</v>
      </c>
      <c r="G1004" s="1" t="s">
        <v>5854</v>
      </c>
      <c r="H1004" s="1" t="s">
        <v>5855</v>
      </c>
      <c r="I1004" s="1" t="str">
        <f ca="1">IFERROR(__xludf.DUMMYFUNCTION("GOOGLETRANSLATE(O1004,""en"",""pt"")"),"73")</f>
        <v>73</v>
      </c>
      <c r="J1004" s="1" t="str">
        <f ca="1">IFERROR(__xludf.DUMMYFUNCTION("GOOGLETRANSLATE(Q1004,""en"",""pt"")"),"Ambiente")</f>
        <v>Ambiente</v>
      </c>
      <c r="K1004" s="3">
        <v>44213</v>
      </c>
      <c r="L1004" s="3">
        <v>44286</v>
      </c>
      <c r="M1004" s="1">
        <v>387</v>
      </c>
      <c r="N1004" s="1" t="s">
        <v>3316</v>
      </c>
      <c r="O1004" s="1" t="s">
        <v>5856</v>
      </c>
      <c r="P1004" s="1">
        <v>175</v>
      </c>
      <c r="Q1004" s="1" t="s">
        <v>5858</v>
      </c>
      <c r="R1004">
        <f t="shared" ca="1" si="15"/>
        <v>0</v>
      </c>
      <c r="S1004">
        <f t="shared" ca="1" si="15"/>
        <v>0</v>
      </c>
    </row>
    <row r="1005" spans="1:19" ht="13.2">
      <c r="A1005" s="1" t="s">
        <v>5859</v>
      </c>
      <c r="B1005" s="1">
        <v>51</v>
      </c>
      <c r="C1005" s="1" t="str">
        <f ca="1">IFERROR(__xludf.DUMMYFUNCTION("GOOGLETRANSLATE(D1005,""en"",""pt"")"),"Pequeno")</f>
        <v>Pequeno</v>
      </c>
      <c r="D1005" s="3">
        <v>43952</v>
      </c>
      <c r="E1005" s="1">
        <v>3</v>
      </c>
      <c r="F1005" s="2" t="str">
        <f ca="1">IFERROR(__xludf.DUMMYFUNCTION("GOOGLETRANSLATE(I1005,""en"",""pt"")"),"Queijo")</f>
        <v>Queijo</v>
      </c>
      <c r="G1005" s="1" t="s">
        <v>5860</v>
      </c>
      <c r="H1005" s="1" t="s">
        <v>5861</v>
      </c>
      <c r="I1005" s="1" t="str">
        <f ca="1">IFERROR(__xludf.DUMMYFUNCTION("GOOGLETRANSLATE(O1005,""en"",""pt"")"),"88")</f>
        <v>88</v>
      </c>
      <c r="J1005" s="1" t="str">
        <f ca="1">IFERROR(__xludf.DUMMYFUNCTION("GOOGLETRANSLATE(Q1005,""en"",""pt"")"),"Refrigerado")</f>
        <v>Refrigerado</v>
      </c>
      <c r="K1005" s="3">
        <v>43934</v>
      </c>
      <c r="L1005" s="3">
        <v>44022</v>
      </c>
      <c r="M1005" s="1">
        <v>384</v>
      </c>
      <c r="N1005" s="1" t="s">
        <v>5862</v>
      </c>
      <c r="O1005" s="1" t="s">
        <v>5863</v>
      </c>
      <c r="P1005" s="1">
        <v>140</v>
      </c>
      <c r="Q1005" s="1" t="s">
        <v>5864</v>
      </c>
      <c r="R1005">
        <f t="shared" ca="1" si="15"/>
        <v>0</v>
      </c>
      <c r="S1005">
        <f t="shared" ca="1" si="15"/>
        <v>0</v>
      </c>
    </row>
    <row r="1006" spans="1:19" ht="13.2">
      <c r="A1006" s="1" t="s">
        <v>5865</v>
      </c>
      <c r="B1006" s="1">
        <v>11</v>
      </c>
      <c r="C1006" s="1" t="str">
        <f ca="1">IFERROR(__xludf.DUMMYFUNCTION("GOOGLETRANSLATE(D1006,""en"",""pt"")"),"Grande")</f>
        <v>Grande</v>
      </c>
      <c r="D1006" s="3">
        <v>43620</v>
      </c>
      <c r="E1006" s="1">
        <v>7</v>
      </c>
      <c r="F1006" s="2" t="str">
        <f ca="1">IFERROR(__xludf.DUMMYFUNCTION("GOOGLETRANSLATE(I1006,""en"",""pt"")"),"Lassi")</f>
        <v>Lassi</v>
      </c>
      <c r="G1006" s="1" t="s">
        <v>5866</v>
      </c>
      <c r="H1006" s="1" t="s">
        <v>5867</v>
      </c>
      <c r="I1006" s="1" t="str">
        <f ca="1">IFERROR(__xludf.DUMMYFUNCTION("GOOGLETRANSLATE(O1006,""en"",""pt"")"),"13")</f>
        <v>13</v>
      </c>
      <c r="J1006" s="1" t="str">
        <f ca="1">IFERROR(__xludf.DUMMYFUNCTION("GOOGLETRANSLATE(Q1006,""en"",""pt"")"),"Refrigerado")</f>
        <v>Refrigerado</v>
      </c>
      <c r="K1006" s="3">
        <v>43586</v>
      </c>
      <c r="L1006" s="3">
        <v>43599</v>
      </c>
      <c r="M1006" s="1">
        <v>536</v>
      </c>
      <c r="N1006" s="1" t="s">
        <v>5868</v>
      </c>
      <c r="O1006" s="1" t="s">
        <v>5869</v>
      </c>
      <c r="P1006" s="1">
        <v>365</v>
      </c>
      <c r="Q1006" s="1" t="s">
        <v>5870</v>
      </c>
      <c r="R1006">
        <f t="shared" ca="1" si="15"/>
        <v>1</v>
      </c>
      <c r="S1006">
        <f t="shared" ca="1" si="15"/>
        <v>0</v>
      </c>
    </row>
    <row r="1007" spans="1:19" ht="13.2">
      <c r="A1007" s="1" t="s">
        <v>5871</v>
      </c>
      <c r="B1007" s="1">
        <v>53</v>
      </c>
      <c r="C1007" s="1" t="str">
        <f ca="1">IFERROR(__xludf.DUMMYFUNCTION("GOOGLETRANSLATE(D1007,""en"",""pt"")"),"Grande")</f>
        <v>Grande</v>
      </c>
      <c r="D1007" s="3">
        <v>44094</v>
      </c>
      <c r="E1007" s="1">
        <v>9</v>
      </c>
      <c r="F1007" s="2" t="str">
        <f ca="1">IFERROR(__xludf.DUMMYFUNCTION("GOOGLETRANSLATE(I1007,""en"",""pt"")"),"Painel")</f>
        <v>Painel</v>
      </c>
      <c r="G1007" s="1" t="s">
        <v>5872</v>
      </c>
      <c r="H1007" s="1" t="s">
        <v>5873</v>
      </c>
      <c r="I1007" s="1" t="str">
        <f ca="1">IFERROR(__xludf.DUMMYFUNCTION("GOOGLETRANSLATE(O1007,""en"",""pt"")"),"12")</f>
        <v>12</v>
      </c>
      <c r="J1007" s="1" t="str">
        <f ca="1">IFERROR(__xludf.DUMMYFUNCTION("GOOGLETRANSLATE(Q1007,""en"",""pt"")"),"Refrigerado")</f>
        <v>Refrigerado</v>
      </c>
      <c r="K1007" s="3">
        <v>44078</v>
      </c>
      <c r="L1007" s="3">
        <v>44090</v>
      </c>
      <c r="M1007" s="1">
        <v>39</v>
      </c>
      <c r="N1007" s="1" t="s">
        <v>2419</v>
      </c>
      <c r="O1007" s="1" t="s">
        <v>5874</v>
      </c>
      <c r="P1007" s="1">
        <v>61</v>
      </c>
      <c r="Q1007" s="1" t="s">
        <v>5876</v>
      </c>
      <c r="R1007">
        <f t="shared" ca="1" si="15"/>
        <v>0</v>
      </c>
      <c r="S1007">
        <f t="shared" ca="1" si="15"/>
        <v>0</v>
      </c>
    </row>
    <row r="1008" spans="1:19" ht="13.2">
      <c r="A1008" s="1" t="s">
        <v>5877</v>
      </c>
      <c r="B1008" s="1">
        <v>43</v>
      </c>
      <c r="C1008" s="1" t="str">
        <f ca="1">IFERROR(__xludf.DUMMYFUNCTION("GOOGLETRANSLATE(D1008,""en"",""pt"")"),"Grande")</f>
        <v>Grande</v>
      </c>
      <c r="D1008" s="3">
        <v>43587</v>
      </c>
      <c r="E1008" s="1">
        <v>7</v>
      </c>
      <c r="F1008" s="2" t="str">
        <f ca="1">IFERROR(__xludf.DUMMYFUNCTION("GOOGLETRANSLATE(I1008,""en"",""pt"")"),"Lassi")</f>
        <v>Lassi</v>
      </c>
      <c r="G1008" s="1" t="s">
        <v>5878</v>
      </c>
      <c r="H1008" s="1" t="s">
        <v>5879</v>
      </c>
      <c r="I1008" s="1" t="str">
        <f ca="1">IFERROR(__xludf.DUMMYFUNCTION("GOOGLETRANSLATE(O1008,""en"",""pt"")"),"16")</f>
        <v>16</v>
      </c>
      <c r="J1008" s="1" t="str">
        <f ca="1">IFERROR(__xludf.DUMMYFUNCTION("GOOGLETRANSLATE(Q1008,""en"",""pt"")"),"Refrigerado")</f>
        <v>Refrigerado</v>
      </c>
      <c r="K1008" s="3">
        <v>43528</v>
      </c>
      <c r="L1008" s="3">
        <v>43544</v>
      </c>
      <c r="M1008" s="1">
        <v>240</v>
      </c>
      <c r="N1008" s="1" t="s">
        <v>5880</v>
      </c>
      <c r="O1008" s="5">
        <v>766371</v>
      </c>
      <c r="P1008" s="1">
        <v>249</v>
      </c>
      <c r="Q1008" s="1" t="s">
        <v>5799</v>
      </c>
      <c r="R1008">
        <f t="shared" ca="1" si="15"/>
        <v>0</v>
      </c>
      <c r="S1008">
        <f t="shared" ca="1" si="15"/>
        <v>0</v>
      </c>
    </row>
    <row r="1009" spans="1:19" ht="13.2">
      <c r="A1009" s="1" t="s">
        <v>5881</v>
      </c>
      <c r="B1009" s="1">
        <v>16</v>
      </c>
      <c r="C1009" s="1" t="str">
        <f ca="1">IFERROR(__xludf.DUMMYFUNCTION("GOOGLETRANSLATE(D1009,""en"",""pt"")"),"Pequeno")</f>
        <v>Pequeno</v>
      </c>
      <c r="D1009" s="3">
        <v>44609</v>
      </c>
      <c r="E1009" s="1">
        <v>7</v>
      </c>
      <c r="F1009" s="2" t="str">
        <f ca="1">IFERROR(__xludf.DUMMYFUNCTION("GOOGLETRANSLATE(I1009,""en"",""pt"")"),"Lassi")</f>
        <v>Lassi</v>
      </c>
      <c r="G1009" s="1" t="s">
        <v>5882</v>
      </c>
      <c r="H1009" s="1" t="s">
        <v>4553</v>
      </c>
      <c r="I1009" s="1" t="str">
        <f ca="1">IFERROR(__xludf.DUMMYFUNCTION("GOOGLETRANSLATE(O1009,""en"",""pt"")"),"16")</f>
        <v>16</v>
      </c>
      <c r="J1009" s="1" t="str">
        <f ca="1">IFERROR(__xludf.DUMMYFUNCTION("GOOGLETRANSLATE(Q1009,""en"",""pt"")"),"Refrigerado")</f>
        <v>Refrigerado</v>
      </c>
      <c r="K1009" s="3">
        <v>44568</v>
      </c>
      <c r="L1009" s="3">
        <v>44584</v>
      </c>
      <c r="M1009" s="1">
        <v>229</v>
      </c>
      <c r="N1009" s="1" t="s">
        <v>5883</v>
      </c>
      <c r="O1009" s="1" t="s">
        <v>5884</v>
      </c>
      <c r="P1009" s="1">
        <v>193</v>
      </c>
      <c r="Q1009" s="1" t="s">
        <v>5885</v>
      </c>
      <c r="R1009">
        <f t="shared" ca="1" si="15"/>
        <v>0</v>
      </c>
      <c r="S1009">
        <f t="shared" ca="1" si="15"/>
        <v>0</v>
      </c>
    </row>
    <row r="1010" spans="1:19" ht="13.2">
      <c r="A1010" s="1" t="s">
        <v>2357</v>
      </c>
      <c r="B1010" s="1">
        <v>13</v>
      </c>
      <c r="C1010" s="1" t="str">
        <f ca="1">IFERROR(__xludf.DUMMYFUNCTION("GOOGLETRANSLATE(D1010,""en"",""pt"")"),"Pequeno")</f>
        <v>Pequeno</v>
      </c>
      <c r="D1010" s="3">
        <v>44686</v>
      </c>
      <c r="E1010" s="1">
        <v>10</v>
      </c>
      <c r="F1010" s="2" t="str">
        <f ca="1">IFERROR(__xludf.DUMMYFUNCTION("GOOGLETRANSLATE(I1010,""en"",""pt"")"),"ghee")</f>
        <v>ghee</v>
      </c>
      <c r="G1010" s="1" t="s">
        <v>5886</v>
      </c>
      <c r="H1010" s="1" t="s">
        <v>5887</v>
      </c>
      <c r="I1010" s="1" t="str">
        <f ca="1">IFERROR(__xludf.DUMMYFUNCTION("GOOGLETRANSLATE(O1010,""en"",""pt"")"),"138")</f>
        <v>138</v>
      </c>
      <c r="J1010" s="1" t="str">
        <f ca="1">IFERROR(__xludf.DUMMYFUNCTION("GOOGLETRANSLATE(Q1010,""en"",""pt"")"),"Ambiente")</f>
        <v>Ambiente</v>
      </c>
      <c r="K1010" s="3">
        <v>44679</v>
      </c>
      <c r="L1010" s="3">
        <v>44817</v>
      </c>
      <c r="M1010" s="1">
        <v>865</v>
      </c>
      <c r="N1010" s="1" t="s">
        <v>5888</v>
      </c>
      <c r="O1010" s="1" t="s">
        <v>5889</v>
      </c>
      <c r="P1010" s="1">
        <v>34</v>
      </c>
      <c r="Q1010" s="1" t="s">
        <v>1332</v>
      </c>
      <c r="R1010">
        <f t="shared" ca="1" si="15"/>
        <v>1</v>
      </c>
      <c r="S1010">
        <f t="shared" ca="1" si="15"/>
        <v>1</v>
      </c>
    </row>
    <row r="1011" spans="1:19" ht="13.2">
      <c r="A1011" s="1" t="s">
        <v>5891</v>
      </c>
      <c r="B1011" s="1">
        <v>51</v>
      </c>
      <c r="C1011" s="1" t="str">
        <f ca="1">IFERROR(__xludf.DUMMYFUNCTION("GOOGLETRANSLATE(D1011,""en"",""pt"")"),"Médio")</f>
        <v>Médio</v>
      </c>
      <c r="D1011" s="3">
        <v>44207</v>
      </c>
      <c r="E1011" s="1">
        <v>10</v>
      </c>
      <c r="F1011" s="2" t="str">
        <f ca="1">IFERROR(__xludf.DUMMYFUNCTION("GOOGLETRANSLATE(I1011,""en"",""pt"")"),"ghee")</f>
        <v>ghee</v>
      </c>
      <c r="G1011" s="1" t="s">
        <v>5892</v>
      </c>
      <c r="H1011" s="1" t="s">
        <v>155</v>
      </c>
      <c r="I1011" s="1" t="str">
        <f ca="1">IFERROR(__xludf.DUMMYFUNCTION("GOOGLETRANSLATE(O1011,""en"",""pt"")"),"94")</f>
        <v>94</v>
      </c>
      <c r="J1011" s="1" t="str">
        <f ca="1">IFERROR(__xludf.DUMMYFUNCTION("GOOGLETRANSLATE(Q1011,""en"",""pt"")"),"Ambiente")</f>
        <v>Ambiente</v>
      </c>
      <c r="K1011" s="3">
        <v>44159</v>
      </c>
      <c r="L1011" s="3">
        <v>44253</v>
      </c>
      <c r="M1011" s="1">
        <v>12</v>
      </c>
      <c r="N1011" s="1" t="s">
        <v>5893</v>
      </c>
      <c r="O1011" s="1" t="s">
        <v>5894</v>
      </c>
      <c r="P1011" s="1">
        <v>119</v>
      </c>
      <c r="Q1011" s="1" t="s">
        <v>278</v>
      </c>
      <c r="R1011">
        <f t="shared" ca="1" si="15"/>
        <v>1</v>
      </c>
      <c r="S1011">
        <f t="shared" ca="1" si="15"/>
        <v>1</v>
      </c>
    </row>
    <row r="1012" spans="1:19" ht="13.2">
      <c r="A1012" s="1" t="s">
        <v>5895</v>
      </c>
      <c r="B1012" s="1">
        <v>53</v>
      </c>
      <c r="C1012" s="1" t="str">
        <f ca="1">IFERROR(__xludf.DUMMYFUNCTION("GOOGLETRANSLATE(D1012,""en"",""pt"")"),"Pequeno")</f>
        <v>Pequeno</v>
      </c>
      <c r="D1012" s="3">
        <v>44647</v>
      </c>
      <c r="E1012" s="1">
        <v>2</v>
      </c>
      <c r="F1012" s="2" t="str">
        <f ca="1">IFERROR(__xludf.DUMMYFUNCTION("GOOGLETRANSLATE(I1012,""en"",""pt"")"),"Manteiga")</f>
        <v>Manteiga</v>
      </c>
      <c r="G1012" s="1" t="s">
        <v>5896</v>
      </c>
      <c r="H1012" s="1" t="s">
        <v>5897</v>
      </c>
      <c r="I1012" s="1" t="str">
        <f ca="1">IFERROR(__xludf.DUMMYFUNCTION("GOOGLETRANSLATE(O1012,""en"",""pt"")"),"39")</f>
        <v>39</v>
      </c>
      <c r="J1012" s="1" t="str">
        <f ca="1">IFERROR(__xludf.DUMMYFUNCTION("GOOGLETRANSLATE(Q1012,""en"",""pt"")"),"Refrigerado")</f>
        <v>Refrigerado</v>
      </c>
      <c r="K1012" s="3">
        <v>44610</v>
      </c>
      <c r="L1012" s="3">
        <v>44649</v>
      </c>
      <c r="M1012" s="1">
        <v>138</v>
      </c>
      <c r="N1012" s="1" t="s">
        <v>5898</v>
      </c>
      <c r="O1012" s="1" t="s">
        <v>5899</v>
      </c>
      <c r="P1012" s="1">
        <v>336</v>
      </c>
      <c r="Q1012" s="1" t="s">
        <v>5901</v>
      </c>
      <c r="R1012">
        <f t="shared" ca="1" si="15"/>
        <v>0</v>
      </c>
      <c r="S1012">
        <f t="shared" ca="1" si="15"/>
        <v>0</v>
      </c>
    </row>
    <row r="1013" spans="1:19" ht="13.2">
      <c r="A1013" s="1" t="s">
        <v>5902</v>
      </c>
      <c r="B1013" s="1">
        <v>58</v>
      </c>
      <c r="C1013" s="1" t="str">
        <f ca="1">IFERROR(__xludf.DUMMYFUNCTION("GOOGLETRANSLATE(D1013,""en"",""pt"")"),"Grande")</f>
        <v>Grande</v>
      </c>
      <c r="D1013" s="3">
        <v>44107</v>
      </c>
      <c r="E1013" s="1">
        <v>8</v>
      </c>
      <c r="F1013" s="2" t="str">
        <f ca="1">IFERROR(__xludf.DUMMYFUNCTION("GOOGLETRANSLATE(I1013,""en"",""pt"")"),"Soro de leite coalhado")</f>
        <v>Soro de leite coalhado</v>
      </c>
      <c r="G1013" s="1" t="s">
        <v>650</v>
      </c>
      <c r="H1013" s="1" t="s">
        <v>5903</v>
      </c>
      <c r="I1013" s="1" t="str">
        <f ca="1">IFERROR(__xludf.DUMMYFUNCTION("GOOGLETRANSLATE(O1013,""en"",""pt"")"),"13")</f>
        <v>13</v>
      </c>
      <c r="J1013" s="1" t="str">
        <f ca="1">IFERROR(__xludf.DUMMYFUNCTION("GOOGLETRANSLATE(Q1013,""en"",""pt"")"),"Refrigerado")</f>
        <v>Refrigerado</v>
      </c>
      <c r="K1013" s="3">
        <v>44052</v>
      </c>
      <c r="L1013" s="3">
        <v>44065</v>
      </c>
      <c r="M1013" s="1">
        <v>82</v>
      </c>
      <c r="N1013" s="1" t="s">
        <v>5904</v>
      </c>
      <c r="O1013" s="1" t="s">
        <v>5905</v>
      </c>
      <c r="P1013" s="1">
        <v>21</v>
      </c>
      <c r="Q1013" s="1" t="s">
        <v>5906</v>
      </c>
      <c r="R1013">
        <f t="shared" ca="1" si="15"/>
        <v>0</v>
      </c>
      <c r="S1013">
        <f t="shared" ca="1" si="15"/>
        <v>0</v>
      </c>
    </row>
    <row r="1014" spans="1:19" ht="13.2">
      <c r="A1014" s="1" t="s">
        <v>5907</v>
      </c>
      <c r="B1014" s="1">
        <v>83</v>
      </c>
      <c r="C1014" s="1" t="str">
        <f ca="1">IFERROR(__xludf.DUMMYFUNCTION("GOOGLETRANSLATE(D1014,""en"",""pt"")"),"Grande")</f>
        <v>Grande</v>
      </c>
      <c r="D1014" s="3">
        <v>44631</v>
      </c>
      <c r="E1014" s="1">
        <v>6</v>
      </c>
      <c r="F1014" s="2" t="str">
        <f ca="1">IFERROR(__xludf.DUMMYFUNCTION("GOOGLETRANSLATE(I1014,""en"",""pt"")"),"Coalhada")</f>
        <v>Coalhada</v>
      </c>
      <c r="G1014" s="1" t="s">
        <v>5908</v>
      </c>
      <c r="H1014" s="1" t="s">
        <v>2872</v>
      </c>
      <c r="I1014" s="1" t="str">
        <f ca="1">IFERROR(__xludf.DUMMYFUNCTION("GOOGLETRANSLATE(O1014,""en"",""pt"")"),"7")</f>
        <v>7</v>
      </c>
      <c r="J1014" s="1" t="str">
        <f ca="1">IFERROR(__xludf.DUMMYFUNCTION("GOOGLETRANSLATE(Q1014,""en"",""pt"")"),"Refrigerado")</f>
        <v>Refrigerado</v>
      </c>
      <c r="K1014" s="3">
        <v>44630</v>
      </c>
      <c r="L1014" s="3">
        <v>44637</v>
      </c>
      <c r="M1014" s="1">
        <v>505</v>
      </c>
      <c r="N1014" s="1" t="s">
        <v>5251</v>
      </c>
      <c r="O1014" s="1" t="s">
        <v>5909</v>
      </c>
      <c r="P1014" s="1">
        <v>217</v>
      </c>
      <c r="Q1014" s="1" t="s">
        <v>5910</v>
      </c>
      <c r="R1014">
        <f t="shared" ca="1" si="15"/>
        <v>0</v>
      </c>
      <c r="S1014">
        <f t="shared" ca="1" si="15"/>
        <v>1</v>
      </c>
    </row>
    <row r="1015" spans="1:19" ht="13.2">
      <c r="A1015" s="1" t="s">
        <v>5911</v>
      </c>
      <c r="B1015" s="1">
        <v>96</v>
      </c>
      <c r="C1015" s="1" t="str">
        <f ca="1">IFERROR(__xludf.DUMMYFUNCTION("GOOGLETRANSLATE(D1015,""en"",""pt"")"),"Médio")</f>
        <v>Médio</v>
      </c>
      <c r="D1015" s="3">
        <v>44392</v>
      </c>
      <c r="E1015" s="1">
        <v>8</v>
      </c>
      <c r="F1015" s="2" t="str">
        <f ca="1">IFERROR(__xludf.DUMMYFUNCTION("GOOGLETRANSLATE(I1015,""en"",""pt"")"),"Soro de leite coalhado")</f>
        <v>Soro de leite coalhado</v>
      </c>
      <c r="G1015" s="1" t="s">
        <v>5912</v>
      </c>
      <c r="H1015" s="1" t="s">
        <v>5913</v>
      </c>
      <c r="I1015" s="1" t="str">
        <f ca="1">IFERROR(__xludf.DUMMYFUNCTION("GOOGLETRANSLATE(O1015,""en"",""pt"")"),"13")</f>
        <v>13</v>
      </c>
      <c r="J1015" s="1" t="str">
        <f ca="1">IFERROR(__xludf.DUMMYFUNCTION("GOOGLETRANSLATE(Q1015,""en"",""pt"")"),"Refrigerado")</f>
        <v>Refrigerado</v>
      </c>
      <c r="K1015" s="3">
        <v>44378</v>
      </c>
      <c r="L1015" s="3">
        <v>44391</v>
      </c>
      <c r="M1015" s="1">
        <v>571</v>
      </c>
      <c r="N1015" s="1" t="s">
        <v>5605</v>
      </c>
      <c r="O1015" s="1" t="s">
        <v>5914</v>
      </c>
      <c r="P1015" s="1">
        <v>290</v>
      </c>
      <c r="Q1015" s="1" t="s">
        <v>5916</v>
      </c>
      <c r="R1015">
        <f t="shared" ca="1" si="15"/>
        <v>1</v>
      </c>
      <c r="S1015">
        <f t="shared" ca="1" si="15"/>
        <v>1</v>
      </c>
    </row>
    <row r="1016" spans="1:19" ht="13.2">
      <c r="A1016" s="1" t="s">
        <v>5917</v>
      </c>
      <c r="B1016" s="1">
        <v>82</v>
      </c>
      <c r="C1016" s="1" t="str">
        <f ca="1">IFERROR(__xludf.DUMMYFUNCTION("GOOGLETRANSLATE(D1016,""en"",""pt"")"),"Pequeno")</f>
        <v>Pequeno</v>
      </c>
      <c r="D1016" s="3">
        <v>44441</v>
      </c>
      <c r="E1016" s="1">
        <v>3</v>
      </c>
      <c r="F1016" s="2" t="str">
        <f ca="1">IFERROR(__xludf.DUMMYFUNCTION("GOOGLETRANSLATE(I1016,""en"",""pt"")"),"Queijo")</f>
        <v>Queijo</v>
      </c>
      <c r="G1016" s="1" t="s">
        <v>5918</v>
      </c>
      <c r="H1016" s="1" t="s">
        <v>5919</v>
      </c>
      <c r="I1016" s="1" t="str">
        <f ca="1">IFERROR(__xludf.DUMMYFUNCTION("GOOGLETRANSLATE(O1016,""en"",""pt"")"),"74")</f>
        <v>74</v>
      </c>
      <c r="J1016" s="1" t="str">
        <f ca="1">IFERROR(__xludf.DUMMYFUNCTION("GOOGLETRANSLATE(Q1016,""en"",""pt"")"),"Refrigerado")</f>
        <v>Refrigerado</v>
      </c>
      <c r="K1016" s="3">
        <v>44394</v>
      </c>
      <c r="L1016" s="3">
        <v>44468</v>
      </c>
      <c r="M1016" s="1">
        <v>647</v>
      </c>
      <c r="N1016" s="1" t="s">
        <v>5920</v>
      </c>
      <c r="O1016" s="1" t="s">
        <v>5921</v>
      </c>
      <c r="P1016" s="1">
        <v>136</v>
      </c>
      <c r="Q1016" s="1" t="s">
        <v>5247</v>
      </c>
      <c r="R1016">
        <f t="shared" ca="1" si="15"/>
        <v>1</v>
      </c>
      <c r="S1016">
        <f t="shared" ca="1" si="15"/>
        <v>0</v>
      </c>
    </row>
    <row r="1017" spans="1:19" ht="13.2">
      <c r="A1017" s="1" t="s">
        <v>5923</v>
      </c>
      <c r="B1017" s="1">
        <v>58</v>
      </c>
      <c r="C1017" s="1" t="str">
        <f ca="1">IFERROR(__xludf.DUMMYFUNCTION("GOOGLETRANSLATE(D1017,""en"",""pt"")"),"Pequeno")</f>
        <v>Pequeno</v>
      </c>
      <c r="D1017" s="3">
        <v>44025</v>
      </c>
      <c r="E1017" s="1">
        <v>5</v>
      </c>
      <c r="F1017" s="2" t="str">
        <f ca="1">IFERROR(__xludf.DUMMYFUNCTION("GOOGLETRANSLATE(I1017,""en"",""pt"")"),"Sorvete")</f>
        <v>Sorvete</v>
      </c>
      <c r="G1017" s="1" t="s">
        <v>5924</v>
      </c>
      <c r="H1017" s="1" t="s">
        <v>5925</v>
      </c>
      <c r="I1017" s="1" t="str">
        <f ca="1">IFERROR(__xludf.DUMMYFUNCTION("GOOGLETRANSLATE(O1017,""en"",""pt"")"),"30")</f>
        <v>30</v>
      </c>
      <c r="J1017" s="1" t="str">
        <f ca="1">IFERROR(__xludf.DUMMYFUNCTION("GOOGLETRANSLATE(Q1017,""en"",""pt"")"),"Congeladas")</f>
        <v>Congeladas</v>
      </c>
      <c r="K1017" s="3">
        <v>44022</v>
      </c>
      <c r="L1017" s="3">
        <v>44052</v>
      </c>
      <c r="M1017" s="1">
        <v>344</v>
      </c>
      <c r="N1017" s="4">
        <v>45359</v>
      </c>
      <c r="O1017" s="5">
        <v>348840</v>
      </c>
      <c r="P1017" s="1">
        <v>555</v>
      </c>
      <c r="Q1017" s="1" t="s">
        <v>5926</v>
      </c>
      <c r="R1017">
        <f t="shared" ca="1" si="15"/>
        <v>1</v>
      </c>
      <c r="S1017">
        <f t="shared" ca="1" si="15"/>
        <v>1</v>
      </c>
    </row>
    <row r="1018" spans="1:19" ht="13.2">
      <c r="A1018" s="1" t="s">
        <v>5927</v>
      </c>
      <c r="B1018" s="1">
        <v>22</v>
      </c>
      <c r="C1018" s="1" t="str">
        <f ca="1">IFERROR(__xludf.DUMMYFUNCTION("GOOGLETRANSLATE(D1018,""en"",""pt"")"),"Grande")</f>
        <v>Grande</v>
      </c>
      <c r="D1018" s="3">
        <v>44466</v>
      </c>
      <c r="E1018" s="1">
        <v>4</v>
      </c>
      <c r="F1018" s="2" t="str">
        <f ca="1">IFERROR(__xludf.DUMMYFUNCTION("GOOGLETRANSLATE(I1018,""en"",""pt"")"),"Iogurte")</f>
        <v>Iogurte</v>
      </c>
      <c r="G1018" s="1" t="s">
        <v>5928</v>
      </c>
      <c r="H1018" s="1" t="s">
        <v>5929</v>
      </c>
      <c r="I1018" s="1" t="str">
        <f ca="1">IFERROR(__xludf.DUMMYFUNCTION("GOOGLETRANSLATE(O1018,""en"",""pt"")"),"24")</f>
        <v>24</v>
      </c>
      <c r="J1018" s="1" t="str">
        <f ca="1">IFERROR(__xludf.DUMMYFUNCTION("GOOGLETRANSLATE(Q1018,""en"",""pt"")"),"Congeladas")</f>
        <v>Congeladas</v>
      </c>
      <c r="K1018" s="3">
        <v>44437</v>
      </c>
      <c r="L1018" s="3">
        <v>44461</v>
      </c>
      <c r="M1018" s="1">
        <v>210</v>
      </c>
      <c r="N1018" s="1" t="s">
        <v>5930</v>
      </c>
      <c r="O1018" s="1" t="s">
        <v>5931</v>
      </c>
      <c r="P1018" s="1">
        <v>384</v>
      </c>
      <c r="Q1018" s="1" t="s">
        <v>5933</v>
      </c>
      <c r="R1018">
        <f t="shared" ca="1" si="15"/>
        <v>1</v>
      </c>
      <c r="S1018">
        <f t="shared" ca="1" si="15"/>
        <v>0</v>
      </c>
    </row>
    <row r="1019" spans="1:19" ht="13.2">
      <c r="A1019" s="1" t="s">
        <v>5934</v>
      </c>
      <c r="B1019" s="1">
        <v>45</v>
      </c>
      <c r="C1019" s="1" t="str">
        <f ca="1">IFERROR(__xludf.DUMMYFUNCTION("GOOGLETRANSLATE(D1019,""en"",""pt"")"),"Pequeno")</f>
        <v>Pequeno</v>
      </c>
      <c r="D1019" s="3">
        <v>44679</v>
      </c>
      <c r="E1019" s="1">
        <v>8</v>
      </c>
      <c r="F1019" s="2" t="str">
        <f ca="1">IFERROR(__xludf.DUMMYFUNCTION("GOOGLETRANSLATE(I1019,""en"",""pt"")"),"Soro de leite coalhado")</f>
        <v>Soro de leite coalhado</v>
      </c>
      <c r="G1019" s="1" t="s">
        <v>5935</v>
      </c>
      <c r="H1019" s="1" t="s">
        <v>5898</v>
      </c>
      <c r="I1019" s="1" t="str">
        <f ca="1">IFERROR(__xludf.DUMMYFUNCTION("GOOGLETRANSLATE(O1019,""en"",""pt"")"),"14")</f>
        <v>14</v>
      </c>
      <c r="J1019" s="1" t="str">
        <f ca="1">IFERROR(__xludf.DUMMYFUNCTION("GOOGLETRANSLATE(Q1019,""en"",""pt"")"),"Refrigerado")</f>
        <v>Refrigerado</v>
      </c>
      <c r="K1019" s="3">
        <v>44647</v>
      </c>
      <c r="L1019" s="3">
        <v>44661</v>
      </c>
      <c r="M1019" s="1">
        <v>61</v>
      </c>
      <c r="N1019" s="1" t="s">
        <v>5936</v>
      </c>
      <c r="O1019" s="5">
        <v>783142</v>
      </c>
      <c r="P1019" s="1">
        <v>782</v>
      </c>
      <c r="Q1019" s="1" t="s">
        <v>834</v>
      </c>
      <c r="R1019">
        <f t="shared" ca="1" si="15"/>
        <v>0</v>
      </c>
      <c r="S1019">
        <f t="shared" ca="1" si="15"/>
        <v>1</v>
      </c>
    </row>
    <row r="1020" spans="1:19" ht="13.2">
      <c r="A1020" s="1" t="s">
        <v>1566</v>
      </c>
      <c r="B1020" s="1">
        <v>92</v>
      </c>
      <c r="C1020" s="1" t="str">
        <f ca="1">IFERROR(__xludf.DUMMYFUNCTION("GOOGLETRANSLATE(D1020,""en"",""pt"")"),"Grande")</f>
        <v>Grande</v>
      </c>
      <c r="D1020" s="3">
        <v>44262</v>
      </c>
      <c r="E1020" s="1">
        <v>7</v>
      </c>
      <c r="F1020" s="2" t="str">
        <f ca="1">IFERROR(__xludf.DUMMYFUNCTION("GOOGLETRANSLATE(I1020,""en"",""pt"")"),"Lassi")</f>
        <v>Lassi</v>
      </c>
      <c r="G1020" s="1" t="s">
        <v>5938</v>
      </c>
      <c r="H1020" s="1" t="s">
        <v>5939</v>
      </c>
      <c r="I1020" s="1" t="str">
        <f ca="1">IFERROR(__xludf.DUMMYFUNCTION("GOOGLETRANSLATE(O1020,""en"",""pt"")"),"13")</f>
        <v>13</v>
      </c>
      <c r="J1020" s="1" t="str">
        <f ca="1">IFERROR(__xludf.DUMMYFUNCTION("GOOGLETRANSLATE(Q1020,""en"",""pt"")"),"Refrigerado")</f>
        <v>Refrigerado</v>
      </c>
      <c r="K1020" s="3">
        <v>44238</v>
      </c>
      <c r="L1020" s="3">
        <v>44251</v>
      </c>
      <c r="M1020" s="1">
        <v>104</v>
      </c>
      <c r="N1020" s="1" t="s">
        <v>2103</v>
      </c>
      <c r="O1020" s="1" t="s">
        <v>5940</v>
      </c>
      <c r="P1020" s="1">
        <v>39</v>
      </c>
      <c r="Q1020" s="1" t="s">
        <v>5941</v>
      </c>
      <c r="R1020">
        <f t="shared" ca="1" si="15"/>
        <v>1</v>
      </c>
      <c r="S1020">
        <f t="shared" ca="1" si="15"/>
        <v>1</v>
      </c>
    </row>
    <row r="1021" spans="1:19" ht="13.2">
      <c r="A1021" s="1" t="s">
        <v>5942</v>
      </c>
      <c r="B1021" s="1">
        <v>96</v>
      </c>
      <c r="C1021" s="1" t="str">
        <f ca="1">IFERROR(__xludf.DUMMYFUNCTION("GOOGLETRANSLATE(D1021,""en"",""pt"")"),"Grande")</f>
        <v>Grande</v>
      </c>
      <c r="D1021" s="3">
        <v>44259</v>
      </c>
      <c r="E1021" s="1">
        <v>6</v>
      </c>
      <c r="F1021" s="2" t="str">
        <f ca="1">IFERROR(__xludf.DUMMYFUNCTION("GOOGLETRANSLATE(I1021,""en"",""pt"")"),"Coalhada")</f>
        <v>Coalhada</v>
      </c>
      <c r="G1021" s="1" t="s">
        <v>5943</v>
      </c>
      <c r="H1021" s="1" t="s">
        <v>5944</v>
      </c>
      <c r="I1021" s="1" t="str">
        <f ca="1">IFERROR(__xludf.DUMMYFUNCTION("GOOGLETRANSLATE(O1021,""en"",""pt"")"),"6")</f>
        <v>6</v>
      </c>
      <c r="J1021" s="1" t="str">
        <f ca="1">IFERROR(__xludf.DUMMYFUNCTION("GOOGLETRANSLATE(Q1021,""en"",""pt"")"),"Refrigerado")</f>
        <v>Refrigerado</v>
      </c>
      <c r="K1021" s="3">
        <v>44252</v>
      </c>
      <c r="L1021" s="3">
        <v>44258</v>
      </c>
      <c r="M1021" s="1">
        <v>399</v>
      </c>
      <c r="N1021" s="1" t="s">
        <v>5945</v>
      </c>
      <c r="O1021" s="1" t="s">
        <v>5946</v>
      </c>
      <c r="P1021" s="1">
        <v>273</v>
      </c>
      <c r="Q1021" s="1" t="s">
        <v>5948</v>
      </c>
      <c r="R1021">
        <f t="shared" ca="1" si="15"/>
        <v>0</v>
      </c>
      <c r="S1021">
        <f t="shared" ca="1" si="15"/>
        <v>1</v>
      </c>
    </row>
    <row r="1022" spans="1:19" ht="13.2">
      <c r="A1022" s="1" t="s">
        <v>5949</v>
      </c>
      <c r="B1022" s="1">
        <v>16</v>
      </c>
      <c r="C1022" s="1" t="str">
        <f ca="1">IFERROR(__xludf.DUMMYFUNCTION("GOOGLETRANSLATE(D1022,""en"",""pt"")"),"Pequeno")</f>
        <v>Pequeno</v>
      </c>
      <c r="D1022" s="3">
        <v>44329</v>
      </c>
      <c r="E1022" s="1">
        <v>4</v>
      </c>
      <c r="F1022" s="2" t="str">
        <f ca="1">IFERROR(__xludf.DUMMYFUNCTION("GOOGLETRANSLATE(I1022,""en"",""pt"")"),"Iogurte")</f>
        <v>Iogurte</v>
      </c>
      <c r="G1022" s="1" t="s">
        <v>5950</v>
      </c>
      <c r="H1022" s="1" t="s">
        <v>4020</v>
      </c>
      <c r="I1022" s="1" t="str">
        <f ca="1">IFERROR(__xludf.DUMMYFUNCTION("GOOGLETRANSLATE(O1022,""en"",""pt"")"),"26")</f>
        <v>26</v>
      </c>
      <c r="J1022" s="1" t="str">
        <f ca="1">IFERROR(__xludf.DUMMYFUNCTION("GOOGLETRANSLATE(Q1022,""en"",""pt"")"),"Congeladas")</f>
        <v>Congeladas</v>
      </c>
      <c r="K1022" s="3">
        <v>44279</v>
      </c>
      <c r="L1022" s="3">
        <v>44305</v>
      </c>
      <c r="M1022" s="1">
        <v>289</v>
      </c>
      <c r="N1022" s="1" t="s">
        <v>5951</v>
      </c>
      <c r="O1022" s="1" t="s">
        <v>5952</v>
      </c>
      <c r="P1022" s="1">
        <v>183</v>
      </c>
      <c r="Q1022" s="1" t="s">
        <v>5954</v>
      </c>
      <c r="R1022">
        <f t="shared" ca="1" si="15"/>
        <v>1</v>
      </c>
      <c r="S1022">
        <f t="shared" ca="1" si="15"/>
        <v>1</v>
      </c>
    </row>
    <row r="1023" spans="1:19" ht="13.2">
      <c r="A1023" s="1" t="s">
        <v>5955</v>
      </c>
      <c r="B1023" s="1">
        <v>38</v>
      </c>
      <c r="C1023" s="1" t="str">
        <f ca="1">IFERROR(__xludf.DUMMYFUNCTION("GOOGLETRANSLATE(D1023,""en"",""pt"")"),"Médio")</f>
        <v>Médio</v>
      </c>
      <c r="D1023" s="3">
        <v>43671</v>
      </c>
      <c r="E1023" s="1">
        <v>4</v>
      </c>
      <c r="F1023" s="2" t="str">
        <f ca="1">IFERROR(__xludf.DUMMYFUNCTION("GOOGLETRANSLATE(I1023,""en"",""pt"")"),"Iogurte")</f>
        <v>Iogurte</v>
      </c>
      <c r="G1023" s="1" t="s">
        <v>5956</v>
      </c>
      <c r="H1023" s="1" t="s">
        <v>5957</v>
      </c>
      <c r="I1023" s="1" t="str">
        <f ca="1">IFERROR(__xludf.DUMMYFUNCTION("GOOGLETRANSLATE(O1023,""en"",""pt"")"),"21")</f>
        <v>21</v>
      </c>
      <c r="J1023" s="1" t="str">
        <f ca="1">IFERROR(__xludf.DUMMYFUNCTION("GOOGLETRANSLATE(Q1023,""en"",""pt"")"),"Congeladas")</f>
        <v>Congeladas</v>
      </c>
      <c r="K1023" s="3">
        <v>43622</v>
      </c>
      <c r="L1023" s="3">
        <v>43643</v>
      </c>
      <c r="M1023" s="1">
        <v>121</v>
      </c>
      <c r="N1023" s="1" t="s">
        <v>4181</v>
      </c>
      <c r="O1023" s="1" t="s">
        <v>5958</v>
      </c>
      <c r="P1023" s="1">
        <v>646</v>
      </c>
      <c r="Q1023" s="1" t="s">
        <v>3747</v>
      </c>
      <c r="R1023">
        <f t="shared" ca="1" si="15"/>
        <v>0</v>
      </c>
      <c r="S1023">
        <f t="shared" ca="1" si="15"/>
        <v>0</v>
      </c>
    </row>
    <row r="1024" spans="1:19" ht="13.2">
      <c r="A1024" s="1" t="s">
        <v>5959</v>
      </c>
      <c r="B1024" s="1">
        <v>90</v>
      </c>
      <c r="C1024" s="1" t="str">
        <f ca="1">IFERROR(__xludf.DUMMYFUNCTION("GOOGLETRANSLATE(D1024,""en"",""pt"")"),"Médio")</f>
        <v>Médio</v>
      </c>
      <c r="D1024" s="3">
        <v>43823</v>
      </c>
      <c r="E1024" s="1">
        <v>1</v>
      </c>
      <c r="F1024" s="2" t="str">
        <f ca="1">IFERROR(__xludf.DUMMYFUNCTION("GOOGLETRANSLATE(I1024,""en"",""pt"")"),"Leite")</f>
        <v>Leite</v>
      </c>
      <c r="G1024" s="1" t="s">
        <v>5960</v>
      </c>
      <c r="H1024" s="1" t="s">
        <v>1176</v>
      </c>
      <c r="I1024" s="1" t="str">
        <f ca="1">IFERROR(__xludf.DUMMYFUNCTION("GOOGLETRANSLATE(O1024,""en"",""pt"")"),"2")</f>
        <v>2</v>
      </c>
      <c r="J1024" s="1" t="str">
        <f ca="1">IFERROR(__xludf.DUMMYFUNCTION("GOOGLETRANSLATE(Q1024,""en"",""pt"")"),"Pacote de polietileno")</f>
        <v>Pacote de polietileno</v>
      </c>
      <c r="K1024" s="3">
        <v>43816</v>
      </c>
      <c r="L1024" s="3">
        <v>43818</v>
      </c>
      <c r="M1024" s="1">
        <v>84</v>
      </c>
      <c r="N1024" s="1" t="s">
        <v>5961</v>
      </c>
      <c r="O1024" s="1" t="s">
        <v>5962</v>
      </c>
      <c r="P1024" s="1">
        <v>47</v>
      </c>
      <c r="Q1024" s="1" t="s">
        <v>5964</v>
      </c>
      <c r="R1024">
        <f t="shared" ca="1" si="15"/>
        <v>1</v>
      </c>
      <c r="S1024">
        <f t="shared" ca="1" si="15"/>
        <v>1</v>
      </c>
    </row>
    <row r="1025" spans="1:19" ht="13.2">
      <c r="A1025" s="1" t="s">
        <v>5965</v>
      </c>
      <c r="B1025" s="1">
        <v>42</v>
      </c>
      <c r="C1025" s="1" t="str">
        <f ca="1">IFERROR(__xludf.DUMMYFUNCTION("GOOGLETRANSLATE(D1025,""en"",""pt"")"),"Grande")</f>
        <v>Grande</v>
      </c>
      <c r="D1025" s="3">
        <v>44577</v>
      </c>
      <c r="E1025" s="1">
        <v>6</v>
      </c>
      <c r="F1025" s="2" t="str">
        <f ca="1">IFERROR(__xludf.DUMMYFUNCTION("GOOGLETRANSLATE(I1025,""en"",""pt"")"),"Coalhada")</f>
        <v>Coalhada</v>
      </c>
      <c r="G1025" s="1" t="s">
        <v>5966</v>
      </c>
      <c r="H1025" s="1" t="s">
        <v>2220</v>
      </c>
      <c r="I1025" s="1" t="str">
        <f ca="1">IFERROR(__xludf.DUMMYFUNCTION("GOOGLETRANSLATE(O1025,""en"",""pt"")"),"5")</f>
        <v>5</v>
      </c>
      <c r="J1025" s="1" t="str">
        <f ca="1">IFERROR(__xludf.DUMMYFUNCTION("GOOGLETRANSLATE(Q1025,""en"",""pt"")"),"Refrigerado")</f>
        <v>Refrigerado</v>
      </c>
      <c r="K1025" s="3">
        <v>44538</v>
      </c>
      <c r="L1025" s="3">
        <v>44543</v>
      </c>
      <c r="M1025" s="1">
        <v>461</v>
      </c>
      <c r="N1025" s="1" t="s">
        <v>5967</v>
      </c>
      <c r="O1025" s="1" t="s">
        <v>5968</v>
      </c>
      <c r="P1025" s="1">
        <v>59</v>
      </c>
      <c r="Q1025" s="1" t="s">
        <v>5969</v>
      </c>
      <c r="R1025">
        <f t="shared" ca="1" si="15"/>
        <v>1</v>
      </c>
      <c r="S1025">
        <f t="shared" ca="1" si="15"/>
        <v>0</v>
      </c>
    </row>
    <row r="1026" spans="1:19" ht="13.2">
      <c r="A1026" s="1" t="s">
        <v>1249</v>
      </c>
      <c r="B1026" s="1">
        <v>32</v>
      </c>
      <c r="C1026" s="1" t="str">
        <f ca="1">IFERROR(__xludf.DUMMYFUNCTION("GOOGLETRANSLATE(D1026,""en"",""pt"")"),"Pequeno")</f>
        <v>Pequeno</v>
      </c>
      <c r="D1026" s="3">
        <v>43984</v>
      </c>
      <c r="E1026" s="1">
        <v>6</v>
      </c>
      <c r="F1026" s="2" t="str">
        <f ca="1">IFERROR(__xludf.DUMMYFUNCTION("GOOGLETRANSLATE(I1026,""en"",""pt"")"),"Coalhada")</f>
        <v>Coalhada</v>
      </c>
      <c r="G1026" s="1" t="s">
        <v>5970</v>
      </c>
      <c r="H1026" s="1" t="s">
        <v>5971</v>
      </c>
      <c r="I1026" s="1" t="str">
        <f ca="1">IFERROR(__xludf.DUMMYFUNCTION("GOOGLETRANSLATE(O1026,""en"",""pt"")"),"7")</f>
        <v>7</v>
      </c>
      <c r="J1026" s="1" t="str">
        <f ca="1">IFERROR(__xludf.DUMMYFUNCTION("GOOGLETRANSLATE(Q1026,""en"",""pt"")"),"Refrigerado")</f>
        <v>Refrigerado</v>
      </c>
      <c r="K1026" s="3">
        <v>43925</v>
      </c>
      <c r="L1026" s="3">
        <v>43932</v>
      </c>
      <c r="M1026" s="1">
        <v>26</v>
      </c>
      <c r="N1026" s="1" t="s">
        <v>5972</v>
      </c>
      <c r="O1026" s="1" t="s">
        <v>5973</v>
      </c>
      <c r="P1026" s="1">
        <v>83</v>
      </c>
      <c r="Q1026" s="1" t="s">
        <v>5975</v>
      </c>
      <c r="R1026">
        <f t="shared" ca="1" si="15"/>
        <v>0</v>
      </c>
      <c r="S1026">
        <f t="shared" ca="1" si="15"/>
        <v>1</v>
      </c>
    </row>
    <row r="1027" spans="1:19" ht="13.2">
      <c r="A1027" s="1" t="s">
        <v>5976</v>
      </c>
      <c r="B1027" s="1">
        <v>68</v>
      </c>
      <c r="C1027" s="1" t="str">
        <f ca="1">IFERROR(__xludf.DUMMYFUNCTION("GOOGLETRANSLATE(D1027,""en"",""pt"")"),"Grande")</f>
        <v>Grande</v>
      </c>
      <c r="D1027" s="3">
        <v>44050</v>
      </c>
      <c r="E1027" s="1">
        <v>5</v>
      </c>
      <c r="F1027" s="2" t="str">
        <f ca="1">IFERROR(__xludf.DUMMYFUNCTION("GOOGLETRANSLATE(I1027,""en"",""pt"")"),"Sorvete")</f>
        <v>Sorvete</v>
      </c>
      <c r="G1027" s="1" t="s">
        <v>5977</v>
      </c>
      <c r="H1027" s="1" t="s">
        <v>5978</v>
      </c>
      <c r="I1027" s="1" t="str">
        <f ca="1">IFERROR(__xludf.DUMMYFUNCTION("GOOGLETRANSLATE(O1027,""en"",""pt"")"),"23")</f>
        <v>23</v>
      </c>
      <c r="J1027" s="1" t="str">
        <f ca="1">IFERROR(__xludf.DUMMYFUNCTION("GOOGLETRANSLATE(Q1027,""en"",""pt"")"),"Congeladas")</f>
        <v>Congeladas</v>
      </c>
      <c r="K1027" s="3">
        <v>44024</v>
      </c>
      <c r="L1027" s="3">
        <v>44047</v>
      </c>
      <c r="M1027" s="1">
        <v>172</v>
      </c>
      <c r="N1027" s="1" t="s">
        <v>5979</v>
      </c>
      <c r="O1027" s="1" t="s">
        <v>5980</v>
      </c>
      <c r="P1027" s="1">
        <v>46</v>
      </c>
      <c r="Q1027" s="1" t="s">
        <v>5982</v>
      </c>
      <c r="R1027">
        <f t="shared" ref="R1027:S1090" ca="1" si="16">RANDBETWEEN(0,1)</f>
        <v>1</v>
      </c>
      <c r="S1027">
        <f t="shared" ca="1" si="16"/>
        <v>0</v>
      </c>
    </row>
    <row r="1028" spans="1:19" ht="13.2">
      <c r="A1028" s="1" t="s">
        <v>5983</v>
      </c>
      <c r="B1028" s="1">
        <v>42</v>
      </c>
      <c r="C1028" s="1" t="str">
        <f ca="1">IFERROR(__xludf.DUMMYFUNCTION("GOOGLETRANSLATE(D1028,""en"",""pt"")"),"Médio")</f>
        <v>Médio</v>
      </c>
      <c r="D1028" s="3">
        <v>44036</v>
      </c>
      <c r="E1028" s="1">
        <v>1</v>
      </c>
      <c r="F1028" s="2" t="str">
        <f ca="1">IFERROR(__xludf.DUMMYFUNCTION("GOOGLETRANSLATE(I1028,""en"",""pt"")"),"Leite")</f>
        <v>Leite</v>
      </c>
      <c r="G1028" s="1" t="s">
        <v>5190</v>
      </c>
      <c r="H1028" s="1" t="s">
        <v>5984</v>
      </c>
      <c r="I1028" s="1" t="str">
        <f ca="1">IFERROR(__xludf.DUMMYFUNCTION("GOOGLETRANSLATE(O1028,""en"",""pt"")"),"27")</f>
        <v>27</v>
      </c>
      <c r="J1028" s="1" t="str">
        <f ca="1">IFERROR(__xludf.DUMMYFUNCTION("GOOGLETRANSLATE(Q1028,""en"",""pt"")"),"Pacote Tetra")</f>
        <v>Pacote Tetra</v>
      </c>
      <c r="K1028" s="3">
        <v>44034</v>
      </c>
      <c r="L1028" s="3">
        <v>44061</v>
      </c>
      <c r="M1028" s="1">
        <v>392</v>
      </c>
      <c r="N1028" s="1" t="s">
        <v>5985</v>
      </c>
      <c r="O1028" s="1" t="s">
        <v>5986</v>
      </c>
      <c r="P1028" s="1">
        <v>31</v>
      </c>
      <c r="Q1028" s="1" t="s">
        <v>825</v>
      </c>
      <c r="R1028">
        <f t="shared" ca="1" si="16"/>
        <v>0</v>
      </c>
      <c r="S1028">
        <f t="shared" ca="1" si="16"/>
        <v>1</v>
      </c>
    </row>
    <row r="1029" spans="1:19" ht="13.2">
      <c r="A1029" s="1" t="s">
        <v>5987</v>
      </c>
      <c r="B1029" s="1">
        <v>68</v>
      </c>
      <c r="C1029" s="1" t="str">
        <f ca="1">IFERROR(__xludf.DUMMYFUNCTION("GOOGLETRANSLATE(D1029,""en"",""pt"")"),"Pequeno")</f>
        <v>Pequeno</v>
      </c>
      <c r="D1029" s="3">
        <v>44617</v>
      </c>
      <c r="E1029" s="1">
        <v>1</v>
      </c>
      <c r="F1029" s="2" t="str">
        <f ca="1">IFERROR(__xludf.DUMMYFUNCTION("GOOGLETRANSLATE(I1029,""en"",""pt"")"),"Leite")</f>
        <v>Leite</v>
      </c>
      <c r="G1029" s="1" t="s">
        <v>1405</v>
      </c>
      <c r="H1029" s="4">
        <v>45640</v>
      </c>
      <c r="I1029" s="1" t="str">
        <f ca="1">IFERROR(__xludf.DUMMYFUNCTION("GOOGLETRANSLATE(O1029,""en"",""pt"")"),"25")</f>
        <v>25</v>
      </c>
      <c r="J1029" s="1" t="str">
        <f ca="1">IFERROR(__xludf.DUMMYFUNCTION("GOOGLETRANSLATE(Q1029,""en"",""pt"")"),"Pacote Tetra")</f>
        <v>Pacote Tetra</v>
      </c>
      <c r="K1029" s="3">
        <v>44562</v>
      </c>
      <c r="L1029" s="3">
        <v>44587</v>
      </c>
      <c r="M1029" s="1">
        <v>9</v>
      </c>
      <c r="N1029" s="1" t="s">
        <v>5146</v>
      </c>
      <c r="O1029" s="1" t="s">
        <v>5988</v>
      </c>
      <c r="P1029" s="1">
        <v>77</v>
      </c>
      <c r="Q1029" s="1" t="s">
        <v>5990</v>
      </c>
      <c r="R1029">
        <f t="shared" ca="1" si="16"/>
        <v>0</v>
      </c>
      <c r="S1029">
        <f t="shared" ca="1" si="16"/>
        <v>1</v>
      </c>
    </row>
    <row r="1030" spans="1:19" ht="13.2">
      <c r="A1030" s="1" t="s">
        <v>5991</v>
      </c>
      <c r="B1030" s="1">
        <v>70</v>
      </c>
      <c r="C1030" s="1" t="str">
        <f ca="1">IFERROR(__xludf.DUMMYFUNCTION("GOOGLETRANSLATE(D1030,""en"",""pt"")"),"Grande")</f>
        <v>Grande</v>
      </c>
      <c r="D1030" s="3">
        <v>44593</v>
      </c>
      <c r="E1030" s="1">
        <v>7</v>
      </c>
      <c r="F1030" s="2" t="str">
        <f ca="1">IFERROR(__xludf.DUMMYFUNCTION("GOOGLETRANSLATE(I1030,""en"",""pt"")"),"Lassi")</f>
        <v>Lassi</v>
      </c>
      <c r="G1030" s="1" t="s">
        <v>5992</v>
      </c>
      <c r="H1030" s="1" t="s">
        <v>5993</v>
      </c>
      <c r="I1030" s="1" t="str">
        <f ca="1">IFERROR(__xludf.DUMMYFUNCTION("GOOGLETRANSLATE(O1030,""en"",""pt"")"),"16")</f>
        <v>16</v>
      </c>
      <c r="J1030" s="1" t="str">
        <f ca="1">IFERROR(__xludf.DUMMYFUNCTION("GOOGLETRANSLATE(Q1030,""en"",""pt"")"),"Refrigerado")</f>
        <v>Refrigerado</v>
      </c>
      <c r="K1030" s="3">
        <v>44583</v>
      </c>
      <c r="L1030" s="3">
        <v>44599</v>
      </c>
      <c r="M1030" s="1">
        <v>248</v>
      </c>
      <c r="N1030" s="1" t="s">
        <v>5994</v>
      </c>
      <c r="O1030" s="1" t="s">
        <v>5995</v>
      </c>
      <c r="P1030" s="1">
        <v>49</v>
      </c>
      <c r="Q1030" s="1" t="s">
        <v>5997</v>
      </c>
      <c r="R1030">
        <f t="shared" ca="1" si="16"/>
        <v>1</v>
      </c>
      <c r="S1030">
        <f t="shared" ca="1" si="16"/>
        <v>0</v>
      </c>
    </row>
    <row r="1031" spans="1:19" ht="13.2">
      <c r="A1031" s="1" t="s">
        <v>5998</v>
      </c>
      <c r="B1031" s="1">
        <v>76</v>
      </c>
      <c r="C1031" s="1" t="str">
        <f ca="1">IFERROR(__xludf.DUMMYFUNCTION("GOOGLETRANSLATE(D1031,""en"",""pt"")"),"Grande")</f>
        <v>Grande</v>
      </c>
      <c r="D1031" s="3">
        <v>44059</v>
      </c>
      <c r="E1031" s="1">
        <v>2</v>
      </c>
      <c r="F1031" s="2" t="str">
        <f ca="1">IFERROR(__xludf.DUMMYFUNCTION("GOOGLETRANSLATE(I1031,""en"",""pt"")"),"Manteiga")</f>
        <v>Manteiga</v>
      </c>
      <c r="G1031" s="1" t="s">
        <v>5999</v>
      </c>
      <c r="H1031" s="1" t="s">
        <v>146</v>
      </c>
      <c r="I1031" s="1" t="str">
        <f ca="1">IFERROR(__xludf.DUMMYFUNCTION("GOOGLETRANSLATE(O1031,""en"",""pt"")"),"38")</f>
        <v>38</v>
      </c>
      <c r="J1031" s="1" t="str">
        <f ca="1">IFERROR(__xludf.DUMMYFUNCTION("GOOGLETRANSLATE(Q1031,""en"",""pt"")"),"Congeladas")</f>
        <v>Congeladas</v>
      </c>
      <c r="K1031" s="3">
        <v>44044</v>
      </c>
      <c r="L1031" s="3">
        <v>44082</v>
      </c>
      <c r="M1031" s="1">
        <v>190</v>
      </c>
      <c r="N1031" s="1" t="s">
        <v>6000</v>
      </c>
      <c r="O1031" s="1" t="s">
        <v>6001</v>
      </c>
      <c r="P1031" s="1">
        <v>450</v>
      </c>
      <c r="Q1031" s="1" t="s">
        <v>6002</v>
      </c>
      <c r="R1031">
        <f t="shared" ca="1" si="16"/>
        <v>1</v>
      </c>
      <c r="S1031">
        <f t="shared" ca="1" si="16"/>
        <v>0</v>
      </c>
    </row>
    <row r="1032" spans="1:19" ht="13.2">
      <c r="A1032" s="1" t="s">
        <v>6003</v>
      </c>
      <c r="B1032" s="1">
        <v>34</v>
      </c>
      <c r="C1032" s="1" t="str">
        <f ca="1">IFERROR(__xludf.DUMMYFUNCTION("GOOGLETRANSLATE(D1032,""en"",""pt"")"),"Médio")</f>
        <v>Médio</v>
      </c>
      <c r="D1032" s="3">
        <v>43640</v>
      </c>
      <c r="E1032" s="1">
        <v>4</v>
      </c>
      <c r="F1032" s="2" t="str">
        <f ca="1">IFERROR(__xludf.DUMMYFUNCTION("GOOGLETRANSLATE(I1032,""en"",""pt"")"),"Iogurte")</f>
        <v>Iogurte</v>
      </c>
      <c r="G1032" s="1" t="s">
        <v>6004</v>
      </c>
      <c r="H1032" s="1" t="s">
        <v>5963</v>
      </c>
      <c r="I1032" s="1" t="str">
        <f ca="1">IFERROR(__xludf.DUMMYFUNCTION("GOOGLETRANSLATE(O1032,""en"",""pt"")"),"30")</f>
        <v>30</v>
      </c>
      <c r="J1032" s="1" t="str">
        <f ca="1">IFERROR(__xludf.DUMMYFUNCTION("GOOGLETRANSLATE(Q1032,""en"",""pt"")"),"Refrigerado")</f>
        <v>Refrigerado</v>
      </c>
      <c r="K1032" s="3">
        <v>43639</v>
      </c>
      <c r="L1032" s="3">
        <v>43669</v>
      </c>
      <c r="M1032" s="1">
        <v>334</v>
      </c>
      <c r="N1032" s="1" t="s">
        <v>969</v>
      </c>
      <c r="O1032" s="1" t="s">
        <v>6005</v>
      </c>
      <c r="P1032" s="1">
        <v>25</v>
      </c>
      <c r="Q1032" s="1" t="s">
        <v>6007</v>
      </c>
      <c r="R1032">
        <f t="shared" ca="1" si="16"/>
        <v>1</v>
      </c>
      <c r="S1032">
        <f t="shared" ca="1" si="16"/>
        <v>0</v>
      </c>
    </row>
    <row r="1033" spans="1:19" ht="13.2">
      <c r="A1033" s="1" t="s">
        <v>6008</v>
      </c>
      <c r="B1033" s="1">
        <v>34</v>
      </c>
      <c r="C1033" s="1" t="str">
        <f ca="1">IFERROR(__xludf.DUMMYFUNCTION("GOOGLETRANSLATE(D1033,""en"",""pt"")"),"Pequeno")</f>
        <v>Pequeno</v>
      </c>
      <c r="D1033" s="3">
        <v>44903</v>
      </c>
      <c r="E1033" s="1">
        <v>1</v>
      </c>
      <c r="F1033" s="2" t="str">
        <f ca="1">IFERROR(__xludf.DUMMYFUNCTION("GOOGLETRANSLATE(I1033,""en"",""pt"")"),"Leite")</f>
        <v>Leite</v>
      </c>
      <c r="G1033" s="1" t="s">
        <v>6009</v>
      </c>
      <c r="H1033" s="1" t="s">
        <v>6010</v>
      </c>
      <c r="I1033" s="1" t="str">
        <f ca="1">IFERROR(__xludf.DUMMYFUNCTION("GOOGLETRANSLATE(O1033,""en"",""pt"")"),"1")</f>
        <v>1</v>
      </c>
      <c r="J1033" s="1" t="str">
        <f ca="1">IFERROR(__xludf.DUMMYFUNCTION("GOOGLETRANSLATE(Q1033,""en"",""pt"")"),"Pacote de polietileno")</f>
        <v>Pacote de polietileno</v>
      </c>
      <c r="K1033" s="3">
        <v>44898</v>
      </c>
      <c r="L1033" s="3">
        <v>44899</v>
      </c>
      <c r="M1033" s="1">
        <v>395</v>
      </c>
      <c r="N1033" s="1" t="s">
        <v>6011</v>
      </c>
      <c r="O1033" s="1" t="s">
        <v>6012</v>
      </c>
      <c r="P1033" s="1">
        <v>350</v>
      </c>
      <c r="Q1033" s="1" t="s">
        <v>6014</v>
      </c>
      <c r="R1033">
        <f t="shared" ca="1" si="16"/>
        <v>0</v>
      </c>
      <c r="S1033">
        <f t="shared" ca="1" si="16"/>
        <v>0</v>
      </c>
    </row>
    <row r="1034" spans="1:19" ht="13.2">
      <c r="A1034" s="1" t="s">
        <v>6015</v>
      </c>
      <c r="B1034" s="1">
        <v>66</v>
      </c>
      <c r="C1034" s="1" t="str">
        <f ca="1">IFERROR(__xludf.DUMMYFUNCTION("GOOGLETRANSLATE(D1034,""en"",""pt"")"),"Médio")</f>
        <v>Médio</v>
      </c>
      <c r="D1034" s="3">
        <v>43612</v>
      </c>
      <c r="E1034" s="1">
        <v>9</v>
      </c>
      <c r="F1034" s="2" t="str">
        <f ca="1">IFERROR(__xludf.DUMMYFUNCTION("GOOGLETRANSLATE(I1034,""en"",""pt"")"),"Painel")</f>
        <v>Painel</v>
      </c>
      <c r="G1034" s="1" t="s">
        <v>4582</v>
      </c>
      <c r="H1034" s="1" t="s">
        <v>6016</v>
      </c>
      <c r="I1034" s="1" t="str">
        <f ca="1">IFERROR(__xludf.DUMMYFUNCTION("GOOGLETRANSLATE(O1034,""en"",""pt"")"),"7")</f>
        <v>7</v>
      </c>
      <c r="J1034" s="1" t="str">
        <f ca="1">IFERROR(__xludf.DUMMYFUNCTION("GOOGLETRANSLATE(Q1034,""en"",""pt"")"),"Refrigerado")</f>
        <v>Refrigerado</v>
      </c>
      <c r="K1034" s="3">
        <v>43598</v>
      </c>
      <c r="L1034" s="3">
        <v>43605</v>
      </c>
      <c r="M1034" s="1">
        <v>14</v>
      </c>
      <c r="N1034" s="1" t="s">
        <v>6017</v>
      </c>
      <c r="O1034" s="5" t="s">
        <v>6018</v>
      </c>
      <c r="P1034" s="1">
        <v>7</v>
      </c>
      <c r="Q1034" s="1" t="s">
        <v>6019</v>
      </c>
      <c r="R1034">
        <f t="shared" ca="1" si="16"/>
        <v>0</v>
      </c>
      <c r="S1034">
        <f t="shared" ca="1" si="16"/>
        <v>0</v>
      </c>
    </row>
    <row r="1035" spans="1:19" ht="13.2">
      <c r="A1035" s="1" t="s">
        <v>6020</v>
      </c>
      <c r="B1035" s="1">
        <v>90</v>
      </c>
      <c r="C1035" s="1" t="str">
        <f ca="1">IFERROR(__xludf.DUMMYFUNCTION("GOOGLETRANSLATE(D1035,""en"",""pt"")"),"Pequeno")</f>
        <v>Pequeno</v>
      </c>
      <c r="D1035" s="3">
        <v>44632</v>
      </c>
      <c r="E1035" s="1">
        <v>8</v>
      </c>
      <c r="F1035" s="2" t="str">
        <f ca="1">IFERROR(__xludf.DUMMYFUNCTION("GOOGLETRANSLATE(I1035,""en"",""pt"")"),"Soro de leite coalhado")</f>
        <v>Soro de leite coalhado</v>
      </c>
      <c r="G1035" s="1" t="s">
        <v>6021</v>
      </c>
      <c r="H1035" s="1" t="s">
        <v>6022</v>
      </c>
      <c r="I1035" s="1" t="str">
        <f ca="1">IFERROR(__xludf.DUMMYFUNCTION("GOOGLETRANSLATE(O1035,""en"",""pt"")"),"13")</f>
        <v>13</v>
      </c>
      <c r="J1035" s="1" t="str">
        <f ca="1">IFERROR(__xludf.DUMMYFUNCTION("GOOGLETRANSLATE(Q1035,""en"",""pt"")"),"Refrigerado")</f>
        <v>Refrigerado</v>
      </c>
      <c r="K1035" s="3">
        <v>44617</v>
      </c>
      <c r="L1035" s="3">
        <v>44630</v>
      </c>
      <c r="M1035" s="1">
        <v>449</v>
      </c>
      <c r="N1035" s="1" t="s">
        <v>6023</v>
      </c>
      <c r="O1035" s="1" t="s">
        <v>6024</v>
      </c>
      <c r="P1035" s="1">
        <v>77</v>
      </c>
      <c r="Q1035" s="1" t="s">
        <v>6025</v>
      </c>
      <c r="R1035">
        <f t="shared" ca="1" si="16"/>
        <v>1</v>
      </c>
      <c r="S1035">
        <f t="shared" ca="1" si="16"/>
        <v>1</v>
      </c>
    </row>
    <row r="1036" spans="1:19" ht="13.2">
      <c r="A1036" s="1" t="s">
        <v>6026</v>
      </c>
      <c r="B1036" s="1">
        <v>19</v>
      </c>
      <c r="C1036" s="1" t="str">
        <f ca="1">IFERROR(__xludf.DUMMYFUNCTION("GOOGLETRANSLATE(D1036,""en"",""pt"")"),"Grande")</f>
        <v>Grande</v>
      </c>
      <c r="D1036" s="3">
        <v>44601</v>
      </c>
      <c r="E1036" s="1">
        <v>2</v>
      </c>
      <c r="F1036" s="2" t="str">
        <f ca="1">IFERROR(__xludf.DUMMYFUNCTION("GOOGLETRANSLATE(I1036,""en"",""pt"")"),"Manteiga")</f>
        <v>Manteiga</v>
      </c>
      <c r="G1036" s="1" t="s">
        <v>6027</v>
      </c>
      <c r="H1036" s="1" t="s">
        <v>1192</v>
      </c>
      <c r="I1036" s="1" t="str">
        <f ca="1">IFERROR(__xludf.DUMMYFUNCTION("GOOGLETRANSLATE(O1036,""en"",""pt"")"),"35")</f>
        <v>35</v>
      </c>
      <c r="J1036" s="1" t="str">
        <f ca="1">IFERROR(__xludf.DUMMYFUNCTION("GOOGLETRANSLATE(Q1036,""en"",""pt"")"),"Refrigerado")</f>
        <v>Refrigerado</v>
      </c>
      <c r="K1036" s="3">
        <v>44545</v>
      </c>
      <c r="L1036" s="3">
        <v>44580</v>
      </c>
      <c r="M1036" s="1">
        <v>10</v>
      </c>
      <c r="N1036" s="1" t="s">
        <v>6028</v>
      </c>
      <c r="O1036" s="1" t="s">
        <v>6029</v>
      </c>
      <c r="P1036" s="1">
        <v>343</v>
      </c>
      <c r="Q1036" s="1" t="s">
        <v>6031</v>
      </c>
      <c r="R1036">
        <f t="shared" ca="1" si="16"/>
        <v>1</v>
      </c>
      <c r="S1036">
        <f t="shared" ca="1" si="16"/>
        <v>1</v>
      </c>
    </row>
    <row r="1037" spans="1:19" ht="13.2">
      <c r="A1037" s="1" t="s">
        <v>6032</v>
      </c>
      <c r="B1037" s="1">
        <v>92</v>
      </c>
      <c r="C1037" s="1" t="str">
        <f ca="1">IFERROR(__xludf.DUMMYFUNCTION("GOOGLETRANSLATE(D1037,""en"",""pt"")"),"Médio")</f>
        <v>Médio</v>
      </c>
      <c r="D1037" s="3">
        <v>44812</v>
      </c>
      <c r="E1037" s="1">
        <v>9</v>
      </c>
      <c r="F1037" s="2" t="str">
        <f ca="1">IFERROR(__xludf.DUMMYFUNCTION("GOOGLETRANSLATE(I1037,""en"",""pt"")"),"Painel")</f>
        <v>Painel</v>
      </c>
      <c r="G1037" s="1" t="s">
        <v>2714</v>
      </c>
      <c r="H1037" s="1" t="s">
        <v>5028</v>
      </c>
      <c r="I1037" s="1" t="str">
        <f ca="1">IFERROR(__xludf.DUMMYFUNCTION("GOOGLETRANSLATE(O1037,""en"",""pt"")"),"10")</f>
        <v>10</v>
      </c>
      <c r="J1037" s="1" t="str">
        <f ca="1">IFERROR(__xludf.DUMMYFUNCTION("GOOGLETRANSLATE(Q1037,""en"",""pt"")"),"Refrigerado")</f>
        <v>Refrigerado</v>
      </c>
      <c r="K1037" s="3">
        <v>44791</v>
      </c>
      <c r="L1037" s="3">
        <v>44801</v>
      </c>
      <c r="M1037" s="1">
        <v>13</v>
      </c>
      <c r="N1037" s="1" t="s">
        <v>5443</v>
      </c>
      <c r="O1037" s="1" t="s">
        <v>6033</v>
      </c>
      <c r="P1037" s="1">
        <v>102</v>
      </c>
      <c r="Q1037" s="1" t="s">
        <v>6035</v>
      </c>
      <c r="R1037">
        <f t="shared" ca="1" si="16"/>
        <v>0</v>
      </c>
      <c r="S1037">
        <f t="shared" ca="1" si="16"/>
        <v>0</v>
      </c>
    </row>
    <row r="1038" spans="1:19" ht="13.2">
      <c r="A1038" s="1" t="s">
        <v>6036</v>
      </c>
      <c r="B1038" s="1">
        <v>43</v>
      </c>
      <c r="C1038" s="1" t="str">
        <f ca="1">IFERROR(__xludf.DUMMYFUNCTION("GOOGLETRANSLATE(D1038,""en"",""pt"")"),"Médio")</f>
        <v>Médio</v>
      </c>
      <c r="D1038" s="3">
        <v>44695</v>
      </c>
      <c r="E1038" s="1">
        <v>1</v>
      </c>
      <c r="F1038" s="2" t="str">
        <f ca="1">IFERROR(__xludf.DUMMYFUNCTION("GOOGLETRANSLATE(I1038,""en"",""pt"")"),"Leite")</f>
        <v>Leite</v>
      </c>
      <c r="G1038" s="1" t="s">
        <v>6037</v>
      </c>
      <c r="H1038" s="1" t="s">
        <v>6038</v>
      </c>
      <c r="I1038" s="1" t="str">
        <f ca="1">IFERROR(__xludf.DUMMYFUNCTION("GOOGLETRANSLATE(O1038,""en"",""pt"")"),"2")</f>
        <v>2</v>
      </c>
      <c r="J1038" s="1" t="str">
        <f ca="1">IFERROR(__xludf.DUMMYFUNCTION("GOOGLETRANSLATE(Q1038,""en"",""pt"")"),"Pacote de polietileno")</f>
        <v>Pacote de polietileno</v>
      </c>
      <c r="K1038" s="3">
        <v>44661</v>
      </c>
      <c r="L1038" s="3">
        <v>44663</v>
      </c>
      <c r="M1038" s="1">
        <v>176</v>
      </c>
      <c r="N1038" s="1" t="s">
        <v>6039</v>
      </c>
      <c r="O1038" s="5">
        <v>626971</v>
      </c>
      <c r="P1038" s="1">
        <v>104</v>
      </c>
      <c r="Q1038" s="1" t="s">
        <v>106</v>
      </c>
      <c r="R1038">
        <f t="shared" ca="1" si="16"/>
        <v>0</v>
      </c>
      <c r="S1038">
        <f t="shared" ca="1" si="16"/>
        <v>1</v>
      </c>
    </row>
    <row r="1039" spans="1:19" ht="13.2">
      <c r="A1039" s="1" t="s">
        <v>6040</v>
      </c>
      <c r="B1039" s="1">
        <v>35</v>
      </c>
      <c r="C1039" s="1" t="str">
        <f ca="1">IFERROR(__xludf.DUMMYFUNCTION("GOOGLETRANSLATE(D1039,""en"",""pt"")"),"Pequeno")</f>
        <v>Pequeno</v>
      </c>
      <c r="D1039" s="3">
        <v>44573</v>
      </c>
      <c r="E1039" s="1">
        <v>4</v>
      </c>
      <c r="F1039" s="2" t="str">
        <f ca="1">IFERROR(__xludf.DUMMYFUNCTION("GOOGLETRANSLATE(I1039,""en"",""pt"")"),"Iogurte")</f>
        <v>Iogurte</v>
      </c>
      <c r="G1039" s="1" t="s">
        <v>6041</v>
      </c>
      <c r="H1039" s="1" t="s">
        <v>6042</v>
      </c>
      <c r="I1039" s="1" t="str">
        <f ca="1">IFERROR(__xludf.DUMMYFUNCTION("GOOGLETRANSLATE(O1039,""en"",""pt"")"),"22")</f>
        <v>22</v>
      </c>
      <c r="J1039" s="1" t="str">
        <f ca="1">IFERROR(__xludf.DUMMYFUNCTION("GOOGLETRANSLATE(Q1039,""en"",""pt"")"),"Congeladas")</f>
        <v>Congeladas</v>
      </c>
      <c r="K1039" s="3">
        <v>44519</v>
      </c>
      <c r="L1039" s="3">
        <v>44541</v>
      </c>
      <c r="M1039" s="1">
        <v>102</v>
      </c>
      <c r="N1039" s="1" t="s">
        <v>6043</v>
      </c>
      <c r="O1039" s="1" t="s">
        <v>6044</v>
      </c>
      <c r="P1039" s="1">
        <v>206</v>
      </c>
      <c r="Q1039" s="1" t="s">
        <v>6045</v>
      </c>
      <c r="R1039">
        <f t="shared" ca="1" si="16"/>
        <v>0</v>
      </c>
      <c r="S1039">
        <f t="shared" ca="1" si="16"/>
        <v>1</v>
      </c>
    </row>
    <row r="1040" spans="1:19" ht="13.2">
      <c r="A1040" s="1" t="s">
        <v>6046</v>
      </c>
      <c r="B1040" s="1">
        <v>66</v>
      </c>
      <c r="C1040" s="1" t="str">
        <f ca="1">IFERROR(__xludf.DUMMYFUNCTION("GOOGLETRANSLATE(D1040,""en"",""pt"")"),"Pequeno")</f>
        <v>Pequeno</v>
      </c>
      <c r="D1040" s="3">
        <v>44078</v>
      </c>
      <c r="E1040" s="1">
        <v>10</v>
      </c>
      <c r="F1040" s="2" t="str">
        <f ca="1">IFERROR(__xludf.DUMMYFUNCTION("GOOGLETRANSLATE(I1040,""en"",""pt"")"),"ghee")</f>
        <v>ghee</v>
      </c>
      <c r="G1040" s="1" t="s">
        <v>6047</v>
      </c>
      <c r="H1040" s="1" t="s">
        <v>6048</v>
      </c>
      <c r="I1040" s="1" t="str">
        <f ca="1">IFERROR(__xludf.DUMMYFUNCTION("GOOGLETRANSLATE(O1040,""en"",""pt"")"),"94")</f>
        <v>94</v>
      </c>
      <c r="J1040" s="1" t="str">
        <f ca="1">IFERROR(__xludf.DUMMYFUNCTION("GOOGLETRANSLATE(Q1040,""en"",""pt"")"),"Ambiente")</f>
        <v>Ambiente</v>
      </c>
      <c r="K1040" s="3">
        <v>44027</v>
      </c>
      <c r="L1040" s="3">
        <v>44121</v>
      </c>
      <c r="M1040" s="1">
        <v>623</v>
      </c>
      <c r="N1040" s="1" t="s">
        <v>2974</v>
      </c>
      <c r="O1040" s="1" t="s">
        <v>6049</v>
      </c>
      <c r="P1040" s="1">
        <v>202</v>
      </c>
      <c r="Q1040" s="1" t="s">
        <v>6051</v>
      </c>
      <c r="R1040">
        <f t="shared" ca="1" si="16"/>
        <v>1</v>
      </c>
      <c r="S1040">
        <f t="shared" ca="1" si="16"/>
        <v>1</v>
      </c>
    </row>
    <row r="1041" spans="1:19" ht="13.2">
      <c r="A1041" s="1" t="s">
        <v>6052</v>
      </c>
      <c r="B1041" s="1">
        <v>40</v>
      </c>
      <c r="C1041" s="1" t="str">
        <f ca="1">IFERROR(__xludf.DUMMYFUNCTION("GOOGLETRANSLATE(D1041,""en"",""pt"")"),"Médio")</f>
        <v>Médio</v>
      </c>
      <c r="D1041" s="3">
        <v>44294</v>
      </c>
      <c r="E1041" s="1">
        <v>9</v>
      </c>
      <c r="F1041" s="2" t="str">
        <f ca="1">IFERROR(__xludf.DUMMYFUNCTION("GOOGLETRANSLATE(I1041,""en"",""pt"")"),"Painel")</f>
        <v>Painel</v>
      </c>
      <c r="G1041" s="1" t="s">
        <v>6053</v>
      </c>
      <c r="H1041" s="1" t="s">
        <v>5900</v>
      </c>
      <c r="I1041" s="1" t="str">
        <f ca="1">IFERROR(__xludf.DUMMYFUNCTION("GOOGLETRANSLATE(O1041,""en"",""pt"")"),"8")</f>
        <v>8</v>
      </c>
      <c r="J1041" s="1" t="str">
        <f ca="1">IFERROR(__xludf.DUMMYFUNCTION("GOOGLETRANSLATE(Q1041,""en"",""pt"")"),"Refrigerado")</f>
        <v>Refrigerado</v>
      </c>
      <c r="K1041" s="3">
        <v>44290</v>
      </c>
      <c r="L1041" s="3">
        <v>44298</v>
      </c>
      <c r="M1041" s="1">
        <v>421</v>
      </c>
      <c r="N1041" s="1" t="s">
        <v>2404</v>
      </c>
      <c r="O1041" s="1" t="s">
        <v>6054</v>
      </c>
      <c r="P1041" s="1">
        <v>50</v>
      </c>
      <c r="Q1041" s="1" t="s">
        <v>381</v>
      </c>
      <c r="R1041">
        <f t="shared" ca="1" si="16"/>
        <v>0</v>
      </c>
      <c r="S1041">
        <f t="shared" ca="1" si="16"/>
        <v>1</v>
      </c>
    </row>
    <row r="1042" spans="1:19" ht="13.2">
      <c r="A1042" s="1" t="s">
        <v>6056</v>
      </c>
      <c r="B1042" s="1">
        <v>38</v>
      </c>
      <c r="C1042" s="1" t="str">
        <f ca="1">IFERROR(__xludf.DUMMYFUNCTION("GOOGLETRANSLATE(D1042,""en"",""pt"")"),"Médio")</f>
        <v>Médio</v>
      </c>
      <c r="D1042" s="3">
        <v>43849</v>
      </c>
      <c r="E1042" s="1">
        <v>8</v>
      </c>
      <c r="F1042" s="2" t="str">
        <f ca="1">IFERROR(__xludf.DUMMYFUNCTION("GOOGLETRANSLATE(I1042,""en"",""pt"")"),"Soro de leite coalhado")</f>
        <v>Soro de leite coalhado</v>
      </c>
      <c r="G1042" s="1" t="s">
        <v>6057</v>
      </c>
      <c r="H1042" s="1" t="s">
        <v>1560</v>
      </c>
      <c r="I1042" s="1" t="str">
        <f ca="1">IFERROR(__xludf.DUMMYFUNCTION("GOOGLETRANSLATE(O1042,""en"",""pt"")"),"12")</f>
        <v>12</v>
      </c>
      <c r="J1042" s="1" t="str">
        <f ca="1">IFERROR(__xludf.DUMMYFUNCTION("GOOGLETRANSLATE(Q1042,""en"",""pt"")"),"Refrigerado")</f>
        <v>Refrigerado</v>
      </c>
      <c r="K1042" s="3">
        <v>43833</v>
      </c>
      <c r="L1042" s="3">
        <v>43845</v>
      </c>
      <c r="M1042" s="1">
        <v>87</v>
      </c>
      <c r="N1042" s="1" t="s">
        <v>6058</v>
      </c>
      <c r="O1042" s="1" t="s">
        <v>6059</v>
      </c>
      <c r="P1042" s="1">
        <v>22</v>
      </c>
      <c r="Q1042" s="1" t="s">
        <v>6061</v>
      </c>
      <c r="R1042">
        <f t="shared" ca="1" si="16"/>
        <v>0</v>
      </c>
      <c r="S1042">
        <f t="shared" ca="1" si="16"/>
        <v>0</v>
      </c>
    </row>
    <row r="1043" spans="1:19" ht="13.2">
      <c r="A1043" s="1" t="s">
        <v>6062</v>
      </c>
      <c r="B1043" s="1">
        <v>89</v>
      </c>
      <c r="C1043" s="1" t="str">
        <f ca="1">IFERROR(__xludf.DUMMYFUNCTION("GOOGLETRANSLATE(D1043,""en"",""pt"")"),"Grande")</f>
        <v>Grande</v>
      </c>
      <c r="D1043" s="3">
        <v>44890</v>
      </c>
      <c r="E1043" s="1">
        <v>4</v>
      </c>
      <c r="F1043" s="2" t="str">
        <f ca="1">IFERROR(__xludf.DUMMYFUNCTION("GOOGLETRANSLATE(I1043,""en"",""pt"")"),"Iogurte")</f>
        <v>Iogurte</v>
      </c>
      <c r="G1043" s="1" t="s">
        <v>6063</v>
      </c>
      <c r="H1043" s="4">
        <v>45502</v>
      </c>
      <c r="I1043" s="1" t="str">
        <f ca="1">IFERROR(__xludf.DUMMYFUNCTION("GOOGLETRANSLATE(O1043,""en"",""pt"")"),"30")</f>
        <v>30</v>
      </c>
      <c r="J1043" s="1" t="str">
        <f ca="1">IFERROR(__xludf.DUMMYFUNCTION("GOOGLETRANSLATE(Q1043,""en"",""pt"")"),"Refrigerado")</f>
        <v>Refrigerado</v>
      </c>
      <c r="K1043" s="3">
        <v>44853</v>
      </c>
      <c r="L1043" s="3">
        <v>44883</v>
      </c>
      <c r="M1043" s="1">
        <v>250</v>
      </c>
      <c r="N1043" s="1" t="s">
        <v>800</v>
      </c>
      <c r="O1043" s="1" t="s">
        <v>6064</v>
      </c>
      <c r="P1043" s="1">
        <v>449</v>
      </c>
      <c r="Q1043" s="1" t="s">
        <v>6066</v>
      </c>
      <c r="R1043">
        <f t="shared" ca="1" si="16"/>
        <v>1</v>
      </c>
      <c r="S1043">
        <f t="shared" ca="1" si="16"/>
        <v>1</v>
      </c>
    </row>
    <row r="1044" spans="1:19" ht="13.2">
      <c r="A1044" s="1" t="s">
        <v>6067</v>
      </c>
      <c r="B1044" s="1">
        <v>45</v>
      </c>
      <c r="C1044" s="1" t="str">
        <f ca="1">IFERROR(__xludf.DUMMYFUNCTION("GOOGLETRANSLATE(D1044,""en"",""pt"")"),"Pequeno")</f>
        <v>Pequeno</v>
      </c>
      <c r="D1044" s="3">
        <v>43938</v>
      </c>
      <c r="E1044" s="1">
        <v>2</v>
      </c>
      <c r="F1044" s="2" t="str">
        <f ca="1">IFERROR(__xludf.DUMMYFUNCTION("GOOGLETRANSLATE(I1044,""en"",""pt"")"),"Manteiga")</f>
        <v>Manteiga</v>
      </c>
      <c r="G1044" s="1" t="s">
        <v>6068</v>
      </c>
      <c r="H1044" s="1" t="s">
        <v>6069</v>
      </c>
      <c r="I1044" s="1" t="str">
        <f ca="1">IFERROR(__xludf.DUMMYFUNCTION("GOOGLETRANSLATE(O1044,""en"",""pt"")"),"34")</f>
        <v>34</v>
      </c>
      <c r="J1044" s="1" t="str">
        <f ca="1">IFERROR(__xludf.DUMMYFUNCTION("GOOGLETRANSLATE(Q1044,""en"",""pt"")"),"Refrigerado")</f>
        <v>Refrigerado</v>
      </c>
      <c r="K1044" s="3">
        <v>43920</v>
      </c>
      <c r="L1044" s="3">
        <v>43954</v>
      </c>
      <c r="M1044" s="1">
        <v>370</v>
      </c>
      <c r="N1044" s="1" t="s">
        <v>6070</v>
      </c>
      <c r="O1044" s="1" t="s">
        <v>6071</v>
      </c>
      <c r="P1044" s="1">
        <v>47</v>
      </c>
      <c r="Q1044" s="4">
        <v>45532</v>
      </c>
      <c r="R1044">
        <f t="shared" ca="1" si="16"/>
        <v>0</v>
      </c>
      <c r="S1044">
        <f t="shared" ca="1" si="16"/>
        <v>0</v>
      </c>
    </row>
    <row r="1045" spans="1:19" ht="13.2">
      <c r="A1045" s="1" t="s">
        <v>6073</v>
      </c>
      <c r="B1045" s="1">
        <v>29</v>
      </c>
      <c r="C1045" s="1" t="str">
        <f ca="1">IFERROR(__xludf.DUMMYFUNCTION("GOOGLETRANSLATE(D1045,""en"",""pt"")"),"Grande")</f>
        <v>Grande</v>
      </c>
      <c r="D1045" s="3">
        <v>43835</v>
      </c>
      <c r="E1045" s="1">
        <v>4</v>
      </c>
      <c r="F1045" s="2" t="str">
        <f ca="1">IFERROR(__xludf.DUMMYFUNCTION("GOOGLETRANSLATE(I1045,""en"",""pt"")"),"Iogurte")</f>
        <v>Iogurte</v>
      </c>
      <c r="G1045" s="1" t="s">
        <v>6074</v>
      </c>
      <c r="H1045" s="1" t="s">
        <v>2645</v>
      </c>
      <c r="I1045" s="1" t="str">
        <f ca="1">IFERROR(__xludf.DUMMYFUNCTION("GOOGLETRANSLATE(O1045,""en"",""pt"")"),"27")</f>
        <v>27</v>
      </c>
      <c r="J1045" s="1" t="str">
        <f ca="1">IFERROR(__xludf.DUMMYFUNCTION("GOOGLETRANSLATE(Q1045,""en"",""pt"")"),"Refrigerado")</f>
        <v>Refrigerado</v>
      </c>
      <c r="K1045" s="3">
        <v>43793</v>
      </c>
      <c r="L1045" s="3">
        <v>43820</v>
      </c>
      <c r="M1045" s="1">
        <v>99</v>
      </c>
      <c r="N1045" s="1" t="s">
        <v>4718</v>
      </c>
      <c r="O1045" s="1" t="s">
        <v>6075</v>
      </c>
      <c r="P1045" s="1">
        <v>280</v>
      </c>
      <c r="Q1045" s="1" t="s">
        <v>214</v>
      </c>
      <c r="R1045">
        <f t="shared" ca="1" si="16"/>
        <v>0</v>
      </c>
      <c r="S1045">
        <f t="shared" ca="1" si="16"/>
        <v>0</v>
      </c>
    </row>
    <row r="1046" spans="1:19" ht="13.2">
      <c r="A1046" s="1" t="s">
        <v>6076</v>
      </c>
      <c r="B1046" s="1">
        <v>63</v>
      </c>
      <c r="C1046" s="1" t="str">
        <f ca="1">IFERROR(__xludf.DUMMYFUNCTION("GOOGLETRANSLATE(D1046,""en"",""pt"")"),"Médio")</f>
        <v>Médio</v>
      </c>
      <c r="D1046" s="3">
        <v>44870</v>
      </c>
      <c r="E1046" s="1">
        <v>8</v>
      </c>
      <c r="F1046" s="2" t="str">
        <f ca="1">IFERROR(__xludf.DUMMYFUNCTION("GOOGLETRANSLATE(I1046,""en"",""pt"")"),"Soro de leite coalhado")</f>
        <v>Soro de leite coalhado</v>
      </c>
      <c r="G1046" s="1" t="s">
        <v>6077</v>
      </c>
      <c r="H1046" s="1" t="s">
        <v>6078</v>
      </c>
      <c r="I1046" s="1" t="str">
        <f ca="1">IFERROR(__xludf.DUMMYFUNCTION("GOOGLETRANSLATE(O1046,""en"",""pt"")"),"8")</f>
        <v>8</v>
      </c>
      <c r="J1046" s="1" t="str">
        <f ca="1">IFERROR(__xludf.DUMMYFUNCTION("GOOGLETRANSLATE(Q1046,""en"",""pt"")"),"Refrigerado")</f>
        <v>Refrigerado</v>
      </c>
      <c r="K1046" s="3">
        <v>44830</v>
      </c>
      <c r="L1046" s="3">
        <v>44838</v>
      </c>
      <c r="M1046" s="1">
        <v>228</v>
      </c>
      <c r="N1046" s="1" t="s">
        <v>6079</v>
      </c>
      <c r="O1046" s="1" t="s">
        <v>6080</v>
      </c>
      <c r="P1046" s="1">
        <v>534</v>
      </c>
      <c r="Q1046" s="1" t="s">
        <v>6081</v>
      </c>
      <c r="R1046">
        <f t="shared" ca="1" si="16"/>
        <v>0</v>
      </c>
      <c r="S1046">
        <f t="shared" ca="1" si="16"/>
        <v>1</v>
      </c>
    </row>
    <row r="1047" spans="1:19" ht="13.2">
      <c r="A1047" s="1" t="s">
        <v>6082</v>
      </c>
      <c r="B1047" s="1">
        <v>64</v>
      </c>
      <c r="C1047" s="1" t="str">
        <f ca="1">IFERROR(__xludf.DUMMYFUNCTION("GOOGLETRANSLATE(D1047,""en"",""pt"")"),"Grande")</f>
        <v>Grande</v>
      </c>
      <c r="D1047" s="3">
        <v>44088</v>
      </c>
      <c r="E1047" s="1">
        <v>5</v>
      </c>
      <c r="F1047" s="2" t="str">
        <f ca="1">IFERROR(__xludf.DUMMYFUNCTION("GOOGLETRANSLATE(I1047,""en"",""pt"")"),"Sorvete")</f>
        <v>Sorvete</v>
      </c>
      <c r="G1047" s="1" t="s">
        <v>6083</v>
      </c>
      <c r="H1047" s="1" t="s">
        <v>6084</v>
      </c>
      <c r="I1047" s="1" t="str">
        <f ca="1">IFERROR(__xludf.DUMMYFUNCTION("GOOGLETRANSLATE(O1047,""en"",""pt"")"),"28")</f>
        <v>28</v>
      </c>
      <c r="J1047" s="1" t="str">
        <f ca="1">IFERROR(__xludf.DUMMYFUNCTION("GOOGLETRANSLATE(Q1047,""en"",""pt"")"),"Congeladas")</f>
        <v>Congeladas</v>
      </c>
      <c r="K1047" s="3">
        <v>44084</v>
      </c>
      <c r="L1047" s="3">
        <v>44112</v>
      </c>
      <c r="M1047" s="1">
        <v>49</v>
      </c>
      <c r="N1047" s="1" t="s">
        <v>6085</v>
      </c>
      <c r="O1047" s="5">
        <v>398</v>
      </c>
      <c r="P1047" s="1">
        <v>549</v>
      </c>
      <c r="Q1047" s="1" t="s">
        <v>6086</v>
      </c>
      <c r="R1047">
        <f t="shared" ca="1" si="16"/>
        <v>1</v>
      </c>
      <c r="S1047">
        <f t="shared" ca="1" si="16"/>
        <v>1</v>
      </c>
    </row>
    <row r="1048" spans="1:19" ht="13.2">
      <c r="A1048" s="1" t="s">
        <v>3049</v>
      </c>
      <c r="B1048" s="1">
        <v>45</v>
      </c>
      <c r="C1048" s="1" t="str">
        <f ca="1">IFERROR(__xludf.DUMMYFUNCTION("GOOGLETRANSLATE(D1048,""en"",""pt"")"),"Médio")</f>
        <v>Médio</v>
      </c>
      <c r="D1048" s="3">
        <v>44908</v>
      </c>
      <c r="E1048" s="1">
        <v>5</v>
      </c>
      <c r="F1048" s="2" t="str">
        <f ca="1">IFERROR(__xludf.DUMMYFUNCTION("GOOGLETRANSLATE(I1048,""en"",""pt"")"),"Sorvete")</f>
        <v>Sorvete</v>
      </c>
      <c r="G1048" s="1" t="s">
        <v>6087</v>
      </c>
      <c r="H1048" s="1" t="s">
        <v>6088</v>
      </c>
      <c r="I1048" s="1" t="str">
        <f ca="1">IFERROR(__xludf.DUMMYFUNCTION("GOOGLETRANSLATE(O1048,""en"",""pt"")"),"26")</f>
        <v>26</v>
      </c>
      <c r="J1048" s="1" t="str">
        <f ca="1">IFERROR(__xludf.DUMMYFUNCTION("GOOGLETRANSLATE(Q1048,""en"",""pt"")"),"Congeladas")</f>
        <v>Congeladas</v>
      </c>
      <c r="K1048" s="3">
        <v>44862</v>
      </c>
      <c r="L1048" s="3">
        <v>44888</v>
      </c>
      <c r="M1048" s="1">
        <v>118</v>
      </c>
      <c r="N1048" s="1" t="s">
        <v>103</v>
      </c>
      <c r="O1048" s="1" t="s">
        <v>6089</v>
      </c>
      <c r="P1048" s="1">
        <v>531</v>
      </c>
      <c r="Q1048" s="1" t="s">
        <v>2457</v>
      </c>
      <c r="R1048">
        <f t="shared" ca="1" si="16"/>
        <v>1</v>
      </c>
      <c r="S1048">
        <f t="shared" ca="1" si="16"/>
        <v>0</v>
      </c>
    </row>
    <row r="1049" spans="1:19" ht="13.2">
      <c r="A1049" s="1" t="s">
        <v>6090</v>
      </c>
      <c r="B1049" s="1">
        <v>59</v>
      </c>
      <c r="C1049" s="1" t="str">
        <f ca="1">IFERROR(__xludf.DUMMYFUNCTION("GOOGLETRANSLATE(D1049,""en"",""pt"")"),"Grande")</f>
        <v>Grande</v>
      </c>
      <c r="D1049" s="3">
        <v>43520</v>
      </c>
      <c r="E1049" s="1">
        <v>4</v>
      </c>
      <c r="F1049" s="2" t="str">
        <f ca="1">IFERROR(__xludf.DUMMYFUNCTION("GOOGLETRANSLATE(I1049,""en"",""pt"")"),"Iogurte")</f>
        <v>Iogurte</v>
      </c>
      <c r="G1049" s="1" t="s">
        <v>6091</v>
      </c>
      <c r="H1049" s="1" t="s">
        <v>4215</v>
      </c>
      <c r="I1049" s="1" t="str">
        <f ca="1">IFERROR(__xludf.DUMMYFUNCTION("GOOGLETRANSLATE(O1049,""en"",""pt"")"),"27")</f>
        <v>27</v>
      </c>
      <c r="J1049" s="1" t="str">
        <f ca="1">IFERROR(__xludf.DUMMYFUNCTION("GOOGLETRANSLATE(Q1049,""en"",""pt"")"),"Refrigerado")</f>
        <v>Refrigerado</v>
      </c>
      <c r="K1049" s="3">
        <v>43507</v>
      </c>
      <c r="L1049" s="3">
        <v>43534</v>
      </c>
      <c r="M1049" s="1">
        <v>129</v>
      </c>
      <c r="N1049" s="1" t="s">
        <v>6092</v>
      </c>
      <c r="O1049" s="7">
        <v>1353346</v>
      </c>
      <c r="P1049" s="1">
        <v>247</v>
      </c>
      <c r="Q1049" s="1" t="s">
        <v>6094</v>
      </c>
      <c r="R1049">
        <f t="shared" ca="1" si="16"/>
        <v>1</v>
      </c>
      <c r="S1049">
        <f t="shared" ca="1" si="16"/>
        <v>1</v>
      </c>
    </row>
    <row r="1050" spans="1:19" ht="13.2">
      <c r="A1050" s="1" t="s">
        <v>6095</v>
      </c>
      <c r="B1050" s="1">
        <v>94</v>
      </c>
      <c r="C1050" s="1" t="str">
        <f ca="1">IFERROR(__xludf.DUMMYFUNCTION("GOOGLETRANSLATE(D1050,""en"",""pt"")"),"Médio")</f>
        <v>Médio</v>
      </c>
      <c r="D1050" s="3">
        <v>44394</v>
      </c>
      <c r="E1050" s="1">
        <v>5</v>
      </c>
      <c r="F1050" s="2" t="str">
        <f ca="1">IFERROR(__xludf.DUMMYFUNCTION("GOOGLETRANSLATE(I1050,""en"",""pt"")"),"Sorvete")</f>
        <v>Sorvete</v>
      </c>
      <c r="G1050" s="1" t="s">
        <v>6096</v>
      </c>
      <c r="H1050" s="1" t="s">
        <v>6097</v>
      </c>
      <c r="I1050" s="1" t="str">
        <f ca="1">IFERROR(__xludf.DUMMYFUNCTION("GOOGLETRANSLATE(O1050,""en"",""pt"")"),"27")</f>
        <v>27</v>
      </c>
      <c r="J1050" s="1" t="str">
        <f ca="1">IFERROR(__xludf.DUMMYFUNCTION("GOOGLETRANSLATE(Q1050,""en"",""pt"")"),"Congeladas")</f>
        <v>Congeladas</v>
      </c>
      <c r="K1050" s="3">
        <v>44382</v>
      </c>
      <c r="L1050" s="3">
        <v>44409</v>
      </c>
      <c r="M1050" s="1">
        <v>222</v>
      </c>
      <c r="N1050" s="1" t="s">
        <v>6098</v>
      </c>
      <c r="O1050" s="1" t="s">
        <v>6099</v>
      </c>
      <c r="P1050" s="1">
        <v>278</v>
      </c>
      <c r="Q1050" s="1" t="s">
        <v>6100</v>
      </c>
      <c r="R1050">
        <f t="shared" ca="1" si="16"/>
        <v>1</v>
      </c>
      <c r="S1050">
        <f t="shared" ca="1" si="16"/>
        <v>0</v>
      </c>
    </row>
    <row r="1051" spans="1:19" ht="13.2">
      <c r="A1051" s="1" t="s">
        <v>6101</v>
      </c>
      <c r="B1051" s="1">
        <v>16</v>
      </c>
      <c r="C1051" s="1" t="str">
        <f ca="1">IFERROR(__xludf.DUMMYFUNCTION("GOOGLETRANSLATE(D1051,""en"",""pt"")"),"Pequeno")</f>
        <v>Pequeno</v>
      </c>
      <c r="D1051" s="3">
        <v>43763</v>
      </c>
      <c r="E1051" s="1">
        <v>1</v>
      </c>
      <c r="F1051" s="2" t="str">
        <f ca="1">IFERROR(__xludf.DUMMYFUNCTION("GOOGLETRANSLATE(I1051,""en"",""pt"")"),"Leite")</f>
        <v>Leite</v>
      </c>
      <c r="G1051" s="1" t="s">
        <v>6102</v>
      </c>
      <c r="H1051" s="1" t="s">
        <v>6103</v>
      </c>
      <c r="I1051" s="1" t="str">
        <f ca="1">IFERROR(__xludf.DUMMYFUNCTION("GOOGLETRANSLATE(O1051,""en"",""pt"")"),"1")</f>
        <v>1</v>
      </c>
      <c r="J1051" s="1" t="str">
        <f ca="1">IFERROR(__xludf.DUMMYFUNCTION("GOOGLETRANSLATE(Q1051,""en"",""pt"")"),"Pacote de polietileno")</f>
        <v>Pacote de polietileno</v>
      </c>
      <c r="K1051" s="3">
        <v>43732</v>
      </c>
      <c r="L1051" s="3">
        <v>43733</v>
      </c>
      <c r="M1051" s="1">
        <v>356</v>
      </c>
      <c r="N1051" s="1" t="s">
        <v>696</v>
      </c>
      <c r="O1051" s="1" t="s">
        <v>6104</v>
      </c>
      <c r="P1051" s="1">
        <v>179</v>
      </c>
      <c r="Q1051" s="1" t="s">
        <v>4682</v>
      </c>
      <c r="R1051">
        <f t="shared" ca="1" si="16"/>
        <v>0</v>
      </c>
      <c r="S1051">
        <f t="shared" ca="1" si="16"/>
        <v>1</v>
      </c>
    </row>
    <row r="1052" spans="1:19" ht="13.2">
      <c r="A1052" s="1" t="s">
        <v>895</v>
      </c>
      <c r="B1052" s="1">
        <v>19</v>
      </c>
      <c r="C1052" s="1" t="str">
        <f ca="1">IFERROR(__xludf.DUMMYFUNCTION("GOOGLETRANSLATE(D1052,""en"",""pt"")"),"Médio")</f>
        <v>Médio</v>
      </c>
      <c r="D1052" s="3">
        <v>43642</v>
      </c>
      <c r="E1052" s="1">
        <v>9</v>
      </c>
      <c r="F1052" s="2" t="str">
        <f ca="1">IFERROR(__xludf.DUMMYFUNCTION("GOOGLETRANSLATE(I1052,""en"",""pt"")"),"Painel")</f>
        <v>Painel</v>
      </c>
      <c r="G1052" s="1" t="s">
        <v>6106</v>
      </c>
      <c r="H1052" s="1" t="s">
        <v>6107</v>
      </c>
      <c r="I1052" s="1" t="str">
        <f ca="1">IFERROR(__xludf.DUMMYFUNCTION("GOOGLETRANSLATE(O1052,""en"",""pt"")"),"8")</f>
        <v>8</v>
      </c>
      <c r="J1052" s="1" t="str">
        <f ca="1">IFERROR(__xludf.DUMMYFUNCTION("GOOGLETRANSLATE(Q1052,""en"",""pt"")"),"Refrigerado")</f>
        <v>Refrigerado</v>
      </c>
      <c r="K1052" s="3">
        <v>43586</v>
      </c>
      <c r="L1052" s="3">
        <v>43594</v>
      </c>
      <c r="M1052" s="1">
        <v>124</v>
      </c>
      <c r="N1052" s="1" t="s">
        <v>5082</v>
      </c>
      <c r="O1052" s="5">
        <v>1017964</v>
      </c>
      <c r="P1052" s="1">
        <v>54</v>
      </c>
      <c r="Q1052" s="1" t="s">
        <v>6109</v>
      </c>
      <c r="R1052">
        <f t="shared" ca="1" si="16"/>
        <v>0</v>
      </c>
      <c r="S1052">
        <f t="shared" ca="1" si="16"/>
        <v>1</v>
      </c>
    </row>
    <row r="1053" spans="1:19" ht="13.2">
      <c r="A1053" s="1" t="s">
        <v>6110</v>
      </c>
      <c r="B1053" s="1">
        <v>22</v>
      </c>
      <c r="C1053" s="1" t="str">
        <f ca="1">IFERROR(__xludf.DUMMYFUNCTION("GOOGLETRANSLATE(D1053,""en"",""pt"")"),"Grande")</f>
        <v>Grande</v>
      </c>
      <c r="D1053" s="3">
        <v>44633</v>
      </c>
      <c r="E1053" s="1">
        <v>2</v>
      </c>
      <c r="F1053" s="2" t="str">
        <f ca="1">IFERROR(__xludf.DUMMYFUNCTION("GOOGLETRANSLATE(I1053,""en"",""pt"")"),"Manteiga")</f>
        <v>Manteiga</v>
      </c>
      <c r="G1053" s="1" t="s">
        <v>6111</v>
      </c>
      <c r="H1053" s="6">
        <v>45434</v>
      </c>
      <c r="I1053" s="1" t="str">
        <f ca="1">IFERROR(__xludf.DUMMYFUNCTION("GOOGLETRANSLATE(O1053,""en"",""pt"")"),"31")</f>
        <v>31</v>
      </c>
      <c r="J1053" s="1" t="str">
        <f ca="1">IFERROR(__xludf.DUMMYFUNCTION("GOOGLETRANSLATE(Q1053,""en"",""pt"")"),"Congeladas")</f>
        <v>Congeladas</v>
      </c>
      <c r="K1053" s="3">
        <v>44623</v>
      </c>
      <c r="L1053" s="3">
        <v>44654</v>
      </c>
      <c r="M1053" s="1">
        <v>94</v>
      </c>
      <c r="N1053" s="6">
        <v>45558</v>
      </c>
      <c r="O1053" s="1" t="s">
        <v>6112</v>
      </c>
      <c r="P1053" s="1">
        <v>291</v>
      </c>
      <c r="Q1053" s="1" t="s">
        <v>6113</v>
      </c>
      <c r="R1053">
        <f t="shared" ca="1" si="16"/>
        <v>1</v>
      </c>
      <c r="S1053">
        <f t="shared" ca="1" si="16"/>
        <v>1</v>
      </c>
    </row>
    <row r="1054" spans="1:19" ht="13.2">
      <c r="A1054" s="1" t="s">
        <v>6114</v>
      </c>
      <c r="B1054" s="1">
        <v>28</v>
      </c>
      <c r="C1054" s="1" t="str">
        <f ca="1">IFERROR(__xludf.DUMMYFUNCTION("GOOGLETRANSLATE(D1054,""en"",""pt"")"),"Grande")</f>
        <v>Grande</v>
      </c>
      <c r="D1054" s="3">
        <v>43817</v>
      </c>
      <c r="E1054" s="1">
        <v>10</v>
      </c>
      <c r="F1054" s="2" t="str">
        <f ca="1">IFERROR(__xludf.DUMMYFUNCTION("GOOGLETRANSLATE(I1054,""en"",""pt"")"),"ghee")</f>
        <v>ghee</v>
      </c>
      <c r="G1054" s="1" t="s">
        <v>6115</v>
      </c>
      <c r="H1054" s="1" t="s">
        <v>1000</v>
      </c>
      <c r="I1054" s="1" t="str">
        <f ca="1">IFERROR(__xludf.DUMMYFUNCTION("GOOGLETRANSLATE(O1054,""en"",""pt"")"),"119")</f>
        <v>119</v>
      </c>
      <c r="J1054" s="1" t="str">
        <f ca="1">IFERROR(__xludf.DUMMYFUNCTION("GOOGLETRANSLATE(Q1054,""en"",""pt"")"),"Ambiente")</f>
        <v>Ambiente</v>
      </c>
      <c r="K1054" s="3">
        <v>43758</v>
      </c>
      <c r="L1054" s="3">
        <v>43877</v>
      </c>
      <c r="M1054" s="1">
        <v>302</v>
      </c>
      <c r="N1054" s="1" t="s">
        <v>4772</v>
      </c>
      <c r="O1054" s="1" t="s">
        <v>6116</v>
      </c>
      <c r="P1054" s="1">
        <v>124</v>
      </c>
      <c r="Q1054" s="1" t="s">
        <v>6117</v>
      </c>
      <c r="R1054">
        <f t="shared" ca="1" si="16"/>
        <v>0</v>
      </c>
      <c r="S1054">
        <f t="shared" ca="1" si="16"/>
        <v>1</v>
      </c>
    </row>
    <row r="1055" spans="1:19" ht="13.2">
      <c r="A1055" s="1" t="s">
        <v>6118</v>
      </c>
      <c r="B1055" s="1">
        <v>83</v>
      </c>
      <c r="C1055" s="1" t="str">
        <f ca="1">IFERROR(__xludf.DUMMYFUNCTION("GOOGLETRANSLATE(D1055,""en"",""pt"")"),"Grande")</f>
        <v>Grande</v>
      </c>
      <c r="D1055" s="3">
        <v>43510</v>
      </c>
      <c r="E1055" s="1">
        <v>4</v>
      </c>
      <c r="F1055" s="2" t="str">
        <f ca="1">IFERROR(__xludf.DUMMYFUNCTION("GOOGLETRANSLATE(I1055,""en"",""pt"")"),"Iogurte")</f>
        <v>Iogurte</v>
      </c>
      <c r="G1055" s="1" t="s">
        <v>6119</v>
      </c>
      <c r="H1055" s="1" t="s">
        <v>299</v>
      </c>
      <c r="I1055" s="1" t="str">
        <f ca="1">IFERROR(__xludf.DUMMYFUNCTION("GOOGLETRANSLATE(O1055,""en"",""pt"")"),"23")</f>
        <v>23</v>
      </c>
      <c r="J1055" s="1" t="str">
        <f ca="1">IFERROR(__xludf.DUMMYFUNCTION("GOOGLETRANSLATE(Q1055,""en"",""pt"")"),"Congeladas")</f>
        <v>Congeladas</v>
      </c>
      <c r="K1055" s="3">
        <v>43497</v>
      </c>
      <c r="L1055" s="3">
        <v>43520</v>
      </c>
      <c r="M1055" s="1">
        <v>880</v>
      </c>
      <c r="N1055" s="1" t="s">
        <v>2243</v>
      </c>
      <c r="O1055" s="1" t="s">
        <v>6120</v>
      </c>
      <c r="P1055" s="1">
        <v>40</v>
      </c>
      <c r="Q1055" s="1" t="s">
        <v>6121</v>
      </c>
      <c r="R1055">
        <f t="shared" ca="1" si="16"/>
        <v>0</v>
      </c>
      <c r="S1055">
        <f t="shared" ca="1" si="16"/>
        <v>1</v>
      </c>
    </row>
    <row r="1056" spans="1:19" ht="13.2">
      <c r="A1056" s="1" t="s">
        <v>6122</v>
      </c>
      <c r="B1056" s="1">
        <v>44</v>
      </c>
      <c r="C1056" s="1" t="str">
        <f ca="1">IFERROR(__xludf.DUMMYFUNCTION("GOOGLETRANSLATE(D1056,""en"",""pt"")"),"Médio")</f>
        <v>Médio</v>
      </c>
      <c r="D1056" s="3">
        <v>44264</v>
      </c>
      <c r="E1056" s="1">
        <v>2</v>
      </c>
      <c r="F1056" s="2" t="str">
        <f ca="1">IFERROR(__xludf.DUMMYFUNCTION("GOOGLETRANSLATE(I1056,""en"",""pt"")"),"Manteiga")</f>
        <v>Manteiga</v>
      </c>
      <c r="G1056" s="1" t="s">
        <v>6123</v>
      </c>
      <c r="H1056" s="1" t="s">
        <v>6124</v>
      </c>
      <c r="I1056" s="1" t="str">
        <f ca="1">IFERROR(__xludf.DUMMYFUNCTION("GOOGLETRANSLATE(O1056,""en"",""pt"")"),"37")</f>
        <v>37</v>
      </c>
      <c r="J1056" s="1" t="str">
        <f ca="1">IFERROR(__xludf.DUMMYFUNCTION("GOOGLETRANSLATE(Q1056,""en"",""pt"")"),"Refrigerado")</f>
        <v>Refrigerado</v>
      </c>
      <c r="K1056" s="3">
        <v>44257</v>
      </c>
      <c r="L1056" s="3">
        <v>44294</v>
      </c>
      <c r="M1056" s="1">
        <v>178</v>
      </c>
      <c r="N1056" s="1" t="s">
        <v>6125</v>
      </c>
      <c r="O1056" s="5">
        <v>2351857</v>
      </c>
      <c r="P1056" s="1">
        <v>25</v>
      </c>
      <c r="Q1056" s="1" t="s">
        <v>6126</v>
      </c>
      <c r="R1056">
        <f t="shared" ca="1" si="16"/>
        <v>1</v>
      </c>
      <c r="S1056">
        <f t="shared" ca="1" si="16"/>
        <v>0</v>
      </c>
    </row>
    <row r="1057" spans="1:19" ht="13.2">
      <c r="A1057" s="1" t="s">
        <v>6127</v>
      </c>
      <c r="B1057" s="1">
        <v>77</v>
      </c>
      <c r="C1057" s="1" t="str">
        <f ca="1">IFERROR(__xludf.DUMMYFUNCTION("GOOGLETRANSLATE(D1057,""en"",""pt"")"),"Pequeno")</f>
        <v>Pequeno</v>
      </c>
      <c r="D1057" s="3">
        <v>43857</v>
      </c>
      <c r="E1057" s="1">
        <v>6</v>
      </c>
      <c r="F1057" s="2" t="str">
        <f ca="1">IFERROR(__xludf.DUMMYFUNCTION("GOOGLETRANSLATE(I1057,""en"",""pt"")"),"Coalhada")</f>
        <v>Coalhada</v>
      </c>
      <c r="G1057" s="1" t="s">
        <v>6128</v>
      </c>
      <c r="H1057" s="1" t="s">
        <v>2124</v>
      </c>
      <c r="I1057" s="1" t="str">
        <f ca="1">IFERROR(__xludf.DUMMYFUNCTION("GOOGLETRANSLATE(O1057,""en"",""pt"")"),"6")</f>
        <v>6</v>
      </c>
      <c r="J1057" s="1" t="str">
        <f ca="1">IFERROR(__xludf.DUMMYFUNCTION("GOOGLETRANSLATE(Q1057,""en"",""pt"")"),"Refrigerado")</f>
        <v>Refrigerado</v>
      </c>
      <c r="K1057" s="3">
        <v>43822</v>
      </c>
      <c r="L1057" s="3">
        <v>43828</v>
      </c>
      <c r="M1057" s="1">
        <v>558</v>
      </c>
      <c r="N1057" s="1" t="s">
        <v>4244</v>
      </c>
      <c r="O1057" s="1" t="s">
        <v>6129</v>
      </c>
      <c r="P1057" s="1">
        <v>408</v>
      </c>
      <c r="Q1057" s="1" t="s">
        <v>6130</v>
      </c>
      <c r="R1057">
        <f t="shared" ca="1" si="16"/>
        <v>0</v>
      </c>
      <c r="S1057">
        <f t="shared" ca="1" si="16"/>
        <v>1</v>
      </c>
    </row>
    <row r="1058" spans="1:19" ht="13.2">
      <c r="A1058" s="1" t="s">
        <v>6131</v>
      </c>
      <c r="B1058" s="1">
        <v>28</v>
      </c>
      <c r="C1058" s="1" t="str">
        <f ca="1">IFERROR(__xludf.DUMMYFUNCTION("GOOGLETRANSLATE(D1058,""en"",""pt"")"),"Pequeno")</f>
        <v>Pequeno</v>
      </c>
      <c r="D1058" s="3">
        <v>44589</v>
      </c>
      <c r="E1058" s="1">
        <v>5</v>
      </c>
      <c r="F1058" s="2" t="str">
        <f ca="1">IFERROR(__xludf.DUMMYFUNCTION("GOOGLETRANSLATE(I1058,""en"",""pt"")"),"Sorvete")</f>
        <v>Sorvete</v>
      </c>
      <c r="G1058" s="1" t="s">
        <v>6132</v>
      </c>
      <c r="H1058" s="1" t="s">
        <v>6133</v>
      </c>
      <c r="I1058" s="1" t="str">
        <f ca="1">IFERROR(__xludf.DUMMYFUNCTION("GOOGLETRANSLATE(O1058,""en"",""pt"")"),"28")</f>
        <v>28</v>
      </c>
      <c r="J1058" s="1" t="str">
        <f ca="1">IFERROR(__xludf.DUMMYFUNCTION("GOOGLETRANSLATE(Q1058,""en"",""pt"")"),"Congeladas")</f>
        <v>Congeladas</v>
      </c>
      <c r="K1058" s="3">
        <v>44531</v>
      </c>
      <c r="L1058" s="3">
        <v>44559</v>
      </c>
      <c r="M1058" s="1">
        <v>623</v>
      </c>
      <c r="N1058" s="1" t="s">
        <v>6134</v>
      </c>
      <c r="O1058" s="1" t="s">
        <v>6135</v>
      </c>
      <c r="P1058" s="1">
        <v>250</v>
      </c>
      <c r="Q1058" s="1" t="s">
        <v>1320</v>
      </c>
      <c r="R1058">
        <f t="shared" ca="1" si="16"/>
        <v>0</v>
      </c>
      <c r="S1058">
        <f t="shared" ca="1" si="16"/>
        <v>0</v>
      </c>
    </row>
    <row r="1059" spans="1:19" ht="13.2">
      <c r="A1059" s="1" t="s">
        <v>6137</v>
      </c>
      <c r="B1059" s="1">
        <v>42</v>
      </c>
      <c r="C1059" s="1" t="str">
        <f ca="1">IFERROR(__xludf.DUMMYFUNCTION("GOOGLETRANSLATE(D1059,""en"",""pt"")"),"Grande")</f>
        <v>Grande</v>
      </c>
      <c r="D1059" s="3">
        <v>43652</v>
      </c>
      <c r="E1059" s="1">
        <v>10</v>
      </c>
      <c r="F1059" s="2" t="str">
        <f ca="1">IFERROR(__xludf.DUMMYFUNCTION("GOOGLETRANSLATE(I1059,""en"",""pt"")"),"ghee")</f>
        <v>ghee</v>
      </c>
      <c r="G1059" s="1" t="s">
        <v>6138</v>
      </c>
      <c r="H1059" s="1" t="s">
        <v>6139</v>
      </c>
      <c r="I1059" s="1" t="str">
        <f ca="1">IFERROR(__xludf.DUMMYFUNCTION("GOOGLETRANSLATE(O1059,""en"",""pt"")"),"136")</f>
        <v>136</v>
      </c>
      <c r="J1059" s="1" t="str">
        <f ca="1">IFERROR(__xludf.DUMMYFUNCTION("GOOGLETRANSLATE(Q1059,""en"",""pt"")"),"Ambiente")</f>
        <v>Ambiente</v>
      </c>
      <c r="K1059" s="3">
        <v>43619</v>
      </c>
      <c r="L1059" s="3">
        <v>43755</v>
      </c>
      <c r="M1059" s="1">
        <v>240</v>
      </c>
      <c r="N1059" s="6">
        <v>45347</v>
      </c>
      <c r="O1059" s="5">
        <v>1499170</v>
      </c>
      <c r="P1059" s="1">
        <v>270</v>
      </c>
      <c r="Q1059" s="1" t="s">
        <v>2273</v>
      </c>
      <c r="R1059">
        <f t="shared" ca="1" si="16"/>
        <v>1</v>
      </c>
      <c r="S1059">
        <f t="shared" ca="1" si="16"/>
        <v>0</v>
      </c>
    </row>
    <row r="1060" spans="1:19" ht="13.2">
      <c r="A1060" s="1" t="s">
        <v>6141</v>
      </c>
      <c r="B1060" s="1">
        <v>72</v>
      </c>
      <c r="C1060" s="1" t="str">
        <f ca="1">IFERROR(__xludf.DUMMYFUNCTION("GOOGLETRANSLATE(D1060,""en"",""pt"")"),"Médio")</f>
        <v>Médio</v>
      </c>
      <c r="D1060" s="3">
        <v>44253</v>
      </c>
      <c r="E1060" s="1">
        <v>5</v>
      </c>
      <c r="F1060" s="2" t="str">
        <f ca="1">IFERROR(__xludf.DUMMYFUNCTION("GOOGLETRANSLATE(I1060,""en"",""pt"")"),"Sorvete")</f>
        <v>Sorvete</v>
      </c>
      <c r="G1060" s="1" t="s">
        <v>6142</v>
      </c>
      <c r="H1060" s="1" t="s">
        <v>5747</v>
      </c>
      <c r="I1060" s="1" t="str">
        <f ca="1">IFERROR(__xludf.DUMMYFUNCTION("GOOGLETRANSLATE(O1060,""en"",""pt"")"),"25")</f>
        <v>25</v>
      </c>
      <c r="J1060" s="1" t="str">
        <f ca="1">IFERROR(__xludf.DUMMYFUNCTION("GOOGLETRANSLATE(Q1060,""en"",""pt"")"),"Congeladas")</f>
        <v>Congeladas</v>
      </c>
      <c r="K1060" s="3">
        <v>44201</v>
      </c>
      <c r="L1060" s="3">
        <v>44226</v>
      </c>
      <c r="M1060" s="1">
        <v>315</v>
      </c>
      <c r="N1060" s="1" t="s">
        <v>4339</v>
      </c>
      <c r="O1060" s="1" t="s">
        <v>6143</v>
      </c>
      <c r="P1060" s="1">
        <v>665</v>
      </c>
      <c r="Q1060" s="1" t="s">
        <v>6145</v>
      </c>
      <c r="R1060">
        <f t="shared" ca="1" si="16"/>
        <v>0</v>
      </c>
      <c r="S1060">
        <f t="shared" ca="1" si="16"/>
        <v>0</v>
      </c>
    </row>
    <row r="1061" spans="1:19" ht="13.2">
      <c r="A1061" s="1" t="s">
        <v>6146</v>
      </c>
      <c r="B1061" s="1">
        <v>57</v>
      </c>
      <c r="C1061" s="1" t="str">
        <f ca="1">IFERROR(__xludf.DUMMYFUNCTION("GOOGLETRANSLATE(D1061,""en"",""pt"")"),"Grande")</f>
        <v>Grande</v>
      </c>
      <c r="D1061" s="3">
        <v>44888</v>
      </c>
      <c r="E1061" s="1">
        <v>5</v>
      </c>
      <c r="F1061" s="2" t="str">
        <f ca="1">IFERROR(__xludf.DUMMYFUNCTION("GOOGLETRANSLATE(I1061,""en"",""pt"")"),"Sorvete")</f>
        <v>Sorvete</v>
      </c>
      <c r="G1061" s="1" t="s">
        <v>6147</v>
      </c>
      <c r="H1061" s="1" t="s">
        <v>6148</v>
      </c>
      <c r="I1061" s="1" t="str">
        <f ca="1">IFERROR(__xludf.DUMMYFUNCTION("GOOGLETRANSLATE(O1061,""en"",""pt"")"),"22")</f>
        <v>22</v>
      </c>
      <c r="J1061" s="1" t="str">
        <f ca="1">IFERROR(__xludf.DUMMYFUNCTION("GOOGLETRANSLATE(Q1061,""en"",""pt"")"),"Congeladas")</f>
        <v>Congeladas</v>
      </c>
      <c r="K1061" s="3">
        <v>44854</v>
      </c>
      <c r="L1061" s="3">
        <v>44876</v>
      </c>
      <c r="M1061" s="1">
        <v>45</v>
      </c>
      <c r="N1061" s="1" t="s">
        <v>6149</v>
      </c>
      <c r="O1061" s="1" t="s">
        <v>6150</v>
      </c>
      <c r="P1061" s="1">
        <v>168</v>
      </c>
      <c r="Q1061" s="1" t="s">
        <v>6151</v>
      </c>
      <c r="R1061">
        <f t="shared" ca="1" si="16"/>
        <v>0</v>
      </c>
      <c r="S1061">
        <f t="shared" ca="1" si="16"/>
        <v>1</v>
      </c>
    </row>
    <row r="1062" spans="1:19" ht="13.2">
      <c r="A1062" s="1" t="s">
        <v>6152</v>
      </c>
      <c r="B1062" s="1">
        <v>72</v>
      </c>
      <c r="C1062" s="1" t="str">
        <f ca="1">IFERROR(__xludf.DUMMYFUNCTION("GOOGLETRANSLATE(D1062,""en"",""pt"")"),"Pequeno")</f>
        <v>Pequeno</v>
      </c>
      <c r="D1062" s="3">
        <v>44636</v>
      </c>
      <c r="E1062" s="1">
        <v>8</v>
      </c>
      <c r="F1062" s="2" t="str">
        <f ca="1">IFERROR(__xludf.DUMMYFUNCTION("GOOGLETRANSLATE(I1062,""en"",""pt"")"),"Soro de leite coalhado")</f>
        <v>Soro de leite coalhado</v>
      </c>
      <c r="G1062" s="1" t="s">
        <v>6153</v>
      </c>
      <c r="H1062" s="1" t="s">
        <v>6154</v>
      </c>
      <c r="I1062" s="1" t="str">
        <f ca="1">IFERROR(__xludf.DUMMYFUNCTION("GOOGLETRANSLATE(O1062,""en"",""pt"")"),"14")</f>
        <v>14</v>
      </c>
      <c r="J1062" s="1" t="str">
        <f ca="1">IFERROR(__xludf.DUMMYFUNCTION("GOOGLETRANSLATE(Q1062,""en"",""pt"")"),"Refrigerado")</f>
        <v>Refrigerado</v>
      </c>
      <c r="K1062" s="3">
        <v>44630</v>
      </c>
      <c r="L1062" s="3">
        <v>44644</v>
      </c>
      <c r="M1062" s="1">
        <v>318</v>
      </c>
      <c r="N1062" s="1" t="s">
        <v>6155</v>
      </c>
      <c r="O1062" s="1" t="s">
        <v>6156</v>
      </c>
      <c r="P1062" s="1">
        <v>517</v>
      </c>
      <c r="Q1062" s="1" t="s">
        <v>6157</v>
      </c>
      <c r="R1062">
        <f t="shared" ca="1" si="16"/>
        <v>0</v>
      </c>
      <c r="S1062">
        <f t="shared" ca="1" si="16"/>
        <v>0</v>
      </c>
    </row>
    <row r="1063" spans="1:19" ht="13.2">
      <c r="A1063" s="1" t="s">
        <v>6158</v>
      </c>
      <c r="B1063" s="1">
        <v>58</v>
      </c>
      <c r="C1063" s="1" t="str">
        <f ca="1">IFERROR(__xludf.DUMMYFUNCTION("GOOGLETRANSLATE(D1063,""en"",""pt"")"),"Pequeno")</f>
        <v>Pequeno</v>
      </c>
      <c r="D1063" s="3">
        <v>44060</v>
      </c>
      <c r="E1063" s="1">
        <v>4</v>
      </c>
      <c r="F1063" s="2" t="str">
        <f ca="1">IFERROR(__xludf.DUMMYFUNCTION("GOOGLETRANSLATE(I1063,""en"",""pt"")"),"Iogurte")</f>
        <v>Iogurte</v>
      </c>
      <c r="G1063" s="1" t="s">
        <v>6159</v>
      </c>
      <c r="H1063" s="1" t="s">
        <v>6160</v>
      </c>
      <c r="I1063" s="1" t="str">
        <f ca="1">IFERROR(__xludf.DUMMYFUNCTION("GOOGLETRANSLATE(O1063,""en"",""pt"")"),"27")</f>
        <v>27</v>
      </c>
      <c r="J1063" s="1" t="str">
        <f ca="1">IFERROR(__xludf.DUMMYFUNCTION("GOOGLETRANSLATE(Q1063,""en"",""pt"")"),"Refrigerado")</f>
        <v>Refrigerado</v>
      </c>
      <c r="K1063" s="3">
        <v>44035</v>
      </c>
      <c r="L1063" s="3">
        <v>44062</v>
      </c>
      <c r="M1063" s="1">
        <v>451</v>
      </c>
      <c r="N1063" s="1" t="s">
        <v>5715</v>
      </c>
      <c r="O1063" s="1" t="s">
        <v>6161</v>
      </c>
      <c r="P1063" s="1">
        <v>284</v>
      </c>
      <c r="Q1063" s="1" t="s">
        <v>6163</v>
      </c>
      <c r="R1063">
        <f t="shared" ca="1" si="16"/>
        <v>1</v>
      </c>
      <c r="S1063">
        <f t="shared" ca="1" si="16"/>
        <v>0</v>
      </c>
    </row>
    <row r="1064" spans="1:19" ht="13.2">
      <c r="A1064" s="1" t="s">
        <v>6164</v>
      </c>
      <c r="B1064" s="1">
        <v>87</v>
      </c>
      <c r="C1064" s="1" t="str">
        <f ca="1">IFERROR(__xludf.DUMMYFUNCTION("GOOGLETRANSLATE(D1064,""en"",""pt"")"),"Médio")</f>
        <v>Médio</v>
      </c>
      <c r="D1064" s="3">
        <v>44009</v>
      </c>
      <c r="E1064" s="1">
        <v>10</v>
      </c>
      <c r="F1064" s="2" t="str">
        <f ca="1">IFERROR(__xludf.DUMMYFUNCTION("GOOGLETRANSLATE(I1064,""en"",""pt"")"),"ghee")</f>
        <v>ghee</v>
      </c>
      <c r="G1064" s="1" t="s">
        <v>6165</v>
      </c>
      <c r="H1064" s="1" t="s">
        <v>94</v>
      </c>
      <c r="I1064" s="1" t="str">
        <f ca="1">IFERROR(__xludf.DUMMYFUNCTION("GOOGLETRANSLATE(O1064,""en"",""pt"")"),"119")</f>
        <v>119</v>
      </c>
      <c r="J1064" s="1" t="str">
        <f ca="1">IFERROR(__xludf.DUMMYFUNCTION("GOOGLETRANSLATE(Q1064,""en"",""pt"")"),"Ambiente")</f>
        <v>Ambiente</v>
      </c>
      <c r="K1064" s="3">
        <v>43960</v>
      </c>
      <c r="L1064" s="3">
        <v>44079</v>
      </c>
      <c r="M1064" s="1">
        <v>520</v>
      </c>
      <c r="N1064" s="1" t="s">
        <v>1900</v>
      </c>
      <c r="O1064" s="1" t="s">
        <v>6166</v>
      </c>
      <c r="P1064" s="1">
        <v>160</v>
      </c>
      <c r="Q1064" s="1" t="s">
        <v>3580</v>
      </c>
      <c r="R1064">
        <f t="shared" ca="1" si="16"/>
        <v>1</v>
      </c>
      <c r="S1064">
        <f t="shared" ca="1" si="16"/>
        <v>1</v>
      </c>
    </row>
    <row r="1065" spans="1:19" ht="13.2">
      <c r="A1065" s="1" t="s">
        <v>2961</v>
      </c>
      <c r="B1065" s="1">
        <v>58</v>
      </c>
      <c r="C1065" s="1" t="str">
        <f ca="1">IFERROR(__xludf.DUMMYFUNCTION("GOOGLETRANSLATE(D1065,""en"",""pt"")"),"Pequeno")</f>
        <v>Pequeno</v>
      </c>
      <c r="D1065" s="3">
        <v>43877</v>
      </c>
      <c r="E1065" s="1">
        <v>5</v>
      </c>
      <c r="F1065" s="2" t="str">
        <f ca="1">IFERROR(__xludf.DUMMYFUNCTION("GOOGLETRANSLATE(I1065,""en"",""pt"")"),"Sorvete")</f>
        <v>Sorvete</v>
      </c>
      <c r="G1065" s="1" t="s">
        <v>6168</v>
      </c>
      <c r="H1065" s="1" t="s">
        <v>6169</v>
      </c>
      <c r="I1065" s="1" t="str">
        <f ca="1">IFERROR(__xludf.DUMMYFUNCTION("GOOGLETRANSLATE(O1065,""en"",""pt"")"),"26")</f>
        <v>26</v>
      </c>
      <c r="J1065" s="1" t="str">
        <f ca="1">IFERROR(__xludf.DUMMYFUNCTION("GOOGLETRANSLATE(Q1065,""en"",""pt"")"),"Congeladas")</f>
        <v>Congeladas</v>
      </c>
      <c r="K1065" s="3">
        <v>43825</v>
      </c>
      <c r="L1065" s="3">
        <v>43851</v>
      </c>
      <c r="M1065" s="1">
        <v>55</v>
      </c>
      <c r="N1065" s="1" t="s">
        <v>6170</v>
      </c>
      <c r="O1065" s="1" t="s">
        <v>6171</v>
      </c>
      <c r="P1065" s="1">
        <v>384</v>
      </c>
      <c r="Q1065" s="1" t="s">
        <v>6173</v>
      </c>
      <c r="R1065">
        <f t="shared" ca="1" si="16"/>
        <v>1</v>
      </c>
      <c r="S1065">
        <f t="shared" ca="1" si="16"/>
        <v>1</v>
      </c>
    </row>
    <row r="1066" spans="1:19" ht="13.2">
      <c r="A1066" s="1" t="s">
        <v>6174</v>
      </c>
      <c r="B1066" s="1">
        <v>93</v>
      </c>
      <c r="C1066" s="1" t="str">
        <f ca="1">IFERROR(__xludf.DUMMYFUNCTION("GOOGLETRANSLATE(D1066,""en"",""pt"")"),"Grande")</f>
        <v>Grande</v>
      </c>
      <c r="D1066" s="3">
        <v>44454</v>
      </c>
      <c r="E1066" s="1">
        <v>5</v>
      </c>
      <c r="F1066" s="2" t="str">
        <f ca="1">IFERROR(__xludf.DUMMYFUNCTION("GOOGLETRANSLATE(I1066,""en"",""pt"")"),"Sorvete")</f>
        <v>Sorvete</v>
      </c>
      <c r="G1066" s="1" t="s">
        <v>6175</v>
      </c>
      <c r="H1066" s="1" t="s">
        <v>6176</v>
      </c>
      <c r="I1066" s="1" t="str">
        <f ca="1">IFERROR(__xludf.DUMMYFUNCTION("GOOGLETRANSLATE(O1066,""en"",""pt"")"),"22")</f>
        <v>22</v>
      </c>
      <c r="J1066" s="1" t="str">
        <f ca="1">IFERROR(__xludf.DUMMYFUNCTION("GOOGLETRANSLATE(Q1066,""en"",""pt"")"),"Congeladas")</f>
        <v>Congeladas</v>
      </c>
      <c r="K1066" s="3">
        <v>44437</v>
      </c>
      <c r="L1066" s="3">
        <v>44459</v>
      </c>
      <c r="M1066" s="1">
        <v>75</v>
      </c>
      <c r="N1066" s="1" t="s">
        <v>6177</v>
      </c>
      <c r="O1066" s="1" t="s">
        <v>6178</v>
      </c>
      <c r="P1066" s="1">
        <v>179</v>
      </c>
      <c r="Q1066" s="1" t="s">
        <v>6179</v>
      </c>
      <c r="R1066">
        <f t="shared" ca="1" si="16"/>
        <v>0</v>
      </c>
      <c r="S1066">
        <f t="shared" ca="1" si="16"/>
        <v>0</v>
      </c>
    </row>
    <row r="1067" spans="1:19" ht="13.2">
      <c r="A1067" s="1" t="s">
        <v>6180</v>
      </c>
      <c r="B1067" s="1">
        <v>34</v>
      </c>
      <c r="C1067" s="1" t="str">
        <f ca="1">IFERROR(__xludf.DUMMYFUNCTION("GOOGLETRANSLATE(D1067,""en"",""pt"")"),"Médio")</f>
        <v>Médio</v>
      </c>
      <c r="D1067" s="3">
        <v>43506</v>
      </c>
      <c r="E1067" s="1">
        <v>10</v>
      </c>
      <c r="F1067" s="2" t="str">
        <f ca="1">IFERROR(__xludf.DUMMYFUNCTION("GOOGLETRANSLATE(I1067,""en"",""pt"")"),"ghee")</f>
        <v>ghee</v>
      </c>
      <c r="G1067" s="1" t="s">
        <v>6181</v>
      </c>
      <c r="H1067" s="1" t="s">
        <v>2186</v>
      </c>
      <c r="I1067" s="1" t="str">
        <f ca="1">IFERROR(__xludf.DUMMYFUNCTION("GOOGLETRANSLATE(O1067,""en"",""pt"")"),"130")</f>
        <v>130</v>
      </c>
      <c r="J1067" s="1" t="str">
        <f ca="1">IFERROR(__xludf.DUMMYFUNCTION("GOOGLETRANSLATE(Q1067,""en"",""pt"")"),"Ambiente")</f>
        <v>Ambiente</v>
      </c>
      <c r="K1067" s="3">
        <v>43483</v>
      </c>
      <c r="L1067" s="3">
        <v>43613</v>
      </c>
      <c r="M1067" s="1">
        <v>348</v>
      </c>
      <c r="N1067" s="1" t="s">
        <v>6182</v>
      </c>
      <c r="O1067" s="1" t="s">
        <v>6183</v>
      </c>
      <c r="P1067" s="1">
        <v>119</v>
      </c>
      <c r="Q1067" s="1" t="s">
        <v>2902</v>
      </c>
      <c r="R1067">
        <f t="shared" ca="1" si="16"/>
        <v>0</v>
      </c>
      <c r="S1067">
        <f t="shared" ca="1" si="16"/>
        <v>0</v>
      </c>
    </row>
    <row r="1068" spans="1:19" ht="13.2">
      <c r="A1068" s="1" t="s">
        <v>6184</v>
      </c>
      <c r="B1068" s="1">
        <v>50</v>
      </c>
      <c r="C1068" s="1" t="str">
        <f ca="1">IFERROR(__xludf.DUMMYFUNCTION("GOOGLETRANSLATE(D1068,""en"",""pt"")"),"Médio")</f>
        <v>Médio</v>
      </c>
      <c r="D1068" s="3">
        <v>44532</v>
      </c>
      <c r="E1068" s="1">
        <v>7</v>
      </c>
      <c r="F1068" s="2" t="str">
        <f ca="1">IFERROR(__xludf.DUMMYFUNCTION("GOOGLETRANSLATE(I1068,""en"",""pt"")"),"Lassi")</f>
        <v>Lassi</v>
      </c>
      <c r="G1068" s="1" t="s">
        <v>6185</v>
      </c>
      <c r="H1068" s="4">
        <v>45398</v>
      </c>
      <c r="I1068" s="1" t="str">
        <f ca="1">IFERROR(__xludf.DUMMYFUNCTION("GOOGLETRANSLATE(O1068,""en"",""pt"")"),"12")</f>
        <v>12</v>
      </c>
      <c r="J1068" s="1" t="str">
        <f ca="1">IFERROR(__xludf.DUMMYFUNCTION("GOOGLETRANSLATE(Q1068,""en"",""pt"")"),"Refrigerado")</f>
        <v>Refrigerado</v>
      </c>
      <c r="K1068" s="3">
        <v>44492</v>
      </c>
      <c r="L1068" s="3">
        <v>44504</v>
      </c>
      <c r="M1068" s="1">
        <v>318</v>
      </c>
      <c r="N1068" s="1" t="s">
        <v>6186</v>
      </c>
      <c r="O1068" s="5">
        <v>903002</v>
      </c>
      <c r="P1068" s="1">
        <v>321</v>
      </c>
      <c r="Q1068" s="1" t="s">
        <v>6187</v>
      </c>
      <c r="R1068">
        <f t="shared" ca="1" si="16"/>
        <v>0</v>
      </c>
      <c r="S1068">
        <f t="shared" ca="1" si="16"/>
        <v>1</v>
      </c>
    </row>
    <row r="1069" spans="1:19" ht="13.2">
      <c r="A1069" s="1" t="s">
        <v>6188</v>
      </c>
      <c r="B1069" s="1">
        <v>86</v>
      </c>
      <c r="C1069" s="1" t="str">
        <f ca="1">IFERROR(__xludf.DUMMYFUNCTION("GOOGLETRANSLATE(D1069,""en"",""pt"")"),"Médio")</f>
        <v>Médio</v>
      </c>
      <c r="D1069" s="3">
        <v>44237</v>
      </c>
      <c r="E1069" s="1">
        <v>8</v>
      </c>
      <c r="F1069" s="2" t="str">
        <f ca="1">IFERROR(__xludf.DUMMYFUNCTION("GOOGLETRANSLATE(I1069,""en"",""pt"")"),"Soro de leite coalhado")</f>
        <v>Soro de leite coalhado</v>
      </c>
      <c r="G1069" s="1" t="s">
        <v>6189</v>
      </c>
      <c r="H1069" s="1" t="s">
        <v>4090</v>
      </c>
      <c r="I1069" s="1" t="str">
        <f ca="1">IFERROR(__xludf.DUMMYFUNCTION("GOOGLETRANSLATE(O1069,""en"",""pt"")"),"13")</f>
        <v>13</v>
      </c>
      <c r="J1069" s="1" t="str">
        <f ca="1">IFERROR(__xludf.DUMMYFUNCTION("GOOGLETRANSLATE(Q1069,""en"",""pt"")"),"Refrigerado")</f>
        <v>Refrigerado</v>
      </c>
      <c r="K1069" s="3">
        <v>44234</v>
      </c>
      <c r="L1069" s="3">
        <v>44247</v>
      </c>
      <c r="M1069" s="1">
        <v>136</v>
      </c>
      <c r="N1069" s="1" t="s">
        <v>6190</v>
      </c>
      <c r="O1069" s="1" t="s">
        <v>6191</v>
      </c>
      <c r="P1069" s="1">
        <v>786</v>
      </c>
      <c r="Q1069" s="1" t="s">
        <v>6192</v>
      </c>
      <c r="R1069">
        <f t="shared" ca="1" si="16"/>
        <v>1</v>
      </c>
      <c r="S1069">
        <f t="shared" ca="1" si="16"/>
        <v>0</v>
      </c>
    </row>
    <row r="1070" spans="1:19" ht="13.2">
      <c r="A1070" s="1" t="s">
        <v>6193</v>
      </c>
      <c r="B1070" s="1">
        <v>80</v>
      </c>
      <c r="C1070" s="1" t="str">
        <f ca="1">IFERROR(__xludf.DUMMYFUNCTION("GOOGLETRANSLATE(D1070,""en"",""pt"")"),"Pequeno")</f>
        <v>Pequeno</v>
      </c>
      <c r="D1070" s="3">
        <v>43785</v>
      </c>
      <c r="E1070" s="1">
        <v>1</v>
      </c>
      <c r="F1070" s="2" t="str">
        <f ca="1">IFERROR(__xludf.DUMMYFUNCTION("GOOGLETRANSLATE(I1070,""en"",""pt"")"),"Leite")</f>
        <v>Leite</v>
      </c>
      <c r="G1070" s="1" t="s">
        <v>6194</v>
      </c>
      <c r="H1070" s="1" t="s">
        <v>6195</v>
      </c>
      <c r="I1070" s="1" t="str">
        <f ca="1">IFERROR(__xludf.DUMMYFUNCTION("GOOGLETRANSLATE(O1070,""en"",""pt"")"),"22")</f>
        <v>22</v>
      </c>
      <c r="J1070" s="1" t="str">
        <f ca="1">IFERROR(__xludf.DUMMYFUNCTION("GOOGLETRANSLATE(Q1070,""en"",""pt"")"),"Pacote Tetra")</f>
        <v>Pacote Tetra</v>
      </c>
      <c r="K1070" s="3">
        <v>43726</v>
      </c>
      <c r="L1070" s="3">
        <v>43748</v>
      </c>
      <c r="M1070" s="1">
        <v>106</v>
      </c>
      <c r="N1070" s="1" t="s">
        <v>6196</v>
      </c>
      <c r="O1070" s="1" t="s">
        <v>6197</v>
      </c>
      <c r="P1070" s="1">
        <v>170</v>
      </c>
      <c r="Q1070" s="1" t="s">
        <v>6199</v>
      </c>
      <c r="R1070">
        <f t="shared" ca="1" si="16"/>
        <v>1</v>
      </c>
      <c r="S1070">
        <f t="shared" ca="1" si="16"/>
        <v>1</v>
      </c>
    </row>
    <row r="1071" spans="1:19" ht="13.2">
      <c r="A1071" s="1" t="s">
        <v>6200</v>
      </c>
      <c r="B1071" s="1">
        <v>100</v>
      </c>
      <c r="C1071" s="1" t="str">
        <f ca="1">IFERROR(__xludf.DUMMYFUNCTION("GOOGLETRANSLATE(D1071,""en"",""pt"")"),"Grande")</f>
        <v>Grande</v>
      </c>
      <c r="D1071" s="3">
        <v>43588</v>
      </c>
      <c r="E1071" s="1">
        <v>1</v>
      </c>
      <c r="F1071" s="2" t="str">
        <f ca="1">IFERROR(__xludf.DUMMYFUNCTION("GOOGLETRANSLATE(I1071,""en"",""pt"")"),"Leite")</f>
        <v>Leite</v>
      </c>
      <c r="G1071" s="1" t="s">
        <v>6201</v>
      </c>
      <c r="H1071" s="1" t="s">
        <v>1509</v>
      </c>
      <c r="I1071" s="1" t="str">
        <f ca="1">IFERROR(__xludf.DUMMYFUNCTION("GOOGLETRANSLATE(O1071,""en"",""pt"")"),"28")</f>
        <v>28</v>
      </c>
      <c r="J1071" s="1" t="str">
        <f ca="1">IFERROR(__xludf.DUMMYFUNCTION("GOOGLETRANSLATE(Q1071,""en"",""pt"")"),"Pacote Tetra")</f>
        <v>Pacote Tetra</v>
      </c>
      <c r="K1071" s="3">
        <v>43565</v>
      </c>
      <c r="L1071" s="3">
        <v>43593</v>
      </c>
      <c r="M1071" s="1">
        <v>63</v>
      </c>
      <c r="N1071" s="1" t="s">
        <v>6202</v>
      </c>
      <c r="O1071" s="1" t="s">
        <v>6203</v>
      </c>
      <c r="P1071" s="1">
        <v>306</v>
      </c>
      <c r="Q1071" s="1" t="s">
        <v>6205</v>
      </c>
      <c r="R1071">
        <f t="shared" ca="1" si="16"/>
        <v>1</v>
      </c>
      <c r="S1071">
        <f t="shared" ca="1" si="16"/>
        <v>0</v>
      </c>
    </row>
    <row r="1072" spans="1:19" ht="13.2">
      <c r="A1072" s="1" t="s">
        <v>6206</v>
      </c>
      <c r="B1072" s="1">
        <v>30</v>
      </c>
      <c r="C1072" s="1" t="str">
        <f ca="1">IFERROR(__xludf.DUMMYFUNCTION("GOOGLETRANSLATE(D1072,""en"",""pt"")"),"Pequeno")</f>
        <v>Pequeno</v>
      </c>
      <c r="D1072" s="3">
        <v>43694</v>
      </c>
      <c r="E1072" s="1">
        <v>5</v>
      </c>
      <c r="F1072" s="2" t="str">
        <f ca="1">IFERROR(__xludf.DUMMYFUNCTION("GOOGLETRANSLATE(I1072,""en"",""pt"")"),"Sorvete")</f>
        <v>Sorvete</v>
      </c>
      <c r="G1072" s="1" t="s">
        <v>6207</v>
      </c>
      <c r="H1072" s="1" t="s">
        <v>1380</v>
      </c>
      <c r="I1072" s="1" t="str">
        <f ca="1">IFERROR(__xludf.DUMMYFUNCTION("GOOGLETRANSLATE(O1072,""en"",""pt"")"),"22")</f>
        <v>22</v>
      </c>
      <c r="J1072" s="1" t="str">
        <f ca="1">IFERROR(__xludf.DUMMYFUNCTION("GOOGLETRANSLATE(Q1072,""en"",""pt"")"),"Congeladas")</f>
        <v>Congeladas</v>
      </c>
      <c r="K1072" s="3">
        <v>43658</v>
      </c>
      <c r="L1072" s="3">
        <v>43680</v>
      </c>
      <c r="M1072" s="1">
        <v>192</v>
      </c>
      <c r="N1072" s="1" t="s">
        <v>6208</v>
      </c>
      <c r="O1072" s="1" t="s">
        <v>6209</v>
      </c>
      <c r="P1072" s="1">
        <v>131</v>
      </c>
      <c r="Q1072" s="1" t="s">
        <v>6211</v>
      </c>
      <c r="R1072">
        <f t="shared" ca="1" si="16"/>
        <v>0</v>
      </c>
      <c r="S1072">
        <f t="shared" ca="1" si="16"/>
        <v>1</v>
      </c>
    </row>
    <row r="1073" spans="1:19" ht="13.2">
      <c r="A1073" s="1" t="s">
        <v>6212</v>
      </c>
      <c r="B1073" s="1">
        <v>29</v>
      </c>
      <c r="C1073" s="1" t="str">
        <f ca="1">IFERROR(__xludf.DUMMYFUNCTION("GOOGLETRANSLATE(D1073,""en"",""pt"")"),"Pequeno")</f>
        <v>Pequeno</v>
      </c>
      <c r="D1073" s="3">
        <v>43929</v>
      </c>
      <c r="E1073" s="1">
        <v>8</v>
      </c>
      <c r="F1073" s="2" t="str">
        <f ca="1">IFERROR(__xludf.DUMMYFUNCTION("GOOGLETRANSLATE(I1073,""en"",""pt"")"),"Soro de leite coalhado")</f>
        <v>Soro de leite coalhado</v>
      </c>
      <c r="G1073" s="1" t="s">
        <v>6213</v>
      </c>
      <c r="H1073" s="1" t="s">
        <v>6214</v>
      </c>
      <c r="I1073" s="1" t="str">
        <f ca="1">IFERROR(__xludf.DUMMYFUNCTION("GOOGLETRANSLATE(O1073,""en"",""pt"")"),"7")</f>
        <v>7</v>
      </c>
      <c r="J1073" s="1" t="str">
        <f ca="1">IFERROR(__xludf.DUMMYFUNCTION("GOOGLETRANSLATE(Q1073,""en"",""pt"")"),"Refrigerado")</f>
        <v>Refrigerado</v>
      </c>
      <c r="K1073" s="3">
        <v>43881</v>
      </c>
      <c r="L1073" s="3">
        <v>43888</v>
      </c>
      <c r="M1073" s="1">
        <v>55</v>
      </c>
      <c r="N1073" s="6">
        <v>45396</v>
      </c>
      <c r="O1073" s="1" t="s">
        <v>6215</v>
      </c>
      <c r="P1073" s="1">
        <v>66</v>
      </c>
      <c r="Q1073" s="1" t="s">
        <v>6217</v>
      </c>
      <c r="R1073">
        <f t="shared" ca="1" si="16"/>
        <v>0</v>
      </c>
      <c r="S1073">
        <f t="shared" ca="1" si="16"/>
        <v>1</v>
      </c>
    </row>
    <row r="1074" spans="1:19" ht="13.2">
      <c r="A1074" s="1" t="s">
        <v>6218</v>
      </c>
      <c r="B1074" s="1">
        <v>93</v>
      </c>
      <c r="C1074" s="1" t="str">
        <f ca="1">IFERROR(__xludf.DUMMYFUNCTION("GOOGLETRANSLATE(D1074,""en"",""pt"")"),"Grande")</f>
        <v>Grande</v>
      </c>
      <c r="D1074" s="3">
        <v>44040</v>
      </c>
      <c r="E1074" s="1">
        <v>8</v>
      </c>
      <c r="F1074" s="2" t="str">
        <f ca="1">IFERROR(__xludf.DUMMYFUNCTION("GOOGLETRANSLATE(I1074,""en"",""pt"")"),"Soro de leite coalhado")</f>
        <v>Soro de leite coalhado</v>
      </c>
      <c r="G1074" s="1" t="s">
        <v>6219</v>
      </c>
      <c r="H1074" s="1" t="s">
        <v>6220</v>
      </c>
      <c r="I1074" s="1" t="str">
        <f ca="1">IFERROR(__xludf.DUMMYFUNCTION("GOOGLETRANSLATE(O1074,""en"",""pt"")"),"10")</f>
        <v>10</v>
      </c>
      <c r="J1074" s="1" t="str">
        <f ca="1">IFERROR(__xludf.DUMMYFUNCTION("GOOGLETRANSLATE(Q1074,""en"",""pt"")"),"Refrigerado")</f>
        <v>Refrigerado</v>
      </c>
      <c r="K1074" s="3">
        <v>44019</v>
      </c>
      <c r="L1074" s="3">
        <v>44029</v>
      </c>
      <c r="M1074" s="1">
        <v>12</v>
      </c>
      <c r="N1074" s="1" t="s">
        <v>6221</v>
      </c>
      <c r="O1074" s="1" t="s">
        <v>6222</v>
      </c>
      <c r="P1074" s="1">
        <v>111</v>
      </c>
      <c r="Q1074" s="1" t="s">
        <v>6223</v>
      </c>
      <c r="R1074">
        <f t="shared" ca="1" si="16"/>
        <v>0</v>
      </c>
      <c r="S1074">
        <f t="shared" ca="1" si="16"/>
        <v>1</v>
      </c>
    </row>
    <row r="1075" spans="1:19" ht="13.2">
      <c r="A1075" s="1" t="s">
        <v>6224</v>
      </c>
      <c r="B1075" s="1">
        <v>23</v>
      </c>
      <c r="C1075" s="1" t="str">
        <f ca="1">IFERROR(__xludf.DUMMYFUNCTION("GOOGLETRANSLATE(D1075,""en"",""pt"")"),"Médio")</f>
        <v>Médio</v>
      </c>
      <c r="D1075" s="3">
        <v>43819</v>
      </c>
      <c r="E1075" s="1">
        <v>3</v>
      </c>
      <c r="F1075" s="2" t="str">
        <f ca="1">IFERROR(__xludf.DUMMYFUNCTION("GOOGLETRANSLATE(I1075,""en"",""pt"")"),"Queijo")</f>
        <v>Queijo</v>
      </c>
      <c r="G1075" s="1" t="s">
        <v>6225</v>
      </c>
      <c r="H1075" s="1" t="s">
        <v>872</v>
      </c>
      <c r="I1075" s="1" t="str">
        <f ca="1">IFERROR(__xludf.DUMMYFUNCTION("GOOGLETRANSLATE(O1075,""en"",""pt"")"),"89")</f>
        <v>89</v>
      </c>
      <c r="J1075" s="1" t="str">
        <f ca="1">IFERROR(__xludf.DUMMYFUNCTION("GOOGLETRANSLATE(Q1075,""en"",""pt"")"),"Refrigerado")</f>
        <v>Refrigerado</v>
      </c>
      <c r="K1075" s="3">
        <v>43791</v>
      </c>
      <c r="L1075" s="3">
        <v>43880</v>
      </c>
      <c r="M1075" s="1">
        <v>93</v>
      </c>
      <c r="N1075" s="1" t="s">
        <v>2473</v>
      </c>
      <c r="O1075" s="1" t="s">
        <v>6226</v>
      </c>
      <c r="P1075" s="1">
        <v>836</v>
      </c>
      <c r="Q1075" s="1" t="s">
        <v>1939</v>
      </c>
      <c r="R1075">
        <f t="shared" ca="1" si="16"/>
        <v>0</v>
      </c>
      <c r="S1075">
        <f t="shared" ca="1" si="16"/>
        <v>0</v>
      </c>
    </row>
    <row r="1076" spans="1:19" ht="13.2">
      <c r="A1076" s="1" t="s">
        <v>6228</v>
      </c>
      <c r="B1076" s="1">
        <v>10</v>
      </c>
      <c r="C1076" s="1" t="str">
        <f ca="1">IFERROR(__xludf.DUMMYFUNCTION("GOOGLETRANSLATE(D1076,""en"",""pt"")"),"Pequeno")</f>
        <v>Pequeno</v>
      </c>
      <c r="D1076" s="3">
        <v>44293</v>
      </c>
      <c r="E1076" s="1">
        <v>9</v>
      </c>
      <c r="F1076" s="2" t="str">
        <f ca="1">IFERROR(__xludf.DUMMYFUNCTION("GOOGLETRANSLATE(I1076,""en"",""pt"")"),"Painel")</f>
        <v>Painel</v>
      </c>
      <c r="G1076" s="1" t="s">
        <v>6229</v>
      </c>
      <c r="H1076" s="1" t="s">
        <v>6230</v>
      </c>
      <c r="I1076" s="1" t="str">
        <f ca="1">IFERROR(__xludf.DUMMYFUNCTION("GOOGLETRANSLATE(O1076,""en"",""pt"")"),"14")</f>
        <v>14</v>
      </c>
      <c r="J1076" s="1" t="str">
        <f ca="1">IFERROR(__xludf.DUMMYFUNCTION("GOOGLETRANSLATE(Q1076,""en"",""pt"")"),"Refrigerado")</f>
        <v>Refrigerado</v>
      </c>
      <c r="K1076" s="3">
        <v>44248</v>
      </c>
      <c r="L1076" s="3">
        <v>44262</v>
      </c>
      <c r="M1076" s="1">
        <v>321</v>
      </c>
      <c r="N1076" s="1" t="s">
        <v>3584</v>
      </c>
      <c r="O1076" s="1" t="s">
        <v>6231</v>
      </c>
      <c r="P1076" s="1">
        <v>282</v>
      </c>
      <c r="Q1076" s="1" t="s">
        <v>6232</v>
      </c>
      <c r="R1076">
        <f t="shared" ca="1" si="16"/>
        <v>0</v>
      </c>
      <c r="S1076">
        <f t="shared" ca="1" si="16"/>
        <v>0</v>
      </c>
    </row>
    <row r="1077" spans="1:19" ht="13.2">
      <c r="A1077" s="1" t="s">
        <v>6233</v>
      </c>
      <c r="B1077" s="1">
        <v>43</v>
      </c>
      <c r="C1077" s="1" t="str">
        <f ca="1">IFERROR(__xludf.DUMMYFUNCTION("GOOGLETRANSLATE(D1077,""en"",""pt"")"),"Grande")</f>
        <v>Grande</v>
      </c>
      <c r="D1077" s="3">
        <v>44342</v>
      </c>
      <c r="E1077" s="1">
        <v>10</v>
      </c>
      <c r="F1077" s="2" t="str">
        <f ca="1">IFERROR(__xludf.DUMMYFUNCTION("GOOGLETRANSLATE(I1077,""en"",""pt"")"),"ghee")</f>
        <v>ghee</v>
      </c>
      <c r="G1077" s="1" t="s">
        <v>6234</v>
      </c>
      <c r="H1077" s="1" t="s">
        <v>6235</v>
      </c>
      <c r="I1077" s="1" t="str">
        <f ca="1">IFERROR(__xludf.DUMMYFUNCTION("GOOGLETRANSLATE(O1077,""en"",""pt"")"),"93")</f>
        <v>93</v>
      </c>
      <c r="J1077" s="1" t="str">
        <f ca="1">IFERROR(__xludf.DUMMYFUNCTION("GOOGLETRANSLATE(Q1077,""en"",""pt"")"),"Ambiente")</f>
        <v>Ambiente</v>
      </c>
      <c r="K1077" s="3">
        <v>44305</v>
      </c>
      <c r="L1077" s="3">
        <v>44398</v>
      </c>
      <c r="M1077" s="1">
        <v>25</v>
      </c>
      <c r="N1077" s="1" t="s">
        <v>6236</v>
      </c>
      <c r="O1077" s="1" t="s">
        <v>6237</v>
      </c>
      <c r="P1077" s="1">
        <v>222</v>
      </c>
      <c r="Q1077" s="1" t="s">
        <v>2920</v>
      </c>
      <c r="R1077">
        <f t="shared" ca="1" si="16"/>
        <v>0</v>
      </c>
      <c r="S1077">
        <f t="shared" ca="1" si="16"/>
        <v>1</v>
      </c>
    </row>
    <row r="1078" spans="1:19" ht="13.2">
      <c r="A1078" s="1" t="s">
        <v>6238</v>
      </c>
      <c r="B1078" s="1">
        <v>25</v>
      </c>
      <c r="C1078" s="1" t="str">
        <f ca="1">IFERROR(__xludf.DUMMYFUNCTION("GOOGLETRANSLATE(D1078,""en"",""pt"")"),"Médio")</f>
        <v>Médio</v>
      </c>
      <c r="D1078" s="3">
        <v>44750</v>
      </c>
      <c r="E1078" s="1">
        <v>10</v>
      </c>
      <c r="F1078" s="2" t="str">
        <f ca="1">IFERROR(__xludf.DUMMYFUNCTION("GOOGLETRANSLATE(I1078,""en"",""pt"")"),"ghee")</f>
        <v>ghee</v>
      </c>
      <c r="G1078" s="1" t="s">
        <v>6239</v>
      </c>
      <c r="H1078" s="1" t="s">
        <v>6240</v>
      </c>
      <c r="I1078" s="1" t="str">
        <f ca="1">IFERROR(__xludf.DUMMYFUNCTION("GOOGLETRANSLATE(O1078,""en"",""pt"")"),"132")</f>
        <v>132</v>
      </c>
      <c r="J1078" s="1" t="str">
        <f ca="1">IFERROR(__xludf.DUMMYFUNCTION("GOOGLETRANSLATE(Q1078,""en"",""pt"")"),"Ambiente")</f>
        <v>Ambiente</v>
      </c>
      <c r="K1078" s="3">
        <v>44691</v>
      </c>
      <c r="L1078" s="3">
        <v>44823</v>
      </c>
      <c r="M1078" s="1">
        <v>481</v>
      </c>
      <c r="N1078" s="1" t="s">
        <v>6241</v>
      </c>
      <c r="O1078" s="1" t="s">
        <v>6242</v>
      </c>
      <c r="P1078" s="1">
        <v>129</v>
      </c>
      <c r="Q1078" s="1" t="s">
        <v>6243</v>
      </c>
      <c r="R1078">
        <f t="shared" ca="1" si="16"/>
        <v>1</v>
      </c>
      <c r="S1078">
        <f t="shared" ca="1" si="16"/>
        <v>1</v>
      </c>
    </row>
    <row r="1079" spans="1:19" ht="13.2">
      <c r="A1079" s="1" t="s">
        <v>6244</v>
      </c>
      <c r="B1079" s="1">
        <v>90</v>
      </c>
      <c r="C1079" s="1" t="str">
        <f ca="1">IFERROR(__xludf.DUMMYFUNCTION("GOOGLETRANSLATE(D1079,""en"",""pt"")"),"Pequeno")</f>
        <v>Pequeno</v>
      </c>
      <c r="D1079" s="3">
        <v>44382</v>
      </c>
      <c r="E1079" s="1">
        <v>3</v>
      </c>
      <c r="F1079" s="2" t="str">
        <f ca="1">IFERROR(__xludf.DUMMYFUNCTION("GOOGLETRANSLATE(I1079,""en"",""pt"")"),"Queijo")</f>
        <v>Queijo</v>
      </c>
      <c r="G1079" s="1" t="s">
        <v>6245</v>
      </c>
      <c r="H1079" s="1" t="s">
        <v>6246</v>
      </c>
      <c r="I1079" s="1" t="str">
        <f ca="1">IFERROR(__xludf.DUMMYFUNCTION("GOOGLETRANSLATE(O1079,""en"",""pt"")"),"52")</f>
        <v>52</v>
      </c>
      <c r="J1079" s="1" t="str">
        <f ca="1">IFERROR(__xludf.DUMMYFUNCTION("GOOGLETRANSLATE(Q1079,""en"",""pt"")"),"Congeladas")</f>
        <v>Congeladas</v>
      </c>
      <c r="K1079" s="3">
        <v>44379</v>
      </c>
      <c r="L1079" s="3">
        <v>44431</v>
      </c>
      <c r="M1079" s="1">
        <v>283</v>
      </c>
      <c r="N1079" s="1" t="s">
        <v>6247</v>
      </c>
      <c r="O1079" s="1" t="s">
        <v>6248</v>
      </c>
      <c r="P1079" s="1">
        <v>20</v>
      </c>
      <c r="Q1079" s="1" t="s">
        <v>6249</v>
      </c>
      <c r="R1079">
        <f t="shared" ca="1" si="16"/>
        <v>1</v>
      </c>
      <c r="S1079">
        <f t="shared" ca="1" si="16"/>
        <v>1</v>
      </c>
    </row>
    <row r="1080" spans="1:19" ht="13.2">
      <c r="A1080" s="1" t="s">
        <v>6250</v>
      </c>
      <c r="B1080" s="1">
        <v>74</v>
      </c>
      <c r="C1080" s="1" t="str">
        <f ca="1">IFERROR(__xludf.DUMMYFUNCTION("GOOGLETRANSLATE(D1080,""en"",""pt"")"),"Grande")</f>
        <v>Grande</v>
      </c>
      <c r="D1080" s="3">
        <v>43697</v>
      </c>
      <c r="E1080" s="1">
        <v>10</v>
      </c>
      <c r="F1080" s="2" t="str">
        <f ca="1">IFERROR(__xludf.DUMMYFUNCTION("GOOGLETRANSLATE(I1080,""en"",""pt"")"),"ghee")</f>
        <v>ghee</v>
      </c>
      <c r="G1080" s="1" t="s">
        <v>6251</v>
      </c>
      <c r="H1080" s="1" t="s">
        <v>4985</v>
      </c>
      <c r="I1080" s="1" t="str">
        <f ca="1">IFERROR(__xludf.DUMMYFUNCTION("GOOGLETRANSLATE(O1080,""en"",""pt"")"),"108")</f>
        <v>108</v>
      </c>
      <c r="J1080" s="1" t="str">
        <f ca="1">IFERROR(__xludf.DUMMYFUNCTION("GOOGLETRANSLATE(Q1080,""en"",""pt"")"),"Ambiente")</f>
        <v>Ambiente</v>
      </c>
      <c r="K1080" s="3">
        <v>43687</v>
      </c>
      <c r="L1080" s="3">
        <v>43795</v>
      </c>
      <c r="M1080" s="1">
        <v>129</v>
      </c>
      <c r="N1080" s="1" t="s">
        <v>6252</v>
      </c>
      <c r="O1080" s="1" t="s">
        <v>6253</v>
      </c>
      <c r="P1080" s="1">
        <v>864</v>
      </c>
      <c r="Q1080" s="1" t="s">
        <v>6254</v>
      </c>
      <c r="R1080">
        <f t="shared" ca="1" si="16"/>
        <v>1</v>
      </c>
      <c r="S1080">
        <f t="shared" ca="1" si="16"/>
        <v>1</v>
      </c>
    </row>
    <row r="1081" spans="1:19" ht="13.2">
      <c r="A1081" s="1" t="s">
        <v>6255</v>
      </c>
      <c r="B1081" s="1">
        <v>89</v>
      </c>
      <c r="C1081" s="1" t="str">
        <f ca="1">IFERROR(__xludf.DUMMYFUNCTION("GOOGLETRANSLATE(D1081,""en"",""pt"")"),"Pequeno")</f>
        <v>Pequeno</v>
      </c>
      <c r="D1081" s="3">
        <v>44052</v>
      </c>
      <c r="E1081" s="1">
        <v>2</v>
      </c>
      <c r="F1081" s="2" t="str">
        <f ca="1">IFERROR(__xludf.DUMMYFUNCTION("GOOGLETRANSLATE(I1081,""en"",""pt"")"),"Manteiga")</f>
        <v>Manteiga</v>
      </c>
      <c r="G1081" s="1" t="s">
        <v>6256</v>
      </c>
      <c r="H1081" s="1" t="s">
        <v>6257</v>
      </c>
      <c r="I1081" s="1" t="str">
        <f ca="1">IFERROR(__xludf.DUMMYFUNCTION("GOOGLETRANSLATE(O1081,""en"",""pt"")"),"26")</f>
        <v>26</v>
      </c>
      <c r="J1081" s="1" t="str">
        <f ca="1">IFERROR(__xludf.DUMMYFUNCTION("GOOGLETRANSLATE(Q1081,""en"",""pt"")"),"Refrigerado")</f>
        <v>Refrigerado</v>
      </c>
      <c r="K1081" s="3">
        <v>44028</v>
      </c>
      <c r="L1081" s="3">
        <v>44054</v>
      </c>
      <c r="M1081" s="1">
        <v>168</v>
      </c>
      <c r="N1081" s="1" t="s">
        <v>6192</v>
      </c>
      <c r="O1081" s="1" t="s">
        <v>6258</v>
      </c>
      <c r="P1081" s="1">
        <v>48</v>
      </c>
      <c r="Q1081" s="1" t="s">
        <v>6259</v>
      </c>
      <c r="R1081">
        <f t="shared" ca="1" si="16"/>
        <v>0</v>
      </c>
      <c r="S1081">
        <f t="shared" ca="1" si="16"/>
        <v>1</v>
      </c>
    </row>
    <row r="1082" spans="1:19" ht="13.2">
      <c r="A1082" s="1" t="s">
        <v>6260</v>
      </c>
      <c r="B1082" s="1">
        <v>33</v>
      </c>
      <c r="C1082" s="1" t="str">
        <f ca="1">IFERROR(__xludf.DUMMYFUNCTION("GOOGLETRANSLATE(D1082,""en"",""pt"")"),"Pequeno")</f>
        <v>Pequeno</v>
      </c>
      <c r="D1082" s="3">
        <v>44624</v>
      </c>
      <c r="E1082" s="1">
        <v>2</v>
      </c>
      <c r="F1082" s="2" t="str">
        <f ca="1">IFERROR(__xludf.DUMMYFUNCTION("GOOGLETRANSLATE(I1082,""en"",""pt"")"),"Manteiga")</f>
        <v>Manteiga</v>
      </c>
      <c r="G1082" s="1" t="s">
        <v>6261</v>
      </c>
      <c r="H1082" s="1" t="s">
        <v>6262</v>
      </c>
      <c r="I1082" s="1" t="str">
        <f ca="1">IFERROR(__xludf.DUMMYFUNCTION("GOOGLETRANSLATE(O1082,""en"",""pt"")"),"32")</f>
        <v>32</v>
      </c>
      <c r="J1082" s="1" t="str">
        <f ca="1">IFERROR(__xludf.DUMMYFUNCTION("GOOGLETRANSLATE(Q1082,""en"",""pt"")"),"Congeladas")</f>
        <v>Congeladas</v>
      </c>
      <c r="K1082" s="3">
        <v>44608</v>
      </c>
      <c r="L1082" s="3">
        <v>44640</v>
      </c>
      <c r="M1082" s="1">
        <v>42</v>
      </c>
      <c r="N1082" s="1" t="s">
        <v>6263</v>
      </c>
      <c r="O1082" s="1" t="s">
        <v>6264</v>
      </c>
      <c r="P1082" s="1">
        <v>167</v>
      </c>
      <c r="Q1082" s="1" t="s">
        <v>6265</v>
      </c>
      <c r="R1082">
        <f t="shared" ca="1" si="16"/>
        <v>0</v>
      </c>
      <c r="S1082">
        <f t="shared" ca="1" si="16"/>
        <v>1</v>
      </c>
    </row>
    <row r="1083" spans="1:19" ht="13.2">
      <c r="A1083" s="1" t="s">
        <v>6266</v>
      </c>
      <c r="B1083" s="1">
        <v>24</v>
      </c>
      <c r="C1083" s="1" t="str">
        <f ca="1">IFERROR(__xludf.DUMMYFUNCTION("GOOGLETRANSLATE(D1083,""en"",""pt"")"),"Médio")</f>
        <v>Médio</v>
      </c>
      <c r="D1083" s="3">
        <v>43752</v>
      </c>
      <c r="E1083" s="1">
        <v>9</v>
      </c>
      <c r="F1083" s="2" t="str">
        <f ca="1">IFERROR(__xludf.DUMMYFUNCTION("GOOGLETRANSLATE(I1083,""en"",""pt"")"),"Painel")</f>
        <v>Painel</v>
      </c>
      <c r="G1083" s="1" t="s">
        <v>6267</v>
      </c>
      <c r="H1083" s="1" t="s">
        <v>6268</v>
      </c>
      <c r="I1083" s="1" t="str">
        <f ca="1">IFERROR(__xludf.DUMMYFUNCTION("GOOGLETRANSLATE(O1083,""en"",""pt"")"),"10")</f>
        <v>10</v>
      </c>
      <c r="J1083" s="1" t="str">
        <f ca="1">IFERROR(__xludf.DUMMYFUNCTION("GOOGLETRANSLATE(Q1083,""en"",""pt"")"),"Refrigerado")</f>
        <v>Refrigerado</v>
      </c>
      <c r="K1083" s="3">
        <v>43737</v>
      </c>
      <c r="L1083" s="3">
        <v>43747</v>
      </c>
      <c r="M1083" s="1">
        <v>121</v>
      </c>
      <c r="N1083" s="1" t="s">
        <v>3752</v>
      </c>
      <c r="O1083" s="1" t="s">
        <v>6269</v>
      </c>
      <c r="P1083" s="1">
        <v>270</v>
      </c>
      <c r="Q1083" s="1" t="s">
        <v>6270</v>
      </c>
      <c r="R1083">
        <f t="shared" ca="1" si="16"/>
        <v>0</v>
      </c>
      <c r="S1083">
        <f t="shared" ca="1" si="16"/>
        <v>0</v>
      </c>
    </row>
    <row r="1084" spans="1:19" ht="13.2">
      <c r="A1084" s="1" t="s">
        <v>6271</v>
      </c>
      <c r="B1084" s="1">
        <v>91</v>
      </c>
      <c r="C1084" s="1" t="str">
        <f ca="1">IFERROR(__xludf.DUMMYFUNCTION("GOOGLETRANSLATE(D1084,""en"",""pt"")"),"Grande")</f>
        <v>Grande</v>
      </c>
      <c r="D1084" s="3">
        <v>44087</v>
      </c>
      <c r="E1084" s="1">
        <v>4</v>
      </c>
      <c r="F1084" s="2" t="str">
        <f ca="1">IFERROR(__xludf.DUMMYFUNCTION("GOOGLETRANSLATE(I1084,""en"",""pt"")"),"Iogurte")</f>
        <v>Iogurte</v>
      </c>
      <c r="G1084" s="6">
        <v>45539</v>
      </c>
      <c r="H1084" s="1" t="s">
        <v>6272</v>
      </c>
      <c r="I1084" s="1" t="str">
        <f ca="1">IFERROR(__xludf.DUMMYFUNCTION("GOOGLETRANSLATE(O1084,""en"",""pt"")"),"26")</f>
        <v>26</v>
      </c>
      <c r="J1084" s="1" t="str">
        <f ca="1">IFERROR(__xludf.DUMMYFUNCTION("GOOGLETRANSLATE(Q1084,""en"",""pt"")"),"Refrigerado")</f>
        <v>Refrigerado</v>
      </c>
      <c r="K1084" s="3">
        <v>44039</v>
      </c>
      <c r="L1084" s="3">
        <v>44065</v>
      </c>
      <c r="M1084" s="1">
        <v>2</v>
      </c>
      <c r="N1084" s="1" t="s">
        <v>1198</v>
      </c>
      <c r="O1084" s="1" t="s">
        <v>6273</v>
      </c>
      <c r="P1084" s="1">
        <v>2</v>
      </c>
      <c r="Q1084" s="1" t="s">
        <v>6275</v>
      </c>
      <c r="R1084">
        <f t="shared" ca="1" si="16"/>
        <v>0</v>
      </c>
      <c r="S1084">
        <f t="shared" ca="1" si="16"/>
        <v>1</v>
      </c>
    </row>
    <row r="1085" spans="1:19" ht="13.2">
      <c r="A1085" s="1" t="s">
        <v>2231</v>
      </c>
      <c r="B1085" s="1">
        <v>89</v>
      </c>
      <c r="C1085" s="1" t="str">
        <f ca="1">IFERROR(__xludf.DUMMYFUNCTION("GOOGLETRANSLATE(D1085,""en"",""pt"")"),"Médio")</f>
        <v>Médio</v>
      </c>
      <c r="D1085" s="3">
        <v>44471</v>
      </c>
      <c r="E1085" s="1">
        <v>1</v>
      </c>
      <c r="F1085" s="2" t="str">
        <f ca="1">IFERROR(__xludf.DUMMYFUNCTION("GOOGLETRANSLATE(I1085,""en"",""pt"")"),"Leite")</f>
        <v>Leite</v>
      </c>
      <c r="G1085" s="1" t="s">
        <v>6276</v>
      </c>
      <c r="H1085" s="1" t="s">
        <v>4654</v>
      </c>
      <c r="I1085" s="1" t="str">
        <f ca="1">IFERROR(__xludf.DUMMYFUNCTION("GOOGLETRANSLATE(O1085,""en"",""pt"")"),"1")</f>
        <v>1</v>
      </c>
      <c r="J1085" s="1" t="str">
        <f ca="1">IFERROR(__xludf.DUMMYFUNCTION("GOOGLETRANSLATE(Q1085,""en"",""pt"")"),"Pacote de polietileno")</f>
        <v>Pacote de polietileno</v>
      </c>
      <c r="K1085" s="3">
        <v>44455</v>
      </c>
      <c r="L1085" s="3">
        <v>44456</v>
      </c>
      <c r="M1085" s="1">
        <v>367</v>
      </c>
      <c r="N1085" s="1" t="s">
        <v>6277</v>
      </c>
      <c r="O1085" s="1" t="s">
        <v>6278</v>
      </c>
      <c r="P1085" s="1">
        <v>15</v>
      </c>
      <c r="Q1085" s="1" t="s">
        <v>6279</v>
      </c>
      <c r="R1085">
        <f t="shared" ca="1" si="16"/>
        <v>0</v>
      </c>
      <c r="S1085">
        <f t="shared" ca="1" si="16"/>
        <v>0</v>
      </c>
    </row>
    <row r="1086" spans="1:19" ht="13.2">
      <c r="A1086" s="1" t="s">
        <v>6280</v>
      </c>
      <c r="B1086" s="1">
        <v>16</v>
      </c>
      <c r="C1086" s="1" t="str">
        <f ca="1">IFERROR(__xludf.DUMMYFUNCTION("GOOGLETRANSLATE(D1086,""en"",""pt"")"),"Pequeno")</f>
        <v>Pequeno</v>
      </c>
      <c r="D1086" s="3">
        <v>43878</v>
      </c>
      <c r="E1086" s="1">
        <v>10</v>
      </c>
      <c r="F1086" s="2" t="str">
        <f ca="1">IFERROR(__xludf.DUMMYFUNCTION("GOOGLETRANSLATE(I1086,""en"",""pt"")"),"ghee")</f>
        <v>ghee</v>
      </c>
      <c r="G1086" s="1" t="s">
        <v>6281</v>
      </c>
      <c r="H1086" s="6">
        <v>45379</v>
      </c>
      <c r="I1086" s="1" t="str">
        <f ca="1">IFERROR(__xludf.DUMMYFUNCTION("GOOGLETRANSLATE(O1086,""en"",""pt"")"),"104")</f>
        <v>104</v>
      </c>
      <c r="J1086" s="1" t="str">
        <f ca="1">IFERROR(__xludf.DUMMYFUNCTION("GOOGLETRANSLATE(Q1086,""en"",""pt"")"),"Ambiente")</f>
        <v>Ambiente</v>
      </c>
      <c r="K1086" s="3">
        <v>43848</v>
      </c>
      <c r="L1086" s="3">
        <v>43952</v>
      </c>
      <c r="M1086" s="1">
        <v>270</v>
      </c>
      <c r="N1086" s="1" t="s">
        <v>6282</v>
      </c>
      <c r="O1086" s="5">
        <v>2389662</v>
      </c>
      <c r="P1086" s="1">
        <v>284</v>
      </c>
      <c r="Q1086" s="1" t="s">
        <v>2098</v>
      </c>
      <c r="R1086">
        <f t="shared" ca="1" si="16"/>
        <v>1</v>
      </c>
      <c r="S1086">
        <f t="shared" ca="1" si="16"/>
        <v>0</v>
      </c>
    </row>
    <row r="1087" spans="1:19" ht="13.2">
      <c r="A1087" s="1" t="s">
        <v>6283</v>
      </c>
      <c r="B1087" s="1">
        <v>36</v>
      </c>
      <c r="C1087" s="1" t="str">
        <f ca="1">IFERROR(__xludf.DUMMYFUNCTION("GOOGLETRANSLATE(D1087,""en"",""pt"")"),"Grande")</f>
        <v>Grande</v>
      </c>
      <c r="D1087" s="3">
        <v>43930</v>
      </c>
      <c r="E1087" s="1">
        <v>6</v>
      </c>
      <c r="F1087" s="2" t="str">
        <f ca="1">IFERROR(__xludf.DUMMYFUNCTION("GOOGLETRANSLATE(I1087,""en"",""pt"")"),"Coalhada")</f>
        <v>Coalhada</v>
      </c>
      <c r="G1087" s="1" t="s">
        <v>6284</v>
      </c>
      <c r="H1087" s="1" t="s">
        <v>6285</v>
      </c>
      <c r="I1087" s="1" t="str">
        <f ca="1">IFERROR(__xludf.DUMMYFUNCTION("GOOGLETRANSLATE(O1087,""en"",""pt"")"),"7")</f>
        <v>7</v>
      </c>
      <c r="J1087" s="1" t="str">
        <f ca="1">IFERROR(__xludf.DUMMYFUNCTION("GOOGLETRANSLATE(Q1087,""en"",""pt"")"),"Refrigerado")</f>
        <v>Refrigerado</v>
      </c>
      <c r="K1087" s="3">
        <v>43884</v>
      </c>
      <c r="L1087" s="3">
        <v>43891</v>
      </c>
      <c r="M1087" s="1">
        <v>47</v>
      </c>
      <c r="N1087" s="4">
        <v>45432</v>
      </c>
      <c r="O1087" s="1" t="s">
        <v>6286</v>
      </c>
      <c r="P1087" s="1">
        <v>317</v>
      </c>
      <c r="Q1087" s="1" t="s">
        <v>6287</v>
      </c>
      <c r="R1087">
        <f t="shared" ca="1" si="16"/>
        <v>1</v>
      </c>
      <c r="S1087">
        <f t="shared" ca="1" si="16"/>
        <v>1</v>
      </c>
    </row>
    <row r="1088" spans="1:19" ht="13.2">
      <c r="A1088" s="1" t="s">
        <v>89</v>
      </c>
      <c r="B1088" s="1">
        <v>69</v>
      </c>
      <c r="C1088" s="1" t="str">
        <f ca="1">IFERROR(__xludf.DUMMYFUNCTION("GOOGLETRANSLATE(D1088,""en"",""pt"")"),"Pequeno")</f>
        <v>Pequeno</v>
      </c>
      <c r="D1088" s="3">
        <v>44093</v>
      </c>
      <c r="E1088" s="1">
        <v>8</v>
      </c>
      <c r="F1088" s="2" t="str">
        <f ca="1">IFERROR(__xludf.DUMMYFUNCTION("GOOGLETRANSLATE(I1088,""en"",""pt"")"),"Soro de leite coalhado")</f>
        <v>Soro de leite coalhado</v>
      </c>
      <c r="G1088" s="1" t="s">
        <v>1882</v>
      </c>
      <c r="H1088" s="1" t="s">
        <v>6288</v>
      </c>
      <c r="I1088" s="1" t="str">
        <f ca="1">IFERROR(__xludf.DUMMYFUNCTION("GOOGLETRANSLATE(O1088,""en"",""pt"")"),"7")</f>
        <v>7</v>
      </c>
      <c r="J1088" s="1" t="str">
        <f ca="1">IFERROR(__xludf.DUMMYFUNCTION("GOOGLETRANSLATE(Q1088,""en"",""pt"")"),"Refrigerado")</f>
        <v>Refrigerado</v>
      </c>
      <c r="K1088" s="3">
        <v>44077</v>
      </c>
      <c r="L1088" s="3">
        <v>44084</v>
      </c>
      <c r="M1088" s="1">
        <v>383</v>
      </c>
      <c r="N1088" s="1" t="s">
        <v>6289</v>
      </c>
      <c r="O1088" s="1" t="s">
        <v>6290</v>
      </c>
      <c r="P1088" s="1">
        <v>188</v>
      </c>
      <c r="Q1088" s="1" t="s">
        <v>6292</v>
      </c>
      <c r="R1088">
        <f t="shared" ca="1" si="16"/>
        <v>0</v>
      </c>
      <c r="S1088">
        <f t="shared" ca="1" si="16"/>
        <v>0</v>
      </c>
    </row>
    <row r="1089" spans="1:19" ht="13.2">
      <c r="A1089" s="1" t="s">
        <v>6293</v>
      </c>
      <c r="B1089" s="1">
        <v>18</v>
      </c>
      <c r="C1089" s="1" t="str">
        <f ca="1">IFERROR(__xludf.DUMMYFUNCTION("GOOGLETRANSLATE(D1089,""en"",""pt"")"),"Pequeno")</f>
        <v>Pequeno</v>
      </c>
      <c r="D1089" s="3">
        <v>44393</v>
      </c>
      <c r="E1089" s="1">
        <v>6</v>
      </c>
      <c r="F1089" s="2" t="str">
        <f ca="1">IFERROR(__xludf.DUMMYFUNCTION("GOOGLETRANSLATE(I1089,""en"",""pt"")"),"Coalhada")</f>
        <v>Coalhada</v>
      </c>
      <c r="G1089" s="1" t="s">
        <v>6294</v>
      </c>
      <c r="H1089" s="1" t="s">
        <v>6295</v>
      </c>
      <c r="I1089" s="1" t="str">
        <f ca="1">IFERROR(__xludf.DUMMYFUNCTION("GOOGLETRANSLATE(O1089,""en"",""pt"")"),"7")</f>
        <v>7</v>
      </c>
      <c r="J1089" s="1" t="str">
        <f ca="1">IFERROR(__xludf.DUMMYFUNCTION("GOOGLETRANSLATE(Q1089,""en"",""pt"")"),"Refrigerado")</f>
        <v>Refrigerado</v>
      </c>
      <c r="K1089" s="3">
        <v>44343</v>
      </c>
      <c r="L1089" s="3">
        <v>44350</v>
      </c>
      <c r="M1089" s="1">
        <v>170</v>
      </c>
      <c r="N1089" s="1" t="s">
        <v>1527</v>
      </c>
      <c r="O1089" s="5">
        <v>1102881</v>
      </c>
      <c r="P1089" s="1">
        <v>496</v>
      </c>
      <c r="Q1089" s="1" t="s">
        <v>6297</v>
      </c>
      <c r="R1089">
        <f t="shared" ca="1" si="16"/>
        <v>0</v>
      </c>
      <c r="S1089">
        <f t="shared" ca="1" si="16"/>
        <v>1</v>
      </c>
    </row>
    <row r="1090" spans="1:19" ht="13.2">
      <c r="A1090" s="1" t="s">
        <v>6298</v>
      </c>
      <c r="B1090" s="1">
        <v>89</v>
      </c>
      <c r="C1090" s="1" t="str">
        <f ca="1">IFERROR(__xludf.DUMMYFUNCTION("GOOGLETRANSLATE(D1090,""en"",""pt"")"),"Grande")</f>
        <v>Grande</v>
      </c>
      <c r="D1090" s="3">
        <v>43851</v>
      </c>
      <c r="E1090" s="1">
        <v>6</v>
      </c>
      <c r="F1090" s="2" t="str">
        <f ca="1">IFERROR(__xludf.DUMMYFUNCTION("GOOGLETRANSLATE(I1090,""en"",""pt"")"),"Coalhada")</f>
        <v>Coalhada</v>
      </c>
      <c r="G1090" s="1" t="s">
        <v>6299</v>
      </c>
      <c r="H1090" s="1" t="s">
        <v>6300</v>
      </c>
      <c r="I1090" s="1" t="str">
        <f ca="1">IFERROR(__xludf.DUMMYFUNCTION("GOOGLETRANSLATE(O1090,""en"",""pt"")"),"5")</f>
        <v>5</v>
      </c>
      <c r="J1090" s="1" t="str">
        <f ca="1">IFERROR(__xludf.DUMMYFUNCTION("GOOGLETRANSLATE(Q1090,""en"",""pt"")"),"Refrigerado")</f>
        <v>Refrigerado</v>
      </c>
      <c r="K1090" s="3">
        <v>43796</v>
      </c>
      <c r="L1090" s="3">
        <v>43801</v>
      </c>
      <c r="M1090" s="1">
        <v>249</v>
      </c>
      <c r="N1090" s="1" t="s">
        <v>6301</v>
      </c>
      <c r="O1090" s="1" t="s">
        <v>6302</v>
      </c>
      <c r="P1090" s="1">
        <v>330</v>
      </c>
      <c r="Q1090" s="1" t="s">
        <v>6303</v>
      </c>
      <c r="R1090">
        <f t="shared" ca="1" si="16"/>
        <v>0</v>
      </c>
      <c r="S1090">
        <f t="shared" ca="1" si="16"/>
        <v>0</v>
      </c>
    </row>
    <row r="1091" spans="1:19" ht="13.2">
      <c r="A1091" s="1" t="s">
        <v>6304</v>
      </c>
      <c r="B1091" s="1">
        <v>10</v>
      </c>
      <c r="C1091" s="1" t="str">
        <f ca="1">IFERROR(__xludf.DUMMYFUNCTION("GOOGLETRANSLATE(D1091,""en"",""pt"")"),"Pequeno")</f>
        <v>Pequeno</v>
      </c>
      <c r="D1091" s="3">
        <v>44391</v>
      </c>
      <c r="E1091" s="1">
        <v>10</v>
      </c>
      <c r="F1091" s="2" t="str">
        <f ca="1">IFERROR(__xludf.DUMMYFUNCTION("GOOGLETRANSLATE(I1091,""en"",""pt"")"),"ghee")</f>
        <v>ghee</v>
      </c>
      <c r="G1091" s="1" t="s">
        <v>6305</v>
      </c>
      <c r="H1091" s="1" t="s">
        <v>6306</v>
      </c>
      <c r="I1091" s="1" t="str">
        <f ca="1">IFERROR(__xludf.DUMMYFUNCTION("GOOGLETRANSLATE(O1091,""en"",""pt"")"),"101")</f>
        <v>101</v>
      </c>
      <c r="J1091" s="1" t="str">
        <f ca="1">IFERROR(__xludf.DUMMYFUNCTION("GOOGLETRANSLATE(Q1091,""en"",""pt"")"),"Ambiente")</f>
        <v>Ambiente</v>
      </c>
      <c r="K1091" s="3">
        <v>44362</v>
      </c>
      <c r="L1091" s="3">
        <v>44463</v>
      </c>
      <c r="M1091" s="1">
        <v>75</v>
      </c>
      <c r="N1091" s="1" t="s">
        <v>3055</v>
      </c>
      <c r="O1091" s="1" t="s">
        <v>6307</v>
      </c>
      <c r="P1091" s="1">
        <v>282</v>
      </c>
      <c r="Q1091" s="1" t="s">
        <v>4686</v>
      </c>
      <c r="R1091">
        <f t="shared" ref="R1091:S1154" ca="1" si="17">RANDBETWEEN(0,1)</f>
        <v>1</v>
      </c>
      <c r="S1091">
        <f t="shared" ca="1" si="17"/>
        <v>1</v>
      </c>
    </row>
    <row r="1092" spans="1:19" ht="13.2">
      <c r="A1092" s="1" t="s">
        <v>6309</v>
      </c>
      <c r="B1092" s="1">
        <v>71</v>
      </c>
      <c r="C1092" s="1" t="str">
        <f ca="1">IFERROR(__xludf.DUMMYFUNCTION("GOOGLETRANSLATE(D1092,""en"",""pt"")"),"Médio")</f>
        <v>Médio</v>
      </c>
      <c r="D1092" s="3">
        <v>44494</v>
      </c>
      <c r="E1092" s="1">
        <v>5</v>
      </c>
      <c r="F1092" s="2" t="str">
        <f ca="1">IFERROR(__xludf.DUMMYFUNCTION("GOOGLETRANSLATE(I1092,""en"",""pt"")"),"Sorvete")</f>
        <v>Sorvete</v>
      </c>
      <c r="G1092" s="1" t="s">
        <v>6310</v>
      </c>
      <c r="H1092" s="1" t="s">
        <v>6311</v>
      </c>
      <c r="I1092" s="1" t="str">
        <f ca="1">IFERROR(__xludf.DUMMYFUNCTION("GOOGLETRANSLATE(O1092,""en"",""pt"")"),"29")</f>
        <v>29</v>
      </c>
      <c r="J1092" s="1" t="str">
        <f ca="1">IFERROR(__xludf.DUMMYFUNCTION("GOOGLETRANSLATE(Q1092,""en"",""pt"")"),"Congeladas")</f>
        <v>Congeladas</v>
      </c>
      <c r="K1092" s="3">
        <v>44473</v>
      </c>
      <c r="L1092" s="3">
        <v>44502</v>
      </c>
      <c r="M1092" s="1">
        <v>205</v>
      </c>
      <c r="N1092" s="1" t="s">
        <v>6312</v>
      </c>
      <c r="O1092" s="1" t="s">
        <v>6313</v>
      </c>
      <c r="P1092" s="1">
        <v>260</v>
      </c>
      <c r="Q1092" s="1" t="s">
        <v>6314</v>
      </c>
      <c r="R1092">
        <f t="shared" ca="1" si="17"/>
        <v>0</v>
      </c>
      <c r="S1092">
        <f t="shared" ca="1" si="17"/>
        <v>0</v>
      </c>
    </row>
    <row r="1093" spans="1:19" ht="13.2">
      <c r="A1093" s="1" t="s">
        <v>6315</v>
      </c>
      <c r="B1093" s="1">
        <v>62</v>
      </c>
      <c r="C1093" s="1" t="str">
        <f ca="1">IFERROR(__xludf.DUMMYFUNCTION("GOOGLETRANSLATE(D1093,""en"",""pt"")"),"Pequeno")</f>
        <v>Pequeno</v>
      </c>
      <c r="D1093" s="3">
        <v>43513</v>
      </c>
      <c r="E1093" s="1">
        <v>5</v>
      </c>
      <c r="F1093" s="2" t="str">
        <f ca="1">IFERROR(__xludf.DUMMYFUNCTION("GOOGLETRANSLATE(I1093,""en"",""pt"")"),"Sorvete")</f>
        <v>Sorvete</v>
      </c>
      <c r="G1093" s="1" t="s">
        <v>6316</v>
      </c>
      <c r="H1093" s="1" t="s">
        <v>6317</v>
      </c>
      <c r="I1093" s="1" t="str">
        <f ca="1">IFERROR(__xludf.DUMMYFUNCTION("GOOGLETRANSLATE(O1093,""en"",""pt"")"),"25")</f>
        <v>25</v>
      </c>
      <c r="J1093" s="1" t="str">
        <f ca="1">IFERROR(__xludf.DUMMYFUNCTION("GOOGLETRANSLATE(Q1093,""en"",""pt"")"),"Congeladas")</f>
        <v>Congeladas</v>
      </c>
      <c r="K1093" s="3">
        <v>43510</v>
      </c>
      <c r="L1093" s="3">
        <v>43535</v>
      </c>
      <c r="M1093" s="1">
        <v>678</v>
      </c>
      <c r="N1093" s="1" t="s">
        <v>6318</v>
      </c>
      <c r="O1093" s="1" t="s">
        <v>6319</v>
      </c>
      <c r="P1093" s="1">
        <v>235</v>
      </c>
      <c r="Q1093" s="1" t="s">
        <v>6320</v>
      </c>
      <c r="R1093">
        <f t="shared" ca="1" si="17"/>
        <v>0</v>
      </c>
      <c r="S1093">
        <f t="shared" ca="1" si="17"/>
        <v>0</v>
      </c>
    </row>
    <row r="1094" spans="1:19" ht="13.2">
      <c r="A1094" s="1" t="s">
        <v>6321</v>
      </c>
      <c r="B1094" s="1">
        <v>53</v>
      </c>
      <c r="C1094" s="1" t="str">
        <f ca="1">IFERROR(__xludf.DUMMYFUNCTION("GOOGLETRANSLATE(D1094,""en"",""pt"")"),"Médio")</f>
        <v>Médio</v>
      </c>
      <c r="D1094" s="3">
        <v>43995</v>
      </c>
      <c r="E1094" s="1">
        <v>7</v>
      </c>
      <c r="F1094" s="2" t="str">
        <f ca="1">IFERROR(__xludf.DUMMYFUNCTION("GOOGLETRANSLATE(I1094,""en"",""pt"")"),"Lassi")</f>
        <v>Lassi</v>
      </c>
      <c r="G1094" s="1" t="s">
        <v>6322</v>
      </c>
      <c r="H1094" s="1" t="s">
        <v>6323</v>
      </c>
      <c r="I1094" s="1" t="str">
        <f ca="1">IFERROR(__xludf.DUMMYFUNCTION("GOOGLETRANSLATE(O1094,""en"",""pt"")"),"13")</f>
        <v>13</v>
      </c>
      <c r="J1094" s="1" t="str">
        <f ca="1">IFERROR(__xludf.DUMMYFUNCTION("GOOGLETRANSLATE(Q1094,""en"",""pt"")"),"Refrigerado")</f>
        <v>Refrigerado</v>
      </c>
      <c r="K1094" s="3">
        <v>43956</v>
      </c>
      <c r="L1094" s="3">
        <v>43969</v>
      </c>
      <c r="M1094" s="1">
        <v>39</v>
      </c>
      <c r="N1094" s="1" t="s">
        <v>6324</v>
      </c>
      <c r="O1094" s="1" t="s">
        <v>6325</v>
      </c>
      <c r="P1094" s="1">
        <v>948</v>
      </c>
      <c r="Q1094" s="1" t="s">
        <v>6327</v>
      </c>
      <c r="R1094">
        <f t="shared" ca="1" si="17"/>
        <v>1</v>
      </c>
      <c r="S1094">
        <f t="shared" ca="1" si="17"/>
        <v>0</v>
      </c>
    </row>
    <row r="1095" spans="1:19" ht="13.2">
      <c r="A1095" s="1" t="s">
        <v>6328</v>
      </c>
      <c r="B1095" s="1">
        <v>94</v>
      </c>
      <c r="C1095" s="1" t="str">
        <f ca="1">IFERROR(__xludf.DUMMYFUNCTION("GOOGLETRANSLATE(D1095,""en"",""pt"")"),"Médio")</f>
        <v>Médio</v>
      </c>
      <c r="D1095" s="3">
        <v>44373</v>
      </c>
      <c r="E1095" s="1">
        <v>8</v>
      </c>
      <c r="F1095" s="2" t="str">
        <f ca="1">IFERROR(__xludf.DUMMYFUNCTION("GOOGLETRANSLATE(I1095,""en"",""pt"")"),"Soro de leite coalhado")</f>
        <v>Soro de leite coalhado</v>
      </c>
      <c r="G1095" s="1" t="s">
        <v>6329</v>
      </c>
      <c r="H1095" s="1" t="s">
        <v>3702</v>
      </c>
      <c r="I1095" s="1" t="str">
        <f ca="1">IFERROR(__xludf.DUMMYFUNCTION("GOOGLETRANSLATE(O1095,""en"",""pt"")"),"13")</f>
        <v>13</v>
      </c>
      <c r="J1095" s="1" t="str">
        <f ca="1">IFERROR(__xludf.DUMMYFUNCTION("GOOGLETRANSLATE(Q1095,""en"",""pt"")"),"Refrigerado")</f>
        <v>Refrigerado</v>
      </c>
      <c r="K1095" s="3">
        <v>44370</v>
      </c>
      <c r="L1095" s="3">
        <v>44383</v>
      </c>
      <c r="M1095" s="1">
        <v>207</v>
      </c>
      <c r="N1095" s="1" t="s">
        <v>6330</v>
      </c>
      <c r="O1095" s="1" t="s">
        <v>6331</v>
      </c>
      <c r="P1095" s="1">
        <v>773</v>
      </c>
      <c r="Q1095" s="1" t="s">
        <v>6332</v>
      </c>
      <c r="R1095">
        <f t="shared" ca="1" si="17"/>
        <v>1</v>
      </c>
      <c r="S1095">
        <f t="shared" ca="1" si="17"/>
        <v>1</v>
      </c>
    </row>
    <row r="1096" spans="1:19" ht="13.2">
      <c r="A1096" s="1" t="s">
        <v>6333</v>
      </c>
      <c r="B1096" s="1">
        <v>10</v>
      </c>
      <c r="C1096" s="1" t="str">
        <f ca="1">IFERROR(__xludf.DUMMYFUNCTION("GOOGLETRANSLATE(D1096,""en"",""pt"")"),"Grande")</f>
        <v>Grande</v>
      </c>
      <c r="D1096" s="3">
        <v>43855</v>
      </c>
      <c r="E1096" s="1">
        <v>7</v>
      </c>
      <c r="F1096" s="2" t="str">
        <f ca="1">IFERROR(__xludf.DUMMYFUNCTION("GOOGLETRANSLATE(I1096,""en"",""pt"")"),"Lassi")</f>
        <v>Lassi</v>
      </c>
      <c r="G1096" s="1" t="s">
        <v>6334</v>
      </c>
      <c r="H1096" s="1" t="s">
        <v>6335</v>
      </c>
      <c r="I1096" s="1" t="str">
        <f ca="1">IFERROR(__xludf.DUMMYFUNCTION("GOOGLETRANSLATE(O1096,""en"",""pt"")"),"18")</f>
        <v>18</v>
      </c>
      <c r="J1096" s="1" t="str">
        <f ca="1">IFERROR(__xludf.DUMMYFUNCTION("GOOGLETRANSLATE(Q1096,""en"",""pt"")"),"Refrigerado")</f>
        <v>Refrigerado</v>
      </c>
      <c r="K1096" s="3">
        <v>43847</v>
      </c>
      <c r="L1096" s="3">
        <v>43865</v>
      </c>
      <c r="M1096" s="1">
        <v>16</v>
      </c>
      <c r="N1096" s="1" t="s">
        <v>6336</v>
      </c>
      <c r="O1096" s="1" t="s">
        <v>6337</v>
      </c>
      <c r="P1096" s="1">
        <v>697</v>
      </c>
      <c r="Q1096" s="1" t="s">
        <v>6338</v>
      </c>
      <c r="R1096">
        <f t="shared" ca="1" si="17"/>
        <v>0</v>
      </c>
      <c r="S1096">
        <f t="shared" ca="1" si="17"/>
        <v>1</v>
      </c>
    </row>
    <row r="1097" spans="1:19" ht="13.2">
      <c r="A1097" s="1" t="s">
        <v>6339</v>
      </c>
      <c r="B1097" s="1">
        <v>75</v>
      </c>
      <c r="C1097" s="1" t="str">
        <f ca="1">IFERROR(__xludf.DUMMYFUNCTION("GOOGLETRANSLATE(D1097,""en"",""pt"")"),"Pequeno")</f>
        <v>Pequeno</v>
      </c>
      <c r="D1097" s="3">
        <v>43527</v>
      </c>
      <c r="E1097" s="1">
        <v>8</v>
      </c>
      <c r="F1097" s="2" t="str">
        <f ca="1">IFERROR(__xludf.DUMMYFUNCTION("GOOGLETRANSLATE(I1097,""en"",""pt"")"),"Soro de leite coalhado")</f>
        <v>Soro de leite coalhado</v>
      </c>
      <c r="G1097" s="1" t="s">
        <v>6340</v>
      </c>
      <c r="H1097" s="1" t="s">
        <v>6341</v>
      </c>
      <c r="I1097" s="1" t="str">
        <f ca="1">IFERROR(__xludf.DUMMYFUNCTION("GOOGLETRANSLATE(O1097,""en"",""pt"")"),"12")</f>
        <v>12</v>
      </c>
      <c r="J1097" s="1" t="str">
        <f ca="1">IFERROR(__xludf.DUMMYFUNCTION("GOOGLETRANSLATE(Q1097,""en"",""pt"")"),"Refrigerado")</f>
        <v>Refrigerado</v>
      </c>
      <c r="K1097" s="3">
        <v>43518</v>
      </c>
      <c r="L1097" s="3">
        <v>43530</v>
      </c>
      <c r="M1097" s="1">
        <v>189</v>
      </c>
      <c r="N1097" s="1" t="s">
        <v>4122</v>
      </c>
      <c r="O1097" s="1" t="s">
        <v>6342</v>
      </c>
      <c r="P1097" s="1">
        <v>112</v>
      </c>
      <c r="Q1097" s="1" t="s">
        <v>6343</v>
      </c>
      <c r="R1097">
        <f t="shared" ca="1" si="17"/>
        <v>1</v>
      </c>
      <c r="S1097">
        <f t="shared" ca="1" si="17"/>
        <v>1</v>
      </c>
    </row>
    <row r="1098" spans="1:19" ht="13.2">
      <c r="A1098" s="1" t="s">
        <v>2367</v>
      </c>
      <c r="B1098" s="1">
        <v>54</v>
      </c>
      <c r="C1098" s="1" t="str">
        <f ca="1">IFERROR(__xludf.DUMMYFUNCTION("GOOGLETRANSLATE(D1098,""en"",""pt"")"),"Grande")</f>
        <v>Grande</v>
      </c>
      <c r="D1098" s="3">
        <v>44621</v>
      </c>
      <c r="E1098" s="1">
        <v>2</v>
      </c>
      <c r="F1098" s="2" t="str">
        <f ca="1">IFERROR(__xludf.DUMMYFUNCTION("GOOGLETRANSLATE(I1098,""en"",""pt"")"),"Manteiga")</f>
        <v>Manteiga</v>
      </c>
      <c r="G1098" s="1" t="s">
        <v>6344</v>
      </c>
      <c r="H1098" s="1" t="s">
        <v>6345</v>
      </c>
      <c r="I1098" s="1" t="str">
        <f ca="1">IFERROR(__xludf.DUMMYFUNCTION("GOOGLETRANSLATE(O1098,""en"",""pt"")"),"27")</f>
        <v>27</v>
      </c>
      <c r="J1098" s="1" t="str">
        <f ca="1">IFERROR(__xludf.DUMMYFUNCTION("GOOGLETRANSLATE(Q1098,""en"",""pt"")"),"Refrigerado")</f>
        <v>Refrigerado</v>
      </c>
      <c r="K1098" s="3">
        <v>44570</v>
      </c>
      <c r="L1098" s="3">
        <v>44597</v>
      </c>
      <c r="M1098" s="1">
        <v>360</v>
      </c>
      <c r="N1098" s="1" t="s">
        <v>6346</v>
      </c>
      <c r="O1098" s="1" t="s">
        <v>6347</v>
      </c>
      <c r="P1098" s="1">
        <v>169</v>
      </c>
      <c r="Q1098" s="1" t="s">
        <v>6349</v>
      </c>
      <c r="R1098">
        <f t="shared" ca="1" si="17"/>
        <v>0</v>
      </c>
      <c r="S1098">
        <f t="shared" ca="1" si="17"/>
        <v>0</v>
      </c>
    </row>
    <row r="1099" spans="1:19" ht="13.2">
      <c r="A1099" s="1" t="s">
        <v>6350</v>
      </c>
      <c r="B1099" s="1">
        <v>10</v>
      </c>
      <c r="C1099" s="1" t="str">
        <f ca="1">IFERROR(__xludf.DUMMYFUNCTION("GOOGLETRANSLATE(D1099,""en"",""pt"")"),"Pequeno")</f>
        <v>Pequeno</v>
      </c>
      <c r="D1099" s="3">
        <v>43999</v>
      </c>
      <c r="E1099" s="1">
        <v>10</v>
      </c>
      <c r="F1099" s="2" t="str">
        <f ca="1">IFERROR(__xludf.DUMMYFUNCTION("GOOGLETRANSLATE(I1099,""en"",""pt"")"),"ghee")</f>
        <v>ghee</v>
      </c>
      <c r="G1099" s="1" t="s">
        <v>6351</v>
      </c>
      <c r="H1099" s="4">
        <v>45453</v>
      </c>
      <c r="I1099" s="1" t="str">
        <f ca="1">IFERROR(__xludf.DUMMYFUNCTION("GOOGLETRANSLATE(O1099,""en"",""pt"")"),"145")</f>
        <v>145</v>
      </c>
      <c r="J1099" s="1" t="str">
        <f ca="1">IFERROR(__xludf.DUMMYFUNCTION("GOOGLETRANSLATE(Q1099,""en"",""pt"")"),"Ambiente")</f>
        <v>Ambiente</v>
      </c>
      <c r="K1099" s="3">
        <v>43954</v>
      </c>
      <c r="L1099" s="3">
        <v>44099</v>
      </c>
      <c r="M1099" s="1">
        <v>482</v>
      </c>
      <c r="N1099" s="1" t="s">
        <v>6352</v>
      </c>
      <c r="O1099" s="1" t="s">
        <v>6353</v>
      </c>
      <c r="P1099" s="1">
        <v>221</v>
      </c>
      <c r="Q1099" s="1" t="s">
        <v>6355</v>
      </c>
      <c r="R1099">
        <f t="shared" ca="1" si="17"/>
        <v>0</v>
      </c>
      <c r="S1099">
        <f t="shared" ca="1" si="17"/>
        <v>1</v>
      </c>
    </row>
    <row r="1100" spans="1:19" ht="13.2">
      <c r="A1100" s="1" t="s">
        <v>6356</v>
      </c>
      <c r="B1100" s="1">
        <v>45</v>
      </c>
      <c r="C1100" s="1" t="str">
        <f ca="1">IFERROR(__xludf.DUMMYFUNCTION("GOOGLETRANSLATE(D1100,""en"",""pt"")"),"Pequeno")</f>
        <v>Pequeno</v>
      </c>
      <c r="D1100" s="3">
        <v>44363</v>
      </c>
      <c r="E1100" s="1">
        <v>4</v>
      </c>
      <c r="F1100" s="2" t="str">
        <f ca="1">IFERROR(__xludf.DUMMYFUNCTION("GOOGLETRANSLATE(I1100,""en"",""pt"")"),"Iogurte")</f>
        <v>Iogurte</v>
      </c>
      <c r="G1100" s="1" t="s">
        <v>6357</v>
      </c>
      <c r="H1100" s="1" t="s">
        <v>6358</v>
      </c>
      <c r="I1100" s="1" t="str">
        <f ca="1">IFERROR(__xludf.DUMMYFUNCTION("GOOGLETRANSLATE(O1100,""en"",""pt"")"),"21")</f>
        <v>21</v>
      </c>
      <c r="J1100" s="1" t="str">
        <f ca="1">IFERROR(__xludf.DUMMYFUNCTION("GOOGLETRANSLATE(Q1100,""en"",""pt"")"),"Refrigerado")</f>
        <v>Refrigerado</v>
      </c>
      <c r="K1100" s="3">
        <v>44359</v>
      </c>
      <c r="L1100" s="3">
        <v>44380</v>
      </c>
      <c r="M1100" s="1">
        <v>114</v>
      </c>
      <c r="N1100" s="1" t="s">
        <v>6359</v>
      </c>
      <c r="O1100" s="1" t="s">
        <v>6360</v>
      </c>
      <c r="P1100" s="1">
        <v>253</v>
      </c>
      <c r="Q1100" s="1" t="s">
        <v>6361</v>
      </c>
      <c r="R1100">
        <f t="shared" ca="1" si="17"/>
        <v>1</v>
      </c>
      <c r="S1100">
        <f t="shared" ca="1" si="17"/>
        <v>0</v>
      </c>
    </row>
    <row r="1101" spans="1:19" ht="13.2">
      <c r="A1101" s="1" t="s">
        <v>6362</v>
      </c>
      <c r="B1101" s="1">
        <v>100</v>
      </c>
      <c r="C1101" s="1" t="str">
        <f ca="1">IFERROR(__xludf.DUMMYFUNCTION("GOOGLETRANSLATE(D1101,""en"",""pt"")"),"Médio")</f>
        <v>Médio</v>
      </c>
      <c r="D1101" s="3">
        <v>43843</v>
      </c>
      <c r="E1101" s="1">
        <v>6</v>
      </c>
      <c r="F1101" s="2" t="str">
        <f ca="1">IFERROR(__xludf.DUMMYFUNCTION("GOOGLETRANSLATE(I1101,""en"",""pt"")"),"Coalhada")</f>
        <v>Coalhada</v>
      </c>
      <c r="G1101" s="1" t="s">
        <v>6363</v>
      </c>
      <c r="H1101" s="1" t="s">
        <v>2638</v>
      </c>
      <c r="I1101" s="1" t="str">
        <f ca="1">IFERROR(__xludf.DUMMYFUNCTION("GOOGLETRANSLATE(O1101,""en"",""pt"")"),"7")</f>
        <v>7</v>
      </c>
      <c r="J1101" s="1" t="str">
        <f ca="1">IFERROR(__xludf.DUMMYFUNCTION("GOOGLETRANSLATE(Q1101,""en"",""pt"")"),"Refrigerado")</f>
        <v>Refrigerado</v>
      </c>
      <c r="K1101" s="3">
        <v>43825</v>
      </c>
      <c r="L1101" s="3">
        <v>43832</v>
      </c>
      <c r="M1101" s="1">
        <v>131</v>
      </c>
      <c r="N1101" s="1" t="s">
        <v>6364</v>
      </c>
      <c r="O1101" s="1" t="s">
        <v>6365</v>
      </c>
      <c r="P1101" s="1">
        <v>288</v>
      </c>
      <c r="Q1101" s="1" t="s">
        <v>32</v>
      </c>
      <c r="R1101">
        <f t="shared" ca="1" si="17"/>
        <v>0</v>
      </c>
      <c r="S1101">
        <f t="shared" ca="1" si="17"/>
        <v>1</v>
      </c>
    </row>
    <row r="1102" spans="1:19" ht="13.2">
      <c r="A1102" s="1" t="s">
        <v>486</v>
      </c>
      <c r="B1102" s="1">
        <v>55</v>
      </c>
      <c r="C1102" s="1" t="str">
        <f ca="1">IFERROR(__xludf.DUMMYFUNCTION("GOOGLETRANSLATE(D1102,""en"",""pt"")"),"Grande")</f>
        <v>Grande</v>
      </c>
      <c r="D1102" s="3">
        <v>44440</v>
      </c>
      <c r="E1102" s="1">
        <v>1</v>
      </c>
      <c r="F1102" s="2" t="str">
        <f ca="1">IFERROR(__xludf.DUMMYFUNCTION("GOOGLETRANSLATE(I1102,""en"",""pt"")"),"Leite")</f>
        <v>Leite</v>
      </c>
      <c r="G1102" s="1" t="s">
        <v>6367</v>
      </c>
      <c r="H1102" s="1" t="s">
        <v>4719</v>
      </c>
      <c r="I1102" s="1" t="str">
        <f ca="1">IFERROR(__xludf.DUMMYFUNCTION("GOOGLETRANSLATE(O1102,""en"",""pt"")"),"1")</f>
        <v>1</v>
      </c>
      <c r="J1102" s="1" t="str">
        <f ca="1">IFERROR(__xludf.DUMMYFUNCTION("GOOGLETRANSLATE(Q1102,""en"",""pt"")"),"Pacote de polietileno")</f>
        <v>Pacote de polietileno</v>
      </c>
      <c r="K1102" s="3">
        <v>44436</v>
      </c>
      <c r="L1102" s="3">
        <v>44437</v>
      </c>
      <c r="M1102" s="1">
        <v>297</v>
      </c>
      <c r="N1102" s="1" t="s">
        <v>6368</v>
      </c>
      <c r="O1102" s="1" t="s">
        <v>6369</v>
      </c>
      <c r="P1102" s="1">
        <v>120</v>
      </c>
      <c r="Q1102" s="1" t="s">
        <v>6370</v>
      </c>
      <c r="R1102">
        <f t="shared" ca="1" si="17"/>
        <v>0</v>
      </c>
      <c r="S1102">
        <f t="shared" ca="1" si="17"/>
        <v>0</v>
      </c>
    </row>
    <row r="1103" spans="1:19" ht="13.2">
      <c r="A1103" s="1" t="s">
        <v>6371</v>
      </c>
      <c r="B1103" s="1">
        <v>95</v>
      </c>
      <c r="C1103" s="1" t="str">
        <f ca="1">IFERROR(__xludf.DUMMYFUNCTION("GOOGLETRANSLATE(D1103,""en"",""pt"")"),"Pequeno")</f>
        <v>Pequeno</v>
      </c>
      <c r="D1103" s="3">
        <v>43508</v>
      </c>
      <c r="E1103" s="1">
        <v>3</v>
      </c>
      <c r="F1103" s="2" t="str">
        <f ca="1">IFERROR(__xludf.DUMMYFUNCTION("GOOGLETRANSLATE(I1103,""en"",""pt"")"),"Queijo")</f>
        <v>Queijo</v>
      </c>
      <c r="G1103" s="1" t="s">
        <v>6372</v>
      </c>
      <c r="H1103" s="6">
        <v>45317</v>
      </c>
      <c r="I1103" s="1" t="str">
        <f ca="1">IFERROR(__xludf.DUMMYFUNCTION("GOOGLETRANSLATE(O1103,""en"",""pt"")"),"46")</f>
        <v>46</v>
      </c>
      <c r="J1103" s="1" t="str">
        <f ca="1">IFERROR(__xludf.DUMMYFUNCTION("GOOGLETRANSLATE(Q1103,""en"",""pt"")"),"Congeladas")</f>
        <v>Congeladas</v>
      </c>
      <c r="K1103" s="3">
        <v>43454</v>
      </c>
      <c r="L1103" s="3">
        <v>43500</v>
      </c>
      <c r="M1103" s="1">
        <v>433</v>
      </c>
      <c r="N1103" s="1" t="s">
        <v>3405</v>
      </c>
      <c r="O1103" s="1" t="s">
        <v>6373</v>
      </c>
      <c r="P1103" s="1">
        <v>139</v>
      </c>
      <c r="Q1103" s="1" t="s">
        <v>6374</v>
      </c>
      <c r="R1103">
        <f t="shared" ca="1" si="17"/>
        <v>0</v>
      </c>
      <c r="S1103">
        <f t="shared" ca="1" si="17"/>
        <v>0</v>
      </c>
    </row>
    <row r="1104" spans="1:19" ht="13.2">
      <c r="A1104" s="1" t="s">
        <v>6375</v>
      </c>
      <c r="B1104" s="1">
        <v>74</v>
      </c>
      <c r="C1104" s="1" t="str">
        <f ca="1">IFERROR(__xludf.DUMMYFUNCTION("GOOGLETRANSLATE(D1104,""en"",""pt"")"),"Pequeno")</f>
        <v>Pequeno</v>
      </c>
      <c r="D1104" s="3">
        <v>44647</v>
      </c>
      <c r="E1104" s="1">
        <v>8</v>
      </c>
      <c r="F1104" s="2" t="str">
        <f ca="1">IFERROR(__xludf.DUMMYFUNCTION("GOOGLETRANSLATE(I1104,""en"",""pt"")"),"Soro de leite coalhado")</f>
        <v>Soro de leite coalhado</v>
      </c>
      <c r="G1104" s="1" t="s">
        <v>6376</v>
      </c>
      <c r="H1104" s="1" t="s">
        <v>4009</v>
      </c>
      <c r="I1104" s="1" t="str">
        <f ca="1">IFERROR(__xludf.DUMMYFUNCTION("GOOGLETRANSLATE(O1104,""en"",""pt"")"),"8")</f>
        <v>8</v>
      </c>
      <c r="J1104" s="1" t="str">
        <f ca="1">IFERROR(__xludf.DUMMYFUNCTION("GOOGLETRANSLATE(Q1104,""en"",""pt"")"),"Refrigerado")</f>
        <v>Refrigerado</v>
      </c>
      <c r="K1104" s="3">
        <v>44590</v>
      </c>
      <c r="L1104" s="3">
        <v>44598</v>
      </c>
      <c r="M1104" s="1">
        <v>435</v>
      </c>
      <c r="N1104" s="1" t="s">
        <v>3683</v>
      </c>
      <c r="O1104" s="1" t="s">
        <v>6377</v>
      </c>
      <c r="P1104" s="1">
        <v>454</v>
      </c>
      <c r="Q1104" s="1" t="s">
        <v>6378</v>
      </c>
      <c r="R1104">
        <f t="shared" ca="1" si="17"/>
        <v>0</v>
      </c>
      <c r="S1104">
        <f t="shared" ca="1" si="17"/>
        <v>0</v>
      </c>
    </row>
    <row r="1105" spans="1:19" ht="13.2">
      <c r="A1105" s="1" t="s">
        <v>6379</v>
      </c>
      <c r="B1105" s="1">
        <v>63</v>
      </c>
      <c r="C1105" s="1" t="str">
        <f ca="1">IFERROR(__xludf.DUMMYFUNCTION("GOOGLETRANSLATE(D1105,""en"",""pt"")"),"Médio")</f>
        <v>Médio</v>
      </c>
      <c r="D1105" s="3">
        <v>43870</v>
      </c>
      <c r="E1105" s="1">
        <v>6</v>
      </c>
      <c r="F1105" s="2" t="str">
        <f ca="1">IFERROR(__xludf.DUMMYFUNCTION("GOOGLETRANSLATE(I1105,""en"",""pt"")"),"Coalhada")</f>
        <v>Coalhada</v>
      </c>
      <c r="G1105" s="1" t="s">
        <v>6380</v>
      </c>
      <c r="H1105" s="1" t="s">
        <v>6381</v>
      </c>
      <c r="I1105" s="1" t="str">
        <f ca="1">IFERROR(__xludf.DUMMYFUNCTION("GOOGLETRANSLATE(O1105,""en"",""pt"")"),"5")</f>
        <v>5</v>
      </c>
      <c r="J1105" s="1" t="str">
        <f ca="1">IFERROR(__xludf.DUMMYFUNCTION("GOOGLETRANSLATE(Q1105,""en"",""pt"")"),"Refrigerado")</f>
        <v>Refrigerado</v>
      </c>
      <c r="K1105" s="3">
        <v>43836</v>
      </c>
      <c r="L1105" s="3">
        <v>43841</v>
      </c>
      <c r="M1105" s="1">
        <v>101</v>
      </c>
      <c r="N1105" s="1" t="s">
        <v>6382</v>
      </c>
      <c r="O1105" s="1" t="s">
        <v>6383</v>
      </c>
      <c r="P1105" s="1">
        <v>90</v>
      </c>
      <c r="Q1105" s="4">
        <v>45503</v>
      </c>
      <c r="R1105">
        <f t="shared" ca="1" si="17"/>
        <v>0</v>
      </c>
      <c r="S1105">
        <f t="shared" ca="1" si="17"/>
        <v>0</v>
      </c>
    </row>
    <row r="1106" spans="1:19" ht="13.2">
      <c r="A1106" s="1" t="s">
        <v>6384</v>
      </c>
      <c r="B1106" s="1">
        <v>40</v>
      </c>
      <c r="C1106" s="1" t="str">
        <f ca="1">IFERROR(__xludf.DUMMYFUNCTION("GOOGLETRANSLATE(D1106,""en"",""pt"")"),"Pequeno")</f>
        <v>Pequeno</v>
      </c>
      <c r="D1106" s="3">
        <v>43572</v>
      </c>
      <c r="E1106" s="1">
        <v>9</v>
      </c>
      <c r="F1106" s="2" t="str">
        <f ca="1">IFERROR(__xludf.DUMMYFUNCTION("GOOGLETRANSLATE(I1106,""en"",""pt"")"),"Painel")</f>
        <v>Painel</v>
      </c>
      <c r="G1106" s="1" t="s">
        <v>6385</v>
      </c>
      <c r="H1106" s="1" t="s">
        <v>6386</v>
      </c>
      <c r="I1106" s="1" t="str">
        <f ca="1">IFERROR(__xludf.DUMMYFUNCTION("GOOGLETRANSLATE(O1106,""en"",""pt"")"),"9")</f>
        <v>9</v>
      </c>
      <c r="J1106" s="1" t="str">
        <f ca="1">IFERROR(__xludf.DUMMYFUNCTION("GOOGLETRANSLATE(Q1106,""en"",""pt"")"),"Refrigerado")</f>
        <v>Refrigerado</v>
      </c>
      <c r="K1106" s="3">
        <v>43552</v>
      </c>
      <c r="L1106" s="3">
        <v>43561</v>
      </c>
      <c r="M1106" s="1">
        <v>572</v>
      </c>
      <c r="N1106" s="1" t="s">
        <v>6387</v>
      </c>
      <c r="O1106" s="1" t="s">
        <v>6388</v>
      </c>
      <c r="P1106" s="1">
        <v>83</v>
      </c>
      <c r="Q1106" s="1" t="s">
        <v>6389</v>
      </c>
      <c r="R1106">
        <f t="shared" ca="1" si="17"/>
        <v>1</v>
      </c>
      <c r="S1106">
        <f t="shared" ca="1" si="17"/>
        <v>1</v>
      </c>
    </row>
    <row r="1107" spans="1:19" ht="13.2">
      <c r="A1107" s="1" t="s">
        <v>6390</v>
      </c>
      <c r="B1107" s="1">
        <v>62</v>
      </c>
      <c r="C1107" s="1" t="str">
        <f ca="1">IFERROR(__xludf.DUMMYFUNCTION("GOOGLETRANSLATE(D1107,""en"",""pt"")"),"Grande")</f>
        <v>Grande</v>
      </c>
      <c r="D1107" s="3">
        <v>44415</v>
      </c>
      <c r="E1107" s="1">
        <v>4</v>
      </c>
      <c r="F1107" s="2" t="str">
        <f ca="1">IFERROR(__xludf.DUMMYFUNCTION("GOOGLETRANSLATE(I1107,""en"",""pt"")"),"Iogurte")</f>
        <v>Iogurte</v>
      </c>
      <c r="G1107" s="1" t="s">
        <v>6391</v>
      </c>
      <c r="H1107" s="6">
        <v>45460</v>
      </c>
      <c r="I1107" s="1" t="str">
        <f ca="1">IFERROR(__xludf.DUMMYFUNCTION("GOOGLETRANSLATE(O1107,""en"",""pt"")"),"29")</f>
        <v>29</v>
      </c>
      <c r="J1107" s="1" t="str">
        <f ca="1">IFERROR(__xludf.DUMMYFUNCTION("GOOGLETRANSLATE(Q1107,""en"",""pt"")"),"Refrigerado")</f>
        <v>Refrigerado</v>
      </c>
      <c r="K1107" s="3">
        <v>44396</v>
      </c>
      <c r="L1107" s="3">
        <v>44425</v>
      </c>
      <c r="M1107" s="1">
        <v>132</v>
      </c>
      <c r="N1107" s="1" t="s">
        <v>6392</v>
      </c>
      <c r="O1107" s="1" t="s">
        <v>6393</v>
      </c>
      <c r="P1107" s="1">
        <v>574</v>
      </c>
      <c r="Q1107" s="1" t="s">
        <v>6395</v>
      </c>
      <c r="R1107">
        <f t="shared" ca="1" si="17"/>
        <v>0</v>
      </c>
      <c r="S1107">
        <f t="shared" ca="1" si="17"/>
        <v>0</v>
      </c>
    </row>
    <row r="1108" spans="1:19" ht="13.2">
      <c r="A1108" s="1" t="s">
        <v>6396</v>
      </c>
      <c r="B1108" s="1">
        <v>82</v>
      </c>
      <c r="C1108" s="1" t="str">
        <f ca="1">IFERROR(__xludf.DUMMYFUNCTION("GOOGLETRANSLATE(D1108,""en"",""pt"")"),"Pequeno")</f>
        <v>Pequeno</v>
      </c>
      <c r="D1108" s="3">
        <v>44882</v>
      </c>
      <c r="E1108" s="1">
        <v>1</v>
      </c>
      <c r="F1108" s="2" t="str">
        <f ca="1">IFERROR(__xludf.DUMMYFUNCTION("GOOGLETRANSLATE(I1108,""en"",""pt"")"),"Leite")</f>
        <v>Leite</v>
      </c>
      <c r="G1108" s="1" t="s">
        <v>6397</v>
      </c>
      <c r="H1108" s="1" t="s">
        <v>6398</v>
      </c>
      <c r="I1108" s="1" t="str">
        <f ca="1">IFERROR(__xludf.DUMMYFUNCTION("GOOGLETRANSLATE(O1108,""en"",""pt"")"),"29")</f>
        <v>29</v>
      </c>
      <c r="J1108" s="1" t="str">
        <f ca="1">IFERROR(__xludf.DUMMYFUNCTION("GOOGLETRANSLATE(Q1108,""en"",""pt"")"),"Pacote Tetra")</f>
        <v>Pacote Tetra</v>
      </c>
      <c r="K1108" s="3">
        <v>44862</v>
      </c>
      <c r="L1108" s="3">
        <v>44891</v>
      </c>
      <c r="M1108" s="1">
        <v>30</v>
      </c>
      <c r="N1108" s="1" t="s">
        <v>4751</v>
      </c>
      <c r="O1108" s="5">
        <v>5266</v>
      </c>
      <c r="P1108" s="1">
        <v>78</v>
      </c>
      <c r="Q1108" s="1" t="s">
        <v>2137</v>
      </c>
      <c r="R1108">
        <f t="shared" ca="1" si="17"/>
        <v>1</v>
      </c>
      <c r="S1108">
        <f t="shared" ca="1" si="17"/>
        <v>1</v>
      </c>
    </row>
    <row r="1109" spans="1:19" ht="13.2">
      <c r="A1109" s="1" t="s">
        <v>6399</v>
      </c>
      <c r="B1109" s="1">
        <v>61</v>
      </c>
      <c r="C1109" s="1" t="str">
        <f ca="1">IFERROR(__xludf.DUMMYFUNCTION("GOOGLETRANSLATE(D1109,""en"",""pt"")"),"Grande")</f>
        <v>Grande</v>
      </c>
      <c r="D1109" s="3">
        <v>44242</v>
      </c>
      <c r="E1109" s="1">
        <v>4</v>
      </c>
      <c r="F1109" s="2" t="str">
        <f ca="1">IFERROR(__xludf.DUMMYFUNCTION("GOOGLETRANSLATE(I1109,""en"",""pt"")"),"Iogurte")</f>
        <v>Iogurte</v>
      </c>
      <c r="G1109" s="1" t="s">
        <v>6400</v>
      </c>
      <c r="H1109" s="1" t="s">
        <v>6401</v>
      </c>
      <c r="I1109" s="1" t="str">
        <f ca="1">IFERROR(__xludf.DUMMYFUNCTION("GOOGLETRANSLATE(O1109,""en"",""pt"")"),"27")</f>
        <v>27</v>
      </c>
      <c r="J1109" s="1" t="str">
        <f ca="1">IFERROR(__xludf.DUMMYFUNCTION("GOOGLETRANSLATE(Q1109,""en"",""pt"")"),"Refrigerado")</f>
        <v>Refrigerado</v>
      </c>
      <c r="K1109" s="3">
        <v>44238</v>
      </c>
      <c r="L1109" s="3">
        <v>44265</v>
      </c>
      <c r="M1109" s="1">
        <v>108</v>
      </c>
      <c r="N1109" s="1" t="s">
        <v>5832</v>
      </c>
      <c r="O1109" s="1" t="s">
        <v>6402</v>
      </c>
      <c r="P1109" s="1">
        <v>578</v>
      </c>
      <c r="Q1109" s="1" t="s">
        <v>6403</v>
      </c>
      <c r="R1109">
        <f t="shared" ca="1" si="17"/>
        <v>1</v>
      </c>
      <c r="S1109">
        <f t="shared" ca="1" si="17"/>
        <v>0</v>
      </c>
    </row>
    <row r="1110" spans="1:19" ht="13.2">
      <c r="A1110" s="1" t="s">
        <v>6404</v>
      </c>
      <c r="B1110" s="1">
        <v>33</v>
      </c>
      <c r="C1110" s="1" t="str">
        <f ca="1">IFERROR(__xludf.DUMMYFUNCTION("GOOGLETRANSLATE(D1110,""en"",""pt"")"),"Médio")</f>
        <v>Médio</v>
      </c>
      <c r="D1110" s="3">
        <v>43948</v>
      </c>
      <c r="E1110" s="1">
        <v>3</v>
      </c>
      <c r="F1110" s="2" t="str">
        <f ca="1">IFERROR(__xludf.DUMMYFUNCTION("GOOGLETRANSLATE(I1110,""en"",""pt"")"),"Queijo")</f>
        <v>Queijo</v>
      </c>
      <c r="G1110" s="1" t="s">
        <v>6405</v>
      </c>
      <c r="H1110" s="1" t="s">
        <v>6406</v>
      </c>
      <c r="I1110" s="1" t="str">
        <f ca="1">IFERROR(__xludf.DUMMYFUNCTION("GOOGLETRANSLATE(O1110,""en"",""pt"")"),"86")</f>
        <v>86</v>
      </c>
      <c r="J1110" s="1" t="str">
        <f ca="1">IFERROR(__xludf.DUMMYFUNCTION("GOOGLETRANSLATE(Q1110,""en"",""pt"")"),"Congeladas")</f>
        <v>Congeladas</v>
      </c>
      <c r="K1110" s="3">
        <v>43928</v>
      </c>
      <c r="L1110" s="3">
        <v>44014</v>
      </c>
      <c r="M1110" s="1">
        <v>28</v>
      </c>
      <c r="N1110" s="1" t="s">
        <v>6407</v>
      </c>
      <c r="O1110" s="1" t="s">
        <v>6408</v>
      </c>
      <c r="P1110" s="1">
        <v>213</v>
      </c>
      <c r="Q1110" s="1" t="s">
        <v>6409</v>
      </c>
      <c r="R1110">
        <f t="shared" ca="1" si="17"/>
        <v>0</v>
      </c>
      <c r="S1110">
        <f t="shared" ca="1" si="17"/>
        <v>1</v>
      </c>
    </row>
    <row r="1111" spans="1:19" ht="13.2">
      <c r="A1111" s="1" t="s">
        <v>6410</v>
      </c>
      <c r="B1111" s="1">
        <v>74</v>
      </c>
      <c r="C1111" s="1" t="str">
        <f ca="1">IFERROR(__xludf.DUMMYFUNCTION("GOOGLETRANSLATE(D1111,""en"",""pt"")"),"Grande")</f>
        <v>Grande</v>
      </c>
      <c r="D1111" s="3">
        <v>43592</v>
      </c>
      <c r="E1111" s="1">
        <v>9</v>
      </c>
      <c r="F1111" s="2" t="str">
        <f ca="1">IFERROR(__xludf.DUMMYFUNCTION("GOOGLETRANSLATE(I1111,""en"",""pt"")"),"Painel")</f>
        <v>Painel</v>
      </c>
      <c r="G1111" s="1" t="s">
        <v>6411</v>
      </c>
      <c r="H1111" s="1" t="s">
        <v>5797</v>
      </c>
      <c r="I1111" s="1" t="str">
        <f ca="1">IFERROR(__xludf.DUMMYFUNCTION("GOOGLETRANSLATE(O1111,""en"",""pt"")"),"13")</f>
        <v>13</v>
      </c>
      <c r="J1111" s="1" t="str">
        <f ca="1">IFERROR(__xludf.DUMMYFUNCTION("GOOGLETRANSLATE(Q1111,""en"",""pt"")"),"Refrigerado")</f>
        <v>Refrigerado</v>
      </c>
      <c r="K1111" s="3">
        <v>43562</v>
      </c>
      <c r="L1111" s="3">
        <v>43575</v>
      </c>
      <c r="M1111" s="1">
        <v>873</v>
      </c>
      <c r="N1111" s="1" t="s">
        <v>6412</v>
      </c>
      <c r="O1111" s="1" t="s">
        <v>6413</v>
      </c>
      <c r="P1111" s="1">
        <v>45</v>
      </c>
      <c r="Q1111" s="1" t="s">
        <v>6414</v>
      </c>
      <c r="R1111">
        <f t="shared" ca="1" si="17"/>
        <v>1</v>
      </c>
      <c r="S1111">
        <f t="shared" ca="1" si="17"/>
        <v>1</v>
      </c>
    </row>
    <row r="1112" spans="1:19" ht="13.2">
      <c r="A1112" s="1" t="s">
        <v>6415</v>
      </c>
      <c r="B1112" s="1">
        <v>95</v>
      </c>
      <c r="C1112" s="1" t="str">
        <f ca="1">IFERROR(__xludf.DUMMYFUNCTION("GOOGLETRANSLATE(D1112,""en"",""pt"")"),"Médio")</f>
        <v>Médio</v>
      </c>
      <c r="D1112" s="3">
        <v>43655</v>
      </c>
      <c r="E1112" s="1">
        <v>5</v>
      </c>
      <c r="F1112" s="2" t="str">
        <f ca="1">IFERROR(__xludf.DUMMYFUNCTION("GOOGLETRANSLATE(I1112,""en"",""pt"")"),"Sorvete")</f>
        <v>Sorvete</v>
      </c>
      <c r="G1112" s="1" t="s">
        <v>4738</v>
      </c>
      <c r="H1112" s="1" t="s">
        <v>6416</v>
      </c>
      <c r="I1112" s="1" t="str">
        <f ca="1">IFERROR(__xludf.DUMMYFUNCTION("GOOGLETRANSLATE(O1112,""en"",""pt"")"),"22")</f>
        <v>22</v>
      </c>
      <c r="J1112" s="1" t="str">
        <f ca="1">IFERROR(__xludf.DUMMYFUNCTION("GOOGLETRANSLATE(Q1112,""en"",""pt"")"),"Congeladas")</f>
        <v>Congeladas</v>
      </c>
      <c r="K1112" s="3">
        <v>43644</v>
      </c>
      <c r="L1112" s="3">
        <v>43666</v>
      </c>
      <c r="M1112" s="1">
        <v>15</v>
      </c>
      <c r="N1112" s="1" t="s">
        <v>6417</v>
      </c>
      <c r="O1112" s="1" t="s">
        <v>6418</v>
      </c>
      <c r="P1112" s="1">
        <v>19</v>
      </c>
      <c r="Q1112" s="1" t="s">
        <v>6419</v>
      </c>
      <c r="R1112">
        <f t="shared" ca="1" si="17"/>
        <v>0</v>
      </c>
      <c r="S1112">
        <f t="shared" ca="1" si="17"/>
        <v>0</v>
      </c>
    </row>
    <row r="1113" spans="1:19" ht="13.2">
      <c r="A1113" s="1" t="s">
        <v>6420</v>
      </c>
      <c r="B1113" s="1">
        <v>22</v>
      </c>
      <c r="C1113" s="1" t="str">
        <f ca="1">IFERROR(__xludf.DUMMYFUNCTION("GOOGLETRANSLATE(D1113,""en"",""pt"")"),"Pequeno")</f>
        <v>Pequeno</v>
      </c>
      <c r="D1113" s="3">
        <v>43635</v>
      </c>
      <c r="E1113" s="1">
        <v>3</v>
      </c>
      <c r="F1113" s="2" t="str">
        <f ca="1">IFERROR(__xludf.DUMMYFUNCTION("GOOGLETRANSLATE(I1113,""en"",""pt"")"),"Queijo")</f>
        <v>Queijo</v>
      </c>
      <c r="G1113" s="1" t="s">
        <v>6421</v>
      </c>
      <c r="H1113" s="1" t="s">
        <v>6108</v>
      </c>
      <c r="I1113" s="1" t="str">
        <f ca="1">IFERROR(__xludf.DUMMYFUNCTION("GOOGLETRANSLATE(O1113,""en"",""pt"")"),"80")</f>
        <v>80</v>
      </c>
      <c r="J1113" s="1" t="str">
        <f ca="1">IFERROR(__xludf.DUMMYFUNCTION("GOOGLETRANSLATE(Q1113,""en"",""pt"")"),"Refrigerado")</f>
        <v>Refrigerado</v>
      </c>
      <c r="K1113" s="3">
        <v>43576</v>
      </c>
      <c r="L1113" s="3">
        <v>43656</v>
      </c>
      <c r="M1113" s="1">
        <v>223</v>
      </c>
      <c r="N1113" s="1" t="s">
        <v>6422</v>
      </c>
      <c r="O1113" s="1" t="s">
        <v>6423</v>
      </c>
      <c r="P1113" s="1">
        <v>463</v>
      </c>
      <c r="Q1113" s="1" t="s">
        <v>6425</v>
      </c>
      <c r="R1113">
        <f t="shared" ca="1" si="17"/>
        <v>1</v>
      </c>
      <c r="S1113">
        <f t="shared" ca="1" si="17"/>
        <v>0</v>
      </c>
    </row>
    <row r="1114" spans="1:19" ht="13.2">
      <c r="A1114" s="1" t="s">
        <v>6426</v>
      </c>
      <c r="B1114" s="1">
        <v>31</v>
      </c>
      <c r="C1114" s="1" t="str">
        <f ca="1">IFERROR(__xludf.DUMMYFUNCTION("GOOGLETRANSLATE(D1114,""en"",""pt"")"),"Médio")</f>
        <v>Médio</v>
      </c>
      <c r="D1114" s="3">
        <v>43622</v>
      </c>
      <c r="E1114" s="1">
        <v>5</v>
      </c>
      <c r="F1114" s="2" t="str">
        <f ca="1">IFERROR(__xludf.DUMMYFUNCTION("GOOGLETRANSLATE(I1114,""en"",""pt"")"),"Sorvete")</f>
        <v>Sorvete</v>
      </c>
      <c r="G1114" s="1" t="s">
        <v>6427</v>
      </c>
      <c r="H1114" s="1" t="s">
        <v>6428</v>
      </c>
      <c r="I1114" s="1" t="str">
        <f ca="1">IFERROR(__xludf.DUMMYFUNCTION("GOOGLETRANSLATE(O1114,""en"",""pt"")"),"24")</f>
        <v>24</v>
      </c>
      <c r="J1114" s="1" t="str">
        <f ca="1">IFERROR(__xludf.DUMMYFUNCTION("GOOGLETRANSLATE(Q1114,""en"",""pt"")"),"Congeladas")</f>
        <v>Congeladas</v>
      </c>
      <c r="K1114" s="3">
        <v>43585</v>
      </c>
      <c r="L1114" s="3">
        <v>43609</v>
      </c>
      <c r="M1114" s="1">
        <v>205</v>
      </c>
      <c r="N1114" s="1" t="s">
        <v>6429</v>
      </c>
      <c r="O1114" s="5">
        <v>161074</v>
      </c>
      <c r="P1114" s="1">
        <v>132</v>
      </c>
      <c r="Q1114" s="1" t="s">
        <v>6430</v>
      </c>
      <c r="R1114">
        <f t="shared" ca="1" si="17"/>
        <v>0</v>
      </c>
      <c r="S1114">
        <f t="shared" ca="1" si="17"/>
        <v>0</v>
      </c>
    </row>
    <row r="1115" spans="1:19" ht="13.2">
      <c r="A1115" s="1" t="s">
        <v>6431</v>
      </c>
      <c r="B1115" s="1">
        <v>71</v>
      </c>
      <c r="C1115" s="1" t="str">
        <f ca="1">IFERROR(__xludf.DUMMYFUNCTION("GOOGLETRANSLATE(D1115,""en"",""pt"")"),"Grande")</f>
        <v>Grande</v>
      </c>
      <c r="D1115" s="3">
        <v>44172</v>
      </c>
      <c r="E1115" s="1">
        <v>4</v>
      </c>
      <c r="F1115" s="2" t="str">
        <f ca="1">IFERROR(__xludf.DUMMYFUNCTION("GOOGLETRANSLATE(I1115,""en"",""pt"")"),"Iogurte")</f>
        <v>Iogurte</v>
      </c>
      <c r="G1115" s="1" t="s">
        <v>6432</v>
      </c>
      <c r="H1115" s="1" t="s">
        <v>3112</v>
      </c>
      <c r="I1115" s="1" t="str">
        <f ca="1">IFERROR(__xludf.DUMMYFUNCTION("GOOGLETRANSLATE(O1115,""en"",""pt"")"),"26")</f>
        <v>26</v>
      </c>
      <c r="J1115" s="1" t="str">
        <f ca="1">IFERROR(__xludf.DUMMYFUNCTION("GOOGLETRANSLATE(Q1115,""en"",""pt"")"),"Congeladas")</f>
        <v>Congeladas</v>
      </c>
      <c r="K1115" s="3">
        <v>44138</v>
      </c>
      <c r="L1115" s="3">
        <v>44164</v>
      </c>
      <c r="M1115" s="1">
        <v>309</v>
      </c>
      <c r="N1115" s="1" t="s">
        <v>6433</v>
      </c>
      <c r="O1115" s="1" t="s">
        <v>6434</v>
      </c>
      <c r="P1115" s="1">
        <v>17</v>
      </c>
      <c r="Q1115" s="1" t="s">
        <v>4786</v>
      </c>
      <c r="R1115">
        <f t="shared" ca="1" si="17"/>
        <v>1</v>
      </c>
      <c r="S1115">
        <f t="shared" ca="1" si="17"/>
        <v>0</v>
      </c>
    </row>
    <row r="1116" spans="1:19" ht="13.2">
      <c r="A1116" s="1" t="s">
        <v>6435</v>
      </c>
      <c r="B1116" s="1">
        <v>19</v>
      </c>
      <c r="C1116" s="1" t="str">
        <f ca="1">IFERROR(__xludf.DUMMYFUNCTION("GOOGLETRANSLATE(D1116,""en"",""pt"")"),"Médio")</f>
        <v>Médio</v>
      </c>
      <c r="D1116" s="3">
        <v>43623</v>
      </c>
      <c r="E1116" s="1">
        <v>3</v>
      </c>
      <c r="F1116" s="2" t="str">
        <f ca="1">IFERROR(__xludf.DUMMYFUNCTION("GOOGLETRANSLATE(I1116,""en"",""pt"")"),"Queijo")</f>
        <v>Queijo</v>
      </c>
      <c r="G1116" s="1" t="s">
        <v>6436</v>
      </c>
      <c r="H1116" s="1" t="s">
        <v>6051</v>
      </c>
      <c r="I1116" s="1" t="str">
        <f ca="1">IFERROR(__xludf.DUMMYFUNCTION("GOOGLETRANSLATE(O1116,""en"",""pt"")"),"48")</f>
        <v>48</v>
      </c>
      <c r="J1116" s="1" t="str">
        <f ca="1">IFERROR(__xludf.DUMMYFUNCTION("GOOGLETRANSLATE(Q1116,""en"",""pt"")"),"Refrigerado")</f>
        <v>Refrigerado</v>
      </c>
      <c r="K1116" s="3">
        <v>43563</v>
      </c>
      <c r="L1116" s="3">
        <v>43611</v>
      </c>
      <c r="M1116" s="1">
        <v>23</v>
      </c>
      <c r="N1116" s="1" t="s">
        <v>446</v>
      </c>
      <c r="O1116" s="7" t="s">
        <v>6437</v>
      </c>
      <c r="P1116" s="1">
        <v>242</v>
      </c>
      <c r="Q1116" s="1" t="s">
        <v>2635</v>
      </c>
      <c r="R1116">
        <f t="shared" ca="1" si="17"/>
        <v>1</v>
      </c>
      <c r="S1116">
        <f t="shared" ca="1" si="17"/>
        <v>1</v>
      </c>
    </row>
    <row r="1117" spans="1:19" ht="13.2">
      <c r="A1117" s="1" t="s">
        <v>6438</v>
      </c>
      <c r="B1117" s="1">
        <v>89</v>
      </c>
      <c r="C1117" s="1" t="str">
        <f ca="1">IFERROR(__xludf.DUMMYFUNCTION("GOOGLETRANSLATE(D1117,""en"",""pt"")"),"Médio")</f>
        <v>Médio</v>
      </c>
      <c r="D1117" s="3">
        <v>44219</v>
      </c>
      <c r="E1117" s="1">
        <v>6</v>
      </c>
      <c r="F1117" s="2" t="str">
        <f ca="1">IFERROR(__xludf.DUMMYFUNCTION("GOOGLETRANSLATE(I1117,""en"",""pt"")"),"Coalhada")</f>
        <v>Coalhada</v>
      </c>
      <c r="G1117" s="1" t="s">
        <v>6439</v>
      </c>
      <c r="H1117" s="1" t="s">
        <v>1668</v>
      </c>
      <c r="I1117" s="1" t="str">
        <f ca="1">IFERROR(__xludf.DUMMYFUNCTION("GOOGLETRANSLATE(O1117,""en"",""pt"")"),"6")</f>
        <v>6</v>
      </c>
      <c r="J1117" s="1" t="str">
        <f ca="1">IFERROR(__xludf.DUMMYFUNCTION("GOOGLETRANSLATE(Q1117,""en"",""pt"")"),"Refrigerado")</f>
        <v>Refrigerado</v>
      </c>
      <c r="K1117" s="3">
        <v>44192</v>
      </c>
      <c r="L1117" s="3">
        <v>44198</v>
      </c>
      <c r="M1117" s="1">
        <v>570</v>
      </c>
      <c r="N1117" s="1" t="s">
        <v>6440</v>
      </c>
      <c r="O1117" s="1" t="s">
        <v>6441</v>
      </c>
      <c r="P1117" s="1">
        <v>156</v>
      </c>
      <c r="Q1117" s="1" t="s">
        <v>6443</v>
      </c>
      <c r="R1117">
        <f t="shared" ca="1" si="17"/>
        <v>1</v>
      </c>
      <c r="S1117">
        <f t="shared" ca="1" si="17"/>
        <v>1</v>
      </c>
    </row>
    <row r="1118" spans="1:19" ht="13.2">
      <c r="A1118" s="1" t="s">
        <v>6444</v>
      </c>
      <c r="B1118" s="1">
        <v>12</v>
      </c>
      <c r="C1118" s="1" t="str">
        <f ca="1">IFERROR(__xludf.DUMMYFUNCTION("GOOGLETRANSLATE(D1118,""en"",""pt"")"),"Médio")</f>
        <v>Médio</v>
      </c>
      <c r="D1118" s="3">
        <v>44115</v>
      </c>
      <c r="E1118" s="1">
        <v>4</v>
      </c>
      <c r="F1118" s="2" t="str">
        <f ca="1">IFERROR(__xludf.DUMMYFUNCTION("GOOGLETRANSLATE(I1118,""en"",""pt"")"),"Iogurte")</f>
        <v>Iogurte</v>
      </c>
      <c r="G1118" s="1" t="s">
        <v>6445</v>
      </c>
      <c r="H1118" s="1" t="s">
        <v>6446</v>
      </c>
      <c r="I1118" s="1" t="str">
        <f ca="1">IFERROR(__xludf.DUMMYFUNCTION("GOOGLETRANSLATE(O1118,""en"",""pt"")"),"30")</f>
        <v>30</v>
      </c>
      <c r="J1118" s="1" t="str">
        <f ca="1">IFERROR(__xludf.DUMMYFUNCTION("GOOGLETRANSLATE(Q1118,""en"",""pt"")"),"Refrigerado")</f>
        <v>Refrigerado</v>
      </c>
      <c r="K1118" s="3">
        <v>44099</v>
      </c>
      <c r="L1118" s="3">
        <v>44129</v>
      </c>
      <c r="M1118" s="1">
        <v>9</v>
      </c>
      <c r="N1118" s="1" t="s">
        <v>6447</v>
      </c>
      <c r="O1118" s="1" t="s">
        <v>6448</v>
      </c>
      <c r="P1118" s="1">
        <v>373</v>
      </c>
      <c r="Q1118" s="1" t="s">
        <v>5305</v>
      </c>
      <c r="R1118">
        <f t="shared" ca="1" si="17"/>
        <v>1</v>
      </c>
      <c r="S1118">
        <f t="shared" ca="1" si="17"/>
        <v>1</v>
      </c>
    </row>
    <row r="1119" spans="1:19" ht="13.2">
      <c r="A1119" s="1" t="s">
        <v>6449</v>
      </c>
      <c r="B1119" s="1">
        <v>77</v>
      </c>
      <c r="C1119" s="1" t="str">
        <f ca="1">IFERROR(__xludf.DUMMYFUNCTION("GOOGLETRANSLATE(D1119,""en"",""pt"")"),"Pequeno")</f>
        <v>Pequeno</v>
      </c>
      <c r="D1119" s="3">
        <v>44573</v>
      </c>
      <c r="E1119" s="1">
        <v>8</v>
      </c>
      <c r="F1119" s="2" t="str">
        <f ca="1">IFERROR(__xludf.DUMMYFUNCTION("GOOGLETRANSLATE(I1119,""en"",""pt"")"),"Soro de leite coalhado")</f>
        <v>Soro de leite coalhado</v>
      </c>
      <c r="G1119" s="1" t="s">
        <v>6450</v>
      </c>
      <c r="H1119" s="1" t="s">
        <v>172</v>
      </c>
      <c r="I1119" s="1" t="str">
        <f ca="1">IFERROR(__xludf.DUMMYFUNCTION("GOOGLETRANSLATE(O1119,""en"",""pt"")"),"11")</f>
        <v>11</v>
      </c>
      <c r="J1119" s="1" t="str">
        <f ca="1">IFERROR(__xludf.DUMMYFUNCTION("GOOGLETRANSLATE(Q1119,""en"",""pt"")"),"Refrigerado")</f>
        <v>Refrigerado</v>
      </c>
      <c r="K1119" s="3">
        <v>44518</v>
      </c>
      <c r="L1119" s="3">
        <v>44529</v>
      </c>
      <c r="M1119" s="1">
        <v>316</v>
      </c>
      <c r="N1119" s="1" t="s">
        <v>1901</v>
      </c>
      <c r="O1119" s="1" t="s">
        <v>6451</v>
      </c>
      <c r="P1119" s="1">
        <v>72</v>
      </c>
      <c r="Q1119" s="1" t="s">
        <v>2137</v>
      </c>
      <c r="R1119">
        <f t="shared" ca="1" si="17"/>
        <v>0</v>
      </c>
      <c r="S1119">
        <f t="shared" ca="1" si="17"/>
        <v>1</v>
      </c>
    </row>
    <row r="1120" spans="1:19" ht="13.2">
      <c r="A1120" s="1" t="s">
        <v>6452</v>
      </c>
      <c r="B1120" s="1">
        <v>87</v>
      </c>
      <c r="C1120" s="1" t="str">
        <f ca="1">IFERROR(__xludf.DUMMYFUNCTION("GOOGLETRANSLATE(D1120,""en"",""pt"")"),"Médio")</f>
        <v>Médio</v>
      </c>
      <c r="D1120" s="3">
        <v>43791</v>
      </c>
      <c r="E1120" s="1">
        <v>2</v>
      </c>
      <c r="F1120" s="2" t="str">
        <f ca="1">IFERROR(__xludf.DUMMYFUNCTION("GOOGLETRANSLATE(I1120,""en"",""pt"")"),"Manteiga")</f>
        <v>Manteiga</v>
      </c>
      <c r="G1120" s="1" t="s">
        <v>6453</v>
      </c>
      <c r="H1120" s="4">
        <v>45644</v>
      </c>
      <c r="I1120" s="1" t="str">
        <f ca="1">IFERROR(__xludf.DUMMYFUNCTION("GOOGLETRANSLATE(O1120,""en"",""pt"")"),"34")</f>
        <v>34</v>
      </c>
      <c r="J1120" s="1" t="str">
        <f ca="1">IFERROR(__xludf.DUMMYFUNCTION("GOOGLETRANSLATE(Q1120,""en"",""pt"")"),"Refrigerado")</f>
        <v>Refrigerado</v>
      </c>
      <c r="K1120" s="3">
        <v>43758</v>
      </c>
      <c r="L1120" s="3">
        <v>43792</v>
      </c>
      <c r="M1120" s="1">
        <v>759</v>
      </c>
      <c r="N1120" s="4">
        <v>45526</v>
      </c>
      <c r="O1120" s="1" t="s">
        <v>6454</v>
      </c>
      <c r="P1120" s="1">
        <v>46</v>
      </c>
      <c r="Q1120" s="1" t="s">
        <v>2478</v>
      </c>
      <c r="R1120">
        <f t="shared" ca="1" si="17"/>
        <v>1</v>
      </c>
      <c r="S1120">
        <f t="shared" ca="1" si="17"/>
        <v>0</v>
      </c>
    </row>
    <row r="1121" spans="1:19" ht="13.2">
      <c r="A1121" s="1" t="s">
        <v>6455</v>
      </c>
      <c r="B1121" s="1">
        <v>75</v>
      </c>
      <c r="C1121" s="1" t="str">
        <f ca="1">IFERROR(__xludf.DUMMYFUNCTION("GOOGLETRANSLATE(D1121,""en"",""pt"")"),"Médio")</f>
        <v>Médio</v>
      </c>
      <c r="D1121" s="3">
        <v>44714</v>
      </c>
      <c r="E1121" s="1">
        <v>5</v>
      </c>
      <c r="F1121" s="2" t="str">
        <f ca="1">IFERROR(__xludf.DUMMYFUNCTION("GOOGLETRANSLATE(I1121,""en"",""pt"")"),"Sorvete")</f>
        <v>Sorvete</v>
      </c>
      <c r="G1121" s="1" t="s">
        <v>6456</v>
      </c>
      <c r="H1121" s="1" t="s">
        <v>3603</v>
      </c>
      <c r="I1121" s="1" t="str">
        <f ca="1">IFERROR(__xludf.DUMMYFUNCTION("GOOGLETRANSLATE(O1121,""en"",""pt"")"),"24")</f>
        <v>24</v>
      </c>
      <c r="J1121" s="1" t="str">
        <f ca="1">IFERROR(__xludf.DUMMYFUNCTION("GOOGLETRANSLATE(Q1121,""en"",""pt"")"),"Congeladas")</f>
        <v>Congeladas</v>
      </c>
      <c r="K1121" s="3">
        <v>44667</v>
      </c>
      <c r="L1121" s="3">
        <v>44691</v>
      </c>
      <c r="M1121" s="1">
        <v>667</v>
      </c>
      <c r="N1121" s="1" t="s">
        <v>6457</v>
      </c>
      <c r="O1121" s="1" t="s">
        <v>6458</v>
      </c>
      <c r="P1121" s="1">
        <v>164</v>
      </c>
      <c r="Q1121" s="1" t="s">
        <v>6459</v>
      </c>
      <c r="R1121">
        <f t="shared" ca="1" si="17"/>
        <v>0</v>
      </c>
      <c r="S1121">
        <f t="shared" ca="1" si="17"/>
        <v>0</v>
      </c>
    </row>
    <row r="1122" spans="1:19" ht="13.2">
      <c r="A1122" s="1" t="s">
        <v>6460</v>
      </c>
      <c r="B1122" s="1">
        <v>35</v>
      </c>
      <c r="C1122" s="1" t="str">
        <f ca="1">IFERROR(__xludf.DUMMYFUNCTION("GOOGLETRANSLATE(D1122,""en"",""pt"")"),"Médio")</f>
        <v>Médio</v>
      </c>
      <c r="D1122" s="3">
        <v>43934</v>
      </c>
      <c r="E1122" s="1">
        <v>9</v>
      </c>
      <c r="F1122" s="2" t="str">
        <f ca="1">IFERROR(__xludf.DUMMYFUNCTION("GOOGLETRANSLATE(I1122,""en"",""pt"")"),"Painel")</f>
        <v>Painel</v>
      </c>
      <c r="G1122" s="1" t="s">
        <v>6461</v>
      </c>
      <c r="H1122" s="1" t="s">
        <v>6462</v>
      </c>
      <c r="I1122" s="1" t="str">
        <f ca="1">IFERROR(__xludf.DUMMYFUNCTION("GOOGLETRANSLATE(O1122,""en"",""pt"")"),"14")</f>
        <v>14</v>
      </c>
      <c r="J1122" s="1" t="str">
        <f ca="1">IFERROR(__xludf.DUMMYFUNCTION("GOOGLETRANSLATE(Q1122,""en"",""pt"")"),"Refrigerado")</f>
        <v>Refrigerado</v>
      </c>
      <c r="K1122" s="3">
        <v>43880</v>
      </c>
      <c r="L1122" s="3">
        <v>43894</v>
      </c>
      <c r="M1122" s="1">
        <v>10</v>
      </c>
      <c r="N1122" s="1" t="s">
        <v>2815</v>
      </c>
      <c r="O1122" s="1" t="s">
        <v>6463</v>
      </c>
      <c r="P1122" s="1">
        <v>176</v>
      </c>
      <c r="Q1122" s="1" t="s">
        <v>6464</v>
      </c>
      <c r="R1122">
        <f t="shared" ca="1" si="17"/>
        <v>1</v>
      </c>
      <c r="S1122">
        <f t="shared" ca="1" si="17"/>
        <v>0</v>
      </c>
    </row>
    <row r="1123" spans="1:19" ht="13.2">
      <c r="A1123" s="1" t="s">
        <v>6465</v>
      </c>
      <c r="B1123" s="1">
        <v>93</v>
      </c>
      <c r="C1123" s="1" t="str">
        <f ca="1">IFERROR(__xludf.DUMMYFUNCTION("GOOGLETRANSLATE(D1123,""en"",""pt"")"),"Grande")</f>
        <v>Grande</v>
      </c>
      <c r="D1123" s="3">
        <v>43692</v>
      </c>
      <c r="E1123" s="1">
        <v>4</v>
      </c>
      <c r="F1123" s="2" t="str">
        <f ca="1">IFERROR(__xludf.DUMMYFUNCTION("GOOGLETRANSLATE(I1123,""en"",""pt"")"),"Iogurte")</f>
        <v>Iogurte</v>
      </c>
      <c r="G1123" s="1" t="s">
        <v>6466</v>
      </c>
      <c r="H1123" s="1" t="s">
        <v>6467</v>
      </c>
      <c r="I1123" s="1" t="str">
        <f ca="1">IFERROR(__xludf.DUMMYFUNCTION("GOOGLETRANSLATE(O1123,""en"",""pt"")"),"29")</f>
        <v>29</v>
      </c>
      <c r="J1123" s="1" t="str">
        <f ca="1">IFERROR(__xludf.DUMMYFUNCTION("GOOGLETRANSLATE(Q1123,""en"",""pt"")"),"Congeladas")</f>
        <v>Congeladas</v>
      </c>
      <c r="K1123" s="3">
        <v>43651</v>
      </c>
      <c r="L1123" s="3">
        <v>43680</v>
      </c>
      <c r="M1123" s="1">
        <v>236</v>
      </c>
      <c r="N1123" s="1" t="s">
        <v>6468</v>
      </c>
      <c r="O1123" s="1" t="s">
        <v>6469</v>
      </c>
      <c r="P1123" s="1">
        <v>225</v>
      </c>
      <c r="Q1123" s="1" t="s">
        <v>5990</v>
      </c>
      <c r="R1123">
        <f t="shared" ca="1" si="17"/>
        <v>1</v>
      </c>
      <c r="S1123">
        <f t="shared" ca="1" si="17"/>
        <v>0</v>
      </c>
    </row>
    <row r="1124" spans="1:19" ht="13.2">
      <c r="A1124" s="1" t="s">
        <v>6471</v>
      </c>
      <c r="B1124" s="1">
        <v>10</v>
      </c>
      <c r="C1124" s="1" t="str">
        <f ca="1">IFERROR(__xludf.DUMMYFUNCTION("GOOGLETRANSLATE(D1124,""en"",""pt"")"),"Grande")</f>
        <v>Grande</v>
      </c>
      <c r="D1124" s="3">
        <v>43872</v>
      </c>
      <c r="E1124" s="1">
        <v>6</v>
      </c>
      <c r="F1124" s="2" t="str">
        <f ca="1">IFERROR(__xludf.DUMMYFUNCTION("GOOGLETRANSLATE(I1124,""en"",""pt"")"),"Coalhada")</f>
        <v>Coalhada</v>
      </c>
      <c r="G1124" s="1" t="s">
        <v>6472</v>
      </c>
      <c r="H1124" s="1" t="s">
        <v>3453</v>
      </c>
      <c r="I1124" s="1" t="str">
        <f ca="1">IFERROR(__xludf.DUMMYFUNCTION("GOOGLETRANSLATE(O1124,""en"",""pt"")"),"6")</f>
        <v>6</v>
      </c>
      <c r="J1124" s="1" t="str">
        <f ca="1">IFERROR(__xludf.DUMMYFUNCTION("GOOGLETRANSLATE(Q1124,""en"",""pt"")"),"Refrigerado")</f>
        <v>Refrigerado</v>
      </c>
      <c r="K1124" s="3">
        <v>43813</v>
      </c>
      <c r="L1124" s="3">
        <v>43819</v>
      </c>
      <c r="M1124" s="1">
        <v>305</v>
      </c>
      <c r="N1124" s="1" t="s">
        <v>6473</v>
      </c>
      <c r="O1124" s="1" t="s">
        <v>6474</v>
      </c>
      <c r="P1124" s="1">
        <v>260</v>
      </c>
      <c r="Q1124" s="1" t="s">
        <v>6476</v>
      </c>
      <c r="R1124">
        <f t="shared" ca="1" si="17"/>
        <v>1</v>
      </c>
      <c r="S1124">
        <f t="shared" ca="1" si="17"/>
        <v>0</v>
      </c>
    </row>
    <row r="1125" spans="1:19" ht="13.2">
      <c r="A1125" s="1" t="s">
        <v>6477</v>
      </c>
      <c r="B1125" s="1">
        <v>95</v>
      </c>
      <c r="C1125" s="1" t="str">
        <f ca="1">IFERROR(__xludf.DUMMYFUNCTION("GOOGLETRANSLATE(D1125,""en"",""pt"")"),"Médio")</f>
        <v>Médio</v>
      </c>
      <c r="D1125" s="3">
        <v>44068</v>
      </c>
      <c r="E1125" s="1">
        <v>9</v>
      </c>
      <c r="F1125" s="2" t="str">
        <f ca="1">IFERROR(__xludf.DUMMYFUNCTION("GOOGLETRANSLATE(I1125,""en"",""pt"")"),"Painel")</f>
        <v>Painel</v>
      </c>
      <c r="G1125" s="1" t="s">
        <v>6478</v>
      </c>
      <c r="H1125" s="1" t="s">
        <v>6479</v>
      </c>
      <c r="I1125" s="1" t="str">
        <f ca="1">IFERROR(__xludf.DUMMYFUNCTION("GOOGLETRANSLATE(O1125,""en"",""pt"")"),"9")</f>
        <v>9</v>
      </c>
      <c r="J1125" s="1" t="str">
        <f ca="1">IFERROR(__xludf.DUMMYFUNCTION("GOOGLETRANSLATE(Q1125,""en"",""pt"")"),"Refrigerado")</f>
        <v>Refrigerado</v>
      </c>
      <c r="K1125" s="3">
        <v>44031</v>
      </c>
      <c r="L1125" s="3">
        <v>44040</v>
      </c>
      <c r="M1125" s="1">
        <v>137</v>
      </c>
      <c r="N1125" s="1" t="s">
        <v>1550</v>
      </c>
      <c r="O1125" s="1" t="s">
        <v>6480</v>
      </c>
      <c r="P1125" s="1">
        <v>145</v>
      </c>
      <c r="Q1125" s="1" t="s">
        <v>6482</v>
      </c>
      <c r="R1125">
        <f t="shared" ca="1" si="17"/>
        <v>0</v>
      </c>
      <c r="S1125">
        <f t="shared" ca="1" si="17"/>
        <v>1</v>
      </c>
    </row>
    <row r="1126" spans="1:19" ht="13.2">
      <c r="A1126" s="1" t="s">
        <v>6483</v>
      </c>
      <c r="B1126" s="1">
        <v>72</v>
      </c>
      <c r="C1126" s="1" t="str">
        <f ca="1">IFERROR(__xludf.DUMMYFUNCTION("GOOGLETRANSLATE(D1126,""en"",""pt"")"),"Pequeno")</f>
        <v>Pequeno</v>
      </c>
      <c r="D1126" s="3">
        <v>44111</v>
      </c>
      <c r="E1126" s="1">
        <v>5</v>
      </c>
      <c r="F1126" s="2" t="str">
        <f ca="1">IFERROR(__xludf.DUMMYFUNCTION("GOOGLETRANSLATE(I1126,""en"",""pt"")"),"Sorvete")</f>
        <v>Sorvete</v>
      </c>
      <c r="G1126" s="1" t="s">
        <v>6484</v>
      </c>
      <c r="H1126" s="1" t="s">
        <v>2283</v>
      </c>
      <c r="I1126" s="1" t="str">
        <f ca="1">IFERROR(__xludf.DUMMYFUNCTION("GOOGLETRANSLATE(O1126,""en"",""pt"")"),"28")</f>
        <v>28</v>
      </c>
      <c r="J1126" s="1" t="str">
        <f ca="1">IFERROR(__xludf.DUMMYFUNCTION("GOOGLETRANSLATE(Q1126,""en"",""pt"")"),"Congeladas")</f>
        <v>Congeladas</v>
      </c>
      <c r="K1126" s="3">
        <v>44075</v>
      </c>
      <c r="L1126" s="3">
        <v>44103</v>
      </c>
      <c r="M1126" s="1">
        <v>811</v>
      </c>
      <c r="N1126" s="1" t="s">
        <v>6485</v>
      </c>
      <c r="O1126" s="1" t="s">
        <v>6486</v>
      </c>
      <c r="P1126" s="1">
        <v>100</v>
      </c>
      <c r="Q1126" s="1" t="s">
        <v>5455</v>
      </c>
      <c r="R1126">
        <f t="shared" ca="1" si="17"/>
        <v>1</v>
      </c>
      <c r="S1126">
        <f t="shared" ca="1" si="17"/>
        <v>1</v>
      </c>
    </row>
    <row r="1127" spans="1:19" ht="13.2">
      <c r="A1127" s="1" t="s">
        <v>6487</v>
      </c>
      <c r="B1127" s="1">
        <v>84</v>
      </c>
      <c r="C1127" s="1" t="str">
        <f ca="1">IFERROR(__xludf.DUMMYFUNCTION("GOOGLETRANSLATE(D1127,""en"",""pt"")"),"Médio")</f>
        <v>Médio</v>
      </c>
      <c r="D1127" s="3">
        <v>44842</v>
      </c>
      <c r="E1127" s="1">
        <v>6</v>
      </c>
      <c r="F1127" s="2" t="str">
        <f ca="1">IFERROR(__xludf.DUMMYFUNCTION("GOOGLETRANSLATE(I1127,""en"",""pt"")"),"Coalhada")</f>
        <v>Coalhada</v>
      </c>
      <c r="G1127" s="1" t="s">
        <v>6488</v>
      </c>
      <c r="H1127" s="1" t="s">
        <v>4497</v>
      </c>
      <c r="I1127" s="1" t="str">
        <f ca="1">IFERROR(__xludf.DUMMYFUNCTION("GOOGLETRANSLATE(O1127,""en"",""pt"")"),"7")</f>
        <v>7</v>
      </c>
      <c r="J1127" s="1" t="str">
        <f ca="1">IFERROR(__xludf.DUMMYFUNCTION("GOOGLETRANSLATE(Q1127,""en"",""pt"")"),"Refrigerado")</f>
        <v>Refrigerado</v>
      </c>
      <c r="K1127" s="3">
        <v>44785</v>
      </c>
      <c r="L1127" s="3">
        <v>44792</v>
      </c>
      <c r="M1127" s="1">
        <v>81</v>
      </c>
      <c r="N1127" s="1" t="s">
        <v>6489</v>
      </c>
      <c r="O1127" s="1" t="s">
        <v>6490</v>
      </c>
      <c r="P1127" s="1">
        <v>225</v>
      </c>
      <c r="Q1127" s="1" t="s">
        <v>2295</v>
      </c>
      <c r="R1127">
        <f t="shared" ca="1" si="17"/>
        <v>0</v>
      </c>
      <c r="S1127">
        <f t="shared" ca="1" si="17"/>
        <v>0</v>
      </c>
    </row>
    <row r="1128" spans="1:19" ht="13.2">
      <c r="A1128" s="1" t="s">
        <v>6491</v>
      </c>
      <c r="B1128" s="1">
        <v>57</v>
      </c>
      <c r="C1128" s="1" t="str">
        <f ca="1">IFERROR(__xludf.DUMMYFUNCTION("GOOGLETRANSLATE(D1128,""en"",""pt"")"),"Grande")</f>
        <v>Grande</v>
      </c>
      <c r="D1128" s="3">
        <v>44634</v>
      </c>
      <c r="E1128" s="1">
        <v>5</v>
      </c>
      <c r="F1128" s="2" t="str">
        <f ca="1">IFERROR(__xludf.DUMMYFUNCTION("GOOGLETRANSLATE(I1128,""en"",""pt"")"),"Sorvete")</f>
        <v>Sorvete</v>
      </c>
      <c r="G1128" s="1" t="s">
        <v>6492</v>
      </c>
      <c r="H1128" s="1" t="s">
        <v>2267</v>
      </c>
      <c r="I1128" s="1" t="str">
        <f ca="1">IFERROR(__xludf.DUMMYFUNCTION("GOOGLETRANSLATE(O1128,""en"",""pt"")"),"24")</f>
        <v>24</v>
      </c>
      <c r="J1128" s="1" t="str">
        <f ca="1">IFERROR(__xludf.DUMMYFUNCTION("GOOGLETRANSLATE(Q1128,""en"",""pt"")"),"Congeladas")</f>
        <v>Congeladas</v>
      </c>
      <c r="K1128" s="3">
        <v>44626</v>
      </c>
      <c r="L1128" s="3">
        <v>44650</v>
      </c>
      <c r="M1128" s="1">
        <v>292</v>
      </c>
      <c r="N1128" s="1" t="s">
        <v>751</v>
      </c>
      <c r="O1128" s="1" t="s">
        <v>6493</v>
      </c>
      <c r="P1128" s="1">
        <v>383</v>
      </c>
      <c r="Q1128" s="1" t="s">
        <v>6494</v>
      </c>
      <c r="R1128">
        <f t="shared" ca="1" si="17"/>
        <v>1</v>
      </c>
      <c r="S1128">
        <f t="shared" ca="1" si="17"/>
        <v>1</v>
      </c>
    </row>
    <row r="1129" spans="1:19" ht="13.2">
      <c r="A1129" s="1" t="s">
        <v>6495</v>
      </c>
      <c r="B1129" s="1">
        <v>65</v>
      </c>
      <c r="C1129" s="1" t="str">
        <f ca="1">IFERROR(__xludf.DUMMYFUNCTION("GOOGLETRANSLATE(D1129,""en"",""pt"")"),"Grande")</f>
        <v>Grande</v>
      </c>
      <c r="D1129" s="3">
        <v>44786</v>
      </c>
      <c r="E1129" s="1">
        <v>6</v>
      </c>
      <c r="F1129" s="2" t="str">
        <f ca="1">IFERROR(__xludf.DUMMYFUNCTION("GOOGLETRANSLATE(I1129,""en"",""pt"")"),"Coalhada")</f>
        <v>Coalhada</v>
      </c>
      <c r="G1129" s="1" t="s">
        <v>1916</v>
      </c>
      <c r="H1129" s="1" t="s">
        <v>2062</v>
      </c>
      <c r="I1129" s="1" t="str">
        <f ca="1">IFERROR(__xludf.DUMMYFUNCTION("GOOGLETRANSLATE(O1129,""en"",""pt"")"),"7")</f>
        <v>7</v>
      </c>
      <c r="J1129" s="1" t="str">
        <f ca="1">IFERROR(__xludf.DUMMYFUNCTION("GOOGLETRANSLATE(Q1129,""en"",""pt"")"),"Refrigerado")</f>
        <v>Refrigerado</v>
      </c>
      <c r="K1129" s="3">
        <v>44785</v>
      </c>
      <c r="L1129" s="3">
        <v>44792</v>
      </c>
      <c r="M1129" s="1">
        <v>226</v>
      </c>
      <c r="N1129" s="1" t="s">
        <v>3961</v>
      </c>
      <c r="O1129" s="1" t="s">
        <v>6496</v>
      </c>
      <c r="P1129" s="1">
        <v>578</v>
      </c>
      <c r="Q1129" s="1" t="s">
        <v>6498</v>
      </c>
      <c r="R1129">
        <f t="shared" ca="1" si="17"/>
        <v>1</v>
      </c>
      <c r="S1129">
        <f t="shared" ca="1" si="17"/>
        <v>0</v>
      </c>
    </row>
    <row r="1130" spans="1:19" ht="13.2">
      <c r="A1130" s="1" t="s">
        <v>6499</v>
      </c>
      <c r="B1130" s="1">
        <v>63</v>
      </c>
      <c r="C1130" s="1" t="str">
        <f ca="1">IFERROR(__xludf.DUMMYFUNCTION("GOOGLETRANSLATE(D1130,""en"",""pt"")"),"Grande")</f>
        <v>Grande</v>
      </c>
      <c r="D1130" s="3">
        <v>44035</v>
      </c>
      <c r="E1130" s="1">
        <v>7</v>
      </c>
      <c r="F1130" s="2" t="str">
        <f ca="1">IFERROR(__xludf.DUMMYFUNCTION("GOOGLETRANSLATE(I1130,""en"",""pt"")"),"Lassi")</f>
        <v>Lassi</v>
      </c>
      <c r="G1130" s="1" t="s">
        <v>6500</v>
      </c>
      <c r="H1130" s="1" t="s">
        <v>6406</v>
      </c>
      <c r="I1130" s="1" t="str">
        <f ca="1">IFERROR(__xludf.DUMMYFUNCTION("GOOGLETRANSLATE(O1130,""en"",""pt"")"),"13")</f>
        <v>13</v>
      </c>
      <c r="J1130" s="1" t="str">
        <f ca="1">IFERROR(__xludf.DUMMYFUNCTION("GOOGLETRANSLATE(Q1130,""en"",""pt"")"),"Refrigerado")</f>
        <v>Refrigerado</v>
      </c>
      <c r="K1130" s="3">
        <v>44030</v>
      </c>
      <c r="L1130" s="3">
        <v>44043</v>
      </c>
      <c r="M1130" s="1">
        <v>120</v>
      </c>
      <c r="N1130" s="1" t="s">
        <v>3782</v>
      </c>
      <c r="O1130" s="1" t="s">
        <v>6501</v>
      </c>
      <c r="P1130" s="1">
        <v>319</v>
      </c>
      <c r="Q1130" s="1" t="s">
        <v>6503</v>
      </c>
      <c r="R1130">
        <f t="shared" ca="1" si="17"/>
        <v>1</v>
      </c>
      <c r="S1130">
        <f t="shared" ca="1" si="17"/>
        <v>0</v>
      </c>
    </row>
    <row r="1131" spans="1:19" ht="13.2">
      <c r="A1131" s="4">
        <v>45465</v>
      </c>
      <c r="B1131" s="1">
        <v>83</v>
      </c>
      <c r="C1131" s="1" t="str">
        <f ca="1">IFERROR(__xludf.DUMMYFUNCTION("GOOGLETRANSLATE(D1131,""en"",""pt"")"),"Grande")</f>
        <v>Grande</v>
      </c>
      <c r="D1131" s="3">
        <v>43964</v>
      </c>
      <c r="E1131" s="1">
        <v>6</v>
      </c>
      <c r="F1131" s="2" t="str">
        <f ca="1">IFERROR(__xludf.DUMMYFUNCTION("GOOGLETRANSLATE(I1131,""en"",""pt"")"),"Coalhada")</f>
        <v>Coalhada</v>
      </c>
      <c r="G1131" s="1" t="s">
        <v>6504</v>
      </c>
      <c r="H1131" s="1" t="s">
        <v>6505</v>
      </c>
      <c r="I1131" s="1" t="str">
        <f ca="1">IFERROR(__xludf.DUMMYFUNCTION("GOOGLETRANSLATE(O1131,""en"",""pt"")"),"5")</f>
        <v>5</v>
      </c>
      <c r="J1131" s="1" t="str">
        <f ca="1">IFERROR(__xludf.DUMMYFUNCTION("GOOGLETRANSLATE(Q1131,""en"",""pt"")"),"Refrigerado")</f>
        <v>Refrigerado</v>
      </c>
      <c r="K1131" s="3">
        <v>43937</v>
      </c>
      <c r="L1131" s="3">
        <v>43942</v>
      </c>
      <c r="M1131" s="1">
        <v>275</v>
      </c>
      <c r="N1131" s="1" t="s">
        <v>798</v>
      </c>
      <c r="O1131" s="1" t="s">
        <v>6506</v>
      </c>
      <c r="P1131" s="1">
        <v>548</v>
      </c>
      <c r="Q1131" s="1" t="s">
        <v>6507</v>
      </c>
      <c r="R1131">
        <f t="shared" ca="1" si="17"/>
        <v>1</v>
      </c>
      <c r="S1131">
        <f t="shared" ca="1" si="17"/>
        <v>1</v>
      </c>
    </row>
    <row r="1132" spans="1:19" ht="13.2">
      <c r="A1132" s="1" t="s">
        <v>6508</v>
      </c>
      <c r="B1132" s="1">
        <v>28</v>
      </c>
      <c r="C1132" s="1" t="str">
        <f ca="1">IFERROR(__xludf.DUMMYFUNCTION("GOOGLETRANSLATE(D1132,""en"",""pt"")"),"Médio")</f>
        <v>Médio</v>
      </c>
      <c r="D1132" s="3">
        <v>43533</v>
      </c>
      <c r="E1132" s="1">
        <v>8</v>
      </c>
      <c r="F1132" s="2" t="str">
        <f ca="1">IFERROR(__xludf.DUMMYFUNCTION("GOOGLETRANSLATE(I1132,""en"",""pt"")"),"Soro de leite coalhado")</f>
        <v>Soro de leite coalhado</v>
      </c>
      <c r="G1132" s="1" t="s">
        <v>6509</v>
      </c>
      <c r="H1132" s="1" t="s">
        <v>6510</v>
      </c>
      <c r="I1132" s="1" t="str">
        <f ca="1">IFERROR(__xludf.DUMMYFUNCTION("GOOGLETRANSLATE(O1132,""en"",""pt"")"),"12")</f>
        <v>12</v>
      </c>
      <c r="J1132" s="1" t="str">
        <f ca="1">IFERROR(__xludf.DUMMYFUNCTION("GOOGLETRANSLATE(Q1132,""en"",""pt"")"),"Refrigerado")</f>
        <v>Refrigerado</v>
      </c>
      <c r="K1132" s="3">
        <v>43481</v>
      </c>
      <c r="L1132" s="3">
        <v>43493</v>
      </c>
      <c r="M1132" s="1">
        <v>564</v>
      </c>
      <c r="N1132" s="1" t="s">
        <v>6511</v>
      </c>
      <c r="O1132" s="1" t="s">
        <v>6512</v>
      </c>
      <c r="P1132" s="1">
        <v>421</v>
      </c>
      <c r="Q1132" s="1" t="s">
        <v>6403</v>
      </c>
      <c r="R1132">
        <f t="shared" ca="1" si="17"/>
        <v>0</v>
      </c>
      <c r="S1132">
        <f t="shared" ca="1" si="17"/>
        <v>0</v>
      </c>
    </row>
    <row r="1133" spans="1:19" ht="13.2">
      <c r="A1133" s="1" t="s">
        <v>6513</v>
      </c>
      <c r="B1133" s="1">
        <v>79</v>
      </c>
      <c r="C1133" s="1" t="str">
        <f ca="1">IFERROR(__xludf.DUMMYFUNCTION("GOOGLETRANSLATE(D1133,""en"",""pt"")"),"Pequeno")</f>
        <v>Pequeno</v>
      </c>
      <c r="D1133" s="3">
        <v>44004</v>
      </c>
      <c r="E1133" s="1">
        <v>7</v>
      </c>
      <c r="F1133" s="2" t="str">
        <f ca="1">IFERROR(__xludf.DUMMYFUNCTION("GOOGLETRANSLATE(I1133,""en"",""pt"")"),"Lassi")</f>
        <v>Lassi</v>
      </c>
      <c r="G1133" s="1" t="s">
        <v>6514</v>
      </c>
      <c r="H1133" s="1" t="s">
        <v>6515</v>
      </c>
      <c r="I1133" s="1" t="str">
        <f ca="1">IFERROR(__xludf.DUMMYFUNCTION("GOOGLETRANSLATE(O1133,""en"",""pt"")"),"16")</f>
        <v>16</v>
      </c>
      <c r="J1133" s="1" t="str">
        <f ca="1">IFERROR(__xludf.DUMMYFUNCTION("GOOGLETRANSLATE(Q1133,""en"",""pt"")"),"Refrigerado")</f>
        <v>Refrigerado</v>
      </c>
      <c r="K1133" s="3">
        <v>43980</v>
      </c>
      <c r="L1133" s="3">
        <v>43996</v>
      </c>
      <c r="M1133" s="1">
        <v>328</v>
      </c>
      <c r="N1133" s="1" t="s">
        <v>6516</v>
      </c>
      <c r="O1133" s="1" t="s">
        <v>6517</v>
      </c>
      <c r="P1133" s="1">
        <v>238</v>
      </c>
      <c r="Q1133" s="1" t="s">
        <v>6105</v>
      </c>
      <c r="R1133">
        <f t="shared" ca="1" si="17"/>
        <v>1</v>
      </c>
      <c r="S1133">
        <f t="shared" ca="1" si="17"/>
        <v>0</v>
      </c>
    </row>
    <row r="1134" spans="1:19" ht="13.2">
      <c r="A1134" s="1" t="s">
        <v>6519</v>
      </c>
      <c r="B1134" s="1">
        <v>47</v>
      </c>
      <c r="C1134" s="1" t="str">
        <f ca="1">IFERROR(__xludf.DUMMYFUNCTION("GOOGLETRANSLATE(D1134,""en"",""pt"")"),"Médio")</f>
        <v>Médio</v>
      </c>
      <c r="D1134" s="3">
        <v>44098</v>
      </c>
      <c r="E1134" s="1">
        <v>10</v>
      </c>
      <c r="F1134" s="2" t="str">
        <f ca="1">IFERROR(__xludf.DUMMYFUNCTION("GOOGLETRANSLATE(I1134,""en"",""pt"")"),"ghee")</f>
        <v>ghee</v>
      </c>
      <c r="G1134" s="1" t="s">
        <v>6520</v>
      </c>
      <c r="H1134" s="1" t="s">
        <v>6521</v>
      </c>
      <c r="I1134" s="1" t="str">
        <f ca="1">IFERROR(__xludf.DUMMYFUNCTION("GOOGLETRANSLATE(O1134,""en"",""pt"")"),"117")</f>
        <v>117</v>
      </c>
      <c r="J1134" s="1" t="str">
        <f ca="1">IFERROR(__xludf.DUMMYFUNCTION("GOOGLETRANSLATE(Q1134,""en"",""pt"")"),"Ambiente")</f>
        <v>Ambiente</v>
      </c>
      <c r="K1134" s="3">
        <v>44054</v>
      </c>
      <c r="L1134" s="3">
        <v>44171</v>
      </c>
      <c r="M1134" s="1">
        <v>91</v>
      </c>
      <c r="N1134" s="1" t="s">
        <v>6522</v>
      </c>
      <c r="O1134" s="1" t="s">
        <v>6523</v>
      </c>
      <c r="P1134" s="1">
        <v>92</v>
      </c>
      <c r="Q1134" s="1" t="s">
        <v>6525</v>
      </c>
      <c r="R1134">
        <f t="shared" ca="1" si="17"/>
        <v>0</v>
      </c>
      <c r="S1134">
        <f t="shared" ca="1" si="17"/>
        <v>1</v>
      </c>
    </row>
    <row r="1135" spans="1:19" ht="13.2">
      <c r="A1135" s="1" t="s">
        <v>6526</v>
      </c>
      <c r="B1135" s="1">
        <v>84</v>
      </c>
      <c r="C1135" s="1" t="str">
        <f ca="1">IFERROR(__xludf.DUMMYFUNCTION("GOOGLETRANSLATE(D1135,""en"",""pt"")"),"Pequeno")</f>
        <v>Pequeno</v>
      </c>
      <c r="D1135" s="3">
        <v>43573</v>
      </c>
      <c r="E1135" s="1">
        <v>10</v>
      </c>
      <c r="F1135" s="2" t="str">
        <f ca="1">IFERROR(__xludf.DUMMYFUNCTION("GOOGLETRANSLATE(I1135,""en"",""pt"")"),"ghee")</f>
        <v>ghee</v>
      </c>
      <c r="G1135" s="1" t="s">
        <v>6527</v>
      </c>
      <c r="H1135" s="1" t="s">
        <v>6528</v>
      </c>
      <c r="I1135" s="1" t="str">
        <f ca="1">IFERROR(__xludf.DUMMYFUNCTION("GOOGLETRANSLATE(O1135,""en"",""pt"")"),"142")</f>
        <v>142</v>
      </c>
      <c r="J1135" s="1" t="str">
        <f ca="1">IFERROR(__xludf.DUMMYFUNCTION("GOOGLETRANSLATE(Q1135,""en"",""pt"")"),"Ambiente")</f>
        <v>Ambiente</v>
      </c>
      <c r="K1135" s="3">
        <v>43558</v>
      </c>
      <c r="L1135" s="3">
        <v>43700</v>
      </c>
      <c r="M1135" s="1">
        <v>126</v>
      </c>
      <c r="N1135" s="1" t="s">
        <v>745</v>
      </c>
      <c r="O1135" s="1" t="s">
        <v>6529</v>
      </c>
      <c r="P1135" s="1">
        <v>94</v>
      </c>
      <c r="Q1135" s="1" t="s">
        <v>6530</v>
      </c>
      <c r="R1135">
        <f t="shared" ca="1" si="17"/>
        <v>1</v>
      </c>
      <c r="S1135">
        <f t="shared" ca="1" si="17"/>
        <v>0</v>
      </c>
    </row>
    <row r="1136" spans="1:19" ht="13.2">
      <c r="A1136" s="1" t="s">
        <v>6531</v>
      </c>
      <c r="B1136" s="1">
        <v>48</v>
      </c>
      <c r="C1136" s="1" t="str">
        <f ca="1">IFERROR(__xludf.DUMMYFUNCTION("GOOGLETRANSLATE(D1136,""en"",""pt"")"),"Pequeno")</f>
        <v>Pequeno</v>
      </c>
      <c r="D1136" s="3">
        <v>43626</v>
      </c>
      <c r="E1136" s="1">
        <v>2</v>
      </c>
      <c r="F1136" s="2" t="str">
        <f ca="1">IFERROR(__xludf.DUMMYFUNCTION("GOOGLETRANSLATE(I1136,""en"",""pt"")"),"Manteiga")</f>
        <v>Manteiga</v>
      </c>
      <c r="G1136" s="1" t="s">
        <v>2269</v>
      </c>
      <c r="H1136" s="1" t="s">
        <v>6532</v>
      </c>
      <c r="I1136" s="1" t="str">
        <f ca="1">IFERROR(__xludf.DUMMYFUNCTION("GOOGLETRANSLATE(O1136,""en"",""pt"")"),"27")</f>
        <v>27</v>
      </c>
      <c r="J1136" s="1" t="str">
        <f ca="1">IFERROR(__xludf.DUMMYFUNCTION("GOOGLETRANSLATE(Q1136,""en"",""pt"")"),"Refrigerado")</f>
        <v>Refrigerado</v>
      </c>
      <c r="K1136" s="3">
        <v>43610</v>
      </c>
      <c r="L1136" s="3">
        <v>43637</v>
      </c>
      <c r="M1136" s="1">
        <v>5</v>
      </c>
      <c r="N1136" s="1" t="s">
        <v>218</v>
      </c>
      <c r="O1136" s="1" t="s">
        <v>6533</v>
      </c>
      <c r="P1136" s="1">
        <v>57</v>
      </c>
      <c r="Q1136" s="1" t="s">
        <v>1650</v>
      </c>
      <c r="R1136">
        <f t="shared" ca="1" si="17"/>
        <v>0</v>
      </c>
      <c r="S1136">
        <f t="shared" ca="1" si="17"/>
        <v>1</v>
      </c>
    </row>
    <row r="1137" spans="1:19" ht="13.2">
      <c r="A1137" s="1" t="s">
        <v>6534</v>
      </c>
      <c r="B1137" s="1">
        <v>58</v>
      </c>
      <c r="C1137" s="1" t="str">
        <f ca="1">IFERROR(__xludf.DUMMYFUNCTION("GOOGLETRANSLATE(D1137,""en"",""pt"")"),"Médio")</f>
        <v>Médio</v>
      </c>
      <c r="D1137" s="3">
        <v>44829</v>
      </c>
      <c r="E1137" s="1">
        <v>1</v>
      </c>
      <c r="F1137" s="2" t="str">
        <f ca="1">IFERROR(__xludf.DUMMYFUNCTION("GOOGLETRANSLATE(I1137,""en"",""pt"")"),"Leite")</f>
        <v>Leite</v>
      </c>
      <c r="G1137" s="1" t="s">
        <v>6535</v>
      </c>
      <c r="H1137" s="1" t="s">
        <v>6536</v>
      </c>
      <c r="I1137" s="1" t="str">
        <f ca="1">IFERROR(__xludf.DUMMYFUNCTION("GOOGLETRANSLATE(O1137,""en"",""pt"")"),"2")</f>
        <v>2</v>
      </c>
      <c r="J1137" s="1" t="str">
        <f ca="1">IFERROR(__xludf.DUMMYFUNCTION("GOOGLETRANSLATE(Q1137,""en"",""pt"")"),"Pacote de polietileno")</f>
        <v>Pacote de polietileno</v>
      </c>
      <c r="K1137" s="3">
        <v>44773</v>
      </c>
      <c r="L1137" s="3">
        <v>44775</v>
      </c>
      <c r="M1137" s="1">
        <v>78</v>
      </c>
      <c r="N1137" s="4">
        <v>45408</v>
      </c>
      <c r="O1137" s="5">
        <v>58107</v>
      </c>
      <c r="P1137" s="1">
        <v>32</v>
      </c>
      <c r="Q1137" s="1" t="s">
        <v>6537</v>
      </c>
      <c r="R1137">
        <f t="shared" ca="1" si="17"/>
        <v>0</v>
      </c>
      <c r="S1137">
        <f t="shared" ca="1" si="17"/>
        <v>0</v>
      </c>
    </row>
    <row r="1138" spans="1:19" ht="13.2">
      <c r="A1138" s="1" t="s">
        <v>6538</v>
      </c>
      <c r="B1138" s="1">
        <v>26</v>
      </c>
      <c r="C1138" s="1" t="str">
        <f ca="1">IFERROR(__xludf.DUMMYFUNCTION("GOOGLETRANSLATE(D1138,""en"",""pt"")"),"Grande")</f>
        <v>Grande</v>
      </c>
      <c r="D1138" s="3">
        <v>43667</v>
      </c>
      <c r="E1138" s="1">
        <v>4</v>
      </c>
      <c r="F1138" s="2" t="str">
        <f ca="1">IFERROR(__xludf.DUMMYFUNCTION("GOOGLETRANSLATE(I1138,""en"",""pt"")"),"Iogurte")</f>
        <v>Iogurte</v>
      </c>
      <c r="G1138" s="1" t="s">
        <v>6539</v>
      </c>
      <c r="H1138" s="1" t="s">
        <v>6540</v>
      </c>
      <c r="I1138" s="1" t="str">
        <f ca="1">IFERROR(__xludf.DUMMYFUNCTION("GOOGLETRANSLATE(O1138,""en"",""pt"")"),"24")</f>
        <v>24</v>
      </c>
      <c r="J1138" s="1" t="str">
        <f ca="1">IFERROR(__xludf.DUMMYFUNCTION("GOOGLETRANSLATE(Q1138,""en"",""pt"")"),"Congeladas")</f>
        <v>Congeladas</v>
      </c>
      <c r="K1138" s="3">
        <v>43607</v>
      </c>
      <c r="L1138" s="3">
        <v>43631</v>
      </c>
      <c r="M1138" s="1">
        <v>81</v>
      </c>
      <c r="N1138" s="1" t="s">
        <v>6541</v>
      </c>
      <c r="O1138" s="1" t="s">
        <v>6542</v>
      </c>
      <c r="P1138" s="1">
        <v>195</v>
      </c>
      <c r="Q1138" s="1" t="s">
        <v>555</v>
      </c>
      <c r="R1138">
        <f t="shared" ca="1" si="17"/>
        <v>0</v>
      </c>
      <c r="S1138">
        <f t="shared" ca="1" si="17"/>
        <v>0</v>
      </c>
    </row>
    <row r="1139" spans="1:19" ht="13.2">
      <c r="A1139" s="1" t="s">
        <v>6544</v>
      </c>
      <c r="B1139" s="1">
        <v>23</v>
      </c>
      <c r="C1139" s="1" t="str">
        <f ca="1">IFERROR(__xludf.DUMMYFUNCTION("GOOGLETRANSLATE(D1139,""en"",""pt"")"),"Pequeno")</f>
        <v>Pequeno</v>
      </c>
      <c r="D1139" s="3">
        <v>43884</v>
      </c>
      <c r="E1139" s="1">
        <v>7</v>
      </c>
      <c r="F1139" s="2" t="str">
        <f ca="1">IFERROR(__xludf.DUMMYFUNCTION("GOOGLETRANSLATE(I1139,""en"",""pt"")"),"Lassi")</f>
        <v>Lassi</v>
      </c>
      <c r="G1139" s="1" t="s">
        <v>6545</v>
      </c>
      <c r="H1139" s="1" t="s">
        <v>801</v>
      </c>
      <c r="I1139" s="1" t="str">
        <f ca="1">IFERROR(__xludf.DUMMYFUNCTION("GOOGLETRANSLATE(O1139,""en"",""pt"")"),"17")</f>
        <v>17</v>
      </c>
      <c r="J1139" s="1" t="str">
        <f ca="1">IFERROR(__xludf.DUMMYFUNCTION("GOOGLETRANSLATE(Q1139,""en"",""pt"")"),"Refrigerado")</f>
        <v>Refrigerado</v>
      </c>
      <c r="K1139" s="3">
        <v>43871</v>
      </c>
      <c r="L1139" s="3">
        <v>43888</v>
      </c>
      <c r="M1139" s="1">
        <v>21</v>
      </c>
      <c r="N1139" s="1" t="s">
        <v>6546</v>
      </c>
      <c r="O1139" s="1" t="s">
        <v>6547</v>
      </c>
      <c r="P1139" s="1">
        <v>125</v>
      </c>
      <c r="Q1139" s="1" t="s">
        <v>6548</v>
      </c>
      <c r="R1139">
        <f t="shared" ca="1" si="17"/>
        <v>0</v>
      </c>
      <c r="S1139">
        <f t="shared" ca="1" si="17"/>
        <v>0</v>
      </c>
    </row>
    <row r="1140" spans="1:19" ht="13.2">
      <c r="A1140" s="1" t="s">
        <v>6549</v>
      </c>
      <c r="B1140" s="1">
        <v>19</v>
      </c>
      <c r="C1140" s="1" t="str">
        <f ca="1">IFERROR(__xludf.DUMMYFUNCTION("GOOGLETRANSLATE(D1140,""en"",""pt"")"),"Médio")</f>
        <v>Médio</v>
      </c>
      <c r="D1140" s="3">
        <v>44355</v>
      </c>
      <c r="E1140" s="1">
        <v>1</v>
      </c>
      <c r="F1140" s="2" t="str">
        <f ca="1">IFERROR(__xludf.DUMMYFUNCTION("GOOGLETRANSLATE(I1140,""en"",""pt"")"),"Leite")</f>
        <v>Leite</v>
      </c>
      <c r="G1140" s="1" t="s">
        <v>6550</v>
      </c>
      <c r="H1140" s="1" t="s">
        <v>6551</v>
      </c>
      <c r="I1140" s="1" t="str">
        <f ca="1">IFERROR(__xludf.DUMMYFUNCTION("GOOGLETRANSLATE(O1140,""en"",""pt"")"),"22")</f>
        <v>22</v>
      </c>
      <c r="J1140" s="1" t="str">
        <f ca="1">IFERROR(__xludf.DUMMYFUNCTION("GOOGLETRANSLATE(Q1140,""en"",""pt"")"),"Pacote Tetra")</f>
        <v>Pacote Tetra</v>
      </c>
      <c r="K1140" s="3">
        <v>44307</v>
      </c>
      <c r="L1140" s="3">
        <v>44329</v>
      </c>
      <c r="M1140" s="1">
        <v>65</v>
      </c>
      <c r="N1140" s="1" t="s">
        <v>3275</v>
      </c>
      <c r="O1140" s="1" t="s">
        <v>6552</v>
      </c>
      <c r="P1140" s="1">
        <v>13</v>
      </c>
      <c r="Q1140" s="1" t="s">
        <v>14</v>
      </c>
      <c r="R1140">
        <f t="shared" ca="1" si="17"/>
        <v>0</v>
      </c>
      <c r="S1140">
        <f t="shared" ca="1" si="17"/>
        <v>0</v>
      </c>
    </row>
    <row r="1141" spans="1:19" ht="13.2">
      <c r="A1141" s="1" t="s">
        <v>6554</v>
      </c>
      <c r="B1141" s="1">
        <v>39</v>
      </c>
      <c r="C1141" s="1" t="str">
        <f ca="1">IFERROR(__xludf.DUMMYFUNCTION("GOOGLETRANSLATE(D1141,""en"",""pt"")"),"Médio")</f>
        <v>Médio</v>
      </c>
      <c r="D1141" s="3">
        <v>44868</v>
      </c>
      <c r="E1141" s="1">
        <v>8</v>
      </c>
      <c r="F1141" s="2" t="str">
        <f ca="1">IFERROR(__xludf.DUMMYFUNCTION("GOOGLETRANSLATE(I1141,""en"",""pt"")"),"Soro de leite coalhado")</f>
        <v>Soro de leite coalhado</v>
      </c>
      <c r="G1141" s="1" t="s">
        <v>6555</v>
      </c>
      <c r="H1141" s="1" t="s">
        <v>290</v>
      </c>
      <c r="I1141" s="1" t="str">
        <f ca="1">IFERROR(__xludf.DUMMYFUNCTION("GOOGLETRANSLATE(O1141,""en"",""pt"")"),"14")</f>
        <v>14</v>
      </c>
      <c r="J1141" s="1" t="str">
        <f ca="1">IFERROR(__xludf.DUMMYFUNCTION("GOOGLETRANSLATE(Q1141,""en"",""pt"")"),"Refrigerado")</f>
        <v>Refrigerado</v>
      </c>
      <c r="K1141" s="3">
        <v>44836</v>
      </c>
      <c r="L1141" s="3">
        <v>44850</v>
      </c>
      <c r="M1141" s="1">
        <v>199</v>
      </c>
      <c r="N1141" s="1" t="s">
        <v>5493</v>
      </c>
      <c r="O1141" s="5">
        <v>2729338</v>
      </c>
      <c r="P1141" s="1">
        <v>735</v>
      </c>
      <c r="Q1141" s="1" t="s">
        <v>6557</v>
      </c>
      <c r="R1141">
        <f t="shared" ca="1" si="17"/>
        <v>0</v>
      </c>
      <c r="S1141">
        <f t="shared" ca="1" si="17"/>
        <v>0</v>
      </c>
    </row>
    <row r="1142" spans="1:19" ht="13.2">
      <c r="A1142" s="1" t="s">
        <v>6558</v>
      </c>
      <c r="B1142" s="1">
        <v>86</v>
      </c>
      <c r="C1142" s="1" t="str">
        <f ca="1">IFERROR(__xludf.DUMMYFUNCTION("GOOGLETRANSLATE(D1142,""en"",""pt"")"),"Médio")</f>
        <v>Médio</v>
      </c>
      <c r="D1142" s="3">
        <v>44365</v>
      </c>
      <c r="E1142" s="1">
        <v>2</v>
      </c>
      <c r="F1142" s="2" t="str">
        <f ca="1">IFERROR(__xludf.DUMMYFUNCTION("GOOGLETRANSLATE(I1142,""en"",""pt"")"),"Manteiga")</f>
        <v>Manteiga</v>
      </c>
      <c r="G1142" s="1" t="s">
        <v>6559</v>
      </c>
      <c r="H1142" s="1" t="s">
        <v>6560</v>
      </c>
      <c r="I1142" s="1" t="str">
        <f ca="1">IFERROR(__xludf.DUMMYFUNCTION("GOOGLETRANSLATE(O1142,""en"",""pt"")"),"30")</f>
        <v>30</v>
      </c>
      <c r="J1142" s="1" t="str">
        <f ca="1">IFERROR(__xludf.DUMMYFUNCTION("GOOGLETRANSLATE(Q1142,""en"",""pt"")"),"Refrigerado")</f>
        <v>Refrigerado</v>
      </c>
      <c r="K1142" s="3">
        <v>44356</v>
      </c>
      <c r="L1142" s="3">
        <v>44386</v>
      </c>
      <c r="M1142" s="1">
        <v>452</v>
      </c>
      <c r="N1142" s="1" t="s">
        <v>6561</v>
      </c>
      <c r="O1142" s="1" t="s">
        <v>6562</v>
      </c>
      <c r="P1142" s="1">
        <v>228</v>
      </c>
      <c r="Q1142" s="1" t="s">
        <v>5585</v>
      </c>
      <c r="R1142">
        <f t="shared" ca="1" si="17"/>
        <v>1</v>
      </c>
      <c r="S1142">
        <f t="shared" ca="1" si="17"/>
        <v>1</v>
      </c>
    </row>
    <row r="1143" spans="1:19" ht="13.2">
      <c r="A1143" s="1" t="s">
        <v>6563</v>
      </c>
      <c r="B1143" s="1">
        <v>91</v>
      </c>
      <c r="C1143" s="1" t="str">
        <f ca="1">IFERROR(__xludf.DUMMYFUNCTION("GOOGLETRANSLATE(D1143,""en"",""pt"")"),"Pequeno")</f>
        <v>Pequeno</v>
      </c>
      <c r="D1143" s="3">
        <v>44581</v>
      </c>
      <c r="E1143" s="1">
        <v>8</v>
      </c>
      <c r="F1143" s="2" t="str">
        <f ca="1">IFERROR(__xludf.DUMMYFUNCTION("GOOGLETRANSLATE(I1143,""en"",""pt"")"),"Soro de leite coalhado")</f>
        <v>Soro de leite coalhado</v>
      </c>
      <c r="G1143" s="1" t="s">
        <v>6564</v>
      </c>
      <c r="H1143" s="1" t="s">
        <v>5139</v>
      </c>
      <c r="I1143" s="1" t="str">
        <f ca="1">IFERROR(__xludf.DUMMYFUNCTION("GOOGLETRANSLATE(O1143,""en"",""pt"")"),"9")</f>
        <v>9</v>
      </c>
      <c r="J1143" s="1" t="str">
        <f ca="1">IFERROR(__xludf.DUMMYFUNCTION("GOOGLETRANSLATE(Q1143,""en"",""pt"")"),"Refrigerado")</f>
        <v>Refrigerado</v>
      </c>
      <c r="K1143" s="3">
        <v>44555</v>
      </c>
      <c r="L1143" s="3">
        <v>44564</v>
      </c>
      <c r="M1143" s="1">
        <v>2</v>
      </c>
      <c r="N1143" s="1" t="s">
        <v>6565</v>
      </c>
      <c r="O1143" s="1" t="s">
        <v>6566</v>
      </c>
      <c r="P1143" s="1">
        <v>37</v>
      </c>
      <c r="Q1143" s="1" t="s">
        <v>6567</v>
      </c>
      <c r="R1143">
        <f t="shared" ca="1" si="17"/>
        <v>0</v>
      </c>
      <c r="S1143">
        <f t="shared" ca="1" si="17"/>
        <v>0</v>
      </c>
    </row>
    <row r="1144" spans="1:19" ht="13.2">
      <c r="A1144" s="1" t="s">
        <v>6568</v>
      </c>
      <c r="B1144" s="1">
        <v>31</v>
      </c>
      <c r="C1144" s="1" t="str">
        <f ca="1">IFERROR(__xludf.DUMMYFUNCTION("GOOGLETRANSLATE(D1144,""en"",""pt"")"),"Pequeno")</f>
        <v>Pequeno</v>
      </c>
      <c r="D1144" s="3">
        <v>44180</v>
      </c>
      <c r="E1144" s="1">
        <v>10</v>
      </c>
      <c r="F1144" s="2" t="str">
        <f ca="1">IFERROR(__xludf.DUMMYFUNCTION("GOOGLETRANSLATE(I1144,""en"",""pt"")"),"ghee")</f>
        <v>ghee</v>
      </c>
      <c r="G1144" s="1" t="s">
        <v>6569</v>
      </c>
      <c r="H1144" s="1" t="s">
        <v>309</v>
      </c>
      <c r="I1144" s="1" t="str">
        <f ca="1">IFERROR(__xludf.DUMMYFUNCTION("GOOGLETRANSLATE(O1144,""en"",""pt"")"),"92")</f>
        <v>92</v>
      </c>
      <c r="J1144" s="1" t="str">
        <f ca="1">IFERROR(__xludf.DUMMYFUNCTION("GOOGLETRANSLATE(Q1144,""en"",""pt"")"),"Ambiente")</f>
        <v>Ambiente</v>
      </c>
      <c r="K1144" s="3">
        <v>44122</v>
      </c>
      <c r="L1144" s="3">
        <v>44214</v>
      </c>
      <c r="M1144" s="1">
        <v>244</v>
      </c>
      <c r="N1144" s="1" t="s">
        <v>6570</v>
      </c>
      <c r="O1144" s="5">
        <v>1599368</v>
      </c>
      <c r="P1144" s="1">
        <v>242</v>
      </c>
      <c r="Q1144" s="1" t="s">
        <v>2639</v>
      </c>
      <c r="R1144">
        <f t="shared" ca="1" si="17"/>
        <v>0</v>
      </c>
      <c r="S1144">
        <f t="shared" ca="1" si="17"/>
        <v>1</v>
      </c>
    </row>
    <row r="1145" spans="1:19" ht="13.2">
      <c r="A1145" s="1" t="s">
        <v>6571</v>
      </c>
      <c r="B1145" s="1">
        <v>99</v>
      </c>
      <c r="C1145" s="1" t="str">
        <f ca="1">IFERROR(__xludf.DUMMYFUNCTION("GOOGLETRANSLATE(D1145,""en"",""pt"")"),"Grande")</f>
        <v>Grande</v>
      </c>
      <c r="D1145" s="3">
        <v>44288</v>
      </c>
      <c r="E1145" s="1">
        <v>8</v>
      </c>
      <c r="F1145" s="2" t="str">
        <f ca="1">IFERROR(__xludf.DUMMYFUNCTION("GOOGLETRANSLATE(I1145,""en"",""pt"")"),"Soro de leite coalhado")</f>
        <v>Soro de leite coalhado</v>
      </c>
      <c r="G1145" s="1" t="s">
        <v>6572</v>
      </c>
      <c r="H1145" s="1" t="s">
        <v>6573</v>
      </c>
      <c r="I1145" s="1" t="str">
        <f ca="1">IFERROR(__xludf.DUMMYFUNCTION("GOOGLETRANSLATE(O1145,""en"",""pt"")"),"10")</f>
        <v>10</v>
      </c>
      <c r="J1145" s="1" t="str">
        <f ca="1">IFERROR(__xludf.DUMMYFUNCTION("GOOGLETRANSLATE(Q1145,""en"",""pt"")"),"Refrigerado")</f>
        <v>Refrigerado</v>
      </c>
      <c r="K1145" s="3">
        <v>44258</v>
      </c>
      <c r="L1145" s="3">
        <v>44268</v>
      </c>
      <c r="M1145" s="1">
        <v>20</v>
      </c>
      <c r="N1145" s="1" t="s">
        <v>6574</v>
      </c>
      <c r="O1145" s="5" t="s">
        <v>6575</v>
      </c>
      <c r="P1145" s="1">
        <v>927</v>
      </c>
      <c r="Q1145" s="1" t="s">
        <v>6577</v>
      </c>
      <c r="R1145">
        <f t="shared" ca="1" si="17"/>
        <v>1</v>
      </c>
      <c r="S1145">
        <f t="shared" ca="1" si="17"/>
        <v>0</v>
      </c>
    </row>
    <row r="1146" spans="1:19" ht="13.2">
      <c r="A1146" s="1" t="s">
        <v>6578</v>
      </c>
      <c r="B1146" s="1">
        <v>21</v>
      </c>
      <c r="C1146" s="1" t="str">
        <f ca="1">IFERROR(__xludf.DUMMYFUNCTION("GOOGLETRANSLATE(D1146,""en"",""pt"")"),"Grande")</f>
        <v>Grande</v>
      </c>
      <c r="D1146" s="3">
        <v>43914</v>
      </c>
      <c r="E1146" s="1">
        <v>3</v>
      </c>
      <c r="F1146" s="2" t="str">
        <f ca="1">IFERROR(__xludf.DUMMYFUNCTION("GOOGLETRANSLATE(I1146,""en"",""pt"")"),"Queijo")</f>
        <v>Queijo</v>
      </c>
      <c r="G1146" s="1" t="s">
        <v>6579</v>
      </c>
      <c r="H1146" s="1" t="s">
        <v>6580</v>
      </c>
      <c r="I1146" s="1" t="str">
        <f ca="1">IFERROR(__xludf.DUMMYFUNCTION("GOOGLETRANSLATE(O1146,""en"",""pt"")"),"27")</f>
        <v>27</v>
      </c>
      <c r="J1146" s="1" t="str">
        <f ca="1">IFERROR(__xludf.DUMMYFUNCTION("GOOGLETRANSLATE(Q1146,""en"",""pt"")"),"Congeladas")</f>
        <v>Congeladas</v>
      </c>
      <c r="K1146" s="3">
        <v>43894</v>
      </c>
      <c r="L1146" s="3">
        <v>43921</v>
      </c>
      <c r="M1146" s="1">
        <v>137</v>
      </c>
      <c r="N1146" s="1" t="s">
        <v>4213</v>
      </c>
      <c r="O1146" s="1" t="s">
        <v>6581</v>
      </c>
      <c r="P1146" s="1">
        <v>843</v>
      </c>
      <c r="Q1146" s="1" t="s">
        <v>6582</v>
      </c>
      <c r="R1146">
        <f t="shared" ca="1" si="17"/>
        <v>0</v>
      </c>
      <c r="S1146">
        <f t="shared" ca="1" si="17"/>
        <v>0</v>
      </c>
    </row>
    <row r="1147" spans="1:19" ht="13.2">
      <c r="A1147" s="1" t="s">
        <v>6583</v>
      </c>
      <c r="B1147" s="1">
        <v>53</v>
      </c>
      <c r="C1147" s="1" t="str">
        <f ca="1">IFERROR(__xludf.DUMMYFUNCTION("GOOGLETRANSLATE(D1147,""en"",""pt"")"),"Grande")</f>
        <v>Grande</v>
      </c>
      <c r="D1147" s="3">
        <v>43929</v>
      </c>
      <c r="E1147" s="1">
        <v>7</v>
      </c>
      <c r="F1147" s="2" t="str">
        <f ca="1">IFERROR(__xludf.DUMMYFUNCTION("GOOGLETRANSLATE(I1147,""en"",""pt"")"),"Lassi")</f>
        <v>Lassi</v>
      </c>
      <c r="G1147" s="1" t="s">
        <v>6584</v>
      </c>
      <c r="H1147" s="1" t="s">
        <v>6585</v>
      </c>
      <c r="I1147" s="1" t="str">
        <f ca="1">IFERROR(__xludf.DUMMYFUNCTION("GOOGLETRANSLATE(O1147,""en"",""pt"")"),"12")</f>
        <v>12</v>
      </c>
      <c r="J1147" s="1" t="str">
        <f ca="1">IFERROR(__xludf.DUMMYFUNCTION("GOOGLETRANSLATE(Q1147,""en"",""pt"")"),"Refrigerado")</f>
        <v>Refrigerado</v>
      </c>
      <c r="K1147" s="3">
        <v>43878</v>
      </c>
      <c r="L1147" s="3">
        <v>43890</v>
      </c>
      <c r="M1147" s="1">
        <v>224</v>
      </c>
      <c r="N1147" s="1" t="s">
        <v>6586</v>
      </c>
      <c r="O1147" s="1" t="s">
        <v>6587</v>
      </c>
      <c r="P1147" s="1">
        <v>7</v>
      </c>
      <c r="Q1147" s="1" t="s">
        <v>6588</v>
      </c>
      <c r="R1147">
        <f t="shared" ca="1" si="17"/>
        <v>1</v>
      </c>
      <c r="S1147">
        <f t="shared" ca="1" si="17"/>
        <v>0</v>
      </c>
    </row>
    <row r="1148" spans="1:19" ht="13.2">
      <c r="A1148" s="1" t="s">
        <v>6589</v>
      </c>
      <c r="B1148" s="1">
        <v>84</v>
      </c>
      <c r="C1148" s="1" t="str">
        <f ca="1">IFERROR(__xludf.DUMMYFUNCTION("GOOGLETRANSLATE(D1148,""en"",""pt"")"),"Pequeno")</f>
        <v>Pequeno</v>
      </c>
      <c r="D1148" s="3">
        <v>44372</v>
      </c>
      <c r="E1148" s="1">
        <v>7</v>
      </c>
      <c r="F1148" s="2" t="str">
        <f ca="1">IFERROR(__xludf.DUMMYFUNCTION("GOOGLETRANSLATE(I1148,""en"",""pt"")"),"Lassi")</f>
        <v>Lassi</v>
      </c>
      <c r="G1148" s="1" t="s">
        <v>6590</v>
      </c>
      <c r="H1148" s="1" t="s">
        <v>6591</v>
      </c>
      <c r="I1148" s="1" t="str">
        <f ca="1">IFERROR(__xludf.DUMMYFUNCTION("GOOGLETRANSLATE(O1148,""en"",""pt"")"),"13")</f>
        <v>13</v>
      </c>
      <c r="J1148" s="1" t="str">
        <f ca="1">IFERROR(__xludf.DUMMYFUNCTION("GOOGLETRANSLATE(Q1148,""en"",""pt"")"),"Refrigerado")</f>
        <v>Refrigerado</v>
      </c>
      <c r="K1148" s="3">
        <v>44360</v>
      </c>
      <c r="L1148" s="3">
        <v>44373</v>
      </c>
      <c r="M1148" s="1">
        <v>189</v>
      </c>
      <c r="N1148" s="1" t="s">
        <v>6592</v>
      </c>
      <c r="O1148" s="1" t="s">
        <v>6593</v>
      </c>
      <c r="P1148" s="1">
        <v>581</v>
      </c>
      <c r="Q1148" s="1" t="s">
        <v>6595</v>
      </c>
      <c r="R1148">
        <f t="shared" ca="1" si="17"/>
        <v>0</v>
      </c>
      <c r="S1148">
        <f t="shared" ca="1" si="17"/>
        <v>1</v>
      </c>
    </row>
    <row r="1149" spans="1:19" ht="13.2">
      <c r="A1149" s="1" t="s">
        <v>6596</v>
      </c>
      <c r="B1149" s="1">
        <v>97</v>
      </c>
      <c r="C1149" s="1" t="str">
        <f ca="1">IFERROR(__xludf.DUMMYFUNCTION("GOOGLETRANSLATE(D1149,""en"",""pt"")"),"Médio")</f>
        <v>Médio</v>
      </c>
      <c r="D1149" s="3">
        <v>44084</v>
      </c>
      <c r="E1149" s="1">
        <v>4</v>
      </c>
      <c r="F1149" s="2" t="str">
        <f ca="1">IFERROR(__xludf.DUMMYFUNCTION("GOOGLETRANSLATE(I1149,""en"",""pt"")"),"Iogurte")</f>
        <v>Iogurte</v>
      </c>
      <c r="G1149" s="1" t="s">
        <v>6597</v>
      </c>
      <c r="H1149" s="1" t="s">
        <v>6598</v>
      </c>
      <c r="I1149" s="1" t="str">
        <f ca="1">IFERROR(__xludf.DUMMYFUNCTION("GOOGLETRANSLATE(O1149,""en"",""pt"")"),"28")</f>
        <v>28</v>
      </c>
      <c r="J1149" s="1" t="str">
        <f ca="1">IFERROR(__xludf.DUMMYFUNCTION("GOOGLETRANSLATE(Q1149,""en"",""pt"")"),"Refrigerado")</f>
        <v>Refrigerado</v>
      </c>
      <c r="K1149" s="3">
        <v>44081</v>
      </c>
      <c r="L1149" s="3">
        <v>44109</v>
      </c>
      <c r="M1149" s="1">
        <v>630</v>
      </c>
      <c r="N1149" s="1" t="s">
        <v>1708</v>
      </c>
      <c r="O1149" s="1" t="s">
        <v>6599</v>
      </c>
      <c r="P1149" s="1">
        <v>109</v>
      </c>
      <c r="Q1149" s="1" t="s">
        <v>6600</v>
      </c>
      <c r="R1149">
        <f t="shared" ca="1" si="17"/>
        <v>1</v>
      </c>
      <c r="S1149">
        <f t="shared" ca="1" si="17"/>
        <v>1</v>
      </c>
    </row>
    <row r="1150" spans="1:19" ht="13.2">
      <c r="A1150" s="1" t="s">
        <v>6601</v>
      </c>
      <c r="B1150" s="1">
        <v>94</v>
      </c>
      <c r="C1150" s="1" t="str">
        <f ca="1">IFERROR(__xludf.DUMMYFUNCTION("GOOGLETRANSLATE(D1150,""en"",""pt"")"),"Grande")</f>
        <v>Grande</v>
      </c>
      <c r="D1150" s="3">
        <v>44688</v>
      </c>
      <c r="E1150" s="1">
        <v>1</v>
      </c>
      <c r="F1150" s="2" t="str">
        <f ca="1">IFERROR(__xludf.DUMMYFUNCTION("GOOGLETRANSLATE(I1150,""en"",""pt"")"),"Leite")</f>
        <v>Leite</v>
      </c>
      <c r="G1150" s="1" t="s">
        <v>6602</v>
      </c>
      <c r="H1150" s="1" t="s">
        <v>6603</v>
      </c>
      <c r="I1150" s="1" t="str">
        <f ca="1">IFERROR(__xludf.DUMMYFUNCTION("GOOGLETRANSLATE(O1150,""en"",""pt"")"),"1")</f>
        <v>1</v>
      </c>
      <c r="J1150" s="1" t="str">
        <f ca="1">IFERROR(__xludf.DUMMYFUNCTION("GOOGLETRANSLATE(Q1150,""en"",""pt"")"),"Pacote de polietileno")</f>
        <v>Pacote de polietileno</v>
      </c>
      <c r="K1150" s="3">
        <v>44630</v>
      </c>
      <c r="L1150" s="3">
        <v>44631</v>
      </c>
      <c r="M1150" s="1">
        <v>120</v>
      </c>
      <c r="N1150" s="1" t="s">
        <v>1607</v>
      </c>
      <c r="O1150" s="5">
        <v>1310705</v>
      </c>
      <c r="P1150" s="1">
        <v>777</v>
      </c>
      <c r="Q1150" s="1" t="s">
        <v>6605</v>
      </c>
      <c r="R1150">
        <f t="shared" ca="1" si="17"/>
        <v>1</v>
      </c>
      <c r="S1150">
        <f t="shared" ca="1" si="17"/>
        <v>0</v>
      </c>
    </row>
    <row r="1151" spans="1:19" ht="13.2">
      <c r="A1151" s="1" t="s">
        <v>6606</v>
      </c>
      <c r="B1151" s="1">
        <v>59</v>
      </c>
      <c r="C1151" s="1" t="str">
        <f ca="1">IFERROR(__xludf.DUMMYFUNCTION("GOOGLETRANSLATE(D1151,""en"",""pt"")"),"Pequeno")</f>
        <v>Pequeno</v>
      </c>
      <c r="D1151" s="3">
        <v>43784</v>
      </c>
      <c r="E1151" s="1">
        <v>6</v>
      </c>
      <c r="F1151" s="2" t="str">
        <f ca="1">IFERROR(__xludf.DUMMYFUNCTION("GOOGLETRANSLATE(I1151,""en"",""pt"")"),"Coalhada")</f>
        <v>Coalhada</v>
      </c>
      <c r="G1151" s="1" t="s">
        <v>6607</v>
      </c>
      <c r="H1151" s="1" t="s">
        <v>6608</v>
      </c>
      <c r="I1151" s="1" t="str">
        <f ca="1">IFERROR(__xludf.DUMMYFUNCTION("GOOGLETRANSLATE(O1151,""en"",""pt"")"),"5")</f>
        <v>5</v>
      </c>
      <c r="J1151" s="1" t="str">
        <f ca="1">IFERROR(__xludf.DUMMYFUNCTION("GOOGLETRANSLATE(Q1151,""en"",""pt"")"),"Refrigerado")</f>
        <v>Refrigerado</v>
      </c>
      <c r="K1151" s="3">
        <v>43782</v>
      </c>
      <c r="L1151" s="3">
        <v>43787</v>
      </c>
      <c r="M1151" s="1">
        <v>369</v>
      </c>
      <c r="N1151" s="1" t="s">
        <v>4168</v>
      </c>
      <c r="O1151" s="1" t="s">
        <v>6609</v>
      </c>
      <c r="P1151" s="1">
        <v>102</v>
      </c>
      <c r="Q1151" s="1" t="s">
        <v>3018</v>
      </c>
      <c r="R1151">
        <f t="shared" ca="1" si="17"/>
        <v>1</v>
      </c>
      <c r="S1151">
        <f t="shared" ca="1" si="17"/>
        <v>1</v>
      </c>
    </row>
    <row r="1152" spans="1:19" ht="13.2">
      <c r="A1152" s="1" t="s">
        <v>6611</v>
      </c>
      <c r="B1152" s="1">
        <v>35</v>
      </c>
      <c r="C1152" s="1" t="str">
        <f ca="1">IFERROR(__xludf.DUMMYFUNCTION("GOOGLETRANSLATE(D1152,""en"",""pt"")"),"Médio")</f>
        <v>Médio</v>
      </c>
      <c r="D1152" s="3">
        <v>43532</v>
      </c>
      <c r="E1152" s="1">
        <v>2</v>
      </c>
      <c r="F1152" s="2" t="str">
        <f ca="1">IFERROR(__xludf.DUMMYFUNCTION("GOOGLETRANSLATE(I1152,""en"",""pt"")"),"Manteiga")</f>
        <v>Manteiga</v>
      </c>
      <c r="G1152" s="1" t="s">
        <v>6612</v>
      </c>
      <c r="H1152" s="1" t="s">
        <v>6613</v>
      </c>
      <c r="I1152" s="1" t="str">
        <f ca="1">IFERROR(__xludf.DUMMYFUNCTION("GOOGLETRANSLATE(O1152,""en"",""pt"")"),"25")</f>
        <v>25</v>
      </c>
      <c r="J1152" s="1" t="str">
        <f ca="1">IFERROR(__xludf.DUMMYFUNCTION("GOOGLETRANSLATE(Q1152,""en"",""pt"")"),"Congeladas")</f>
        <v>Congeladas</v>
      </c>
      <c r="K1152" s="3">
        <v>43508</v>
      </c>
      <c r="L1152" s="3">
        <v>43533</v>
      </c>
      <c r="M1152" s="1">
        <v>490</v>
      </c>
      <c r="N1152" s="1" t="s">
        <v>6614</v>
      </c>
      <c r="O1152" s="1" t="s">
        <v>6615</v>
      </c>
      <c r="P1152" s="1">
        <v>349</v>
      </c>
      <c r="Q1152" s="1" t="s">
        <v>6616</v>
      </c>
      <c r="R1152">
        <f t="shared" ca="1" si="17"/>
        <v>0</v>
      </c>
      <c r="S1152">
        <f t="shared" ca="1" si="17"/>
        <v>1</v>
      </c>
    </row>
    <row r="1153" spans="1:19" ht="13.2">
      <c r="A1153" s="1" t="s">
        <v>6617</v>
      </c>
      <c r="B1153" s="1">
        <v>12</v>
      </c>
      <c r="C1153" s="1" t="str">
        <f ca="1">IFERROR(__xludf.DUMMYFUNCTION("GOOGLETRANSLATE(D1153,""en"",""pt"")"),"Médio")</f>
        <v>Médio</v>
      </c>
      <c r="D1153" s="3">
        <v>44027</v>
      </c>
      <c r="E1153" s="1">
        <v>6</v>
      </c>
      <c r="F1153" s="2" t="str">
        <f ca="1">IFERROR(__xludf.DUMMYFUNCTION("GOOGLETRANSLATE(I1153,""en"",""pt"")"),"Coalhada")</f>
        <v>Coalhada</v>
      </c>
      <c r="G1153" s="1" t="s">
        <v>6618</v>
      </c>
      <c r="H1153" s="1" t="s">
        <v>6619</v>
      </c>
      <c r="I1153" s="1" t="str">
        <f ca="1">IFERROR(__xludf.DUMMYFUNCTION("GOOGLETRANSLATE(O1153,""en"",""pt"")"),"6")</f>
        <v>6</v>
      </c>
      <c r="J1153" s="1" t="str">
        <f ca="1">IFERROR(__xludf.DUMMYFUNCTION("GOOGLETRANSLATE(Q1153,""en"",""pt"")"),"Refrigerado")</f>
        <v>Refrigerado</v>
      </c>
      <c r="K1153" s="3">
        <v>43977</v>
      </c>
      <c r="L1153" s="3">
        <v>43983</v>
      </c>
      <c r="M1153" s="1">
        <v>73</v>
      </c>
      <c r="N1153" s="1" t="s">
        <v>2207</v>
      </c>
      <c r="O1153" s="1" t="s">
        <v>6620</v>
      </c>
      <c r="P1153" s="1">
        <v>5</v>
      </c>
      <c r="Q1153" s="1" t="s">
        <v>6621</v>
      </c>
      <c r="R1153">
        <f t="shared" ca="1" si="17"/>
        <v>0</v>
      </c>
      <c r="S1153">
        <f t="shared" ca="1" si="17"/>
        <v>0</v>
      </c>
    </row>
    <row r="1154" spans="1:19" ht="13.2">
      <c r="A1154" s="1" t="s">
        <v>328</v>
      </c>
      <c r="B1154" s="1">
        <v>32</v>
      </c>
      <c r="C1154" s="1" t="str">
        <f ca="1">IFERROR(__xludf.DUMMYFUNCTION("GOOGLETRANSLATE(D1154,""en"",""pt"")"),"Médio")</f>
        <v>Médio</v>
      </c>
      <c r="D1154" s="3">
        <v>44098</v>
      </c>
      <c r="E1154" s="1">
        <v>4</v>
      </c>
      <c r="F1154" s="2" t="str">
        <f ca="1">IFERROR(__xludf.DUMMYFUNCTION("GOOGLETRANSLATE(I1154,""en"",""pt"")"),"Iogurte")</f>
        <v>Iogurte</v>
      </c>
      <c r="G1154" s="1" t="s">
        <v>6622</v>
      </c>
      <c r="H1154" s="1" t="s">
        <v>1173</v>
      </c>
      <c r="I1154" s="1" t="str">
        <f ca="1">IFERROR(__xludf.DUMMYFUNCTION("GOOGLETRANSLATE(O1154,""en"",""pt"")"),"25")</f>
        <v>25</v>
      </c>
      <c r="J1154" s="1" t="str">
        <f ca="1">IFERROR(__xludf.DUMMYFUNCTION("GOOGLETRANSLATE(Q1154,""en"",""pt"")"),"Congeladas")</f>
        <v>Congeladas</v>
      </c>
      <c r="K1154" s="3">
        <v>44097</v>
      </c>
      <c r="L1154" s="3">
        <v>44122</v>
      </c>
      <c r="M1154" s="1">
        <v>300</v>
      </c>
      <c r="N1154" s="1" t="s">
        <v>6623</v>
      </c>
      <c r="O1154" s="1" t="s">
        <v>6624</v>
      </c>
      <c r="P1154" s="1">
        <v>58</v>
      </c>
      <c r="Q1154" s="1" t="s">
        <v>6626</v>
      </c>
      <c r="R1154">
        <f t="shared" ca="1" si="17"/>
        <v>0</v>
      </c>
      <c r="S1154">
        <f t="shared" ca="1" si="17"/>
        <v>0</v>
      </c>
    </row>
    <row r="1155" spans="1:19" ht="13.2">
      <c r="A1155" s="1" t="s">
        <v>6627</v>
      </c>
      <c r="B1155" s="1">
        <v>21</v>
      </c>
      <c r="C1155" s="1" t="str">
        <f ca="1">IFERROR(__xludf.DUMMYFUNCTION("GOOGLETRANSLATE(D1155,""en"",""pt"")"),"Pequeno")</f>
        <v>Pequeno</v>
      </c>
      <c r="D1155" s="3">
        <v>44259</v>
      </c>
      <c r="E1155" s="1">
        <v>3</v>
      </c>
      <c r="F1155" s="2" t="str">
        <f ca="1">IFERROR(__xludf.DUMMYFUNCTION("GOOGLETRANSLATE(I1155,""en"",""pt"")"),"Queijo")</f>
        <v>Queijo</v>
      </c>
      <c r="G1155" s="1" t="s">
        <v>6628</v>
      </c>
      <c r="H1155" s="1" t="s">
        <v>4435</v>
      </c>
      <c r="I1155" s="1" t="str">
        <f ca="1">IFERROR(__xludf.DUMMYFUNCTION("GOOGLETRANSLATE(O1155,""en"",""pt"")"),"40")</f>
        <v>40</v>
      </c>
      <c r="J1155" s="1" t="str">
        <f ca="1">IFERROR(__xludf.DUMMYFUNCTION("GOOGLETRANSLATE(Q1155,""en"",""pt"")"),"Congeladas")</f>
        <v>Congeladas</v>
      </c>
      <c r="K1155" s="3">
        <v>44217</v>
      </c>
      <c r="L1155" s="3">
        <v>44257</v>
      </c>
      <c r="M1155" s="1">
        <v>106</v>
      </c>
      <c r="N1155" s="1" t="s">
        <v>6629</v>
      </c>
      <c r="O1155" s="1" t="s">
        <v>6630</v>
      </c>
      <c r="P1155" s="1">
        <v>827</v>
      </c>
      <c r="Q1155" s="1" t="s">
        <v>6631</v>
      </c>
      <c r="R1155">
        <f t="shared" ref="R1155:S1218" ca="1" si="18">RANDBETWEEN(0,1)</f>
        <v>1</v>
      </c>
      <c r="S1155">
        <f t="shared" ca="1" si="18"/>
        <v>0</v>
      </c>
    </row>
    <row r="1156" spans="1:19" ht="13.2">
      <c r="A1156" s="1" t="s">
        <v>6632</v>
      </c>
      <c r="B1156" s="1">
        <v>39</v>
      </c>
      <c r="C1156" s="1" t="str">
        <f ca="1">IFERROR(__xludf.DUMMYFUNCTION("GOOGLETRANSLATE(D1156,""en"",""pt"")"),"Médio")</f>
        <v>Médio</v>
      </c>
      <c r="D1156" s="3">
        <v>44497</v>
      </c>
      <c r="E1156" s="1">
        <v>4</v>
      </c>
      <c r="F1156" s="2" t="str">
        <f ca="1">IFERROR(__xludf.DUMMYFUNCTION("GOOGLETRANSLATE(I1156,""en"",""pt"")"),"Iogurte")</f>
        <v>Iogurte</v>
      </c>
      <c r="G1156" s="1" t="s">
        <v>6633</v>
      </c>
      <c r="H1156" s="1" t="s">
        <v>6634</v>
      </c>
      <c r="I1156" s="1" t="str">
        <f ca="1">IFERROR(__xludf.DUMMYFUNCTION("GOOGLETRANSLATE(O1156,""en"",""pt"")"),"25")</f>
        <v>25</v>
      </c>
      <c r="J1156" s="1" t="str">
        <f ca="1">IFERROR(__xludf.DUMMYFUNCTION("GOOGLETRANSLATE(Q1156,""en"",""pt"")"),"Congeladas")</f>
        <v>Congeladas</v>
      </c>
      <c r="K1156" s="3">
        <v>44482</v>
      </c>
      <c r="L1156" s="3">
        <v>44507</v>
      </c>
      <c r="M1156" s="1">
        <v>516</v>
      </c>
      <c r="N1156" s="1" t="s">
        <v>6635</v>
      </c>
      <c r="O1156" s="1" t="s">
        <v>6636</v>
      </c>
      <c r="P1156" s="1">
        <v>248</v>
      </c>
      <c r="Q1156" s="1" t="s">
        <v>6638</v>
      </c>
      <c r="R1156">
        <f t="shared" ca="1" si="18"/>
        <v>0</v>
      </c>
      <c r="S1156">
        <f t="shared" ca="1" si="18"/>
        <v>0</v>
      </c>
    </row>
    <row r="1157" spans="1:19" ht="13.2">
      <c r="A1157" s="1" t="s">
        <v>6639</v>
      </c>
      <c r="B1157" s="1">
        <v>29</v>
      </c>
      <c r="C1157" s="1" t="str">
        <f ca="1">IFERROR(__xludf.DUMMYFUNCTION("GOOGLETRANSLATE(D1157,""en"",""pt"")"),"Médio")</f>
        <v>Médio</v>
      </c>
      <c r="D1157" s="3">
        <v>44872</v>
      </c>
      <c r="E1157" s="1">
        <v>6</v>
      </c>
      <c r="F1157" s="2" t="str">
        <f ca="1">IFERROR(__xludf.DUMMYFUNCTION("GOOGLETRANSLATE(I1157,""en"",""pt"")"),"Coalhada")</f>
        <v>Coalhada</v>
      </c>
      <c r="G1157" s="1" t="s">
        <v>6640</v>
      </c>
      <c r="H1157" s="1" t="s">
        <v>84</v>
      </c>
      <c r="I1157" s="1" t="str">
        <f ca="1">IFERROR(__xludf.DUMMYFUNCTION("GOOGLETRANSLATE(O1157,""en"",""pt"")"),"5")</f>
        <v>5</v>
      </c>
      <c r="J1157" s="1" t="str">
        <f ca="1">IFERROR(__xludf.DUMMYFUNCTION("GOOGLETRANSLATE(Q1157,""en"",""pt"")"),"Refrigerado")</f>
        <v>Refrigerado</v>
      </c>
      <c r="K1157" s="3">
        <v>44825</v>
      </c>
      <c r="L1157" s="3">
        <v>44830</v>
      </c>
      <c r="M1157" s="1">
        <v>407</v>
      </c>
      <c r="N1157" s="1" t="s">
        <v>6641</v>
      </c>
      <c r="O1157" s="1" t="s">
        <v>6642</v>
      </c>
      <c r="P1157" s="1">
        <v>99</v>
      </c>
      <c r="Q1157" s="1" t="s">
        <v>1818</v>
      </c>
      <c r="R1157">
        <f t="shared" ca="1" si="18"/>
        <v>1</v>
      </c>
      <c r="S1157">
        <f t="shared" ca="1" si="18"/>
        <v>0</v>
      </c>
    </row>
    <row r="1158" spans="1:19" ht="13.2">
      <c r="A1158" s="1" t="s">
        <v>6643</v>
      </c>
      <c r="B1158" s="1">
        <v>39</v>
      </c>
      <c r="C1158" s="1" t="str">
        <f ca="1">IFERROR(__xludf.DUMMYFUNCTION("GOOGLETRANSLATE(D1158,""en"",""pt"")"),"Médio")</f>
        <v>Médio</v>
      </c>
      <c r="D1158" s="3">
        <v>43514</v>
      </c>
      <c r="E1158" s="1">
        <v>6</v>
      </c>
      <c r="F1158" s="2" t="str">
        <f ca="1">IFERROR(__xludf.DUMMYFUNCTION("GOOGLETRANSLATE(I1158,""en"",""pt"")"),"Coalhada")</f>
        <v>Coalhada</v>
      </c>
      <c r="G1158" s="1" t="s">
        <v>5753</v>
      </c>
      <c r="H1158" s="1" t="s">
        <v>6644</v>
      </c>
      <c r="I1158" s="1" t="str">
        <f ca="1">IFERROR(__xludf.DUMMYFUNCTION("GOOGLETRANSLATE(O1158,""en"",""pt"")"),"5")</f>
        <v>5</v>
      </c>
      <c r="J1158" s="1" t="str">
        <f ca="1">IFERROR(__xludf.DUMMYFUNCTION("GOOGLETRANSLATE(Q1158,""en"",""pt"")"),"Refrigerado")</f>
        <v>Refrigerado</v>
      </c>
      <c r="K1158" s="3">
        <v>43495</v>
      </c>
      <c r="L1158" s="3">
        <v>43500</v>
      </c>
      <c r="M1158" s="1">
        <v>8</v>
      </c>
      <c r="N1158" s="1" t="s">
        <v>6645</v>
      </c>
      <c r="O1158" s="1" t="s">
        <v>6646</v>
      </c>
      <c r="P1158" s="1">
        <v>37</v>
      </c>
      <c r="Q1158" s="1" t="s">
        <v>6647</v>
      </c>
      <c r="R1158">
        <f t="shared" ca="1" si="18"/>
        <v>1</v>
      </c>
      <c r="S1158">
        <f t="shared" ca="1" si="18"/>
        <v>0</v>
      </c>
    </row>
    <row r="1159" spans="1:19" ht="13.2">
      <c r="A1159" s="1" t="s">
        <v>6648</v>
      </c>
      <c r="B1159" s="1">
        <v>89</v>
      </c>
      <c r="C1159" s="1" t="str">
        <f ca="1">IFERROR(__xludf.DUMMYFUNCTION("GOOGLETRANSLATE(D1159,""en"",""pt"")"),"Grande")</f>
        <v>Grande</v>
      </c>
      <c r="D1159" s="3">
        <v>44243</v>
      </c>
      <c r="E1159" s="1">
        <v>1</v>
      </c>
      <c r="F1159" s="2" t="str">
        <f ca="1">IFERROR(__xludf.DUMMYFUNCTION("GOOGLETRANSLATE(I1159,""en"",""pt"")"),"Leite")</f>
        <v>Leite</v>
      </c>
      <c r="G1159" s="1" t="s">
        <v>6649</v>
      </c>
      <c r="H1159" s="1" t="s">
        <v>5410</v>
      </c>
      <c r="I1159" s="1" t="str">
        <f ca="1">IFERROR(__xludf.DUMMYFUNCTION("GOOGLETRANSLATE(O1159,""en"",""pt"")"),"30")</f>
        <v>30</v>
      </c>
      <c r="J1159" s="1" t="str">
        <f ca="1">IFERROR(__xludf.DUMMYFUNCTION("GOOGLETRANSLATE(Q1159,""en"",""pt"")"),"Pacote Tetra")</f>
        <v>Pacote Tetra</v>
      </c>
      <c r="K1159" s="3">
        <v>44197</v>
      </c>
      <c r="L1159" s="3">
        <v>44227</v>
      </c>
      <c r="M1159" s="1">
        <v>324</v>
      </c>
      <c r="N1159" s="1" t="s">
        <v>6650</v>
      </c>
      <c r="O1159" s="5">
        <v>2720053</v>
      </c>
      <c r="P1159" s="1">
        <v>505</v>
      </c>
      <c r="Q1159" s="1" t="s">
        <v>5535</v>
      </c>
      <c r="R1159">
        <f t="shared" ca="1" si="18"/>
        <v>1</v>
      </c>
      <c r="S1159">
        <f t="shared" ca="1" si="18"/>
        <v>1</v>
      </c>
    </row>
    <row r="1160" spans="1:19" ht="13.2">
      <c r="A1160" s="1" t="s">
        <v>6652</v>
      </c>
      <c r="B1160" s="1">
        <v>69</v>
      </c>
      <c r="C1160" s="1" t="str">
        <f ca="1">IFERROR(__xludf.DUMMYFUNCTION("GOOGLETRANSLATE(D1160,""en"",""pt"")"),"Grande")</f>
        <v>Grande</v>
      </c>
      <c r="D1160" s="3">
        <v>44839</v>
      </c>
      <c r="E1160" s="1">
        <v>4</v>
      </c>
      <c r="F1160" s="2" t="str">
        <f ca="1">IFERROR(__xludf.DUMMYFUNCTION("GOOGLETRANSLATE(I1160,""en"",""pt"")"),"Iogurte")</f>
        <v>Iogurte</v>
      </c>
      <c r="G1160" s="1" t="s">
        <v>6653</v>
      </c>
      <c r="H1160" s="1" t="s">
        <v>6654</v>
      </c>
      <c r="I1160" s="1" t="str">
        <f ca="1">IFERROR(__xludf.DUMMYFUNCTION("GOOGLETRANSLATE(O1160,""en"",""pt"")"),"24")</f>
        <v>24</v>
      </c>
      <c r="J1160" s="1" t="str">
        <f ca="1">IFERROR(__xludf.DUMMYFUNCTION("GOOGLETRANSLATE(Q1160,""en"",""pt"")"),"Congeladas")</f>
        <v>Congeladas</v>
      </c>
      <c r="K1160" s="3">
        <v>44824</v>
      </c>
      <c r="L1160" s="3">
        <v>44848</v>
      </c>
      <c r="M1160" s="1">
        <v>57</v>
      </c>
      <c r="N1160" s="1" t="s">
        <v>6655</v>
      </c>
      <c r="O1160" s="1" t="s">
        <v>6656</v>
      </c>
      <c r="P1160" s="1">
        <v>275</v>
      </c>
      <c r="Q1160" s="1" t="s">
        <v>6657</v>
      </c>
      <c r="R1160">
        <f t="shared" ca="1" si="18"/>
        <v>0</v>
      </c>
      <c r="S1160">
        <f t="shared" ca="1" si="18"/>
        <v>0</v>
      </c>
    </row>
    <row r="1161" spans="1:19" ht="13.2">
      <c r="A1161" s="1" t="s">
        <v>6658</v>
      </c>
      <c r="B1161" s="1">
        <v>53</v>
      </c>
      <c r="C1161" s="1" t="str">
        <f ca="1">IFERROR(__xludf.DUMMYFUNCTION("GOOGLETRANSLATE(D1161,""en"",""pt"")"),"Pequeno")</f>
        <v>Pequeno</v>
      </c>
      <c r="D1161" s="3">
        <v>44765</v>
      </c>
      <c r="E1161" s="1">
        <v>9</v>
      </c>
      <c r="F1161" s="2" t="str">
        <f ca="1">IFERROR(__xludf.DUMMYFUNCTION("GOOGLETRANSLATE(I1161,""en"",""pt"")"),"Painel")</f>
        <v>Painel</v>
      </c>
      <c r="G1161" s="1" t="s">
        <v>6659</v>
      </c>
      <c r="H1161" s="1" t="s">
        <v>2146</v>
      </c>
      <c r="I1161" s="1" t="str">
        <f ca="1">IFERROR(__xludf.DUMMYFUNCTION("GOOGLETRANSLATE(O1161,""en"",""pt"")"),"11")</f>
        <v>11</v>
      </c>
      <c r="J1161" s="1" t="str">
        <f ca="1">IFERROR(__xludf.DUMMYFUNCTION("GOOGLETRANSLATE(Q1161,""en"",""pt"")"),"Refrigerado")</f>
        <v>Refrigerado</v>
      </c>
      <c r="K1161" s="3">
        <v>44726</v>
      </c>
      <c r="L1161" s="3">
        <v>44737</v>
      </c>
      <c r="M1161" s="1">
        <v>949</v>
      </c>
      <c r="N1161" s="1" t="s">
        <v>6660</v>
      </c>
      <c r="O1161" s="1" t="s">
        <v>6661</v>
      </c>
      <c r="P1161" s="1">
        <v>27</v>
      </c>
      <c r="Q1161" s="1" t="s">
        <v>6663</v>
      </c>
      <c r="R1161">
        <f t="shared" ca="1" si="18"/>
        <v>0</v>
      </c>
      <c r="S1161">
        <f t="shared" ca="1" si="18"/>
        <v>0</v>
      </c>
    </row>
    <row r="1162" spans="1:19" ht="13.2">
      <c r="A1162" s="1" t="s">
        <v>6664</v>
      </c>
      <c r="B1162" s="1">
        <v>65</v>
      </c>
      <c r="C1162" s="1" t="str">
        <f ca="1">IFERROR(__xludf.DUMMYFUNCTION("GOOGLETRANSLATE(D1162,""en"",""pt"")"),"Médio")</f>
        <v>Médio</v>
      </c>
      <c r="D1162" s="3">
        <v>43850</v>
      </c>
      <c r="E1162" s="1">
        <v>8</v>
      </c>
      <c r="F1162" s="2" t="str">
        <f ca="1">IFERROR(__xludf.DUMMYFUNCTION("GOOGLETRANSLATE(I1162,""en"",""pt"")"),"Soro de leite coalhado")</f>
        <v>Soro de leite coalhado</v>
      </c>
      <c r="G1162" s="1" t="s">
        <v>6665</v>
      </c>
      <c r="H1162" s="1" t="s">
        <v>1251</v>
      </c>
      <c r="I1162" s="1" t="str">
        <f ca="1">IFERROR(__xludf.DUMMYFUNCTION("GOOGLETRANSLATE(O1162,""en"",""pt"")"),"9")</f>
        <v>9</v>
      </c>
      <c r="J1162" s="1" t="str">
        <f ca="1">IFERROR(__xludf.DUMMYFUNCTION("GOOGLETRANSLATE(Q1162,""en"",""pt"")"),"Refrigerado")</f>
        <v>Refrigerado</v>
      </c>
      <c r="K1162" s="3">
        <v>43803</v>
      </c>
      <c r="L1162" s="3">
        <v>43812</v>
      </c>
      <c r="M1162" s="1">
        <v>288</v>
      </c>
      <c r="N1162" s="1" t="s">
        <v>4847</v>
      </c>
      <c r="O1162" s="1" t="s">
        <v>6666</v>
      </c>
      <c r="P1162" s="1">
        <v>697</v>
      </c>
      <c r="Q1162" s="1" t="s">
        <v>2594</v>
      </c>
      <c r="R1162">
        <f t="shared" ca="1" si="18"/>
        <v>0</v>
      </c>
      <c r="S1162">
        <f t="shared" ca="1" si="18"/>
        <v>0</v>
      </c>
    </row>
    <row r="1163" spans="1:19" ht="13.2">
      <c r="A1163" s="1" t="s">
        <v>6668</v>
      </c>
      <c r="B1163" s="1">
        <v>75</v>
      </c>
      <c r="C1163" s="1" t="str">
        <f ca="1">IFERROR(__xludf.DUMMYFUNCTION("GOOGLETRANSLATE(D1163,""en"",""pt"")"),"Pequeno")</f>
        <v>Pequeno</v>
      </c>
      <c r="D1163" s="3">
        <v>43888</v>
      </c>
      <c r="E1163" s="1">
        <v>5</v>
      </c>
      <c r="F1163" s="2" t="str">
        <f ca="1">IFERROR(__xludf.DUMMYFUNCTION("GOOGLETRANSLATE(I1163,""en"",""pt"")"),"Sorvete")</f>
        <v>Sorvete</v>
      </c>
      <c r="G1163" s="1" t="s">
        <v>6669</v>
      </c>
      <c r="H1163" s="1" t="s">
        <v>6670</v>
      </c>
      <c r="I1163" s="1" t="str">
        <f ca="1">IFERROR(__xludf.DUMMYFUNCTION("GOOGLETRANSLATE(O1163,""en"",""pt"")"),"23")</f>
        <v>23</v>
      </c>
      <c r="J1163" s="1" t="str">
        <f ca="1">IFERROR(__xludf.DUMMYFUNCTION("GOOGLETRANSLATE(Q1163,""en"",""pt"")"),"Congeladas")</f>
        <v>Congeladas</v>
      </c>
      <c r="K1163" s="3">
        <v>43882</v>
      </c>
      <c r="L1163" s="3">
        <v>43905</v>
      </c>
      <c r="M1163" s="1">
        <v>90</v>
      </c>
      <c r="N1163" s="1" t="s">
        <v>6671</v>
      </c>
      <c r="O1163" s="5">
        <v>1462067</v>
      </c>
      <c r="P1163" s="1">
        <v>34</v>
      </c>
      <c r="Q1163" s="1" t="s">
        <v>6672</v>
      </c>
      <c r="R1163">
        <f t="shared" ca="1" si="18"/>
        <v>0</v>
      </c>
      <c r="S1163">
        <f t="shared" ca="1" si="18"/>
        <v>1</v>
      </c>
    </row>
    <row r="1164" spans="1:19" ht="13.2">
      <c r="A1164" s="1" t="s">
        <v>5761</v>
      </c>
      <c r="B1164" s="1">
        <v>41</v>
      </c>
      <c r="C1164" s="1" t="str">
        <f ca="1">IFERROR(__xludf.DUMMYFUNCTION("GOOGLETRANSLATE(D1164,""en"",""pt"")"),"Médio")</f>
        <v>Médio</v>
      </c>
      <c r="D1164" s="3">
        <v>43771</v>
      </c>
      <c r="E1164" s="1">
        <v>1</v>
      </c>
      <c r="F1164" s="2" t="str">
        <f ca="1">IFERROR(__xludf.DUMMYFUNCTION("GOOGLETRANSLATE(I1164,""en"",""pt"")"),"Leite")</f>
        <v>Leite</v>
      </c>
      <c r="G1164" s="1" t="s">
        <v>6673</v>
      </c>
      <c r="H1164" s="1" t="s">
        <v>6674</v>
      </c>
      <c r="I1164" s="1" t="str">
        <f ca="1">IFERROR(__xludf.DUMMYFUNCTION("GOOGLETRANSLATE(O1164,""en"",""pt"")"),"28")</f>
        <v>28</v>
      </c>
      <c r="J1164" s="1" t="str">
        <f ca="1">IFERROR(__xludf.DUMMYFUNCTION("GOOGLETRANSLATE(Q1164,""en"",""pt"")"),"Pacote Tetra")</f>
        <v>Pacote Tetra</v>
      </c>
      <c r="K1164" s="3">
        <v>43711</v>
      </c>
      <c r="L1164" s="3">
        <v>43739</v>
      </c>
      <c r="M1164" s="1">
        <v>61</v>
      </c>
      <c r="N1164" s="1" t="s">
        <v>3785</v>
      </c>
      <c r="O1164" s="5">
        <v>491285</v>
      </c>
      <c r="P1164" s="1">
        <v>66</v>
      </c>
      <c r="Q1164" s="1" t="s">
        <v>6676</v>
      </c>
      <c r="R1164">
        <f t="shared" ca="1" si="18"/>
        <v>0</v>
      </c>
      <c r="S1164">
        <f t="shared" ca="1" si="18"/>
        <v>1</v>
      </c>
    </row>
    <row r="1165" spans="1:19" ht="13.2">
      <c r="A1165" s="1" t="s">
        <v>6029</v>
      </c>
      <c r="B1165" s="1">
        <v>64</v>
      </c>
      <c r="C1165" s="1" t="str">
        <f ca="1">IFERROR(__xludf.DUMMYFUNCTION("GOOGLETRANSLATE(D1165,""en"",""pt"")"),"Grande")</f>
        <v>Grande</v>
      </c>
      <c r="D1165" s="3">
        <v>44766</v>
      </c>
      <c r="E1165" s="1">
        <v>6</v>
      </c>
      <c r="F1165" s="2" t="str">
        <f ca="1">IFERROR(__xludf.DUMMYFUNCTION("GOOGLETRANSLATE(I1165,""en"",""pt"")"),"Coalhada")</f>
        <v>Coalhada</v>
      </c>
      <c r="G1165" s="1" t="s">
        <v>6677</v>
      </c>
      <c r="H1165" s="1" t="s">
        <v>6678</v>
      </c>
      <c r="I1165" s="1" t="str">
        <f ca="1">IFERROR(__xludf.DUMMYFUNCTION("GOOGLETRANSLATE(O1165,""en"",""pt"")"),"5")</f>
        <v>5</v>
      </c>
      <c r="J1165" s="1" t="str">
        <f ca="1">IFERROR(__xludf.DUMMYFUNCTION("GOOGLETRANSLATE(Q1165,""en"",""pt"")"),"Refrigerado")</f>
        <v>Refrigerado</v>
      </c>
      <c r="K1165" s="3">
        <v>44759</v>
      </c>
      <c r="L1165" s="3">
        <v>44764</v>
      </c>
      <c r="M1165" s="1">
        <v>144</v>
      </c>
      <c r="N1165" s="1" t="s">
        <v>712</v>
      </c>
      <c r="O1165" s="1" t="s">
        <v>6679</v>
      </c>
      <c r="P1165" s="1">
        <v>472</v>
      </c>
      <c r="Q1165" s="1" t="s">
        <v>2526</v>
      </c>
      <c r="R1165">
        <f t="shared" ca="1" si="18"/>
        <v>1</v>
      </c>
      <c r="S1165">
        <f t="shared" ca="1" si="18"/>
        <v>0</v>
      </c>
    </row>
    <row r="1166" spans="1:19" ht="13.2">
      <c r="A1166" s="1" t="s">
        <v>6680</v>
      </c>
      <c r="B1166" s="1">
        <v>95</v>
      </c>
      <c r="C1166" s="1" t="str">
        <f ca="1">IFERROR(__xludf.DUMMYFUNCTION("GOOGLETRANSLATE(D1166,""en"",""pt"")"),"Grande")</f>
        <v>Grande</v>
      </c>
      <c r="D1166" s="3">
        <v>43747</v>
      </c>
      <c r="E1166" s="1">
        <v>1</v>
      </c>
      <c r="F1166" s="2" t="str">
        <f ca="1">IFERROR(__xludf.DUMMYFUNCTION("GOOGLETRANSLATE(I1166,""en"",""pt"")"),"Leite")</f>
        <v>Leite</v>
      </c>
      <c r="G1166" s="1" t="s">
        <v>6681</v>
      </c>
      <c r="H1166" s="1" t="s">
        <v>6682</v>
      </c>
      <c r="I1166" s="1" t="str">
        <f ca="1">IFERROR(__xludf.DUMMYFUNCTION("GOOGLETRANSLATE(O1166,""en"",""pt"")"),"2")</f>
        <v>2</v>
      </c>
      <c r="J1166" s="1" t="str">
        <f ca="1">IFERROR(__xludf.DUMMYFUNCTION("GOOGLETRANSLATE(Q1166,""en"",""pt"")"),"Pacote de polietileno")</f>
        <v>Pacote de polietileno</v>
      </c>
      <c r="K1166" s="3">
        <v>43735</v>
      </c>
      <c r="L1166" s="3">
        <v>43737</v>
      </c>
      <c r="M1166" s="1">
        <v>511</v>
      </c>
      <c r="N1166" s="1" t="s">
        <v>3304</v>
      </c>
      <c r="O1166" s="1" t="s">
        <v>6683</v>
      </c>
      <c r="P1166" s="1">
        <v>148</v>
      </c>
      <c r="Q1166" s="1" t="s">
        <v>6685</v>
      </c>
      <c r="R1166">
        <f t="shared" ca="1" si="18"/>
        <v>1</v>
      </c>
      <c r="S1166">
        <f t="shared" ca="1" si="18"/>
        <v>0</v>
      </c>
    </row>
    <row r="1167" spans="1:19" ht="13.2">
      <c r="A1167" s="1" t="s">
        <v>6686</v>
      </c>
      <c r="B1167" s="1">
        <v>82</v>
      </c>
      <c r="C1167" s="1" t="str">
        <f ca="1">IFERROR(__xludf.DUMMYFUNCTION("GOOGLETRANSLATE(D1167,""en"",""pt"")"),"Pequeno")</f>
        <v>Pequeno</v>
      </c>
      <c r="D1167" s="3">
        <v>44689</v>
      </c>
      <c r="E1167" s="1">
        <v>2</v>
      </c>
      <c r="F1167" s="2" t="str">
        <f ca="1">IFERROR(__xludf.DUMMYFUNCTION("GOOGLETRANSLATE(I1167,""en"",""pt"")"),"Manteiga")</f>
        <v>Manteiga</v>
      </c>
      <c r="G1167" s="1" t="s">
        <v>6687</v>
      </c>
      <c r="H1167" s="1" t="s">
        <v>6688</v>
      </c>
      <c r="I1167" s="1" t="str">
        <f ca="1">IFERROR(__xludf.DUMMYFUNCTION("GOOGLETRANSLATE(O1167,""en"",""pt"")"),"29")</f>
        <v>29</v>
      </c>
      <c r="J1167" s="1" t="str">
        <f ca="1">IFERROR(__xludf.DUMMYFUNCTION("GOOGLETRANSLATE(Q1167,""en"",""pt"")"),"Congeladas")</f>
        <v>Congeladas</v>
      </c>
      <c r="K1167" s="3">
        <v>44637</v>
      </c>
      <c r="L1167" s="3">
        <v>44666</v>
      </c>
      <c r="M1167" s="1">
        <v>787</v>
      </c>
      <c r="N1167" s="1" t="s">
        <v>6689</v>
      </c>
      <c r="O1167" s="1" t="s">
        <v>6690</v>
      </c>
      <c r="P1167" s="1">
        <v>121</v>
      </c>
      <c r="Q1167" s="1" t="s">
        <v>6691</v>
      </c>
      <c r="R1167">
        <f t="shared" ca="1" si="18"/>
        <v>0</v>
      </c>
      <c r="S1167">
        <f t="shared" ca="1" si="18"/>
        <v>0</v>
      </c>
    </row>
    <row r="1168" spans="1:19" ht="13.2">
      <c r="A1168" s="1" t="s">
        <v>6692</v>
      </c>
      <c r="B1168" s="1">
        <v>67</v>
      </c>
      <c r="C1168" s="1" t="str">
        <f ca="1">IFERROR(__xludf.DUMMYFUNCTION("GOOGLETRANSLATE(D1168,""en"",""pt"")"),"Pequeno")</f>
        <v>Pequeno</v>
      </c>
      <c r="D1168" s="3">
        <v>44664</v>
      </c>
      <c r="E1168" s="1">
        <v>7</v>
      </c>
      <c r="F1168" s="2" t="str">
        <f ca="1">IFERROR(__xludf.DUMMYFUNCTION("GOOGLETRANSLATE(I1168,""en"",""pt"")"),"Lassi")</f>
        <v>Lassi</v>
      </c>
      <c r="G1168" s="1" t="s">
        <v>6693</v>
      </c>
      <c r="H1168" s="1" t="s">
        <v>6694</v>
      </c>
      <c r="I1168" s="1" t="str">
        <f ca="1">IFERROR(__xludf.DUMMYFUNCTION("GOOGLETRANSLATE(O1168,""en"",""pt"")"),"16")</f>
        <v>16</v>
      </c>
      <c r="J1168" s="1" t="str">
        <f ca="1">IFERROR(__xludf.DUMMYFUNCTION("GOOGLETRANSLATE(Q1168,""en"",""pt"")"),"Refrigerado")</f>
        <v>Refrigerado</v>
      </c>
      <c r="K1168" s="3">
        <v>44631</v>
      </c>
      <c r="L1168" s="3">
        <v>44647</v>
      </c>
      <c r="M1168" s="1">
        <v>123</v>
      </c>
      <c r="N1168" s="1" t="s">
        <v>6695</v>
      </c>
      <c r="O1168" s="1" t="s">
        <v>6696</v>
      </c>
      <c r="P1168" s="1">
        <v>55</v>
      </c>
      <c r="Q1168" s="1" t="s">
        <v>6698</v>
      </c>
      <c r="R1168">
        <f t="shared" ca="1" si="18"/>
        <v>1</v>
      </c>
      <c r="S1168">
        <f t="shared" ca="1" si="18"/>
        <v>1</v>
      </c>
    </row>
    <row r="1169" spans="1:19" ht="13.2">
      <c r="A1169" s="1" t="s">
        <v>6699</v>
      </c>
      <c r="B1169" s="1">
        <v>56</v>
      </c>
      <c r="C1169" s="1" t="str">
        <f ca="1">IFERROR(__xludf.DUMMYFUNCTION("GOOGLETRANSLATE(D1169,""en"",""pt"")"),"Pequeno")</f>
        <v>Pequeno</v>
      </c>
      <c r="D1169" s="3">
        <v>44831</v>
      </c>
      <c r="E1169" s="1">
        <v>9</v>
      </c>
      <c r="F1169" s="2" t="str">
        <f ca="1">IFERROR(__xludf.DUMMYFUNCTION("GOOGLETRANSLATE(I1169,""en"",""pt"")"),"Painel")</f>
        <v>Painel</v>
      </c>
      <c r="G1169" s="1" t="s">
        <v>6700</v>
      </c>
      <c r="H1169" s="1" t="s">
        <v>6701</v>
      </c>
      <c r="I1169" s="1" t="str">
        <f ca="1">IFERROR(__xludf.DUMMYFUNCTION("GOOGLETRANSLATE(O1169,""en"",""pt"")"),"8")</f>
        <v>8</v>
      </c>
      <c r="J1169" s="1" t="str">
        <f ca="1">IFERROR(__xludf.DUMMYFUNCTION("GOOGLETRANSLATE(Q1169,""en"",""pt"")"),"Refrigerado")</f>
        <v>Refrigerado</v>
      </c>
      <c r="K1169" s="3">
        <v>44799</v>
      </c>
      <c r="L1169" s="3">
        <v>44807</v>
      </c>
      <c r="M1169" s="1">
        <v>899</v>
      </c>
      <c r="N1169" s="1" t="s">
        <v>2882</v>
      </c>
      <c r="O1169" s="1" t="s">
        <v>6702</v>
      </c>
      <c r="P1169" s="1">
        <v>89</v>
      </c>
      <c r="Q1169" s="1" t="s">
        <v>6703</v>
      </c>
      <c r="R1169">
        <f t="shared" ca="1" si="18"/>
        <v>1</v>
      </c>
      <c r="S1169">
        <f t="shared" ca="1" si="18"/>
        <v>0</v>
      </c>
    </row>
    <row r="1170" spans="1:19" ht="13.2">
      <c r="A1170" s="1" t="s">
        <v>6704</v>
      </c>
      <c r="B1170" s="1">
        <v>90</v>
      </c>
      <c r="C1170" s="1" t="str">
        <f ca="1">IFERROR(__xludf.DUMMYFUNCTION("GOOGLETRANSLATE(D1170,""en"",""pt"")"),"Grande")</f>
        <v>Grande</v>
      </c>
      <c r="D1170" s="3">
        <v>43482</v>
      </c>
      <c r="E1170" s="1">
        <v>4</v>
      </c>
      <c r="F1170" s="2" t="str">
        <f ca="1">IFERROR(__xludf.DUMMYFUNCTION("GOOGLETRANSLATE(I1170,""en"",""pt"")"),"Iogurte")</f>
        <v>Iogurte</v>
      </c>
      <c r="G1170" s="1" t="s">
        <v>6705</v>
      </c>
      <c r="H1170" s="1" t="s">
        <v>6706</v>
      </c>
      <c r="I1170" s="1" t="str">
        <f ca="1">IFERROR(__xludf.DUMMYFUNCTION("GOOGLETRANSLATE(O1170,""en"",""pt"")"),"30")</f>
        <v>30</v>
      </c>
      <c r="J1170" s="1" t="str">
        <f ca="1">IFERROR(__xludf.DUMMYFUNCTION("GOOGLETRANSLATE(Q1170,""en"",""pt"")"),"Refrigerado")</f>
        <v>Refrigerado</v>
      </c>
      <c r="K1170" s="3">
        <v>43439</v>
      </c>
      <c r="L1170" s="3">
        <v>43469</v>
      </c>
      <c r="M1170" s="1">
        <v>52</v>
      </c>
      <c r="N1170" s="1" t="s">
        <v>759</v>
      </c>
      <c r="O1170" s="1" t="s">
        <v>6707</v>
      </c>
      <c r="P1170" s="1">
        <v>545</v>
      </c>
      <c r="Q1170" s="1" t="s">
        <v>3457</v>
      </c>
      <c r="R1170">
        <f t="shared" ca="1" si="18"/>
        <v>1</v>
      </c>
      <c r="S1170">
        <f t="shared" ca="1" si="18"/>
        <v>0</v>
      </c>
    </row>
    <row r="1171" spans="1:19" ht="13.2">
      <c r="A1171" s="1" t="s">
        <v>6709</v>
      </c>
      <c r="B1171" s="1">
        <v>14</v>
      </c>
      <c r="C1171" s="1" t="str">
        <f ca="1">IFERROR(__xludf.DUMMYFUNCTION("GOOGLETRANSLATE(D1171,""en"",""pt"")"),"Grande")</f>
        <v>Grande</v>
      </c>
      <c r="D1171" s="3">
        <v>43986</v>
      </c>
      <c r="E1171" s="1">
        <v>5</v>
      </c>
      <c r="F1171" s="2" t="str">
        <f ca="1">IFERROR(__xludf.DUMMYFUNCTION("GOOGLETRANSLATE(I1171,""en"",""pt"")"),"Sorvete")</f>
        <v>Sorvete</v>
      </c>
      <c r="G1171" s="1" t="s">
        <v>6710</v>
      </c>
      <c r="H1171" s="1" t="s">
        <v>4948</v>
      </c>
      <c r="I1171" s="1" t="str">
        <f ca="1">IFERROR(__xludf.DUMMYFUNCTION("GOOGLETRANSLATE(O1171,""en"",""pt"")"),"24")</f>
        <v>24</v>
      </c>
      <c r="J1171" s="1" t="str">
        <f ca="1">IFERROR(__xludf.DUMMYFUNCTION("GOOGLETRANSLATE(Q1171,""en"",""pt"")"),"Congeladas")</f>
        <v>Congeladas</v>
      </c>
      <c r="K1171" s="3">
        <v>43980</v>
      </c>
      <c r="L1171" s="3">
        <v>44004</v>
      </c>
      <c r="M1171" s="1">
        <v>137</v>
      </c>
      <c r="N1171" s="1" t="s">
        <v>6711</v>
      </c>
      <c r="O1171" s="1" t="s">
        <v>6712</v>
      </c>
      <c r="P1171" s="1">
        <v>240</v>
      </c>
      <c r="Q1171" s="1" t="s">
        <v>2313</v>
      </c>
      <c r="R1171">
        <f t="shared" ca="1" si="18"/>
        <v>0</v>
      </c>
      <c r="S1171">
        <f t="shared" ca="1" si="18"/>
        <v>1</v>
      </c>
    </row>
    <row r="1172" spans="1:19" ht="13.2">
      <c r="A1172" s="1" t="s">
        <v>6713</v>
      </c>
      <c r="B1172" s="1">
        <v>27</v>
      </c>
      <c r="C1172" s="1" t="str">
        <f ca="1">IFERROR(__xludf.DUMMYFUNCTION("GOOGLETRANSLATE(D1172,""en"",""pt"")"),"Grande")</f>
        <v>Grande</v>
      </c>
      <c r="D1172" s="3">
        <v>43777</v>
      </c>
      <c r="E1172" s="1">
        <v>8</v>
      </c>
      <c r="F1172" s="2" t="str">
        <f ca="1">IFERROR(__xludf.DUMMYFUNCTION("GOOGLETRANSLATE(I1172,""en"",""pt"")"),"Soro de leite coalhado")</f>
        <v>Soro de leite coalhado</v>
      </c>
      <c r="G1172" s="1" t="s">
        <v>6714</v>
      </c>
      <c r="H1172" s="1" t="s">
        <v>6715</v>
      </c>
      <c r="I1172" s="1" t="str">
        <f ca="1">IFERROR(__xludf.DUMMYFUNCTION("GOOGLETRANSLATE(O1172,""en"",""pt"")"),"12")</f>
        <v>12</v>
      </c>
      <c r="J1172" s="1" t="str">
        <f ca="1">IFERROR(__xludf.DUMMYFUNCTION("GOOGLETRANSLATE(Q1172,""en"",""pt"")"),"Refrigerado")</f>
        <v>Refrigerado</v>
      </c>
      <c r="K1172" s="3">
        <v>43767</v>
      </c>
      <c r="L1172" s="3">
        <v>43779</v>
      </c>
      <c r="M1172" s="1">
        <v>221</v>
      </c>
      <c r="N1172" s="1" t="s">
        <v>971</v>
      </c>
      <c r="O1172" s="1" t="s">
        <v>6716</v>
      </c>
      <c r="P1172" s="1">
        <v>253</v>
      </c>
      <c r="Q1172" s="1" t="s">
        <v>6717</v>
      </c>
      <c r="R1172">
        <f t="shared" ca="1" si="18"/>
        <v>0</v>
      </c>
      <c r="S1172">
        <f t="shared" ca="1" si="18"/>
        <v>1</v>
      </c>
    </row>
    <row r="1173" spans="1:19" ht="13.2">
      <c r="A1173" s="1" t="s">
        <v>6718</v>
      </c>
      <c r="B1173" s="1">
        <v>87</v>
      </c>
      <c r="C1173" s="1" t="str">
        <f ca="1">IFERROR(__xludf.DUMMYFUNCTION("GOOGLETRANSLATE(D1173,""en"",""pt"")"),"Pequeno")</f>
        <v>Pequeno</v>
      </c>
      <c r="D1173" s="3">
        <v>43914</v>
      </c>
      <c r="E1173" s="1">
        <v>9</v>
      </c>
      <c r="F1173" s="2" t="str">
        <f ca="1">IFERROR(__xludf.DUMMYFUNCTION("GOOGLETRANSLATE(I1173,""en"",""pt"")"),"Painel")</f>
        <v>Painel</v>
      </c>
      <c r="G1173" s="1" t="s">
        <v>6719</v>
      </c>
      <c r="H1173" s="1" t="s">
        <v>6720</v>
      </c>
      <c r="I1173" s="1" t="str">
        <f ca="1">IFERROR(__xludf.DUMMYFUNCTION("GOOGLETRANSLATE(O1173,""en"",""pt"")"),"9")</f>
        <v>9</v>
      </c>
      <c r="J1173" s="1" t="str">
        <f ca="1">IFERROR(__xludf.DUMMYFUNCTION("GOOGLETRANSLATE(Q1173,""en"",""pt"")"),"Refrigerado")</f>
        <v>Refrigerado</v>
      </c>
      <c r="K1173" s="3">
        <v>43869</v>
      </c>
      <c r="L1173" s="3">
        <v>43878</v>
      </c>
      <c r="M1173" s="1">
        <v>366</v>
      </c>
      <c r="N1173" s="1" t="s">
        <v>6721</v>
      </c>
      <c r="O1173" s="1" t="s">
        <v>6722</v>
      </c>
      <c r="P1173" s="1">
        <v>258</v>
      </c>
      <c r="Q1173" s="1" t="s">
        <v>5311</v>
      </c>
      <c r="R1173">
        <f t="shared" ca="1" si="18"/>
        <v>0</v>
      </c>
      <c r="S1173">
        <f t="shared" ca="1" si="18"/>
        <v>1</v>
      </c>
    </row>
    <row r="1174" spans="1:19" ht="13.2">
      <c r="A1174" s="1" t="s">
        <v>6723</v>
      </c>
      <c r="B1174" s="1">
        <v>55</v>
      </c>
      <c r="C1174" s="1" t="str">
        <f ca="1">IFERROR(__xludf.DUMMYFUNCTION("GOOGLETRANSLATE(D1174,""en"",""pt"")"),"Médio")</f>
        <v>Médio</v>
      </c>
      <c r="D1174" s="3">
        <v>44653</v>
      </c>
      <c r="E1174" s="1">
        <v>9</v>
      </c>
      <c r="F1174" s="2" t="str">
        <f ca="1">IFERROR(__xludf.DUMMYFUNCTION("GOOGLETRANSLATE(I1174,""en"",""pt"")"),"Painel")</f>
        <v>Painel</v>
      </c>
      <c r="G1174" s="1" t="s">
        <v>3413</v>
      </c>
      <c r="H1174" s="1" t="s">
        <v>6724</v>
      </c>
      <c r="I1174" s="1" t="str">
        <f ca="1">IFERROR(__xludf.DUMMYFUNCTION("GOOGLETRANSLATE(O1174,""en"",""pt"")"),"8")</f>
        <v>8</v>
      </c>
      <c r="J1174" s="1" t="str">
        <f ca="1">IFERROR(__xludf.DUMMYFUNCTION("GOOGLETRANSLATE(Q1174,""en"",""pt"")"),"Refrigerado")</f>
        <v>Refrigerado</v>
      </c>
      <c r="K1174" s="3">
        <v>44618</v>
      </c>
      <c r="L1174" s="3">
        <v>44626</v>
      </c>
      <c r="M1174" s="1">
        <v>34</v>
      </c>
      <c r="N1174" s="1" t="s">
        <v>4175</v>
      </c>
      <c r="O1174" s="1" t="s">
        <v>6725</v>
      </c>
      <c r="P1174" s="1">
        <v>109</v>
      </c>
      <c r="Q1174" s="1" t="s">
        <v>1514</v>
      </c>
      <c r="R1174">
        <f t="shared" ca="1" si="18"/>
        <v>1</v>
      </c>
      <c r="S1174">
        <f t="shared" ca="1" si="18"/>
        <v>0</v>
      </c>
    </row>
    <row r="1175" spans="1:19" ht="13.2">
      <c r="A1175" s="1" t="s">
        <v>6727</v>
      </c>
      <c r="B1175" s="1">
        <v>42</v>
      </c>
      <c r="C1175" s="1" t="str">
        <f ca="1">IFERROR(__xludf.DUMMYFUNCTION("GOOGLETRANSLATE(D1175,""en"",""pt"")"),"Grande")</f>
        <v>Grande</v>
      </c>
      <c r="D1175" s="3">
        <v>43762</v>
      </c>
      <c r="E1175" s="1">
        <v>5</v>
      </c>
      <c r="F1175" s="2" t="str">
        <f ca="1">IFERROR(__xludf.DUMMYFUNCTION("GOOGLETRANSLATE(I1175,""en"",""pt"")"),"Sorvete")</f>
        <v>Sorvete</v>
      </c>
      <c r="G1175" s="1" t="s">
        <v>6728</v>
      </c>
      <c r="H1175" s="1" t="s">
        <v>6729</v>
      </c>
      <c r="I1175" s="1" t="str">
        <f ca="1">IFERROR(__xludf.DUMMYFUNCTION("GOOGLETRANSLATE(O1175,""en"",""pt"")"),"30")</f>
        <v>30</v>
      </c>
      <c r="J1175" s="1" t="str">
        <f ca="1">IFERROR(__xludf.DUMMYFUNCTION("GOOGLETRANSLATE(Q1175,""en"",""pt"")"),"Congeladas")</f>
        <v>Congeladas</v>
      </c>
      <c r="K1175" s="3">
        <v>43755</v>
      </c>
      <c r="L1175" s="3">
        <v>43785</v>
      </c>
      <c r="M1175" s="1">
        <v>495</v>
      </c>
      <c r="N1175" s="1" t="s">
        <v>6730</v>
      </c>
      <c r="O1175" s="1" t="s">
        <v>6731</v>
      </c>
      <c r="P1175" s="1">
        <v>257</v>
      </c>
      <c r="Q1175" s="1" t="s">
        <v>6733</v>
      </c>
      <c r="R1175">
        <f t="shared" ca="1" si="18"/>
        <v>1</v>
      </c>
      <c r="S1175">
        <f t="shared" ca="1" si="18"/>
        <v>0</v>
      </c>
    </row>
    <row r="1176" spans="1:19" ht="13.2">
      <c r="A1176" s="1" t="s">
        <v>6734</v>
      </c>
      <c r="B1176" s="1">
        <v>35</v>
      </c>
      <c r="C1176" s="1" t="str">
        <f ca="1">IFERROR(__xludf.DUMMYFUNCTION("GOOGLETRANSLATE(D1176,""en"",""pt"")"),"Grande")</f>
        <v>Grande</v>
      </c>
      <c r="D1176" s="3">
        <v>43801</v>
      </c>
      <c r="E1176" s="1">
        <v>6</v>
      </c>
      <c r="F1176" s="2" t="str">
        <f ca="1">IFERROR(__xludf.DUMMYFUNCTION("GOOGLETRANSLATE(I1176,""en"",""pt"")"),"Coalhada")</f>
        <v>Coalhada</v>
      </c>
      <c r="G1176" s="1" t="s">
        <v>6735</v>
      </c>
      <c r="H1176" s="1" t="s">
        <v>128</v>
      </c>
      <c r="I1176" s="1" t="str">
        <f ca="1">IFERROR(__xludf.DUMMYFUNCTION("GOOGLETRANSLATE(O1176,""en"",""pt"")"),"7")</f>
        <v>7</v>
      </c>
      <c r="J1176" s="1" t="str">
        <f ca="1">IFERROR(__xludf.DUMMYFUNCTION("GOOGLETRANSLATE(Q1176,""en"",""pt"")"),"Refrigerado")</f>
        <v>Refrigerado</v>
      </c>
      <c r="K1176" s="3">
        <v>43796</v>
      </c>
      <c r="L1176" s="3">
        <v>43803</v>
      </c>
      <c r="M1176" s="1">
        <v>485</v>
      </c>
      <c r="N1176" s="1" t="s">
        <v>4861</v>
      </c>
      <c r="O1176" s="1" t="s">
        <v>6736</v>
      </c>
      <c r="P1176" s="1">
        <v>392</v>
      </c>
      <c r="Q1176" s="1" t="s">
        <v>6738</v>
      </c>
      <c r="R1176">
        <f t="shared" ca="1" si="18"/>
        <v>0</v>
      </c>
      <c r="S1176">
        <f t="shared" ca="1" si="18"/>
        <v>0</v>
      </c>
    </row>
    <row r="1177" spans="1:19" ht="13.2">
      <c r="A1177" s="1" t="s">
        <v>424</v>
      </c>
      <c r="B1177" s="1">
        <v>31</v>
      </c>
      <c r="C1177" s="1" t="str">
        <f ca="1">IFERROR(__xludf.DUMMYFUNCTION("GOOGLETRANSLATE(D1177,""en"",""pt"")"),"Médio")</f>
        <v>Médio</v>
      </c>
      <c r="D1177" s="3">
        <v>44783</v>
      </c>
      <c r="E1177" s="1">
        <v>5</v>
      </c>
      <c r="F1177" s="2" t="str">
        <f ca="1">IFERROR(__xludf.DUMMYFUNCTION("GOOGLETRANSLATE(I1177,""en"",""pt"")"),"Sorvete")</f>
        <v>Sorvete</v>
      </c>
      <c r="G1177" s="1" t="s">
        <v>6739</v>
      </c>
      <c r="H1177" s="1" t="s">
        <v>6740</v>
      </c>
      <c r="I1177" s="1" t="str">
        <f ca="1">IFERROR(__xludf.DUMMYFUNCTION("GOOGLETRANSLATE(O1177,""en"",""pt"")"),"28")</f>
        <v>28</v>
      </c>
      <c r="J1177" s="1" t="str">
        <f ca="1">IFERROR(__xludf.DUMMYFUNCTION("GOOGLETRANSLATE(Q1177,""en"",""pt"")"),"Congeladas")</f>
        <v>Congeladas</v>
      </c>
      <c r="K1177" s="3">
        <v>44755</v>
      </c>
      <c r="L1177" s="3">
        <v>44783</v>
      </c>
      <c r="M1177" s="1">
        <v>42</v>
      </c>
      <c r="N1177" s="1" t="s">
        <v>6741</v>
      </c>
      <c r="O1177" s="1" t="s">
        <v>6742</v>
      </c>
      <c r="P1177" s="1">
        <v>298</v>
      </c>
      <c r="Q1177" s="1" t="s">
        <v>6744</v>
      </c>
      <c r="R1177">
        <f t="shared" ca="1" si="18"/>
        <v>1</v>
      </c>
      <c r="S1177">
        <f t="shared" ca="1" si="18"/>
        <v>1</v>
      </c>
    </row>
    <row r="1178" spans="1:19" ht="13.2">
      <c r="A1178" s="1" t="s">
        <v>6745</v>
      </c>
      <c r="B1178" s="1">
        <v>97</v>
      </c>
      <c r="C1178" s="1" t="str">
        <f ca="1">IFERROR(__xludf.DUMMYFUNCTION("GOOGLETRANSLATE(D1178,""en"",""pt"")"),"Médio")</f>
        <v>Médio</v>
      </c>
      <c r="D1178" s="3">
        <v>44756</v>
      </c>
      <c r="E1178" s="1">
        <v>6</v>
      </c>
      <c r="F1178" s="2" t="str">
        <f ca="1">IFERROR(__xludf.DUMMYFUNCTION("GOOGLETRANSLATE(I1178,""en"",""pt"")"),"Coalhada")</f>
        <v>Coalhada</v>
      </c>
      <c r="G1178" s="1" t="s">
        <v>6746</v>
      </c>
      <c r="H1178" s="1" t="s">
        <v>6747</v>
      </c>
      <c r="I1178" s="1" t="str">
        <f ca="1">IFERROR(__xludf.DUMMYFUNCTION("GOOGLETRANSLATE(O1178,""en"",""pt"")"),"5")</f>
        <v>5</v>
      </c>
      <c r="J1178" s="1" t="str">
        <f ca="1">IFERROR(__xludf.DUMMYFUNCTION("GOOGLETRANSLATE(Q1178,""en"",""pt"")"),"Refrigerado")</f>
        <v>Refrigerado</v>
      </c>
      <c r="K1178" s="3">
        <v>44752</v>
      </c>
      <c r="L1178" s="3">
        <v>44757</v>
      </c>
      <c r="M1178" s="1">
        <v>278</v>
      </c>
      <c r="N1178" s="1" t="s">
        <v>6748</v>
      </c>
      <c r="O1178" s="1" t="s">
        <v>6749</v>
      </c>
      <c r="P1178" s="1">
        <v>32</v>
      </c>
      <c r="Q1178" s="1" t="s">
        <v>6751</v>
      </c>
      <c r="R1178">
        <f t="shared" ca="1" si="18"/>
        <v>0</v>
      </c>
      <c r="S1178">
        <f t="shared" ca="1" si="18"/>
        <v>1</v>
      </c>
    </row>
    <row r="1179" spans="1:19" ht="13.2">
      <c r="A1179" s="1" t="s">
        <v>6752</v>
      </c>
      <c r="B1179" s="1">
        <v>10</v>
      </c>
      <c r="C1179" s="1" t="str">
        <f ca="1">IFERROR(__xludf.DUMMYFUNCTION("GOOGLETRANSLATE(D1179,""en"",""pt"")"),"Médio")</f>
        <v>Médio</v>
      </c>
      <c r="D1179" s="3">
        <v>44149</v>
      </c>
      <c r="E1179" s="1">
        <v>3</v>
      </c>
      <c r="F1179" s="2" t="str">
        <f ca="1">IFERROR(__xludf.DUMMYFUNCTION("GOOGLETRANSLATE(I1179,""en"",""pt"")"),"Queijo")</f>
        <v>Queijo</v>
      </c>
      <c r="G1179" s="1" t="s">
        <v>6753</v>
      </c>
      <c r="H1179" s="1" t="s">
        <v>6543</v>
      </c>
      <c r="I1179" s="1" t="str">
        <f ca="1">IFERROR(__xludf.DUMMYFUNCTION("GOOGLETRANSLATE(O1179,""en"",""pt"")"),"26")</f>
        <v>26</v>
      </c>
      <c r="J1179" s="1" t="str">
        <f ca="1">IFERROR(__xludf.DUMMYFUNCTION("GOOGLETRANSLATE(Q1179,""en"",""pt"")"),"Congeladas")</f>
        <v>Congeladas</v>
      </c>
      <c r="K1179" s="3">
        <v>44110</v>
      </c>
      <c r="L1179" s="3">
        <v>44136</v>
      </c>
      <c r="M1179" s="1">
        <v>455</v>
      </c>
      <c r="N1179" s="1" t="s">
        <v>6754</v>
      </c>
      <c r="O1179" s="1" t="s">
        <v>6755</v>
      </c>
      <c r="P1179" s="1">
        <v>148</v>
      </c>
      <c r="Q1179" s="1" t="s">
        <v>2662</v>
      </c>
      <c r="R1179">
        <f t="shared" ca="1" si="18"/>
        <v>0</v>
      </c>
      <c r="S1179">
        <f t="shared" ca="1" si="18"/>
        <v>1</v>
      </c>
    </row>
    <row r="1180" spans="1:19" ht="13.2">
      <c r="A1180" s="1" t="s">
        <v>6756</v>
      </c>
      <c r="B1180" s="1">
        <v>58</v>
      </c>
      <c r="C1180" s="1" t="str">
        <f ca="1">IFERROR(__xludf.DUMMYFUNCTION("GOOGLETRANSLATE(D1180,""en"",""pt"")"),"Pequeno")</f>
        <v>Pequeno</v>
      </c>
      <c r="D1180" s="3">
        <v>43736</v>
      </c>
      <c r="E1180" s="1">
        <v>7</v>
      </c>
      <c r="F1180" s="2" t="str">
        <f ca="1">IFERROR(__xludf.DUMMYFUNCTION("GOOGLETRANSLATE(I1180,""en"",""pt"")"),"Lassi")</f>
        <v>Lassi</v>
      </c>
      <c r="G1180" s="1" t="s">
        <v>6757</v>
      </c>
      <c r="H1180" s="1" t="s">
        <v>6758</v>
      </c>
      <c r="I1180" s="1" t="str">
        <f ca="1">IFERROR(__xludf.DUMMYFUNCTION("GOOGLETRANSLATE(O1180,""en"",""pt"")"),"15")</f>
        <v>15</v>
      </c>
      <c r="J1180" s="1" t="str">
        <f ca="1">IFERROR(__xludf.DUMMYFUNCTION("GOOGLETRANSLATE(Q1180,""en"",""pt"")"),"Refrigerado")</f>
        <v>Refrigerado</v>
      </c>
      <c r="K1180" s="3">
        <v>43697</v>
      </c>
      <c r="L1180" s="3">
        <v>43712</v>
      </c>
      <c r="M1180" s="1">
        <v>282</v>
      </c>
      <c r="N1180" s="1" t="s">
        <v>4944</v>
      </c>
      <c r="O1180" s="1" t="s">
        <v>6759</v>
      </c>
      <c r="P1180" s="1">
        <v>221</v>
      </c>
      <c r="Q1180" s="1" t="s">
        <v>6761</v>
      </c>
      <c r="R1180">
        <f t="shared" ca="1" si="18"/>
        <v>0</v>
      </c>
      <c r="S1180">
        <f t="shared" ca="1" si="18"/>
        <v>0</v>
      </c>
    </row>
    <row r="1181" spans="1:19" ht="13.2">
      <c r="A1181" s="1" t="s">
        <v>6762</v>
      </c>
      <c r="B1181" s="1">
        <v>27</v>
      </c>
      <c r="C1181" s="1" t="str">
        <f ca="1">IFERROR(__xludf.DUMMYFUNCTION("GOOGLETRANSLATE(D1181,""en"",""pt"")"),"Médio")</f>
        <v>Médio</v>
      </c>
      <c r="D1181" s="3">
        <v>43784</v>
      </c>
      <c r="E1181" s="1">
        <v>7</v>
      </c>
      <c r="F1181" s="2" t="str">
        <f ca="1">IFERROR(__xludf.DUMMYFUNCTION("GOOGLETRANSLATE(I1181,""en"",""pt"")"),"Lassi")</f>
        <v>Lassi</v>
      </c>
      <c r="G1181" s="1" t="s">
        <v>6763</v>
      </c>
      <c r="H1181" s="1" t="s">
        <v>6764</v>
      </c>
      <c r="I1181" s="1" t="str">
        <f ca="1">IFERROR(__xludf.DUMMYFUNCTION("GOOGLETRANSLATE(O1181,""en"",""pt"")"),"16")</f>
        <v>16</v>
      </c>
      <c r="J1181" s="1" t="str">
        <f ca="1">IFERROR(__xludf.DUMMYFUNCTION("GOOGLETRANSLATE(Q1181,""en"",""pt"")"),"Refrigerado")</f>
        <v>Refrigerado</v>
      </c>
      <c r="K1181" s="3">
        <v>43735</v>
      </c>
      <c r="L1181" s="3">
        <v>43751</v>
      </c>
      <c r="M1181" s="1">
        <v>142</v>
      </c>
      <c r="N1181" s="1" t="s">
        <v>6765</v>
      </c>
      <c r="O1181" s="7">
        <v>2839123</v>
      </c>
      <c r="P1181" s="1">
        <v>93</v>
      </c>
      <c r="Q1181" s="1" t="s">
        <v>6767</v>
      </c>
      <c r="R1181">
        <f t="shared" ca="1" si="18"/>
        <v>1</v>
      </c>
      <c r="S1181">
        <f t="shared" ca="1" si="18"/>
        <v>1</v>
      </c>
    </row>
    <row r="1182" spans="1:19" ht="13.2">
      <c r="A1182" s="1" t="s">
        <v>6768</v>
      </c>
      <c r="B1182" s="1">
        <v>41</v>
      </c>
      <c r="C1182" s="1" t="str">
        <f ca="1">IFERROR(__xludf.DUMMYFUNCTION("GOOGLETRANSLATE(D1182,""en"",""pt"")"),"Grande")</f>
        <v>Grande</v>
      </c>
      <c r="D1182" s="3">
        <v>43653</v>
      </c>
      <c r="E1182" s="1">
        <v>10</v>
      </c>
      <c r="F1182" s="2" t="str">
        <f ca="1">IFERROR(__xludf.DUMMYFUNCTION("GOOGLETRANSLATE(I1182,""en"",""pt"")"),"ghee")</f>
        <v>ghee</v>
      </c>
      <c r="G1182" s="1" t="s">
        <v>6769</v>
      </c>
      <c r="H1182" s="1" t="s">
        <v>6770</v>
      </c>
      <c r="I1182" s="1" t="str">
        <f ca="1">IFERROR(__xludf.DUMMYFUNCTION("GOOGLETRANSLATE(O1182,""en"",""pt"")"),"113")</f>
        <v>113</v>
      </c>
      <c r="J1182" s="1" t="str">
        <f ca="1">IFERROR(__xludf.DUMMYFUNCTION("GOOGLETRANSLATE(Q1182,""en"",""pt"")"),"Ambiente")</f>
        <v>Ambiente</v>
      </c>
      <c r="K1182" s="3">
        <v>43637</v>
      </c>
      <c r="L1182" s="3">
        <v>43750</v>
      </c>
      <c r="M1182" s="1">
        <v>58</v>
      </c>
      <c r="N1182" s="1" t="s">
        <v>6771</v>
      </c>
      <c r="O1182" s="1" t="s">
        <v>6772</v>
      </c>
      <c r="P1182" s="1">
        <v>39</v>
      </c>
      <c r="Q1182" s="1" t="s">
        <v>6773</v>
      </c>
      <c r="R1182">
        <f t="shared" ca="1" si="18"/>
        <v>0</v>
      </c>
      <c r="S1182">
        <f t="shared" ca="1" si="18"/>
        <v>1</v>
      </c>
    </row>
    <row r="1183" spans="1:19" ht="13.2">
      <c r="A1183" s="1" t="s">
        <v>6774</v>
      </c>
      <c r="B1183" s="1">
        <v>42</v>
      </c>
      <c r="C1183" s="1" t="str">
        <f ca="1">IFERROR(__xludf.DUMMYFUNCTION("GOOGLETRANSLATE(D1183,""en"",""pt"")"),"Médio")</f>
        <v>Médio</v>
      </c>
      <c r="D1183" s="3">
        <v>43471</v>
      </c>
      <c r="E1183" s="1">
        <v>8</v>
      </c>
      <c r="F1183" s="2" t="str">
        <f ca="1">IFERROR(__xludf.DUMMYFUNCTION("GOOGLETRANSLATE(I1183,""en"",""pt"")"),"Soro de leite coalhado")</f>
        <v>Soro de leite coalhado</v>
      </c>
      <c r="G1183" s="1" t="s">
        <v>6775</v>
      </c>
      <c r="H1183" s="1" t="s">
        <v>5738</v>
      </c>
      <c r="I1183" s="1" t="str">
        <f ca="1">IFERROR(__xludf.DUMMYFUNCTION("GOOGLETRANSLATE(O1183,""en"",""pt"")"),"9")</f>
        <v>9</v>
      </c>
      <c r="J1183" s="1" t="str">
        <f ca="1">IFERROR(__xludf.DUMMYFUNCTION("GOOGLETRANSLATE(Q1183,""en"",""pt"")"),"Refrigerado")</f>
        <v>Refrigerado</v>
      </c>
      <c r="K1183" s="3">
        <v>43415</v>
      </c>
      <c r="L1183" s="3">
        <v>43424</v>
      </c>
      <c r="M1183" s="1">
        <v>111</v>
      </c>
      <c r="N1183" s="1" t="s">
        <v>5614</v>
      </c>
      <c r="O1183" s="1" t="s">
        <v>6776</v>
      </c>
      <c r="P1183" s="1">
        <v>41</v>
      </c>
      <c r="Q1183" s="1" t="s">
        <v>5417</v>
      </c>
      <c r="R1183">
        <f t="shared" ca="1" si="18"/>
        <v>0</v>
      </c>
      <c r="S1183">
        <f t="shared" ca="1" si="18"/>
        <v>1</v>
      </c>
    </row>
    <row r="1184" spans="1:19" ht="13.2">
      <c r="A1184" s="1" t="s">
        <v>6778</v>
      </c>
      <c r="B1184" s="1">
        <v>46</v>
      </c>
      <c r="C1184" s="1" t="str">
        <f ca="1">IFERROR(__xludf.DUMMYFUNCTION("GOOGLETRANSLATE(D1184,""en"",""pt"")"),"Pequeno")</f>
        <v>Pequeno</v>
      </c>
      <c r="D1184" s="3">
        <v>44246</v>
      </c>
      <c r="E1184" s="1">
        <v>1</v>
      </c>
      <c r="F1184" s="2" t="str">
        <f ca="1">IFERROR(__xludf.DUMMYFUNCTION("GOOGLETRANSLATE(I1184,""en"",""pt"")"),"Leite")</f>
        <v>Leite</v>
      </c>
      <c r="G1184" s="1" t="s">
        <v>6779</v>
      </c>
      <c r="H1184" s="1" t="s">
        <v>2983</v>
      </c>
      <c r="I1184" s="1" t="str">
        <f ca="1">IFERROR(__xludf.DUMMYFUNCTION("GOOGLETRANSLATE(O1184,""en"",""pt"")"),"1")</f>
        <v>1</v>
      </c>
      <c r="J1184" s="1" t="str">
        <f ca="1">IFERROR(__xludf.DUMMYFUNCTION("GOOGLETRANSLATE(Q1184,""en"",""pt"")"),"Pacote de polietileno")</f>
        <v>Pacote de polietileno</v>
      </c>
      <c r="K1184" s="3">
        <v>44220</v>
      </c>
      <c r="L1184" s="3">
        <v>44221</v>
      </c>
      <c r="M1184" s="1">
        <v>21</v>
      </c>
      <c r="N1184" s="6">
        <v>45455</v>
      </c>
      <c r="O1184" s="1" t="s">
        <v>4242</v>
      </c>
      <c r="P1184" s="1">
        <v>471</v>
      </c>
      <c r="Q1184" s="1" t="s">
        <v>6780</v>
      </c>
      <c r="R1184">
        <f t="shared" ca="1" si="18"/>
        <v>0</v>
      </c>
      <c r="S1184">
        <f t="shared" ca="1" si="18"/>
        <v>1</v>
      </c>
    </row>
    <row r="1185" spans="1:19" ht="13.2">
      <c r="A1185" s="1" t="s">
        <v>6781</v>
      </c>
      <c r="B1185" s="1">
        <v>98</v>
      </c>
      <c r="C1185" s="1" t="str">
        <f ca="1">IFERROR(__xludf.DUMMYFUNCTION("GOOGLETRANSLATE(D1185,""en"",""pt"")"),"Médio")</f>
        <v>Médio</v>
      </c>
      <c r="D1185" s="3">
        <v>44702</v>
      </c>
      <c r="E1185" s="1">
        <v>1</v>
      </c>
      <c r="F1185" s="2" t="str">
        <f ca="1">IFERROR(__xludf.DUMMYFUNCTION("GOOGLETRANSLATE(I1185,""en"",""pt"")"),"Leite")</f>
        <v>Leite</v>
      </c>
      <c r="G1185" s="1" t="s">
        <v>6782</v>
      </c>
      <c r="H1185" s="1" t="s">
        <v>6783</v>
      </c>
      <c r="I1185" s="1" t="str">
        <f ca="1">IFERROR(__xludf.DUMMYFUNCTION("GOOGLETRANSLATE(O1185,""en"",""pt"")"),"1")</f>
        <v>1</v>
      </c>
      <c r="J1185" s="1" t="str">
        <f ca="1">IFERROR(__xludf.DUMMYFUNCTION("GOOGLETRANSLATE(Q1185,""en"",""pt"")"),"Pacote de polietileno")</f>
        <v>Pacote de polietileno</v>
      </c>
      <c r="K1185" s="3">
        <v>44669</v>
      </c>
      <c r="L1185" s="3">
        <v>44670</v>
      </c>
      <c r="M1185" s="1">
        <v>90</v>
      </c>
      <c r="N1185" s="1" t="s">
        <v>6784</v>
      </c>
      <c r="O1185" s="5" t="s">
        <v>6785</v>
      </c>
      <c r="P1185" s="1">
        <v>760</v>
      </c>
      <c r="Q1185" s="1" t="s">
        <v>6787</v>
      </c>
      <c r="R1185">
        <f t="shared" ca="1" si="18"/>
        <v>0</v>
      </c>
      <c r="S1185">
        <f t="shared" ca="1" si="18"/>
        <v>0</v>
      </c>
    </row>
    <row r="1186" spans="1:19" ht="13.2">
      <c r="A1186" s="1" t="s">
        <v>6788</v>
      </c>
      <c r="B1186" s="1">
        <v>21</v>
      </c>
      <c r="C1186" s="1" t="str">
        <f ca="1">IFERROR(__xludf.DUMMYFUNCTION("GOOGLETRANSLATE(D1186,""en"",""pt"")"),"Pequeno")</f>
        <v>Pequeno</v>
      </c>
      <c r="D1186" s="3">
        <v>44792</v>
      </c>
      <c r="E1186" s="1">
        <v>9</v>
      </c>
      <c r="F1186" s="2" t="str">
        <f ca="1">IFERROR(__xludf.DUMMYFUNCTION("GOOGLETRANSLATE(I1186,""en"",""pt"")"),"Painel")</f>
        <v>Painel</v>
      </c>
      <c r="G1186" s="1" t="s">
        <v>6789</v>
      </c>
      <c r="H1186" s="1" t="s">
        <v>6790</v>
      </c>
      <c r="I1186" s="1" t="str">
        <f ca="1">IFERROR(__xludf.DUMMYFUNCTION("GOOGLETRANSLATE(O1186,""en"",""pt"")"),"13")</f>
        <v>13</v>
      </c>
      <c r="J1186" s="1" t="str">
        <f ca="1">IFERROR(__xludf.DUMMYFUNCTION("GOOGLETRANSLATE(Q1186,""en"",""pt"")"),"Refrigerado")</f>
        <v>Refrigerado</v>
      </c>
      <c r="K1186" s="3">
        <v>44780</v>
      </c>
      <c r="L1186" s="3">
        <v>44793</v>
      </c>
      <c r="M1186" s="1">
        <v>2</v>
      </c>
      <c r="N1186" s="1" t="s">
        <v>2055</v>
      </c>
      <c r="O1186" s="1" t="s">
        <v>6791</v>
      </c>
      <c r="P1186" s="1">
        <v>295</v>
      </c>
      <c r="Q1186" s="1" t="s">
        <v>6792</v>
      </c>
      <c r="R1186">
        <f t="shared" ca="1" si="18"/>
        <v>0</v>
      </c>
      <c r="S1186">
        <f t="shared" ca="1" si="18"/>
        <v>0</v>
      </c>
    </row>
    <row r="1187" spans="1:19" ht="13.2">
      <c r="A1187" s="1" t="s">
        <v>6793</v>
      </c>
      <c r="B1187" s="1">
        <v>21</v>
      </c>
      <c r="C1187" s="1" t="str">
        <f ca="1">IFERROR(__xludf.DUMMYFUNCTION("GOOGLETRANSLATE(D1187,""en"",""pt"")"),"Grande")</f>
        <v>Grande</v>
      </c>
      <c r="D1187" s="3">
        <v>44265</v>
      </c>
      <c r="E1187" s="1">
        <v>3</v>
      </c>
      <c r="F1187" s="2" t="str">
        <f ca="1">IFERROR(__xludf.DUMMYFUNCTION("GOOGLETRANSLATE(I1187,""en"",""pt"")"),"Queijo")</f>
        <v>Queijo</v>
      </c>
      <c r="G1187" s="1" t="s">
        <v>6794</v>
      </c>
      <c r="H1187" s="1" t="s">
        <v>6795</v>
      </c>
      <c r="I1187" s="1" t="str">
        <f ca="1">IFERROR(__xludf.DUMMYFUNCTION("GOOGLETRANSLATE(O1187,""en"",""pt"")"),"34")</f>
        <v>34</v>
      </c>
      <c r="J1187" s="1" t="str">
        <f ca="1">IFERROR(__xludf.DUMMYFUNCTION("GOOGLETRANSLATE(Q1187,""en"",""pt"")"),"Refrigerado")</f>
        <v>Refrigerado</v>
      </c>
      <c r="K1187" s="3">
        <v>44242</v>
      </c>
      <c r="L1187" s="3">
        <v>44276</v>
      </c>
      <c r="M1187" s="1">
        <v>117</v>
      </c>
      <c r="N1187" s="1" t="s">
        <v>6796</v>
      </c>
      <c r="O1187" s="1" t="s">
        <v>6797</v>
      </c>
      <c r="P1187" s="1">
        <v>729</v>
      </c>
      <c r="Q1187" s="1" t="s">
        <v>6799</v>
      </c>
      <c r="R1187">
        <f t="shared" ca="1" si="18"/>
        <v>1</v>
      </c>
      <c r="S1187">
        <f t="shared" ca="1" si="18"/>
        <v>1</v>
      </c>
    </row>
    <row r="1188" spans="1:19" ht="13.2">
      <c r="A1188" s="1" t="s">
        <v>6800</v>
      </c>
      <c r="B1188" s="1">
        <v>90</v>
      </c>
      <c r="C1188" s="1" t="str">
        <f ca="1">IFERROR(__xludf.DUMMYFUNCTION("GOOGLETRANSLATE(D1188,""en"",""pt"")"),"Grande")</f>
        <v>Grande</v>
      </c>
      <c r="D1188" s="3">
        <v>44031</v>
      </c>
      <c r="E1188" s="1">
        <v>10</v>
      </c>
      <c r="F1188" s="2" t="str">
        <f ca="1">IFERROR(__xludf.DUMMYFUNCTION("GOOGLETRANSLATE(I1188,""en"",""pt"")"),"ghee")</f>
        <v>ghee</v>
      </c>
      <c r="G1188" s="1" t="s">
        <v>3427</v>
      </c>
      <c r="H1188" s="1" t="s">
        <v>6801</v>
      </c>
      <c r="I1188" s="1" t="str">
        <f ca="1">IFERROR(__xludf.DUMMYFUNCTION("GOOGLETRANSLATE(O1188,""en"",""pt"")"),"120")</f>
        <v>120</v>
      </c>
      <c r="J1188" s="1" t="str">
        <f ca="1">IFERROR(__xludf.DUMMYFUNCTION("GOOGLETRANSLATE(Q1188,""en"",""pt"")"),"Ambiente")</f>
        <v>Ambiente</v>
      </c>
      <c r="K1188" s="3">
        <v>44005</v>
      </c>
      <c r="L1188" s="3">
        <v>44125</v>
      </c>
      <c r="M1188" s="1">
        <v>203</v>
      </c>
      <c r="N1188" s="1" t="s">
        <v>6802</v>
      </c>
      <c r="O1188" s="1" t="s">
        <v>6803</v>
      </c>
      <c r="P1188" s="1">
        <v>477</v>
      </c>
      <c r="Q1188" s="1" t="s">
        <v>6805</v>
      </c>
      <c r="R1188">
        <f t="shared" ca="1" si="18"/>
        <v>1</v>
      </c>
      <c r="S1188">
        <f t="shared" ca="1" si="18"/>
        <v>0</v>
      </c>
    </row>
    <row r="1189" spans="1:19" ht="13.2">
      <c r="A1189" s="1" t="s">
        <v>6806</v>
      </c>
      <c r="B1189" s="1">
        <v>10</v>
      </c>
      <c r="C1189" s="1" t="str">
        <f ca="1">IFERROR(__xludf.DUMMYFUNCTION("GOOGLETRANSLATE(D1189,""en"",""pt"")"),"Grande")</f>
        <v>Grande</v>
      </c>
      <c r="D1189" s="3">
        <v>44083</v>
      </c>
      <c r="E1189" s="1">
        <v>7</v>
      </c>
      <c r="F1189" s="2" t="str">
        <f ca="1">IFERROR(__xludf.DUMMYFUNCTION("GOOGLETRANSLATE(I1189,""en"",""pt"")"),"Lassi")</f>
        <v>Lassi</v>
      </c>
      <c r="G1189" s="1" t="s">
        <v>6807</v>
      </c>
      <c r="H1189" s="1" t="s">
        <v>6808</v>
      </c>
      <c r="I1189" s="1" t="str">
        <f ca="1">IFERROR(__xludf.DUMMYFUNCTION("GOOGLETRANSLATE(O1189,""en"",""pt"")"),"14")</f>
        <v>14</v>
      </c>
      <c r="J1189" s="1" t="str">
        <f ca="1">IFERROR(__xludf.DUMMYFUNCTION("GOOGLETRANSLATE(Q1189,""en"",""pt"")"),"Refrigerado")</f>
        <v>Refrigerado</v>
      </c>
      <c r="K1189" s="3">
        <v>44054</v>
      </c>
      <c r="L1189" s="3">
        <v>44068</v>
      </c>
      <c r="M1189" s="1">
        <v>129</v>
      </c>
      <c r="N1189" s="1" t="s">
        <v>3978</v>
      </c>
      <c r="O1189" s="1" t="s">
        <v>6809</v>
      </c>
      <c r="P1189" s="1">
        <v>130</v>
      </c>
      <c r="Q1189" s="1" t="s">
        <v>6810</v>
      </c>
      <c r="R1189">
        <f t="shared" ca="1" si="18"/>
        <v>0</v>
      </c>
      <c r="S1189">
        <f t="shared" ca="1" si="18"/>
        <v>1</v>
      </c>
    </row>
    <row r="1190" spans="1:19" ht="13.2">
      <c r="A1190" s="1" t="s">
        <v>6811</v>
      </c>
      <c r="B1190" s="1">
        <v>86</v>
      </c>
      <c r="C1190" s="1" t="str">
        <f ca="1">IFERROR(__xludf.DUMMYFUNCTION("GOOGLETRANSLATE(D1190,""en"",""pt"")"),"Médio")</f>
        <v>Médio</v>
      </c>
      <c r="D1190" s="3">
        <v>43561</v>
      </c>
      <c r="E1190" s="1">
        <v>3</v>
      </c>
      <c r="F1190" s="2" t="str">
        <f ca="1">IFERROR(__xludf.DUMMYFUNCTION("GOOGLETRANSLATE(I1190,""en"",""pt"")"),"Queijo")</f>
        <v>Queijo</v>
      </c>
      <c r="G1190" s="1" t="s">
        <v>6812</v>
      </c>
      <c r="H1190" s="1" t="s">
        <v>4292</v>
      </c>
      <c r="I1190" s="1" t="str">
        <f ca="1">IFERROR(__xludf.DUMMYFUNCTION("GOOGLETRANSLATE(O1190,""en"",""pt"")"),"61")</f>
        <v>61</v>
      </c>
      <c r="J1190" s="1" t="str">
        <f ca="1">IFERROR(__xludf.DUMMYFUNCTION("GOOGLETRANSLATE(Q1190,""en"",""pt"")"),"Congeladas")</f>
        <v>Congeladas</v>
      </c>
      <c r="K1190" s="3">
        <v>43529</v>
      </c>
      <c r="L1190" s="3">
        <v>43590</v>
      </c>
      <c r="M1190" s="1">
        <v>310</v>
      </c>
      <c r="N1190" s="1" t="s">
        <v>6813</v>
      </c>
      <c r="O1190" s="5">
        <v>260479</v>
      </c>
      <c r="P1190" s="1">
        <v>442</v>
      </c>
      <c r="Q1190" s="1" t="s">
        <v>6814</v>
      </c>
      <c r="R1190">
        <f t="shared" ca="1" si="18"/>
        <v>0</v>
      </c>
      <c r="S1190">
        <f t="shared" ca="1" si="18"/>
        <v>1</v>
      </c>
    </row>
    <row r="1191" spans="1:19" ht="13.2">
      <c r="A1191" s="1" t="s">
        <v>6815</v>
      </c>
      <c r="B1191" s="1">
        <v>84</v>
      </c>
      <c r="C1191" s="1" t="str">
        <f ca="1">IFERROR(__xludf.DUMMYFUNCTION("GOOGLETRANSLATE(D1191,""en"",""pt"")"),"Médio")</f>
        <v>Médio</v>
      </c>
      <c r="D1191" s="3">
        <v>43504</v>
      </c>
      <c r="E1191" s="1">
        <v>9</v>
      </c>
      <c r="F1191" s="2" t="str">
        <f ca="1">IFERROR(__xludf.DUMMYFUNCTION("GOOGLETRANSLATE(I1191,""en"",""pt"")"),"Painel")</f>
        <v>Painel</v>
      </c>
      <c r="G1191" s="1" t="s">
        <v>6816</v>
      </c>
      <c r="H1191" s="1" t="s">
        <v>6817</v>
      </c>
      <c r="I1191" s="1" t="str">
        <f ca="1">IFERROR(__xludf.DUMMYFUNCTION("GOOGLETRANSLATE(O1191,""en"",""pt"")"),"9")</f>
        <v>9</v>
      </c>
      <c r="J1191" s="1" t="str">
        <f ca="1">IFERROR(__xludf.DUMMYFUNCTION("GOOGLETRANSLATE(Q1191,""en"",""pt"")"),"Refrigerado")</f>
        <v>Refrigerado</v>
      </c>
      <c r="K1191" s="3">
        <v>43454</v>
      </c>
      <c r="L1191" s="3">
        <v>43463</v>
      </c>
      <c r="M1191" s="1">
        <v>381</v>
      </c>
      <c r="N1191" s="1" t="s">
        <v>6818</v>
      </c>
      <c r="O1191" s="1" t="s">
        <v>6819</v>
      </c>
      <c r="P1191" s="1">
        <v>378</v>
      </c>
      <c r="Q1191" s="1" t="s">
        <v>6820</v>
      </c>
      <c r="R1191">
        <f t="shared" ca="1" si="18"/>
        <v>0</v>
      </c>
      <c r="S1191">
        <f t="shared" ca="1" si="18"/>
        <v>1</v>
      </c>
    </row>
    <row r="1192" spans="1:19" ht="13.2">
      <c r="A1192" s="1" t="s">
        <v>6821</v>
      </c>
      <c r="B1192" s="1">
        <v>19</v>
      </c>
      <c r="C1192" s="1" t="str">
        <f ca="1">IFERROR(__xludf.DUMMYFUNCTION("GOOGLETRANSLATE(D1192,""en"",""pt"")"),"Grande")</f>
        <v>Grande</v>
      </c>
      <c r="D1192" s="3">
        <v>44861</v>
      </c>
      <c r="E1192" s="1">
        <v>3</v>
      </c>
      <c r="F1192" s="2" t="str">
        <f ca="1">IFERROR(__xludf.DUMMYFUNCTION("GOOGLETRANSLATE(I1192,""en"",""pt"")"),"Queijo")</f>
        <v>Queijo</v>
      </c>
      <c r="G1192" s="1" t="s">
        <v>6822</v>
      </c>
      <c r="H1192" s="1" t="s">
        <v>6823</v>
      </c>
      <c r="I1192" s="1" t="str">
        <f ca="1">IFERROR(__xludf.DUMMYFUNCTION("GOOGLETRANSLATE(O1192,""en"",""pt"")"),"37")</f>
        <v>37</v>
      </c>
      <c r="J1192" s="1" t="str">
        <f ca="1">IFERROR(__xludf.DUMMYFUNCTION("GOOGLETRANSLATE(Q1192,""en"",""pt"")"),"Refrigerado")</f>
        <v>Refrigerado</v>
      </c>
      <c r="K1192" s="3">
        <v>44846</v>
      </c>
      <c r="L1192" s="3">
        <v>44883</v>
      </c>
      <c r="M1192" s="1">
        <v>341</v>
      </c>
      <c r="N1192" s="1" t="s">
        <v>4676</v>
      </c>
      <c r="O1192" s="1" t="s">
        <v>6824</v>
      </c>
      <c r="P1192" s="1">
        <v>279</v>
      </c>
      <c r="Q1192" s="1" t="s">
        <v>6825</v>
      </c>
      <c r="R1192">
        <f t="shared" ca="1" si="18"/>
        <v>1</v>
      </c>
      <c r="S1192">
        <f t="shared" ca="1" si="18"/>
        <v>1</v>
      </c>
    </row>
    <row r="1193" spans="1:19" ht="13.2">
      <c r="A1193" s="1" t="s">
        <v>6826</v>
      </c>
      <c r="B1193" s="1">
        <v>40</v>
      </c>
      <c r="C1193" s="1" t="str">
        <f ca="1">IFERROR(__xludf.DUMMYFUNCTION("GOOGLETRANSLATE(D1193,""en"",""pt"")"),"Pequeno")</f>
        <v>Pequeno</v>
      </c>
      <c r="D1193" s="3">
        <v>44150</v>
      </c>
      <c r="E1193" s="1">
        <v>2</v>
      </c>
      <c r="F1193" s="2" t="str">
        <f ca="1">IFERROR(__xludf.DUMMYFUNCTION("GOOGLETRANSLATE(I1193,""en"",""pt"")"),"Manteiga")</f>
        <v>Manteiga</v>
      </c>
      <c r="G1193" s="1" t="s">
        <v>6827</v>
      </c>
      <c r="H1193" s="1" t="s">
        <v>6828</v>
      </c>
      <c r="I1193" s="1" t="str">
        <f ca="1">IFERROR(__xludf.DUMMYFUNCTION("GOOGLETRANSLATE(O1193,""en"",""pt"")"),"40")</f>
        <v>40</v>
      </c>
      <c r="J1193" s="1" t="str">
        <f ca="1">IFERROR(__xludf.DUMMYFUNCTION("GOOGLETRANSLATE(Q1193,""en"",""pt"")"),"Refrigerado")</f>
        <v>Refrigerado</v>
      </c>
      <c r="K1193" s="3">
        <v>44123</v>
      </c>
      <c r="L1193" s="3">
        <v>44163</v>
      </c>
      <c r="M1193" s="1">
        <v>137</v>
      </c>
      <c r="N1193" s="1" t="s">
        <v>6829</v>
      </c>
      <c r="O1193" s="7">
        <v>1317125</v>
      </c>
      <c r="P1193" s="1">
        <v>661</v>
      </c>
      <c r="Q1193" s="1" t="s">
        <v>6830</v>
      </c>
      <c r="R1193">
        <f t="shared" ca="1" si="18"/>
        <v>0</v>
      </c>
      <c r="S1193">
        <f t="shared" ca="1" si="18"/>
        <v>1</v>
      </c>
    </row>
    <row r="1194" spans="1:19" ht="13.2">
      <c r="A1194" s="1" t="s">
        <v>6831</v>
      </c>
      <c r="B1194" s="1">
        <v>27</v>
      </c>
      <c r="C1194" s="1" t="str">
        <f ca="1">IFERROR(__xludf.DUMMYFUNCTION("GOOGLETRANSLATE(D1194,""en"",""pt"")"),"Pequeno")</f>
        <v>Pequeno</v>
      </c>
      <c r="D1194" s="3">
        <v>44382</v>
      </c>
      <c r="E1194" s="1">
        <v>9</v>
      </c>
      <c r="F1194" s="2" t="str">
        <f ca="1">IFERROR(__xludf.DUMMYFUNCTION("GOOGLETRANSLATE(I1194,""en"",""pt"")"),"Painel")</f>
        <v>Painel</v>
      </c>
      <c r="G1194" s="1" t="s">
        <v>6832</v>
      </c>
      <c r="H1194" s="1" t="s">
        <v>6833</v>
      </c>
      <c r="I1194" s="1" t="str">
        <f ca="1">IFERROR(__xludf.DUMMYFUNCTION("GOOGLETRANSLATE(O1194,""en"",""pt"")"),"10")</f>
        <v>10</v>
      </c>
      <c r="J1194" s="1" t="str">
        <f ca="1">IFERROR(__xludf.DUMMYFUNCTION("GOOGLETRANSLATE(Q1194,""en"",""pt"")"),"Refrigerado")</f>
        <v>Refrigerado</v>
      </c>
      <c r="K1194" s="3">
        <v>44344</v>
      </c>
      <c r="L1194" s="3">
        <v>44354</v>
      </c>
      <c r="M1194" s="1">
        <v>14</v>
      </c>
      <c r="N1194" s="6">
        <v>45410</v>
      </c>
      <c r="O1194" s="1" t="s">
        <v>6834</v>
      </c>
      <c r="P1194" s="1">
        <v>7</v>
      </c>
      <c r="Q1194" s="1" t="s">
        <v>6836</v>
      </c>
      <c r="R1194">
        <f t="shared" ca="1" si="18"/>
        <v>0</v>
      </c>
      <c r="S1194">
        <f t="shared" ca="1" si="18"/>
        <v>0</v>
      </c>
    </row>
    <row r="1195" spans="1:19" ht="13.2">
      <c r="A1195" s="1" t="s">
        <v>6837</v>
      </c>
      <c r="B1195" s="1">
        <v>71</v>
      </c>
      <c r="C1195" s="1" t="str">
        <f ca="1">IFERROR(__xludf.DUMMYFUNCTION("GOOGLETRANSLATE(D1195,""en"",""pt"")"),"Médio")</f>
        <v>Médio</v>
      </c>
      <c r="D1195" s="3">
        <v>43610</v>
      </c>
      <c r="E1195" s="1">
        <v>8</v>
      </c>
      <c r="F1195" s="2" t="str">
        <f ca="1">IFERROR(__xludf.DUMMYFUNCTION("GOOGLETRANSLATE(I1195,""en"",""pt"")"),"Soro de leite coalhado")</f>
        <v>Soro de leite coalhado</v>
      </c>
      <c r="G1195" s="1" t="s">
        <v>6838</v>
      </c>
      <c r="H1195" s="1" t="s">
        <v>5453</v>
      </c>
      <c r="I1195" s="1" t="str">
        <f ca="1">IFERROR(__xludf.DUMMYFUNCTION("GOOGLETRANSLATE(O1195,""en"",""pt"")"),"14")</f>
        <v>14</v>
      </c>
      <c r="J1195" s="1" t="str">
        <f ca="1">IFERROR(__xludf.DUMMYFUNCTION("GOOGLETRANSLATE(Q1195,""en"",""pt"")"),"Refrigerado")</f>
        <v>Refrigerado</v>
      </c>
      <c r="K1195" s="3">
        <v>43565</v>
      </c>
      <c r="L1195" s="3">
        <v>43579</v>
      </c>
      <c r="M1195" s="1">
        <v>48</v>
      </c>
      <c r="N1195" s="1" t="s">
        <v>4009</v>
      </c>
      <c r="O1195" s="1" t="s">
        <v>6839</v>
      </c>
      <c r="P1195" s="1">
        <v>81</v>
      </c>
      <c r="Q1195" s="1" t="s">
        <v>6841</v>
      </c>
      <c r="R1195">
        <f t="shared" ca="1" si="18"/>
        <v>0</v>
      </c>
      <c r="S1195">
        <f t="shared" ca="1" si="18"/>
        <v>0</v>
      </c>
    </row>
    <row r="1196" spans="1:19" ht="13.2">
      <c r="A1196" s="1" t="s">
        <v>6842</v>
      </c>
      <c r="B1196" s="1">
        <v>70</v>
      </c>
      <c r="C1196" s="1" t="str">
        <f ca="1">IFERROR(__xludf.DUMMYFUNCTION("GOOGLETRANSLATE(D1196,""en"",""pt"")"),"Pequeno")</f>
        <v>Pequeno</v>
      </c>
      <c r="D1196" s="3">
        <v>43814</v>
      </c>
      <c r="E1196" s="1">
        <v>10</v>
      </c>
      <c r="F1196" s="2" t="str">
        <f ca="1">IFERROR(__xludf.DUMMYFUNCTION("GOOGLETRANSLATE(I1196,""en"",""pt"")"),"ghee")</f>
        <v>ghee</v>
      </c>
      <c r="G1196" s="1" t="s">
        <v>6843</v>
      </c>
      <c r="H1196" s="1" t="s">
        <v>6844</v>
      </c>
      <c r="I1196" s="1" t="str">
        <f ca="1">IFERROR(__xludf.DUMMYFUNCTION("GOOGLETRANSLATE(O1196,""en"",""pt"")"),"89")</f>
        <v>89</v>
      </c>
      <c r="J1196" s="1" t="str">
        <f ca="1">IFERROR(__xludf.DUMMYFUNCTION("GOOGLETRANSLATE(Q1196,""en"",""pt"")"),"Ambiente")</f>
        <v>Ambiente</v>
      </c>
      <c r="K1196" s="3">
        <v>43793</v>
      </c>
      <c r="L1196" s="3">
        <v>43882</v>
      </c>
      <c r="M1196" s="1">
        <v>520</v>
      </c>
      <c r="N1196" s="1" t="s">
        <v>6845</v>
      </c>
      <c r="O1196" s="1" t="s">
        <v>6846</v>
      </c>
      <c r="P1196" s="1">
        <v>204</v>
      </c>
      <c r="Q1196" s="1" t="s">
        <v>2583</v>
      </c>
      <c r="R1196">
        <f t="shared" ca="1" si="18"/>
        <v>0</v>
      </c>
      <c r="S1196">
        <f t="shared" ca="1" si="18"/>
        <v>1</v>
      </c>
    </row>
    <row r="1197" spans="1:19" ht="13.2">
      <c r="A1197" s="1" t="s">
        <v>6848</v>
      </c>
      <c r="B1197" s="1">
        <v>89</v>
      </c>
      <c r="C1197" s="1" t="str">
        <f ca="1">IFERROR(__xludf.DUMMYFUNCTION("GOOGLETRANSLATE(D1197,""en"",""pt"")"),"Pequeno")</f>
        <v>Pequeno</v>
      </c>
      <c r="D1197" s="3">
        <v>44064</v>
      </c>
      <c r="E1197" s="1">
        <v>7</v>
      </c>
      <c r="F1197" s="2" t="str">
        <f ca="1">IFERROR(__xludf.DUMMYFUNCTION("GOOGLETRANSLATE(I1197,""en"",""pt"")"),"Lassi")</f>
        <v>Lassi</v>
      </c>
      <c r="G1197" s="1" t="s">
        <v>6849</v>
      </c>
      <c r="H1197" s="1" t="s">
        <v>6850</v>
      </c>
      <c r="I1197" s="1" t="str">
        <f ca="1">IFERROR(__xludf.DUMMYFUNCTION("GOOGLETRANSLATE(O1197,""en"",""pt"")"),"17")</f>
        <v>17</v>
      </c>
      <c r="J1197" s="1" t="str">
        <f ca="1">IFERROR(__xludf.DUMMYFUNCTION("GOOGLETRANSLATE(Q1197,""en"",""pt"")"),"Refrigerado")</f>
        <v>Refrigerado</v>
      </c>
      <c r="K1197" s="3">
        <v>44032</v>
      </c>
      <c r="L1197" s="3">
        <v>44049</v>
      </c>
      <c r="M1197" s="1">
        <v>2</v>
      </c>
      <c r="N1197" s="1" t="s">
        <v>6851</v>
      </c>
      <c r="O1197" s="1" t="s">
        <v>6852</v>
      </c>
      <c r="P1197" s="1">
        <v>14</v>
      </c>
      <c r="Q1197" s="1" t="s">
        <v>6854</v>
      </c>
      <c r="R1197">
        <f t="shared" ca="1" si="18"/>
        <v>0</v>
      </c>
      <c r="S1197">
        <f t="shared" ca="1" si="18"/>
        <v>1</v>
      </c>
    </row>
    <row r="1198" spans="1:19" ht="13.2">
      <c r="A1198" s="1" t="s">
        <v>6855</v>
      </c>
      <c r="B1198" s="1">
        <v>74</v>
      </c>
      <c r="C1198" s="1" t="str">
        <f ca="1">IFERROR(__xludf.DUMMYFUNCTION("GOOGLETRANSLATE(D1198,""en"",""pt"")"),"Médio")</f>
        <v>Médio</v>
      </c>
      <c r="D1198" s="3">
        <v>44565</v>
      </c>
      <c r="E1198" s="1">
        <v>4</v>
      </c>
      <c r="F1198" s="2" t="str">
        <f ca="1">IFERROR(__xludf.DUMMYFUNCTION("GOOGLETRANSLATE(I1198,""en"",""pt"")"),"Iogurte")</f>
        <v>Iogurte</v>
      </c>
      <c r="G1198" s="1" t="s">
        <v>6856</v>
      </c>
      <c r="H1198" s="1" t="s">
        <v>6857</v>
      </c>
      <c r="I1198" s="1" t="str">
        <f ca="1">IFERROR(__xludf.DUMMYFUNCTION("GOOGLETRANSLATE(O1198,""en"",""pt"")"),"27")</f>
        <v>27</v>
      </c>
      <c r="J1198" s="1" t="str">
        <f ca="1">IFERROR(__xludf.DUMMYFUNCTION("GOOGLETRANSLATE(Q1198,""en"",""pt"")"),"Congeladas")</f>
        <v>Congeladas</v>
      </c>
      <c r="K1198" s="3">
        <v>44538</v>
      </c>
      <c r="L1198" s="3">
        <v>44565</v>
      </c>
      <c r="M1198" s="1">
        <v>690</v>
      </c>
      <c r="N1198" s="1" t="s">
        <v>6858</v>
      </c>
      <c r="O1198" s="1" t="s">
        <v>6859</v>
      </c>
      <c r="P1198" s="1">
        <v>191</v>
      </c>
      <c r="Q1198" s="1" t="s">
        <v>6860</v>
      </c>
      <c r="R1198">
        <f t="shared" ca="1" si="18"/>
        <v>0</v>
      </c>
      <c r="S1198">
        <f t="shared" ca="1" si="18"/>
        <v>1</v>
      </c>
    </row>
    <row r="1199" spans="1:19" ht="13.2">
      <c r="A1199" s="1" t="s">
        <v>6861</v>
      </c>
      <c r="B1199" s="1">
        <v>69</v>
      </c>
      <c r="C1199" s="1" t="str">
        <f ca="1">IFERROR(__xludf.DUMMYFUNCTION("GOOGLETRANSLATE(D1199,""en"",""pt"")"),"Grande")</f>
        <v>Grande</v>
      </c>
      <c r="D1199" s="3">
        <v>43932</v>
      </c>
      <c r="E1199" s="1">
        <v>5</v>
      </c>
      <c r="F1199" s="2" t="str">
        <f ca="1">IFERROR(__xludf.DUMMYFUNCTION("GOOGLETRANSLATE(I1199,""en"",""pt"")"),"Sorvete")</f>
        <v>Sorvete</v>
      </c>
      <c r="G1199" s="1" t="s">
        <v>6862</v>
      </c>
      <c r="H1199" s="1" t="s">
        <v>5576</v>
      </c>
      <c r="I1199" s="1" t="str">
        <f ca="1">IFERROR(__xludf.DUMMYFUNCTION("GOOGLETRANSLATE(O1199,""en"",""pt"")"),"30")</f>
        <v>30</v>
      </c>
      <c r="J1199" s="1" t="str">
        <f ca="1">IFERROR(__xludf.DUMMYFUNCTION("GOOGLETRANSLATE(Q1199,""en"",""pt"")"),"Congeladas")</f>
        <v>Congeladas</v>
      </c>
      <c r="K1199" s="3">
        <v>43927</v>
      </c>
      <c r="L1199" s="3">
        <v>43957</v>
      </c>
      <c r="M1199" s="1">
        <v>165</v>
      </c>
      <c r="N1199" s="1" t="s">
        <v>6863</v>
      </c>
      <c r="O1199" s="1" t="s">
        <v>6864</v>
      </c>
      <c r="P1199" s="1">
        <v>473</v>
      </c>
      <c r="Q1199" s="1" t="s">
        <v>6865</v>
      </c>
      <c r="R1199">
        <f t="shared" ca="1" si="18"/>
        <v>1</v>
      </c>
      <c r="S1199">
        <f t="shared" ca="1" si="18"/>
        <v>0</v>
      </c>
    </row>
    <row r="1200" spans="1:19" ht="13.2">
      <c r="A1200" s="1" t="s">
        <v>6866</v>
      </c>
      <c r="B1200" s="1">
        <v>86</v>
      </c>
      <c r="C1200" s="1" t="str">
        <f ca="1">IFERROR(__xludf.DUMMYFUNCTION("GOOGLETRANSLATE(D1200,""en"",""pt"")"),"Grande")</f>
        <v>Grande</v>
      </c>
      <c r="D1200" s="3">
        <v>43933</v>
      </c>
      <c r="E1200" s="1">
        <v>10</v>
      </c>
      <c r="F1200" s="2" t="str">
        <f ca="1">IFERROR(__xludf.DUMMYFUNCTION("GOOGLETRANSLATE(I1200,""en"",""pt"")"),"ghee")</f>
        <v>ghee</v>
      </c>
      <c r="G1200" s="1" t="s">
        <v>6867</v>
      </c>
      <c r="H1200" s="1" t="s">
        <v>6565</v>
      </c>
      <c r="I1200" s="1" t="str">
        <f ca="1">IFERROR(__xludf.DUMMYFUNCTION("GOOGLETRANSLATE(O1200,""en"",""pt"")"),"93")</f>
        <v>93</v>
      </c>
      <c r="J1200" s="1" t="str">
        <f ca="1">IFERROR(__xludf.DUMMYFUNCTION("GOOGLETRANSLATE(Q1200,""en"",""pt"")"),"Ambiente")</f>
        <v>Ambiente</v>
      </c>
      <c r="K1200" s="3">
        <v>43921</v>
      </c>
      <c r="L1200" s="3">
        <v>44014</v>
      </c>
      <c r="M1200" s="1">
        <v>237</v>
      </c>
      <c r="N1200" s="1" t="s">
        <v>6868</v>
      </c>
      <c r="O1200" s="1" t="s">
        <v>6869</v>
      </c>
      <c r="P1200" s="1">
        <v>90</v>
      </c>
      <c r="Q1200" s="1" t="s">
        <v>6871</v>
      </c>
      <c r="R1200">
        <f t="shared" ca="1" si="18"/>
        <v>0</v>
      </c>
      <c r="S1200">
        <f t="shared" ca="1" si="18"/>
        <v>0</v>
      </c>
    </row>
    <row r="1201" spans="1:19" ht="13.2">
      <c r="A1201" s="1" t="s">
        <v>6872</v>
      </c>
      <c r="B1201" s="1">
        <v>37</v>
      </c>
      <c r="C1201" s="1" t="str">
        <f ca="1">IFERROR(__xludf.DUMMYFUNCTION("GOOGLETRANSLATE(D1201,""en"",""pt"")"),"Médio")</f>
        <v>Médio</v>
      </c>
      <c r="D1201" s="3">
        <v>44287</v>
      </c>
      <c r="E1201" s="1">
        <v>4</v>
      </c>
      <c r="F1201" s="2" t="str">
        <f ca="1">IFERROR(__xludf.DUMMYFUNCTION("GOOGLETRANSLATE(I1201,""en"",""pt"")"),"Iogurte")</f>
        <v>Iogurte</v>
      </c>
      <c r="G1201" s="1" t="s">
        <v>6873</v>
      </c>
      <c r="H1201" s="1" t="s">
        <v>6874</v>
      </c>
      <c r="I1201" s="1" t="str">
        <f ca="1">IFERROR(__xludf.DUMMYFUNCTION("GOOGLETRANSLATE(O1201,""en"",""pt"")"),"26")</f>
        <v>26</v>
      </c>
      <c r="J1201" s="1" t="str">
        <f ca="1">IFERROR(__xludf.DUMMYFUNCTION("GOOGLETRANSLATE(Q1201,""en"",""pt"")"),"Congeladas")</f>
        <v>Congeladas</v>
      </c>
      <c r="K1201" s="3">
        <v>44247</v>
      </c>
      <c r="L1201" s="3">
        <v>44273</v>
      </c>
      <c r="M1201" s="1">
        <v>77</v>
      </c>
      <c r="N1201" s="1" t="s">
        <v>6875</v>
      </c>
      <c r="O1201" s="1" t="s">
        <v>6876</v>
      </c>
      <c r="P1201" s="1">
        <v>280</v>
      </c>
      <c r="Q1201" s="1" t="s">
        <v>6877</v>
      </c>
      <c r="R1201">
        <f t="shared" ca="1" si="18"/>
        <v>1</v>
      </c>
      <c r="S1201">
        <f t="shared" ca="1" si="18"/>
        <v>0</v>
      </c>
    </row>
    <row r="1202" spans="1:19" ht="13.2">
      <c r="A1202" s="1" t="s">
        <v>6878</v>
      </c>
      <c r="B1202" s="1">
        <v>90</v>
      </c>
      <c r="C1202" s="1" t="str">
        <f ca="1">IFERROR(__xludf.DUMMYFUNCTION("GOOGLETRANSLATE(D1202,""en"",""pt"")"),"Pequeno")</f>
        <v>Pequeno</v>
      </c>
      <c r="D1202" s="3">
        <v>44810</v>
      </c>
      <c r="E1202" s="1">
        <v>2</v>
      </c>
      <c r="F1202" s="2" t="str">
        <f ca="1">IFERROR(__xludf.DUMMYFUNCTION("GOOGLETRANSLATE(I1202,""en"",""pt"")"),"Manteiga")</f>
        <v>Manteiga</v>
      </c>
      <c r="G1202" s="1" t="s">
        <v>6879</v>
      </c>
      <c r="H1202" s="1" t="s">
        <v>6880</v>
      </c>
      <c r="I1202" s="1" t="str">
        <f ca="1">IFERROR(__xludf.DUMMYFUNCTION("GOOGLETRANSLATE(O1202,""en"",""pt"")"),"39")</f>
        <v>39</v>
      </c>
      <c r="J1202" s="1" t="str">
        <f ca="1">IFERROR(__xludf.DUMMYFUNCTION("GOOGLETRANSLATE(Q1202,""en"",""pt"")"),"Congeladas")</f>
        <v>Congeladas</v>
      </c>
      <c r="K1202" s="3">
        <v>44778</v>
      </c>
      <c r="L1202" s="3">
        <v>44817</v>
      </c>
      <c r="M1202" s="1">
        <v>601</v>
      </c>
      <c r="N1202" s="1" t="s">
        <v>6881</v>
      </c>
      <c r="O1202" s="1" t="s">
        <v>6882</v>
      </c>
      <c r="P1202" s="1">
        <v>327</v>
      </c>
      <c r="Q1202" s="1" t="s">
        <v>6883</v>
      </c>
      <c r="R1202">
        <f t="shared" ca="1" si="18"/>
        <v>1</v>
      </c>
      <c r="S1202">
        <f t="shared" ca="1" si="18"/>
        <v>1</v>
      </c>
    </row>
    <row r="1203" spans="1:19" ht="13.2">
      <c r="A1203" s="1" t="s">
        <v>6884</v>
      </c>
      <c r="B1203" s="1">
        <v>30</v>
      </c>
      <c r="C1203" s="1" t="str">
        <f ca="1">IFERROR(__xludf.DUMMYFUNCTION("GOOGLETRANSLATE(D1203,""en"",""pt"")"),"Pequeno")</f>
        <v>Pequeno</v>
      </c>
      <c r="D1203" s="3">
        <v>44853</v>
      </c>
      <c r="E1203" s="1">
        <v>10</v>
      </c>
      <c r="F1203" s="2" t="str">
        <f ca="1">IFERROR(__xludf.DUMMYFUNCTION("GOOGLETRANSLATE(I1203,""en"",""pt"")"),"ghee")</f>
        <v>ghee</v>
      </c>
      <c r="G1203" s="1" t="s">
        <v>6885</v>
      </c>
      <c r="H1203" s="1" t="s">
        <v>6886</v>
      </c>
      <c r="I1203" s="1" t="str">
        <f ca="1">IFERROR(__xludf.DUMMYFUNCTION("GOOGLETRANSLATE(O1203,""en"",""pt"")"),"91")</f>
        <v>91</v>
      </c>
      <c r="J1203" s="1" t="str">
        <f ca="1">IFERROR(__xludf.DUMMYFUNCTION("GOOGLETRANSLATE(Q1203,""en"",""pt"")"),"Ambiente")</f>
        <v>Ambiente</v>
      </c>
      <c r="K1203" s="3">
        <v>44846</v>
      </c>
      <c r="L1203" s="3">
        <v>44937</v>
      </c>
      <c r="M1203" s="1">
        <v>12</v>
      </c>
      <c r="N1203" s="1" t="s">
        <v>3192</v>
      </c>
      <c r="O1203" s="1" t="s">
        <v>6887</v>
      </c>
      <c r="P1203" s="1">
        <v>160</v>
      </c>
      <c r="Q1203" s="1" t="s">
        <v>6888</v>
      </c>
      <c r="R1203">
        <f t="shared" ca="1" si="18"/>
        <v>1</v>
      </c>
      <c r="S1203">
        <f t="shared" ca="1" si="18"/>
        <v>0</v>
      </c>
    </row>
    <row r="1204" spans="1:19" ht="13.2">
      <c r="A1204" s="1" t="s">
        <v>6889</v>
      </c>
      <c r="B1204" s="1">
        <v>93</v>
      </c>
      <c r="C1204" s="1" t="str">
        <f ca="1">IFERROR(__xludf.DUMMYFUNCTION("GOOGLETRANSLATE(D1204,""en"",""pt"")"),"Grande")</f>
        <v>Grande</v>
      </c>
      <c r="D1204" s="3">
        <v>43793</v>
      </c>
      <c r="E1204" s="1">
        <v>5</v>
      </c>
      <c r="F1204" s="2" t="str">
        <f ca="1">IFERROR(__xludf.DUMMYFUNCTION("GOOGLETRANSLATE(I1204,""en"",""pt"")"),"Sorvete")</f>
        <v>Sorvete</v>
      </c>
      <c r="G1204" s="1" t="s">
        <v>6890</v>
      </c>
      <c r="H1204" s="1" t="s">
        <v>6891</v>
      </c>
      <c r="I1204" s="1" t="str">
        <f ca="1">IFERROR(__xludf.DUMMYFUNCTION("GOOGLETRANSLATE(O1204,""en"",""pt"")"),"25")</f>
        <v>25</v>
      </c>
      <c r="J1204" s="1" t="str">
        <f ca="1">IFERROR(__xludf.DUMMYFUNCTION("GOOGLETRANSLATE(Q1204,""en"",""pt"")"),"Congeladas")</f>
        <v>Congeladas</v>
      </c>
      <c r="K1204" s="3">
        <v>43766</v>
      </c>
      <c r="L1204" s="3">
        <v>43791</v>
      </c>
      <c r="M1204" s="1">
        <v>244</v>
      </c>
      <c r="N1204" s="1" t="s">
        <v>6892</v>
      </c>
      <c r="O1204" s="1" t="s">
        <v>6893</v>
      </c>
      <c r="P1204" s="1">
        <v>439</v>
      </c>
      <c r="Q1204" s="1" t="s">
        <v>6895</v>
      </c>
      <c r="R1204">
        <f t="shared" ca="1" si="18"/>
        <v>1</v>
      </c>
      <c r="S1204">
        <f t="shared" ca="1" si="18"/>
        <v>1</v>
      </c>
    </row>
    <row r="1205" spans="1:19" ht="13.2">
      <c r="A1205" s="1" t="s">
        <v>6896</v>
      </c>
      <c r="B1205" s="1">
        <v>79</v>
      </c>
      <c r="C1205" s="1" t="str">
        <f ca="1">IFERROR(__xludf.DUMMYFUNCTION("GOOGLETRANSLATE(D1205,""en"",""pt"")"),"Médio")</f>
        <v>Médio</v>
      </c>
      <c r="D1205" s="3">
        <v>43530</v>
      </c>
      <c r="E1205" s="1">
        <v>10</v>
      </c>
      <c r="F1205" s="2" t="str">
        <f ca="1">IFERROR(__xludf.DUMMYFUNCTION("GOOGLETRANSLATE(I1205,""en"",""pt"")"),"ghee")</f>
        <v>ghee</v>
      </c>
      <c r="G1205" s="1" t="s">
        <v>6897</v>
      </c>
      <c r="H1205" s="1" t="s">
        <v>6898</v>
      </c>
      <c r="I1205" s="1" t="str">
        <f ca="1">IFERROR(__xludf.DUMMYFUNCTION("GOOGLETRANSLATE(O1205,""en"",""pt"")"),"144")</f>
        <v>144</v>
      </c>
      <c r="J1205" s="1" t="str">
        <f ca="1">IFERROR(__xludf.DUMMYFUNCTION("GOOGLETRANSLATE(Q1205,""en"",""pt"")"),"Ambiente")</f>
        <v>Ambiente</v>
      </c>
      <c r="K1205" s="3">
        <v>43496</v>
      </c>
      <c r="L1205" s="3">
        <v>43640</v>
      </c>
      <c r="M1205" s="1">
        <v>214</v>
      </c>
      <c r="N1205" s="1" t="s">
        <v>6899</v>
      </c>
      <c r="O1205" s="1" t="s">
        <v>6900</v>
      </c>
      <c r="P1205" s="1">
        <v>270</v>
      </c>
      <c r="Q1205" s="1" t="s">
        <v>4262</v>
      </c>
      <c r="R1205">
        <f t="shared" ca="1" si="18"/>
        <v>0</v>
      </c>
      <c r="S1205">
        <f t="shared" ca="1" si="18"/>
        <v>0</v>
      </c>
    </row>
    <row r="1206" spans="1:19" ht="13.2">
      <c r="A1206" s="1" t="s">
        <v>6901</v>
      </c>
      <c r="B1206" s="1">
        <v>65</v>
      </c>
      <c r="C1206" s="1" t="str">
        <f ca="1">IFERROR(__xludf.DUMMYFUNCTION("GOOGLETRANSLATE(D1206,""en"",""pt"")"),"Grande")</f>
        <v>Grande</v>
      </c>
      <c r="D1206" s="3">
        <v>44822</v>
      </c>
      <c r="E1206" s="1">
        <v>8</v>
      </c>
      <c r="F1206" s="2" t="str">
        <f ca="1">IFERROR(__xludf.DUMMYFUNCTION("GOOGLETRANSLATE(I1206,""en"",""pt"")"),"Soro de leite coalhado")</f>
        <v>Soro de leite coalhado</v>
      </c>
      <c r="G1206" s="1" t="s">
        <v>6902</v>
      </c>
      <c r="H1206" s="1" t="s">
        <v>6903</v>
      </c>
      <c r="I1206" s="1" t="str">
        <f ca="1">IFERROR(__xludf.DUMMYFUNCTION("GOOGLETRANSLATE(O1206,""en"",""pt"")"),"14")</f>
        <v>14</v>
      </c>
      <c r="J1206" s="1" t="str">
        <f ca="1">IFERROR(__xludf.DUMMYFUNCTION("GOOGLETRANSLATE(Q1206,""en"",""pt"")"),"Refrigerado")</f>
        <v>Refrigerado</v>
      </c>
      <c r="K1206" s="3">
        <v>44810</v>
      </c>
      <c r="L1206" s="3">
        <v>44824</v>
      </c>
      <c r="M1206" s="1">
        <v>439</v>
      </c>
      <c r="N1206" s="1" t="s">
        <v>6904</v>
      </c>
      <c r="O1206" s="1" t="s">
        <v>6905</v>
      </c>
      <c r="P1206" s="1">
        <v>395</v>
      </c>
      <c r="Q1206" s="1" t="s">
        <v>4031</v>
      </c>
      <c r="R1206">
        <f t="shared" ca="1" si="18"/>
        <v>1</v>
      </c>
      <c r="S1206">
        <f t="shared" ca="1" si="18"/>
        <v>1</v>
      </c>
    </row>
    <row r="1207" spans="1:19" ht="13.2">
      <c r="A1207" s="1" t="s">
        <v>6906</v>
      </c>
      <c r="B1207" s="1">
        <v>68</v>
      </c>
      <c r="C1207" s="1" t="str">
        <f ca="1">IFERROR(__xludf.DUMMYFUNCTION("GOOGLETRANSLATE(D1207,""en"",""pt"")"),"Médio")</f>
        <v>Médio</v>
      </c>
      <c r="D1207" s="3">
        <v>43506</v>
      </c>
      <c r="E1207" s="1">
        <v>1</v>
      </c>
      <c r="F1207" s="2" t="str">
        <f ca="1">IFERROR(__xludf.DUMMYFUNCTION("GOOGLETRANSLATE(I1207,""en"",""pt"")"),"Leite")</f>
        <v>Leite</v>
      </c>
      <c r="G1207" s="1" t="s">
        <v>6907</v>
      </c>
      <c r="H1207" s="1" t="s">
        <v>6908</v>
      </c>
      <c r="I1207" s="1" t="str">
        <f ca="1">IFERROR(__xludf.DUMMYFUNCTION("GOOGLETRANSLATE(O1207,""en"",""pt"")"),"28")</f>
        <v>28</v>
      </c>
      <c r="J1207" s="1" t="str">
        <f ca="1">IFERROR(__xludf.DUMMYFUNCTION("GOOGLETRANSLATE(Q1207,""en"",""pt"")"),"Pacote Tetra")</f>
        <v>Pacote Tetra</v>
      </c>
      <c r="K1207" s="3">
        <v>43448</v>
      </c>
      <c r="L1207" s="3">
        <v>43476</v>
      </c>
      <c r="M1207" s="1">
        <v>70</v>
      </c>
      <c r="N1207" s="1" t="s">
        <v>4179</v>
      </c>
      <c r="O1207" s="5">
        <v>532192</v>
      </c>
      <c r="P1207" s="1">
        <v>779</v>
      </c>
      <c r="Q1207" s="1" t="s">
        <v>6909</v>
      </c>
      <c r="R1207">
        <f t="shared" ca="1" si="18"/>
        <v>0</v>
      </c>
      <c r="S1207">
        <f t="shared" ca="1" si="18"/>
        <v>0</v>
      </c>
    </row>
    <row r="1208" spans="1:19" ht="13.2">
      <c r="A1208" s="1" t="s">
        <v>6910</v>
      </c>
      <c r="B1208" s="1">
        <v>89</v>
      </c>
      <c r="C1208" s="1" t="str">
        <f ca="1">IFERROR(__xludf.DUMMYFUNCTION("GOOGLETRANSLATE(D1208,""en"",""pt"")"),"Grande")</f>
        <v>Grande</v>
      </c>
      <c r="D1208" s="3">
        <v>43746</v>
      </c>
      <c r="E1208" s="1">
        <v>2</v>
      </c>
      <c r="F1208" s="2" t="str">
        <f ca="1">IFERROR(__xludf.DUMMYFUNCTION("GOOGLETRANSLATE(I1208,""en"",""pt"")"),"Manteiga")</f>
        <v>Manteiga</v>
      </c>
      <c r="G1208" s="1" t="s">
        <v>6682</v>
      </c>
      <c r="H1208" s="1" t="s">
        <v>5412</v>
      </c>
      <c r="I1208" s="1" t="str">
        <f ca="1">IFERROR(__xludf.DUMMYFUNCTION("GOOGLETRANSLATE(O1208,""en"",""pt"")"),"38")</f>
        <v>38</v>
      </c>
      <c r="J1208" s="1" t="str">
        <f ca="1">IFERROR(__xludf.DUMMYFUNCTION("GOOGLETRANSLATE(Q1208,""en"",""pt"")"),"Refrigerado")</f>
        <v>Refrigerado</v>
      </c>
      <c r="K1208" s="3">
        <v>43694</v>
      </c>
      <c r="L1208" s="3">
        <v>43732</v>
      </c>
      <c r="M1208" s="1">
        <v>9</v>
      </c>
      <c r="N1208" s="1" t="s">
        <v>6911</v>
      </c>
      <c r="O1208" s="1" t="s">
        <v>6912</v>
      </c>
      <c r="P1208" s="1">
        <v>44</v>
      </c>
      <c r="Q1208" s="1" t="s">
        <v>6913</v>
      </c>
      <c r="R1208">
        <f t="shared" ca="1" si="18"/>
        <v>0</v>
      </c>
      <c r="S1208">
        <f t="shared" ca="1" si="18"/>
        <v>0</v>
      </c>
    </row>
    <row r="1209" spans="1:19" ht="13.2">
      <c r="A1209" s="1" t="s">
        <v>6914</v>
      </c>
      <c r="B1209" s="1">
        <v>76</v>
      </c>
      <c r="C1209" s="1" t="str">
        <f ca="1">IFERROR(__xludf.DUMMYFUNCTION("GOOGLETRANSLATE(D1209,""en"",""pt"")"),"Pequeno")</f>
        <v>Pequeno</v>
      </c>
      <c r="D1209" s="3">
        <v>43795</v>
      </c>
      <c r="E1209" s="1">
        <v>1</v>
      </c>
      <c r="F1209" s="2" t="str">
        <f ca="1">IFERROR(__xludf.DUMMYFUNCTION("GOOGLETRANSLATE(I1209,""en"",""pt"")"),"Leite")</f>
        <v>Leite</v>
      </c>
      <c r="G1209" s="1" t="s">
        <v>6915</v>
      </c>
      <c r="H1209" s="1" t="s">
        <v>6916</v>
      </c>
      <c r="I1209" s="1" t="str">
        <f ca="1">IFERROR(__xludf.DUMMYFUNCTION("GOOGLETRANSLATE(O1209,""en"",""pt"")"),"2")</f>
        <v>2</v>
      </c>
      <c r="J1209" s="1" t="str">
        <f ca="1">IFERROR(__xludf.DUMMYFUNCTION("GOOGLETRANSLATE(Q1209,""en"",""pt"")"),"Pacote de polietileno")</f>
        <v>Pacote de polietileno</v>
      </c>
      <c r="K1209" s="3">
        <v>43736</v>
      </c>
      <c r="L1209" s="3">
        <v>43738</v>
      </c>
      <c r="M1209" s="1">
        <v>60</v>
      </c>
      <c r="N1209" s="1" t="s">
        <v>6065</v>
      </c>
      <c r="O1209" s="5">
        <v>1404511</v>
      </c>
      <c r="P1209" s="1">
        <v>170</v>
      </c>
      <c r="Q1209" s="1" t="s">
        <v>6838</v>
      </c>
      <c r="R1209">
        <f t="shared" ca="1" si="18"/>
        <v>0</v>
      </c>
      <c r="S1209">
        <f t="shared" ca="1" si="18"/>
        <v>0</v>
      </c>
    </row>
    <row r="1210" spans="1:19" ht="13.2">
      <c r="A1210" s="1" t="s">
        <v>6917</v>
      </c>
      <c r="B1210" s="1">
        <v>39</v>
      </c>
      <c r="C1210" s="1" t="str">
        <f ca="1">IFERROR(__xludf.DUMMYFUNCTION("GOOGLETRANSLATE(D1210,""en"",""pt"")"),"Médio")</f>
        <v>Médio</v>
      </c>
      <c r="D1210" s="3">
        <v>44738</v>
      </c>
      <c r="E1210" s="1">
        <v>1</v>
      </c>
      <c r="F1210" s="2" t="str">
        <f ca="1">IFERROR(__xludf.DUMMYFUNCTION("GOOGLETRANSLATE(I1210,""en"",""pt"")"),"Leite")</f>
        <v>Leite</v>
      </c>
      <c r="G1210" s="1" t="s">
        <v>6918</v>
      </c>
      <c r="H1210" s="1" t="s">
        <v>4606</v>
      </c>
      <c r="I1210" s="1" t="str">
        <f ca="1">IFERROR(__xludf.DUMMYFUNCTION("GOOGLETRANSLATE(O1210,""en"",""pt"")"),"1")</f>
        <v>1</v>
      </c>
      <c r="J1210" s="1" t="str">
        <f ca="1">IFERROR(__xludf.DUMMYFUNCTION("GOOGLETRANSLATE(Q1210,""en"",""pt"")"),"Pacote de polietileno")</f>
        <v>Pacote de polietileno</v>
      </c>
      <c r="K1210" s="3">
        <v>44720</v>
      </c>
      <c r="L1210" s="3">
        <v>44721</v>
      </c>
      <c r="M1210" s="1">
        <v>93</v>
      </c>
      <c r="N1210" s="1" t="s">
        <v>6919</v>
      </c>
      <c r="O1210" s="1" t="s">
        <v>6920</v>
      </c>
      <c r="P1210" s="1">
        <v>33</v>
      </c>
      <c r="Q1210" s="1" t="s">
        <v>6922</v>
      </c>
      <c r="R1210">
        <f t="shared" ca="1" si="18"/>
        <v>0</v>
      </c>
      <c r="S1210">
        <f t="shared" ca="1" si="18"/>
        <v>0</v>
      </c>
    </row>
    <row r="1211" spans="1:19" ht="13.2">
      <c r="A1211" s="1" t="s">
        <v>6923</v>
      </c>
      <c r="B1211" s="1">
        <v>59</v>
      </c>
      <c r="C1211" s="1" t="str">
        <f ca="1">IFERROR(__xludf.DUMMYFUNCTION("GOOGLETRANSLATE(D1211,""en"",""pt"")"),"Pequeno")</f>
        <v>Pequeno</v>
      </c>
      <c r="D1211" s="3">
        <v>44274</v>
      </c>
      <c r="E1211" s="1">
        <v>4</v>
      </c>
      <c r="F1211" s="2" t="str">
        <f ca="1">IFERROR(__xludf.DUMMYFUNCTION("GOOGLETRANSLATE(I1211,""en"",""pt"")"),"Iogurte")</f>
        <v>Iogurte</v>
      </c>
      <c r="G1211" s="1" t="s">
        <v>6924</v>
      </c>
      <c r="H1211" s="1" t="s">
        <v>5191</v>
      </c>
      <c r="I1211" s="1" t="str">
        <f ca="1">IFERROR(__xludf.DUMMYFUNCTION("GOOGLETRANSLATE(O1211,""en"",""pt"")"),"25")</f>
        <v>25</v>
      </c>
      <c r="J1211" s="1" t="str">
        <f ca="1">IFERROR(__xludf.DUMMYFUNCTION("GOOGLETRANSLATE(Q1211,""en"",""pt"")"),"Congeladas")</f>
        <v>Congeladas</v>
      </c>
      <c r="K1211" s="3">
        <v>44261</v>
      </c>
      <c r="L1211" s="3">
        <v>44286</v>
      </c>
      <c r="M1211" s="1">
        <v>462</v>
      </c>
      <c r="N1211" s="1" t="s">
        <v>4042</v>
      </c>
      <c r="O1211" s="1" t="s">
        <v>6925</v>
      </c>
      <c r="P1211" s="1">
        <v>74</v>
      </c>
      <c r="Q1211" s="1" t="s">
        <v>6926</v>
      </c>
      <c r="R1211">
        <f t="shared" ca="1" si="18"/>
        <v>0</v>
      </c>
      <c r="S1211">
        <f t="shared" ca="1" si="18"/>
        <v>1</v>
      </c>
    </row>
    <row r="1212" spans="1:19" ht="13.2">
      <c r="A1212" s="1" t="s">
        <v>1146</v>
      </c>
      <c r="B1212" s="1">
        <v>78</v>
      </c>
      <c r="C1212" s="1" t="str">
        <f ca="1">IFERROR(__xludf.DUMMYFUNCTION("GOOGLETRANSLATE(D1212,""en"",""pt"")"),"Grande")</f>
        <v>Grande</v>
      </c>
      <c r="D1212" s="3">
        <v>43678</v>
      </c>
      <c r="E1212" s="1">
        <v>6</v>
      </c>
      <c r="F1212" s="2" t="str">
        <f ca="1">IFERROR(__xludf.DUMMYFUNCTION("GOOGLETRANSLATE(I1212,""en"",""pt"")"),"Coalhada")</f>
        <v>Coalhada</v>
      </c>
      <c r="G1212" s="1" t="s">
        <v>6927</v>
      </c>
      <c r="H1212" s="1" t="s">
        <v>4246</v>
      </c>
      <c r="I1212" s="1" t="str">
        <f ca="1">IFERROR(__xludf.DUMMYFUNCTION("GOOGLETRANSLATE(O1212,""en"",""pt"")"),"6")</f>
        <v>6</v>
      </c>
      <c r="J1212" s="1" t="str">
        <f ca="1">IFERROR(__xludf.DUMMYFUNCTION("GOOGLETRANSLATE(Q1212,""en"",""pt"")"),"Refrigerado")</f>
        <v>Refrigerado</v>
      </c>
      <c r="K1212" s="3">
        <v>43638</v>
      </c>
      <c r="L1212" s="3">
        <v>43644</v>
      </c>
      <c r="M1212" s="1">
        <v>17</v>
      </c>
      <c r="N1212" s="1" t="s">
        <v>6928</v>
      </c>
      <c r="O1212" s="1" t="s">
        <v>6929</v>
      </c>
      <c r="P1212" s="1">
        <v>108</v>
      </c>
      <c r="Q1212" s="1" t="s">
        <v>782</v>
      </c>
      <c r="R1212">
        <f t="shared" ca="1" si="18"/>
        <v>0</v>
      </c>
      <c r="S1212">
        <f t="shared" ca="1" si="18"/>
        <v>0</v>
      </c>
    </row>
    <row r="1213" spans="1:19" ht="13.2">
      <c r="A1213" s="1" t="s">
        <v>6931</v>
      </c>
      <c r="B1213" s="1">
        <v>85</v>
      </c>
      <c r="C1213" s="1" t="str">
        <f ca="1">IFERROR(__xludf.DUMMYFUNCTION("GOOGLETRANSLATE(D1213,""en"",""pt"")"),"Grande")</f>
        <v>Grande</v>
      </c>
      <c r="D1213" s="3">
        <v>43978</v>
      </c>
      <c r="E1213" s="1">
        <v>5</v>
      </c>
      <c r="F1213" s="2" t="str">
        <f ca="1">IFERROR(__xludf.DUMMYFUNCTION("GOOGLETRANSLATE(I1213,""en"",""pt"")"),"Sorvete")</f>
        <v>Sorvete</v>
      </c>
      <c r="G1213" s="1" t="s">
        <v>6932</v>
      </c>
      <c r="H1213" s="1" t="s">
        <v>4786</v>
      </c>
      <c r="I1213" s="1" t="str">
        <f ca="1">IFERROR(__xludf.DUMMYFUNCTION("GOOGLETRANSLATE(O1213,""en"",""pt"")"),"29")</f>
        <v>29</v>
      </c>
      <c r="J1213" s="1" t="str">
        <f ca="1">IFERROR(__xludf.DUMMYFUNCTION("GOOGLETRANSLATE(Q1213,""en"",""pt"")"),"Congeladas")</f>
        <v>Congeladas</v>
      </c>
      <c r="K1213" s="3">
        <v>43927</v>
      </c>
      <c r="L1213" s="3">
        <v>43956</v>
      </c>
      <c r="M1213" s="1">
        <v>235</v>
      </c>
      <c r="N1213" s="1" t="s">
        <v>6933</v>
      </c>
      <c r="O1213" s="1" t="s">
        <v>6934</v>
      </c>
      <c r="P1213" s="1">
        <v>158</v>
      </c>
      <c r="Q1213" s="1" t="s">
        <v>6935</v>
      </c>
      <c r="R1213">
        <f t="shared" ca="1" si="18"/>
        <v>1</v>
      </c>
      <c r="S1213">
        <f t="shared" ca="1" si="18"/>
        <v>1</v>
      </c>
    </row>
    <row r="1214" spans="1:19" ht="13.2">
      <c r="A1214" s="1" t="s">
        <v>6936</v>
      </c>
      <c r="B1214" s="1">
        <v>60</v>
      </c>
      <c r="C1214" s="1" t="str">
        <f ca="1">IFERROR(__xludf.DUMMYFUNCTION("GOOGLETRANSLATE(D1214,""en"",""pt"")"),"Pequeno")</f>
        <v>Pequeno</v>
      </c>
      <c r="D1214" s="3">
        <v>44374</v>
      </c>
      <c r="E1214" s="1">
        <v>4</v>
      </c>
      <c r="F1214" s="2" t="str">
        <f ca="1">IFERROR(__xludf.DUMMYFUNCTION("GOOGLETRANSLATE(I1214,""en"",""pt"")"),"Iogurte")</f>
        <v>Iogurte</v>
      </c>
      <c r="G1214" s="1" t="s">
        <v>6937</v>
      </c>
      <c r="H1214" s="1" t="s">
        <v>6938</v>
      </c>
      <c r="I1214" s="1" t="str">
        <f ca="1">IFERROR(__xludf.DUMMYFUNCTION("GOOGLETRANSLATE(O1214,""en"",""pt"")"),"26")</f>
        <v>26</v>
      </c>
      <c r="J1214" s="1" t="str">
        <f ca="1">IFERROR(__xludf.DUMMYFUNCTION("GOOGLETRANSLATE(Q1214,""en"",""pt"")"),"Refrigerado")</f>
        <v>Refrigerado</v>
      </c>
      <c r="K1214" s="3">
        <v>44359</v>
      </c>
      <c r="L1214" s="3">
        <v>44385</v>
      </c>
      <c r="M1214" s="1">
        <v>502</v>
      </c>
      <c r="N1214" s="1" t="s">
        <v>4827</v>
      </c>
      <c r="O1214" s="1" t="s">
        <v>6939</v>
      </c>
      <c r="P1214" s="1">
        <v>471</v>
      </c>
      <c r="Q1214" s="1" t="s">
        <v>2927</v>
      </c>
      <c r="R1214">
        <f t="shared" ca="1" si="18"/>
        <v>1</v>
      </c>
      <c r="S1214">
        <f t="shared" ca="1" si="18"/>
        <v>1</v>
      </c>
    </row>
    <row r="1215" spans="1:19" ht="13.2">
      <c r="A1215" s="1" t="s">
        <v>6940</v>
      </c>
      <c r="B1215" s="1">
        <v>72</v>
      </c>
      <c r="C1215" s="1" t="str">
        <f ca="1">IFERROR(__xludf.DUMMYFUNCTION("GOOGLETRANSLATE(D1215,""en"",""pt"")"),"Médio")</f>
        <v>Médio</v>
      </c>
      <c r="D1215" s="3">
        <v>44237</v>
      </c>
      <c r="E1215" s="1">
        <v>10</v>
      </c>
      <c r="F1215" s="2" t="str">
        <f ca="1">IFERROR(__xludf.DUMMYFUNCTION("GOOGLETRANSLATE(I1215,""en"",""pt"")"),"ghee")</f>
        <v>ghee</v>
      </c>
      <c r="G1215" s="1" t="s">
        <v>6941</v>
      </c>
      <c r="H1215" s="1" t="s">
        <v>131</v>
      </c>
      <c r="I1215" s="1" t="str">
        <f ca="1">IFERROR(__xludf.DUMMYFUNCTION("GOOGLETRANSLATE(O1215,""en"",""pt"")"),"74")</f>
        <v>74</v>
      </c>
      <c r="J1215" s="1" t="str">
        <f ca="1">IFERROR(__xludf.DUMMYFUNCTION("GOOGLETRANSLATE(Q1215,""en"",""pt"")"),"Ambiente")</f>
        <v>Ambiente</v>
      </c>
      <c r="K1215" s="3">
        <v>44185</v>
      </c>
      <c r="L1215" s="3">
        <v>44259</v>
      </c>
      <c r="M1215" s="1">
        <v>71</v>
      </c>
      <c r="N1215" s="1" t="s">
        <v>6942</v>
      </c>
      <c r="O1215" s="1" t="s">
        <v>6943</v>
      </c>
      <c r="P1215" s="1">
        <v>720</v>
      </c>
      <c r="Q1215" s="1" t="s">
        <v>6944</v>
      </c>
      <c r="R1215">
        <f t="shared" ca="1" si="18"/>
        <v>0</v>
      </c>
      <c r="S1215">
        <f t="shared" ca="1" si="18"/>
        <v>0</v>
      </c>
    </row>
    <row r="1216" spans="1:19" ht="13.2">
      <c r="A1216" s="1" t="s">
        <v>6945</v>
      </c>
      <c r="B1216" s="1">
        <v>60</v>
      </c>
      <c r="C1216" s="1" t="str">
        <f ca="1">IFERROR(__xludf.DUMMYFUNCTION("GOOGLETRANSLATE(D1216,""en"",""pt"")"),"Pequeno")</f>
        <v>Pequeno</v>
      </c>
      <c r="D1216" s="3">
        <v>44911</v>
      </c>
      <c r="E1216" s="1">
        <v>8</v>
      </c>
      <c r="F1216" s="2" t="str">
        <f ca="1">IFERROR(__xludf.DUMMYFUNCTION("GOOGLETRANSLATE(I1216,""en"",""pt"")"),"Soro de leite coalhado")</f>
        <v>Soro de leite coalhado</v>
      </c>
      <c r="G1216" s="1" t="s">
        <v>6946</v>
      </c>
      <c r="H1216" s="1" t="s">
        <v>6947</v>
      </c>
      <c r="I1216" s="1" t="str">
        <f ca="1">IFERROR(__xludf.DUMMYFUNCTION("GOOGLETRANSLATE(O1216,""en"",""pt"")"),"12")</f>
        <v>12</v>
      </c>
      <c r="J1216" s="1" t="str">
        <f ca="1">IFERROR(__xludf.DUMMYFUNCTION("GOOGLETRANSLATE(Q1216,""en"",""pt"")"),"Refrigerado")</f>
        <v>Refrigerado</v>
      </c>
      <c r="K1216" s="3">
        <v>44866</v>
      </c>
      <c r="L1216" s="3">
        <v>44878</v>
      </c>
      <c r="M1216" s="1">
        <v>309</v>
      </c>
      <c r="N1216" s="1" t="s">
        <v>2876</v>
      </c>
      <c r="O1216" s="1" t="s">
        <v>6948</v>
      </c>
      <c r="P1216" s="1">
        <v>328</v>
      </c>
      <c r="Q1216" s="1" t="s">
        <v>5019</v>
      </c>
      <c r="R1216">
        <f t="shared" ca="1" si="18"/>
        <v>0</v>
      </c>
      <c r="S1216">
        <f t="shared" ca="1" si="18"/>
        <v>0</v>
      </c>
    </row>
    <row r="1217" spans="1:19" ht="13.2">
      <c r="A1217" s="1" t="s">
        <v>6949</v>
      </c>
      <c r="B1217" s="1">
        <v>73</v>
      </c>
      <c r="C1217" s="1" t="str">
        <f ca="1">IFERROR(__xludf.DUMMYFUNCTION("GOOGLETRANSLATE(D1217,""en"",""pt"")"),"Médio")</f>
        <v>Médio</v>
      </c>
      <c r="D1217" s="3">
        <v>43679</v>
      </c>
      <c r="E1217" s="1">
        <v>9</v>
      </c>
      <c r="F1217" s="2" t="str">
        <f ca="1">IFERROR(__xludf.DUMMYFUNCTION("GOOGLETRANSLATE(I1217,""en"",""pt"")"),"Painel")</f>
        <v>Painel</v>
      </c>
      <c r="G1217" s="1" t="s">
        <v>6950</v>
      </c>
      <c r="H1217" s="1" t="s">
        <v>6951</v>
      </c>
      <c r="I1217" s="1" t="str">
        <f ca="1">IFERROR(__xludf.DUMMYFUNCTION("GOOGLETRANSLATE(O1217,""en"",""pt"")"),"12")</f>
        <v>12</v>
      </c>
      <c r="J1217" s="1" t="str">
        <f ca="1">IFERROR(__xludf.DUMMYFUNCTION("GOOGLETRANSLATE(Q1217,""en"",""pt"")"),"Refrigerado")</f>
        <v>Refrigerado</v>
      </c>
      <c r="K1217" s="3">
        <v>43627</v>
      </c>
      <c r="L1217" s="3">
        <v>43639</v>
      </c>
      <c r="M1217" s="1">
        <v>23</v>
      </c>
      <c r="N1217" s="4">
        <v>45309</v>
      </c>
      <c r="O1217" s="1" t="s">
        <v>6952</v>
      </c>
      <c r="P1217" s="1">
        <v>2</v>
      </c>
      <c r="Q1217" s="1" t="s">
        <v>6953</v>
      </c>
      <c r="R1217">
        <f t="shared" ca="1" si="18"/>
        <v>0</v>
      </c>
      <c r="S1217">
        <f t="shared" ca="1" si="18"/>
        <v>1</v>
      </c>
    </row>
    <row r="1218" spans="1:19" ht="13.2">
      <c r="A1218" s="1" t="s">
        <v>6954</v>
      </c>
      <c r="B1218" s="1">
        <v>83</v>
      </c>
      <c r="C1218" s="1" t="str">
        <f ca="1">IFERROR(__xludf.DUMMYFUNCTION("GOOGLETRANSLATE(D1218,""en"",""pt"")"),"Grande")</f>
        <v>Grande</v>
      </c>
      <c r="D1218" s="3">
        <v>44417</v>
      </c>
      <c r="E1218" s="1">
        <v>7</v>
      </c>
      <c r="F1218" s="2" t="str">
        <f ca="1">IFERROR(__xludf.DUMMYFUNCTION("GOOGLETRANSLATE(I1218,""en"",""pt"")"),"Lassi")</f>
        <v>Lassi</v>
      </c>
      <c r="G1218" s="1" t="s">
        <v>6955</v>
      </c>
      <c r="H1218" s="1" t="s">
        <v>6956</v>
      </c>
      <c r="I1218" s="1" t="str">
        <f ca="1">IFERROR(__xludf.DUMMYFUNCTION("GOOGLETRANSLATE(O1218,""en"",""pt"")"),"14")</f>
        <v>14</v>
      </c>
      <c r="J1218" s="1" t="str">
        <f ca="1">IFERROR(__xludf.DUMMYFUNCTION("GOOGLETRANSLATE(Q1218,""en"",""pt"")"),"Refrigerado")</f>
        <v>Refrigerado</v>
      </c>
      <c r="K1218" s="3">
        <v>44370</v>
      </c>
      <c r="L1218" s="3">
        <v>44384</v>
      </c>
      <c r="M1218" s="1">
        <v>257</v>
      </c>
      <c r="N1218" s="1" t="s">
        <v>6401</v>
      </c>
      <c r="O1218" s="1" t="s">
        <v>6957</v>
      </c>
      <c r="P1218" s="1">
        <v>634</v>
      </c>
      <c r="Q1218" s="1" t="s">
        <v>6958</v>
      </c>
      <c r="R1218">
        <f t="shared" ca="1" si="18"/>
        <v>1</v>
      </c>
      <c r="S1218">
        <f t="shared" ca="1" si="18"/>
        <v>1</v>
      </c>
    </row>
    <row r="1219" spans="1:19" ht="13.2">
      <c r="A1219" s="1" t="s">
        <v>6959</v>
      </c>
      <c r="B1219" s="1">
        <v>43</v>
      </c>
      <c r="C1219" s="1" t="str">
        <f ca="1">IFERROR(__xludf.DUMMYFUNCTION("GOOGLETRANSLATE(D1219,""en"",""pt"")"),"Grande")</f>
        <v>Grande</v>
      </c>
      <c r="D1219" s="3">
        <v>43697</v>
      </c>
      <c r="E1219" s="1">
        <v>1</v>
      </c>
      <c r="F1219" s="2" t="str">
        <f ca="1">IFERROR(__xludf.DUMMYFUNCTION("GOOGLETRANSLATE(I1219,""en"",""pt"")"),"Leite")</f>
        <v>Leite</v>
      </c>
      <c r="G1219" s="1" t="s">
        <v>6960</v>
      </c>
      <c r="H1219" s="1" t="s">
        <v>2209</v>
      </c>
      <c r="I1219" s="1" t="str">
        <f ca="1">IFERROR(__xludf.DUMMYFUNCTION("GOOGLETRANSLATE(O1219,""en"",""pt"")"),"26")</f>
        <v>26</v>
      </c>
      <c r="J1219" s="1" t="str">
        <f ca="1">IFERROR(__xludf.DUMMYFUNCTION("GOOGLETRANSLATE(Q1219,""en"",""pt"")"),"Pacote Tetra")</f>
        <v>Pacote Tetra</v>
      </c>
      <c r="K1219" s="3">
        <v>43686</v>
      </c>
      <c r="L1219" s="3">
        <v>43712</v>
      </c>
      <c r="M1219" s="1">
        <v>556</v>
      </c>
      <c r="N1219" s="1" t="s">
        <v>6961</v>
      </c>
      <c r="O1219" s="1" t="s">
        <v>6962</v>
      </c>
      <c r="P1219" s="1">
        <v>272</v>
      </c>
      <c r="Q1219" s="1" t="s">
        <v>6964</v>
      </c>
      <c r="R1219">
        <f t="shared" ref="R1219:S1282" ca="1" si="19">RANDBETWEEN(0,1)</f>
        <v>0</v>
      </c>
      <c r="S1219">
        <f t="shared" ca="1" si="19"/>
        <v>0</v>
      </c>
    </row>
    <row r="1220" spans="1:19" ht="13.2">
      <c r="A1220" s="1" t="s">
        <v>6965</v>
      </c>
      <c r="B1220" s="1">
        <v>77</v>
      </c>
      <c r="C1220" s="1" t="str">
        <f ca="1">IFERROR(__xludf.DUMMYFUNCTION("GOOGLETRANSLATE(D1220,""en"",""pt"")"),"Médio")</f>
        <v>Médio</v>
      </c>
      <c r="D1220" s="3">
        <v>44321</v>
      </c>
      <c r="E1220" s="1">
        <v>1</v>
      </c>
      <c r="F1220" s="2" t="str">
        <f ca="1">IFERROR(__xludf.DUMMYFUNCTION("GOOGLETRANSLATE(I1220,""en"",""pt"")"),"Leite")</f>
        <v>Leite</v>
      </c>
      <c r="G1220" s="1" t="s">
        <v>6966</v>
      </c>
      <c r="H1220" s="1" t="s">
        <v>6967</v>
      </c>
      <c r="I1220" s="1" t="str">
        <f ca="1">IFERROR(__xludf.DUMMYFUNCTION("GOOGLETRANSLATE(O1220,""en"",""pt"")"),"2")</f>
        <v>2</v>
      </c>
      <c r="J1220" s="1" t="str">
        <f ca="1">IFERROR(__xludf.DUMMYFUNCTION("GOOGLETRANSLATE(Q1220,""en"",""pt"")"),"Pacote de polietileno")</f>
        <v>Pacote de polietileno</v>
      </c>
      <c r="K1220" s="3">
        <v>44307</v>
      </c>
      <c r="L1220" s="3">
        <v>44309</v>
      </c>
      <c r="M1220" s="1">
        <v>192</v>
      </c>
      <c r="N1220" s="1" t="s">
        <v>3462</v>
      </c>
      <c r="O1220" s="1" t="s">
        <v>6968</v>
      </c>
      <c r="P1220" s="1">
        <v>8</v>
      </c>
      <c r="Q1220" s="1" t="s">
        <v>6970</v>
      </c>
      <c r="R1220">
        <f t="shared" ca="1" si="19"/>
        <v>0</v>
      </c>
      <c r="S1220">
        <f t="shared" ca="1" si="19"/>
        <v>1</v>
      </c>
    </row>
    <row r="1221" spans="1:19" ht="13.2">
      <c r="A1221" s="1" t="s">
        <v>6971</v>
      </c>
      <c r="B1221" s="1">
        <v>13</v>
      </c>
      <c r="C1221" s="1" t="str">
        <f ca="1">IFERROR(__xludf.DUMMYFUNCTION("GOOGLETRANSLATE(D1221,""en"",""pt"")"),"Médio")</f>
        <v>Médio</v>
      </c>
      <c r="D1221" s="3">
        <v>43498</v>
      </c>
      <c r="E1221" s="1">
        <v>7</v>
      </c>
      <c r="F1221" s="2" t="str">
        <f ca="1">IFERROR(__xludf.DUMMYFUNCTION("GOOGLETRANSLATE(I1221,""en"",""pt"")"),"Lassi")</f>
        <v>Lassi</v>
      </c>
      <c r="G1221" s="1" t="s">
        <v>6972</v>
      </c>
      <c r="H1221" s="1" t="s">
        <v>6973</v>
      </c>
      <c r="I1221" s="1" t="str">
        <f ca="1">IFERROR(__xludf.DUMMYFUNCTION("GOOGLETRANSLATE(O1221,""en"",""pt"")"),"13")</f>
        <v>13</v>
      </c>
      <c r="J1221" s="1" t="str">
        <f ca="1">IFERROR(__xludf.DUMMYFUNCTION("GOOGLETRANSLATE(Q1221,""en"",""pt"")"),"Refrigerado")</f>
        <v>Refrigerado</v>
      </c>
      <c r="K1221" s="3">
        <v>43490</v>
      </c>
      <c r="L1221" s="3">
        <v>43503</v>
      </c>
      <c r="M1221" s="1">
        <v>13</v>
      </c>
      <c r="N1221" s="4">
        <v>45654</v>
      </c>
      <c r="O1221" s="1" t="s">
        <v>6974</v>
      </c>
      <c r="P1221" s="1">
        <v>257</v>
      </c>
      <c r="Q1221" s="1" t="s">
        <v>6976</v>
      </c>
      <c r="R1221">
        <f t="shared" ca="1" si="19"/>
        <v>0</v>
      </c>
      <c r="S1221">
        <f t="shared" ca="1" si="19"/>
        <v>0</v>
      </c>
    </row>
    <row r="1222" spans="1:19" ht="13.2">
      <c r="A1222" s="1" t="s">
        <v>6977</v>
      </c>
      <c r="B1222" s="1">
        <v>41</v>
      </c>
      <c r="C1222" s="1" t="str">
        <f ca="1">IFERROR(__xludf.DUMMYFUNCTION("GOOGLETRANSLATE(D1222,""en"",""pt"")"),"Grande")</f>
        <v>Grande</v>
      </c>
      <c r="D1222" s="3">
        <v>44417</v>
      </c>
      <c r="E1222" s="1">
        <v>4</v>
      </c>
      <c r="F1222" s="2" t="str">
        <f ca="1">IFERROR(__xludf.DUMMYFUNCTION("GOOGLETRANSLATE(I1222,""en"",""pt"")"),"Iogurte")</f>
        <v>Iogurte</v>
      </c>
      <c r="G1222" s="1" t="s">
        <v>6978</v>
      </c>
      <c r="H1222" s="1" t="s">
        <v>6979</v>
      </c>
      <c r="I1222" s="1" t="str">
        <f ca="1">IFERROR(__xludf.DUMMYFUNCTION("GOOGLETRANSLATE(O1222,""en"",""pt"")"),"28")</f>
        <v>28</v>
      </c>
      <c r="J1222" s="1" t="str">
        <f ca="1">IFERROR(__xludf.DUMMYFUNCTION("GOOGLETRANSLATE(Q1222,""en"",""pt"")"),"Congeladas")</f>
        <v>Congeladas</v>
      </c>
      <c r="K1222" s="3">
        <v>44399</v>
      </c>
      <c r="L1222" s="3">
        <v>44427</v>
      </c>
      <c r="M1222" s="1">
        <v>73</v>
      </c>
      <c r="N1222" s="1" t="s">
        <v>6980</v>
      </c>
      <c r="O1222" s="1" t="s">
        <v>6981</v>
      </c>
      <c r="P1222" s="1">
        <v>161</v>
      </c>
      <c r="Q1222" s="1" t="s">
        <v>4444</v>
      </c>
      <c r="R1222">
        <f t="shared" ca="1" si="19"/>
        <v>1</v>
      </c>
      <c r="S1222">
        <f t="shared" ca="1" si="19"/>
        <v>1</v>
      </c>
    </row>
    <row r="1223" spans="1:19" ht="13.2">
      <c r="A1223" s="1" t="s">
        <v>6982</v>
      </c>
      <c r="B1223" s="1">
        <v>59</v>
      </c>
      <c r="C1223" s="1" t="str">
        <f ca="1">IFERROR(__xludf.DUMMYFUNCTION("GOOGLETRANSLATE(D1223,""en"",""pt"")"),"Grande")</f>
        <v>Grande</v>
      </c>
      <c r="D1223" s="3">
        <v>44137</v>
      </c>
      <c r="E1223" s="1">
        <v>3</v>
      </c>
      <c r="F1223" s="2" t="str">
        <f ca="1">IFERROR(__xludf.DUMMYFUNCTION("GOOGLETRANSLATE(I1223,""en"",""pt"")"),"Queijo")</f>
        <v>Queijo</v>
      </c>
      <c r="G1223" s="1" t="s">
        <v>6983</v>
      </c>
      <c r="H1223" s="1" t="s">
        <v>1418</v>
      </c>
      <c r="I1223" s="1" t="str">
        <f ca="1">IFERROR(__xludf.DUMMYFUNCTION("GOOGLETRANSLATE(O1223,""en"",""pt"")"),"41")</f>
        <v>41</v>
      </c>
      <c r="J1223" s="1" t="str">
        <f ca="1">IFERROR(__xludf.DUMMYFUNCTION("GOOGLETRANSLATE(Q1223,""en"",""pt"")"),"Refrigerado")</f>
        <v>Refrigerado</v>
      </c>
      <c r="K1223" s="3">
        <v>44107</v>
      </c>
      <c r="L1223" s="3">
        <v>44148</v>
      </c>
      <c r="M1223" s="1">
        <v>37</v>
      </c>
      <c r="N1223" s="1" t="s">
        <v>5168</v>
      </c>
      <c r="O1223" s="1" t="s">
        <v>6984</v>
      </c>
      <c r="P1223" s="1">
        <v>359</v>
      </c>
      <c r="Q1223" s="1" t="s">
        <v>95</v>
      </c>
      <c r="R1223">
        <f t="shared" ca="1" si="19"/>
        <v>0</v>
      </c>
      <c r="S1223">
        <f t="shared" ca="1" si="19"/>
        <v>1</v>
      </c>
    </row>
    <row r="1224" spans="1:19" ht="13.2">
      <c r="A1224" s="1" t="s">
        <v>6985</v>
      </c>
      <c r="B1224" s="1">
        <v>21</v>
      </c>
      <c r="C1224" s="1" t="str">
        <f ca="1">IFERROR(__xludf.DUMMYFUNCTION("GOOGLETRANSLATE(D1224,""en"",""pt"")"),"Grande")</f>
        <v>Grande</v>
      </c>
      <c r="D1224" s="3">
        <v>43818</v>
      </c>
      <c r="E1224" s="1">
        <v>4</v>
      </c>
      <c r="F1224" s="2" t="str">
        <f ca="1">IFERROR(__xludf.DUMMYFUNCTION("GOOGLETRANSLATE(I1224,""en"",""pt"")"),"Iogurte")</f>
        <v>Iogurte</v>
      </c>
      <c r="G1224" s="1" t="s">
        <v>6986</v>
      </c>
      <c r="H1224" s="1" t="s">
        <v>2206</v>
      </c>
      <c r="I1224" s="1" t="str">
        <f ca="1">IFERROR(__xludf.DUMMYFUNCTION("GOOGLETRANSLATE(O1224,""en"",""pt"")"),"26")</f>
        <v>26</v>
      </c>
      <c r="J1224" s="1" t="str">
        <f ca="1">IFERROR(__xludf.DUMMYFUNCTION("GOOGLETRANSLATE(Q1224,""en"",""pt"")"),"Refrigerado")</f>
        <v>Refrigerado</v>
      </c>
      <c r="K1224" s="3">
        <v>43792</v>
      </c>
      <c r="L1224" s="3">
        <v>43818</v>
      </c>
      <c r="M1224" s="1">
        <v>201</v>
      </c>
      <c r="N1224" s="1" t="s">
        <v>1015</v>
      </c>
      <c r="O1224" s="1" t="s">
        <v>6987</v>
      </c>
      <c r="P1224" s="1">
        <v>240</v>
      </c>
      <c r="Q1224" s="1" t="s">
        <v>6989</v>
      </c>
      <c r="R1224">
        <f t="shared" ca="1" si="19"/>
        <v>0</v>
      </c>
      <c r="S1224">
        <f t="shared" ca="1" si="19"/>
        <v>0</v>
      </c>
    </row>
    <row r="1225" spans="1:19" ht="13.2">
      <c r="A1225" s="1" t="s">
        <v>6990</v>
      </c>
      <c r="B1225" s="1">
        <v>12</v>
      </c>
      <c r="C1225" s="1" t="str">
        <f ca="1">IFERROR(__xludf.DUMMYFUNCTION("GOOGLETRANSLATE(D1225,""en"",""pt"")"),"Pequeno")</f>
        <v>Pequeno</v>
      </c>
      <c r="D1225" s="3">
        <v>43474</v>
      </c>
      <c r="E1225" s="1">
        <v>8</v>
      </c>
      <c r="F1225" s="2" t="str">
        <f ca="1">IFERROR(__xludf.DUMMYFUNCTION("GOOGLETRANSLATE(I1225,""en"",""pt"")"),"Soro de leite coalhado")</f>
        <v>Soro de leite coalhado</v>
      </c>
      <c r="G1225" s="1" t="s">
        <v>6991</v>
      </c>
      <c r="H1225" s="4">
        <v>45523</v>
      </c>
      <c r="I1225" s="1" t="str">
        <f ca="1">IFERROR(__xludf.DUMMYFUNCTION("GOOGLETRANSLATE(O1225,""en"",""pt"")"),"11")</f>
        <v>11</v>
      </c>
      <c r="J1225" s="1" t="str">
        <f ca="1">IFERROR(__xludf.DUMMYFUNCTION("GOOGLETRANSLATE(Q1225,""en"",""pt"")"),"Refrigerado")</f>
        <v>Refrigerado</v>
      </c>
      <c r="K1225" s="3">
        <v>43462</v>
      </c>
      <c r="L1225" s="3">
        <v>43473</v>
      </c>
      <c r="M1225" s="1">
        <v>394</v>
      </c>
      <c r="N1225" s="1" t="s">
        <v>6992</v>
      </c>
      <c r="O1225" s="7">
        <v>1679174</v>
      </c>
      <c r="P1225" s="1">
        <v>268</v>
      </c>
      <c r="Q1225" s="1" t="s">
        <v>6993</v>
      </c>
      <c r="R1225">
        <f t="shared" ca="1" si="19"/>
        <v>0</v>
      </c>
      <c r="S1225">
        <f t="shared" ca="1" si="19"/>
        <v>1</v>
      </c>
    </row>
    <row r="1226" spans="1:19" ht="13.2">
      <c r="A1226" s="1" t="s">
        <v>6994</v>
      </c>
      <c r="B1226" s="1">
        <v>17</v>
      </c>
      <c r="C1226" s="1" t="str">
        <f ca="1">IFERROR(__xludf.DUMMYFUNCTION("GOOGLETRANSLATE(D1226,""en"",""pt"")"),"Pequeno")</f>
        <v>Pequeno</v>
      </c>
      <c r="D1226" s="3">
        <v>44390</v>
      </c>
      <c r="E1226" s="1">
        <v>9</v>
      </c>
      <c r="F1226" s="2" t="str">
        <f ca="1">IFERROR(__xludf.DUMMYFUNCTION("GOOGLETRANSLATE(I1226,""en"",""pt"")"),"Painel")</f>
        <v>Painel</v>
      </c>
      <c r="G1226" s="1" t="s">
        <v>6995</v>
      </c>
      <c r="H1226" s="1" t="s">
        <v>389</v>
      </c>
      <c r="I1226" s="1" t="str">
        <f ca="1">IFERROR(__xludf.DUMMYFUNCTION("GOOGLETRANSLATE(O1226,""en"",""pt"")"),"8")</f>
        <v>8</v>
      </c>
      <c r="J1226" s="1" t="str">
        <f ca="1">IFERROR(__xludf.DUMMYFUNCTION("GOOGLETRANSLATE(Q1226,""en"",""pt"")"),"Refrigerado")</f>
        <v>Refrigerado</v>
      </c>
      <c r="K1226" s="3">
        <v>44368</v>
      </c>
      <c r="L1226" s="3">
        <v>44376</v>
      </c>
      <c r="M1226" s="1">
        <v>109</v>
      </c>
      <c r="N1226" s="1" t="s">
        <v>6996</v>
      </c>
      <c r="O1226" s="1" t="s">
        <v>6997</v>
      </c>
      <c r="P1226" s="1">
        <v>734</v>
      </c>
      <c r="Q1226" s="1" t="s">
        <v>6998</v>
      </c>
      <c r="R1226">
        <f t="shared" ca="1" si="19"/>
        <v>0</v>
      </c>
      <c r="S1226">
        <f t="shared" ca="1" si="19"/>
        <v>0</v>
      </c>
    </row>
    <row r="1227" spans="1:19" ht="13.2">
      <c r="A1227" s="1" t="s">
        <v>6999</v>
      </c>
      <c r="B1227" s="1">
        <v>29</v>
      </c>
      <c r="C1227" s="1" t="str">
        <f ca="1">IFERROR(__xludf.DUMMYFUNCTION("GOOGLETRANSLATE(D1227,""en"",""pt"")"),"Pequeno")</f>
        <v>Pequeno</v>
      </c>
      <c r="D1227" s="3">
        <v>44206</v>
      </c>
      <c r="E1227" s="1">
        <v>6</v>
      </c>
      <c r="F1227" s="2" t="str">
        <f ca="1">IFERROR(__xludf.DUMMYFUNCTION("GOOGLETRANSLATE(I1227,""en"",""pt"")"),"Coalhada")</f>
        <v>Coalhada</v>
      </c>
      <c r="G1227" s="1" t="s">
        <v>7000</v>
      </c>
      <c r="H1227" s="1" t="s">
        <v>7001</v>
      </c>
      <c r="I1227" s="1" t="str">
        <f ca="1">IFERROR(__xludf.DUMMYFUNCTION("GOOGLETRANSLATE(O1227,""en"",""pt"")"),"5")</f>
        <v>5</v>
      </c>
      <c r="J1227" s="1" t="str">
        <f ca="1">IFERROR(__xludf.DUMMYFUNCTION("GOOGLETRANSLATE(Q1227,""en"",""pt"")"),"Refrigerado")</f>
        <v>Refrigerado</v>
      </c>
      <c r="K1227" s="3">
        <v>44193</v>
      </c>
      <c r="L1227" s="3">
        <v>44198</v>
      </c>
      <c r="M1227" s="1">
        <v>267</v>
      </c>
      <c r="N1227" s="1" t="s">
        <v>7002</v>
      </c>
      <c r="O1227" s="1" t="s">
        <v>7003</v>
      </c>
      <c r="P1227" s="1">
        <v>220</v>
      </c>
      <c r="Q1227" s="1" t="s">
        <v>7004</v>
      </c>
      <c r="R1227">
        <f t="shared" ca="1" si="19"/>
        <v>1</v>
      </c>
      <c r="S1227">
        <f t="shared" ca="1" si="19"/>
        <v>0</v>
      </c>
    </row>
    <row r="1228" spans="1:19" ht="13.2">
      <c r="A1228" s="1" t="s">
        <v>7005</v>
      </c>
      <c r="B1228" s="1">
        <v>43</v>
      </c>
      <c r="C1228" s="1" t="str">
        <f ca="1">IFERROR(__xludf.DUMMYFUNCTION("GOOGLETRANSLATE(D1228,""en"",""pt"")"),"Grande")</f>
        <v>Grande</v>
      </c>
      <c r="D1228" s="3">
        <v>44487</v>
      </c>
      <c r="E1228" s="1">
        <v>10</v>
      </c>
      <c r="F1228" s="2" t="str">
        <f ca="1">IFERROR(__xludf.DUMMYFUNCTION("GOOGLETRANSLATE(I1228,""en"",""pt"")"),"ghee")</f>
        <v>ghee</v>
      </c>
      <c r="G1228" s="1" t="s">
        <v>7006</v>
      </c>
      <c r="H1228" s="1" t="s">
        <v>7007</v>
      </c>
      <c r="I1228" s="1" t="str">
        <f ca="1">IFERROR(__xludf.DUMMYFUNCTION("GOOGLETRANSLATE(O1228,""en"",""pt"")"),"61")</f>
        <v>61</v>
      </c>
      <c r="J1228" s="1" t="str">
        <f ca="1">IFERROR(__xludf.DUMMYFUNCTION("GOOGLETRANSLATE(Q1228,""en"",""pt"")"),"Ambiente")</f>
        <v>Ambiente</v>
      </c>
      <c r="K1228" s="3">
        <v>44447</v>
      </c>
      <c r="L1228" s="3">
        <v>44508</v>
      </c>
      <c r="M1228" s="1">
        <v>338</v>
      </c>
      <c r="N1228" s="1" t="s">
        <v>7008</v>
      </c>
      <c r="O1228" s="7">
        <v>1116030</v>
      </c>
      <c r="P1228" s="1">
        <v>648</v>
      </c>
      <c r="Q1228" s="1" t="s">
        <v>4400</v>
      </c>
      <c r="R1228">
        <f t="shared" ca="1" si="19"/>
        <v>1</v>
      </c>
      <c r="S1228">
        <f t="shared" ca="1" si="19"/>
        <v>0</v>
      </c>
    </row>
    <row r="1229" spans="1:19" ht="13.2">
      <c r="A1229" s="1" t="s">
        <v>7009</v>
      </c>
      <c r="B1229" s="1">
        <v>93</v>
      </c>
      <c r="C1229" s="1" t="str">
        <f ca="1">IFERROR(__xludf.DUMMYFUNCTION("GOOGLETRANSLATE(D1229,""en"",""pt"")"),"Pequeno")</f>
        <v>Pequeno</v>
      </c>
      <c r="D1229" s="3">
        <v>43474</v>
      </c>
      <c r="E1229" s="1">
        <v>6</v>
      </c>
      <c r="F1229" s="2" t="str">
        <f ca="1">IFERROR(__xludf.DUMMYFUNCTION("GOOGLETRANSLATE(I1229,""en"",""pt"")"),"Coalhada")</f>
        <v>Coalhada</v>
      </c>
      <c r="G1229" s="1" t="s">
        <v>7010</v>
      </c>
      <c r="H1229" s="1" t="s">
        <v>7011</v>
      </c>
      <c r="I1229" s="1" t="str">
        <f ca="1">IFERROR(__xludf.DUMMYFUNCTION("GOOGLETRANSLATE(O1229,""en"",""pt"")"),"5")</f>
        <v>5</v>
      </c>
      <c r="J1229" s="1" t="str">
        <f ca="1">IFERROR(__xludf.DUMMYFUNCTION("GOOGLETRANSLATE(Q1229,""en"",""pt"")"),"Refrigerado")</f>
        <v>Refrigerado</v>
      </c>
      <c r="K1229" s="3">
        <v>43464</v>
      </c>
      <c r="L1229" s="3">
        <v>43469</v>
      </c>
      <c r="M1229" s="1">
        <v>295</v>
      </c>
      <c r="N1229" s="1" t="s">
        <v>7012</v>
      </c>
      <c r="O1229" s="1" t="s">
        <v>7013</v>
      </c>
      <c r="P1229" s="1">
        <v>280</v>
      </c>
      <c r="Q1229" s="1" t="s">
        <v>1878</v>
      </c>
      <c r="R1229">
        <f t="shared" ca="1" si="19"/>
        <v>0</v>
      </c>
      <c r="S1229">
        <f t="shared" ca="1" si="19"/>
        <v>1</v>
      </c>
    </row>
    <row r="1230" spans="1:19" ht="13.2">
      <c r="A1230" s="1" t="s">
        <v>7015</v>
      </c>
      <c r="B1230" s="1">
        <v>79</v>
      </c>
      <c r="C1230" s="1" t="str">
        <f ca="1">IFERROR(__xludf.DUMMYFUNCTION("GOOGLETRANSLATE(D1230,""en"",""pt"")"),"Grande")</f>
        <v>Grande</v>
      </c>
      <c r="D1230" s="3">
        <v>43742</v>
      </c>
      <c r="E1230" s="1">
        <v>3</v>
      </c>
      <c r="F1230" s="2" t="str">
        <f ca="1">IFERROR(__xludf.DUMMYFUNCTION("GOOGLETRANSLATE(I1230,""en"",""pt"")"),"Queijo")</f>
        <v>Queijo</v>
      </c>
      <c r="G1230" s="1" t="s">
        <v>7016</v>
      </c>
      <c r="H1230" s="1" t="s">
        <v>7017</v>
      </c>
      <c r="I1230" s="1" t="str">
        <f ca="1">IFERROR(__xludf.DUMMYFUNCTION("GOOGLETRANSLATE(O1230,""en"",""pt"")"),"83")</f>
        <v>83</v>
      </c>
      <c r="J1230" s="1" t="str">
        <f ca="1">IFERROR(__xludf.DUMMYFUNCTION("GOOGLETRANSLATE(Q1230,""en"",""pt"")"),"Refrigerado")</f>
        <v>Refrigerado</v>
      </c>
      <c r="K1230" s="3">
        <v>43689</v>
      </c>
      <c r="L1230" s="3">
        <v>43772</v>
      </c>
      <c r="M1230" s="1">
        <v>435</v>
      </c>
      <c r="N1230" s="1" t="s">
        <v>2950</v>
      </c>
      <c r="O1230" s="1" t="s">
        <v>7018</v>
      </c>
      <c r="P1230" s="1">
        <v>304</v>
      </c>
      <c r="Q1230" s="1" t="s">
        <v>7019</v>
      </c>
      <c r="R1230">
        <f t="shared" ca="1" si="19"/>
        <v>0</v>
      </c>
      <c r="S1230">
        <f t="shared" ca="1" si="19"/>
        <v>1</v>
      </c>
    </row>
    <row r="1231" spans="1:19" ht="13.2">
      <c r="A1231" s="1" t="s">
        <v>7020</v>
      </c>
      <c r="B1231" s="1">
        <v>88</v>
      </c>
      <c r="C1231" s="1" t="str">
        <f ca="1">IFERROR(__xludf.DUMMYFUNCTION("GOOGLETRANSLATE(D1231,""en"",""pt"")"),"Grande")</f>
        <v>Grande</v>
      </c>
      <c r="D1231" s="3">
        <v>44252</v>
      </c>
      <c r="E1231" s="1">
        <v>7</v>
      </c>
      <c r="F1231" s="2" t="str">
        <f ca="1">IFERROR(__xludf.DUMMYFUNCTION("GOOGLETRANSLATE(I1231,""en"",""pt"")"),"Lassi")</f>
        <v>Lassi</v>
      </c>
      <c r="G1231" s="1" t="s">
        <v>7021</v>
      </c>
      <c r="H1231" s="1" t="s">
        <v>7022</v>
      </c>
      <c r="I1231" s="1" t="str">
        <f ca="1">IFERROR(__xludf.DUMMYFUNCTION("GOOGLETRANSLATE(O1231,""en"",""pt"")"),"12")</f>
        <v>12</v>
      </c>
      <c r="J1231" s="1" t="str">
        <f ca="1">IFERROR(__xludf.DUMMYFUNCTION("GOOGLETRANSLATE(Q1231,""en"",""pt"")"),"Refrigerado")</f>
        <v>Refrigerado</v>
      </c>
      <c r="K1231" s="3">
        <v>44246</v>
      </c>
      <c r="L1231" s="3">
        <v>44258</v>
      </c>
      <c r="M1231" s="1">
        <v>356</v>
      </c>
      <c r="N1231" s="1" t="s">
        <v>7023</v>
      </c>
      <c r="O1231" s="1" t="s">
        <v>7024</v>
      </c>
      <c r="P1231" s="1">
        <v>223</v>
      </c>
      <c r="Q1231" s="1" t="s">
        <v>6738</v>
      </c>
      <c r="R1231">
        <f t="shared" ca="1" si="19"/>
        <v>1</v>
      </c>
      <c r="S1231">
        <f t="shared" ca="1" si="19"/>
        <v>1</v>
      </c>
    </row>
    <row r="1232" spans="1:19" ht="13.2">
      <c r="A1232" s="1" t="s">
        <v>7025</v>
      </c>
      <c r="B1232" s="1">
        <v>19</v>
      </c>
      <c r="C1232" s="1" t="str">
        <f ca="1">IFERROR(__xludf.DUMMYFUNCTION("GOOGLETRANSLATE(D1232,""en"",""pt"")"),"Pequeno")</f>
        <v>Pequeno</v>
      </c>
      <c r="D1232" s="3">
        <v>44009</v>
      </c>
      <c r="E1232" s="1">
        <v>8</v>
      </c>
      <c r="F1232" s="2" t="str">
        <f ca="1">IFERROR(__xludf.DUMMYFUNCTION("GOOGLETRANSLATE(I1232,""en"",""pt"")"),"Soro de leite coalhado")</f>
        <v>Soro de leite coalhado</v>
      </c>
      <c r="G1232" s="1" t="s">
        <v>7026</v>
      </c>
      <c r="H1232" s="1" t="s">
        <v>7027</v>
      </c>
      <c r="I1232" s="1" t="str">
        <f ca="1">IFERROR(__xludf.DUMMYFUNCTION("GOOGLETRANSLATE(O1232,""en"",""pt"")"),"14")</f>
        <v>14</v>
      </c>
      <c r="J1232" s="1" t="str">
        <f ca="1">IFERROR(__xludf.DUMMYFUNCTION("GOOGLETRANSLATE(Q1232,""en"",""pt"")"),"Refrigerado")</f>
        <v>Refrigerado</v>
      </c>
      <c r="K1232" s="3">
        <v>43987</v>
      </c>
      <c r="L1232" s="3">
        <v>44001</v>
      </c>
      <c r="M1232" s="1">
        <v>268</v>
      </c>
      <c r="N1232" s="1" t="s">
        <v>7028</v>
      </c>
      <c r="O1232" s="1" t="s">
        <v>7029</v>
      </c>
      <c r="P1232" s="1">
        <v>568</v>
      </c>
      <c r="Q1232" s="1" t="s">
        <v>7031</v>
      </c>
      <c r="R1232">
        <f t="shared" ca="1" si="19"/>
        <v>1</v>
      </c>
      <c r="S1232">
        <f t="shared" ca="1" si="19"/>
        <v>0</v>
      </c>
    </row>
    <row r="1233" spans="1:19" ht="13.2">
      <c r="A1233" s="1" t="s">
        <v>7032</v>
      </c>
      <c r="B1233" s="1">
        <v>74</v>
      </c>
      <c r="C1233" s="1" t="str">
        <f ca="1">IFERROR(__xludf.DUMMYFUNCTION("GOOGLETRANSLATE(D1233,""en"",""pt"")"),"Pequeno")</f>
        <v>Pequeno</v>
      </c>
      <c r="D1233" s="3">
        <v>44693</v>
      </c>
      <c r="E1233" s="1">
        <v>3</v>
      </c>
      <c r="F1233" s="2" t="str">
        <f ca="1">IFERROR(__xludf.DUMMYFUNCTION("GOOGLETRANSLATE(I1233,""en"",""pt"")"),"Queijo")</f>
        <v>Queijo</v>
      </c>
      <c r="G1233" s="1" t="s">
        <v>7033</v>
      </c>
      <c r="H1233" s="1" t="s">
        <v>7034</v>
      </c>
      <c r="I1233" s="1" t="str">
        <f ca="1">IFERROR(__xludf.DUMMYFUNCTION("GOOGLETRANSLATE(O1233,""en"",""pt"")"),"68")</f>
        <v>68</v>
      </c>
      <c r="J1233" s="1" t="str">
        <f ca="1">IFERROR(__xludf.DUMMYFUNCTION("GOOGLETRANSLATE(Q1233,""en"",""pt"")"),"Refrigerado")</f>
        <v>Refrigerado</v>
      </c>
      <c r="K1233" s="3">
        <v>44685</v>
      </c>
      <c r="L1233" s="3">
        <v>44753</v>
      </c>
      <c r="M1233" s="1">
        <v>72</v>
      </c>
      <c r="N1233" s="1" t="s">
        <v>7035</v>
      </c>
      <c r="O1233" s="1" t="s">
        <v>7036</v>
      </c>
      <c r="P1233" s="1">
        <v>542</v>
      </c>
      <c r="Q1233" s="1" t="s">
        <v>5705</v>
      </c>
      <c r="R1233">
        <f t="shared" ca="1" si="19"/>
        <v>1</v>
      </c>
      <c r="S1233">
        <f t="shared" ca="1" si="19"/>
        <v>1</v>
      </c>
    </row>
    <row r="1234" spans="1:19" ht="13.2">
      <c r="A1234" s="1" t="s">
        <v>7037</v>
      </c>
      <c r="B1234" s="1">
        <v>50</v>
      </c>
      <c r="C1234" s="1" t="str">
        <f ca="1">IFERROR(__xludf.DUMMYFUNCTION("GOOGLETRANSLATE(D1234,""en"",""pt"")"),"Pequeno")</f>
        <v>Pequeno</v>
      </c>
      <c r="D1234" s="3">
        <v>44676</v>
      </c>
      <c r="E1234" s="1">
        <v>2</v>
      </c>
      <c r="F1234" s="2" t="str">
        <f ca="1">IFERROR(__xludf.DUMMYFUNCTION("GOOGLETRANSLATE(I1234,""en"",""pt"")"),"Manteiga")</f>
        <v>Manteiga</v>
      </c>
      <c r="G1234" s="1" t="s">
        <v>3950</v>
      </c>
      <c r="H1234" s="6">
        <v>45443</v>
      </c>
      <c r="I1234" s="1" t="str">
        <f ca="1">IFERROR(__xludf.DUMMYFUNCTION("GOOGLETRANSLATE(O1234,""en"",""pt"")"),"40")</f>
        <v>40</v>
      </c>
      <c r="J1234" s="1" t="str">
        <f ca="1">IFERROR(__xludf.DUMMYFUNCTION("GOOGLETRANSLATE(Q1234,""en"",""pt"")"),"Congeladas")</f>
        <v>Congeladas</v>
      </c>
      <c r="K1234" s="3">
        <v>44637</v>
      </c>
      <c r="L1234" s="3">
        <v>44677</v>
      </c>
      <c r="M1234" s="1">
        <v>19</v>
      </c>
      <c r="N1234" s="1" t="s">
        <v>7038</v>
      </c>
      <c r="O1234" s="1" t="s">
        <v>7039</v>
      </c>
      <c r="P1234" s="1">
        <v>3</v>
      </c>
      <c r="Q1234" s="1" t="s">
        <v>7040</v>
      </c>
      <c r="R1234">
        <f t="shared" ca="1" si="19"/>
        <v>0</v>
      </c>
      <c r="S1234">
        <f t="shared" ca="1" si="19"/>
        <v>1</v>
      </c>
    </row>
    <row r="1235" spans="1:19" ht="13.2">
      <c r="A1235" s="1" t="s">
        <v>7041</v>
      </c>
      <c r="B1235" s="1">
        <v>96</v>
      </c>
      <c r="C1235" s="1" t="str">
        <f ca="1">IFERROR(__xludf.DUMMYFUNCTION("GOOGLETRANSLATE(D1235,""en"",""pt"")"),"Pequeno")</f>
        <v>Pequeno</v>
      </c>
      <c r="D1235" s="3">
        <v>44734</v>
      </c>
      <c r="E1235" s="1">
        <v>10</v>
      </c>
      <c r="F1235" s="2" t="str">
        <f ca="1">IFERROR(__xludf.DUMMYFUNCTION("GOOGLETRANSLATE(I1235,""en"",""pt"")"),"ghee")</f>
        <v>ghee</v>
      </c>
      <c r="G1235" s="1" t="s">
        <v>7042</v>
      </c>
      <c r="H1235" s="1" t="s">
        <v>7043</v>
      </c>
      <c r="I1235" s="1" t="str">
        <f ca="1">IFERROR(__xludf.DUMMYFUNCTION("GOOGLETRANSLATE(O1235,""en"",""pt"")"),"109")</f>
        <v>109</v>
      </c>
      <c r="J1235" s="1" t="str">
        <f ca="1">IFERROR(__xludf.DUMMYFUNCTION("GOOGLETRANSLATE(Q1235,""en"",""pt"")"),"Ambiente")</f>
        <v>Ambiente</v>
      </c>
      <c r="K1235" s="3">
        <v>44687</v>
      </c>
      <c r="L1235" s="3">
        <v>44796</v>
      </c>
      <c r="M1235" s="1">
        <v>221</v>
      </c>
      <c r="N1235" s="1" t="s">
        <v>3700</v>
      </c>
      <c r="O1235" s="1" t="s">
        <v>7044</v>
      </c>
      <c r="P1235" s="1">
        <v>147</v>
      </c>
      <c r="Q1235" s="1" t="s">
        <v>7045</v>
      </c>
      <c r="R1235">
        <f t="shared" ca="1" si="19"/>
        <v>1</v>
      </c>
      <c r="S1235">
        <f t="shared" ca="1" si="19"/>
        <v>0</v>
      </c>
    </row>
    <row r="1236" spans="1:19" ht="13.2">
      <c r="A1236" s="1" t="s">
        <v>7046</v>
      </c>
      <c r="B1236" s="1">
        <v>54</v>
      </c>
      <c r="C1236" s="1" t="str">
        <f ca="1">IFERROR(__xludf.DUMMYFUNCTION("GOOGLETRANSLATE(D1236,""en"",""pt"")"),"Grande")</f>
        <v>Grande</v>
      </c>
      <c r="D1236" s="3">
        <v>44111</v>
      </c>
      <c r="E1236" s="1">
        <v>9</v>
      </c>
      <c r="F1236" s="2" t="str">
        <f ca="1">IFERROR(__xludf.DUMMYFUNCTION("GOOGLETRANSLATE(I1236,""en"",""pt"")"),"Painel")</f>
        <v>Painel</v>
      </c>
      <c r="G1236" s="1" t="s">
        <v>7047</v>
      </c>
      <c r="H1236" s="1" t="s">
        <v>1910</v>
      </c>
      <c r="I1236" s="1" t="str">
        <f ca="1">IFERROR(__xludf.DUMMYFUNCTION("GOOGLETRANSLATE(O1236,""en"",""pt"")"),"13")</f>
        <v>13</v>
      </c>
      <c r="J1236" s="1" t="str">
        <f ca="1">IFERROR(__xludf.DUMMYFUNCTION("GOOGLETRANSLATE(Q1236,""en"",""pt"")"),"Refrigerado")</f>
        <v>Refrigerado</v>
      </c>
      <c r="K1236" s="3">
        <v>44088</v>
      </c>
      <c r="L1236" s="3">
        <v>44101</v>
      </c>
      <c r="M1236" s="1">
        <v>96</v>
      </c>
      <c r="N1236" s="1" t="s">
        <v>2828</v>
      </c>
      <c r="O1236" s="5">
        <v>2147841</v>
      </c>
      <c r="P1236" s="1">
        <v>249</v>
      </c>
      <c r="Q1236" s="1" t="s">
        <v>6228</v>
      </c>
      <c r="R1236">
        <f t="shared" ca="1" si="19"/>
        <v>0</v>
      </c>
      <c r="S1236">
        <f t="shared" ca="1" si="19"/>
        <v>0</v>
      </c>
    </row>
    <row r="1237" spans="1:19" ht="13.2">
      <c r="A1237" s="1" t="s">
        <v>7049</v>
      </c>
      <c r="B1237" s="1">
        <v>24</v>
      </c>
      <c r="C1237" s="1" t="str">
        <f ca="1">IFERROR(__xludf.DUMMYFUNCTION("GOOGLETRANSLATE(D1237,""en"",""pt"")"),"Grande")</f>
        <v>Grande</v>
      </c>
      <c r="D1237" s="3">
        <v>44252</v>
      </c>
      <c r="E1237" s="1">
        <v>3</v>
      </c>
      <c r="F1237" s="2" t="str">
        <f ca="1">IFERROR(__xludf.DUMMYFUNCTION("GOOGLETRANSLATE(I1237,""en"",""pt"")"),"Queijo")</f>
        <v>Queijo</v>
      </c>
      <c r="G1237" s="1" t="s">
        <v>7050</v>
      </c>
      <c r="H1237" s="1" t="s">
        <v>7051</v>
      </c>
      <c r="I1237" s="1" t="str">
        <f ca="1">IFERROR(__xludf.DUMMYFUNCTION("GOOGLETRANSLATE(O1237,""en"",""pt"")"),"69")</f>
        <v>69</v>
      </c>
      <c r="J1237" s="1" t="str">
        <f ca="1">IFERROR(__xludf.DUMMYFUNCTION("GOOGLETRANSLATE(Q1237,""en"",""pt"")"),"Congeladas")</f>
        <v>Congeladas</v>
      </c>
      <c r="K1237" s="3">
        <v>44217</v>
      </c>
      <c r="L1237" s="3">
        <v>44286</v>
      </c>
      <c r="M1237" s="1">
        <v>11</v>
      </c>
      <c r="N1237" s="1" t="s">
        <v>7052</v>
      </c>
      <c r="O1237" s="1" t="s">
        <v>7053</v>
      </c>
      <c r="P1237" s="1">
        <v>2</v>
      </c>
      <c r="Q1237" s="1" t="s">
        <v>7054</v>
      </c>
      <c r="R1237">
        <f t="shared" ca="1" si="19"/>
        <v>1</v>
      </c>
      <c r="S1237">
        <f t="shared" ca="1" si="19"/>
        <v>0</v>
      </c>
    </row>
    <row r="1238" spans="1:19" ht="13.2">
      <c r="A1238" s="1" t="s">
        <v>7055</v>
      </c>
      <c r="B1238" s="1">
        <v>25</v>
      </c>
      <c r="C1238" s="1" t="str">
        <f ca="1">IFERROR(__xludf.DUMMYFUNCTION("GOOGLETRANSLATE(D1238,""en"",""pt"")"),"Médio")</f>
        <v>Médio</v>
      </c>
      <c r="D1238" s="3">
        <v>43791</v>
      </c>
      <c r="E1238" s="1">
        <v>6</v>
      </c>
      <c r="F1238" s="2" t="str">
        <f ca="1">IFERROR(__xludf.DUMMYFUNCTION("GOOGLETRANSLATE(I1238,""en"",""pt"")"),"Coalhada")</f>
        <v>Coalhada</v>
      </c>
      <c r="G1238" s="1" t="s">
        <v>7056</v>
      </c>
      <c r="H1238" s="1" t="s">
        <v>90</v>
      </c>
      <c r="I1238" s="1" t="str">
        <f ca="1">IFERROR(__xludf.DUMMYFUNCTION("GOOGLETRANSLATE(O1238,""en"",""pt"")"),"7")</f>
        <v>7</v>
      </c>
      <c r="J1238" s="1" t="str">
        <f ca="1">IFERROR(__xludf.DUMMYFUNCTION("GOOGLETRANSLATE(Q1238,""en"",""pt"")"),"Refrigerado")</f>
        <v>Refrigerado</v>
      </c>
      <c r="K1238" s="3">
        <v>43736</v>
      </c>
      <c r="L1238" s="3">
        <v>43743</v>
      </c>
      <c r="M1238" s="1">
        <v>57</v>
      </c>
      <c r="N1238" s="1" t="s">
        <v>7057</v>
      </c>
      <c r="O1238" s="7">
        <v>334077</v>
      </c>
      <c r="P1238" s="1">
        <v>203</v>
      </c>
      <c r="Q1238" s="1" t="s">
        <v>7059</v>
      </c>
      <c r="R1238">
        <f t="shared" ca="1" si="19"/>
        <v>0</v>
      </c>
      <c r="S1238">
        <f t="shared" ca="1" si="19"/>
        <v>0</v>
      </c>
    </row>
    <row r="1239" spans="1:19" ht="13.2">
      <c r="A1239" s="1" t="s">
        <v>7060</v>
      </c>
      <c r="B1239" s="1">
        <v>38</v>
      </c>
      <c r="C1239" s="1" t="str">
        <f ca="1">IFERROR(__xludf.DUMMYFUNCTION("GOOGLETRANSLATE(D1239,""en"",""pt"")"),"Pequeno")</f>
        <v>Pequeno</v>
      </c>
      <c r="D1239" s="3">
        <v>43492</v>
      </c>
      <c r="E1239" s="1">
        <v>10</v>
      </c>
      <c r="F1239" s="2" t="str">
        <f ca="1">IFERROR(__xludf.DUMMYFUNCTION("GOOGLETRANSLATE(I1239,""en"",""pt"")"),"ghee")</f>
        <v>ghee</v>
      </c>
      <c r="G1239" s="1" t="s">
        <v>7061</v>
      </c>
      <c r="H1239" s="1" t="s">
        <v>7062</v>
      </c>
      <c r="I1239" s="1" t="str">
        <f ca="1">IFERROR(__xludf.DUMMYFUNCTION("GOOGLETRANSLATE(O1239,""en"",""pt"")"),"147")</f>
        <v>147</v>
      </c>
      <c r="J1239" s="1" t="str">
        <f ca="1">IFERROR(__xludf.DUMMYFUNCTION("GOOGLETRANSLATE(Q1239,""en"",""pt"")"),"Ambiente")</f>
        <v>Ambiente</v>
      </c>
      <c r="K1239" s="3">
        <v>43455</v>
      </c>
      <c r="L1239" s="3">
        <v>43602</v>
      </c>
      <c r="M1239" s="1">
        <v>9</v>
      </c>
      <c r="N1239" s="1" t="s">
        <v>7063</v>
      </c>
      <c r="O1239" s="1" t="s">
        <v>7064</v>
      </c>
      <c r="P1239" s="1">
        <v>447</v>
      </c>
      <c r="Q1239" s="1" t="s">
        <v>7065</v>
      </c>
      <c r="R1239">
        <f t="shared" ca="1" si="19"/>
        <v>0</v>
      </c>
      <c r="S1239">
        <f t="shared" ca="1" si="19"/>
        <v>1</v>
      </c>
    </row>
    <row r="1240" spans="1:19" ht="13.2">
      <c r="A1240" s="1" t="s">
        <v>7066</v>
      </c>
      <c r="B1240" s="1">
        <v>58</v>
      </c>
      <c r="C1240" s="1" t="str">
        <f ca="1">IFERROR(__xludf.DUMMYFUNCTION("GOOGLETRANSLATE(D1240,""en"",""pt"")"),"Médio")</f>
        <v>Médio</v>
      </c>
      <c r="D1240" s="3">
        <v>44019</v>
      </c>
      <c r="E1240" s="1">
        <v>1</v>
      </c>
      <c r="F1240" s="2" t="str">
        <f ca="1">IFERROR(__xludf.DUMMYFUNCTION("GOOGLETRANSLATE(I1240,""en"",""pt"")"),"Leite")</f>
        <v>Leite</v>
      </c>
      <c r="G1240" s="1" t="s">
        <v>7067</v>
      </c>
      <c r="H1240" s="1" t="s">
        <v>7068</v>
      </c>
      <c r="I1240" s="1" t="str">
        <f ca="1">IFERROR(__xludf.DUMMYFUNCTION("GOOGLETRANSLATE(O1240,""en"",""pt"")"),"27")</f>
        <v>27</v>
      </c>
      <c r="J1240" s="1" t="str">
        <f ca="1">IFERROR(__xludf.DUMMYFUNCTION("GOOGLETRANSLATE(Q1240,""en"",""pt"")"),"Pacote Tetra")</f>
        <v>Pacote Tetra</v>
      </c>
      <c r="K1240" s="3">
        <v>44003</v>
      </c>
      <c r="L1240" s="3">
        <v>44030</v>
      </c>
      <c r="M1240" s="1">
        <v>4</v>
      </c>
      <c r="N1240" s="1" t="s">
        <v>7069</v>
      </c>
      <c r="O1240" s="1" t="s">
        <v>7070</v>
      </c>
      <c r="P1240" s="1">
        <v>176</v>
      </c>
      <c r="Q1240" s="1" t="s">
        <v>7071</v>
      </c>
      <c r="R1240">
        <f t="shared" ca="1" si="19"/>
        <v>0</v>
      </c>
      <c r="S1240">
        <f t="shared" ca="1" si="19"/>
        <v>1</v>
      </c>
    </row>
    <row r="1241" spans="1:19" ht="13.2">
      <c r="A1241" s="1" t="s">
        <v>7072</v>
      </c>
      <c r="B1241" s="1">
        <v>56</v>
      </c>
      <c r="C1241" s="1" t="str">
        <f ca="1">IFERROR(__xludf.DUMMYFUNCTION("GOOGLETRANSLATE(D1241,""en"",""pt"")"),"Grande")</f>
        <v>Grande</v>
      </c>
      <c r="D1241" s="3">
        <v>43719</v>
      </c>
      <c r="E1241" s="1">
        <v>7</v>
      </c>
      <c r="F1241" s="2" t="str">
        <f ca="1">IFERROR(__xludf.DUMMYFUNCTION("GOOGLETRANSLATE(I1241,""en"",""pt"")"),"Lassi")</f>
        <v>Lassi</v>
      </c>
      <c r="G1241" s="1" t="s">
        <v>7073</v>
      </c>
      <c r="H1241" s="1" t="s">
        <v>7074</v>
      </c>
      <c r="I1241" s="1" t="str">
        <f ca="1">IFERROR(__xludf.DUMMYFUNCTION("GOOGLETRANSLATE(O1241,""en"",""pt"")"),"17")</f>
        <v>17</v>
      </c>
      <c r="J1241" s="1" t="str">
        <f ca="1">IFERROR(__xludf.DUMMYFUNCTION("GOOGLETRANSLATE(Q1241,""en"",""pt"")"),"Refrigerado")</f>
        <v>Refrigerado</v>
      </c>
      <c r="K1241" s="3">
        <v>43706</v>
      </c>
      <c r="L1241" s="3">
        <v>43723</v>
      </c>
      <c r="M1241" s="1">
        <v>472</v>
      </c>
      <c r="N1241" s="1" t="s">
        <v>4501</v>
      </c>
      <c r="O1241" s="1" t="s">
        <v>7075</v>
      </c>
      <c r="P1241" s="1">
        <v>121</v>
      </c>
      <c r="Q1241" s="1" t="s">
        <v>7077</v>
      </c>
      <c r="R1241">
        <f t="shared" ca="1" si="19"/>
        <v>1</v>
      </c>
      <c r="S1241">
        <f t="shared" ca="1" si="19"/>
        <v>1</v>
      </c>
    </row>
    <row r="1242" spans="1:19" ht="13.2">
      <c r="A1242" s="1" t="s">
        <v>7078</v>
      </c>
      <c r="B1242" s="1">
        <v>63</v>
      </c>
      <c r="C1242" s="1" t="str">
        <f ca="1">IFERROR(__xludf.DUMMYFUNCTION("GOOGLETRANSLATE(D1242,""en"",""pt"")"),"Pequeno")</f>
        <v>Pequeno</v>
      </c>
      <c r="D1242" s="3">
        <v>44143</v>
      </c>
      <c r="E1242" s="1">
        <v>9</v>
      </c>
      <c r="F1242" s="2" t="str">
        <f ca="1">IFERROR(__xludf.DUMMYFUNCTION("GOOGLETRANSLATE(I1242,""en"",""pt"")"),"Painel")</f>
        <v>Painel</v>
      </c>
      <c r="G1242" s="1" t="s">
        <v>7079</v>
      </c>
      <c r="H1242" s="1" t="s">
        <v>7080</v>
      </c>
      <c r="I1242" s="1" t="str">
        <f ca="1">IFERROR(__xludf.DUMMYFUNCTION("GOOGLETRANSLATE(O1242,""en"",""pt"")"),"11")</f>
        <v>11</v>
      </c>
      <c r="J1242" s="1" t="str">
        <f ca="1">IFERROR(__xludf.DUMMYFUNCTION("GOOGLETRANSLATE(Q1242,""en"",""pt"")"),"Refrigerado")</f>
        <v>Refrigerado</v>
      </c>
      <c r="K1242" s="3">
        <v>44084</v>
      </c>
      <c r="L1242" s="3">
        <v>44095</v>
      </c>
      <c r="M1242" s="1">
        <v>87</v>
      </c>
      <c r="N1242" s="1" t="s">
        <v>7069</v>
      </c>
      <c r="O1242" s="1" t="s">
        <v>7081</v>
      </c>
      <c r="P1242" s="1">
        <v>70</v>
      </c>
      <c r="Q1242" s="1" t="s">
        <v>7083</v>
      </c>
      <c r="R1242">
        <f t="shared" ca="1" si="19"/>
        <v>0</v>
      </c>
      <c r="S1242">
        <f t="shared" ca="1" si="19"/>
        <v>0</v>
      </c>
    </row>
    <row r="1243" spans="1:19" ht="13.2">
      <c r="A1243" s="1" t="s">
        <v>7084</v>
      </c>
      <c r="B1243" s="1">
        <v>53</v>
      </c>
      <c r="C1243" s="1" t="str">
        <f ca="1">IFERROR(__xludf.DUMMYFUNCTION("GOOGLETRANSLATE(D1243,""en"",""pt"")"),"Pequeno")</f>
        <v>Pequeno</v>
      </c>
      <c r="D1243" s="3">
        <v>44318</v>
      </c>
      <c r="E1243" s="1">
        <v>4</v>
      </c>
      <c r="F1243" s="2" t="str">
        <f ca="1">IFERROR(__xludf.DUMMYFUNCTION("GOOGLETRANSLATE(I1243,""en"",""pt"")"),"Iogurte")</f>
        <v>Iogurte</v>
      </c>
      <c r="G1243" s="1" t="s">
        <v>7085</v>
      </c>
      <c r="H1243" s="1" t="s">
        <v>7086</v>
      </c>
      <c r="I1243" s="1" t="str">
        <f ca="1">IFERROR(__xludf.DUMMYFUNCTION("GOOGLETRANSLATE(O1243,""en"",""pt"")"),"28")</f>
        <v>28</v>
      </c>
      <c r="J1243" s="1" t="str">
        <f ca="1">IFERROR(__xludf.DUMMYFUNCTION("GOOGLETRANSLATE(Q1243,""en"",""pt"")"),"Congeladas")</f>
        <v>Congeladas</v>
      </c>
      <c r="K1243" s="3">
        <v>44304</v>
      </c>
      <c r="L1243" s="3">
        <v>44332</v>
      </c>
      <c r="M1243" s="1">
        <v>74</v>
      </c>
      <c r="N1243" s="1" t="s">
        <v>7087</v>
      </c>
      <c r="O1243" s="7">
        <v>1182504</v>
      </c>
      <c r="P1243" s="1">
        <v>16</v>
      </c>
      <c r="Q1243" s="1" t="s">
        <v>7088</v>
      </c>
      <c r="R1243">
        <f t="shared" ca="1" si="19"/>
        <v>1</v>
      </c>
      <c r="S1243">
        <f t="shared" ca="1" si="19"/>
        <v>1</v>
      </c>
    </row>
    <row r="1244" spans="1:19" ht="13.2">
      <c r="A1244" s="1" t="s">
        <v>7089</v>
      </c>
      <c r="B1244" s="1">
        <v>44</v>
      </c>
      <c r="C1244" s="1" t="str">
        <f ca="1">IFERROR(__xludf.DUMMYFUNCTION("GOOGLETRANSLATE(D1244,""en"",""pt"")"),"Grande")</f>
        <v>Grande</v>
      </c>
      <c r="D1244" s="3">
        <v>44702</v>
      </c>
      <c r="E1244" s="1">
        <v>3</v>
      </c>
      <c r="F1244" s="2" t="str">
        <f ca="1">IFERROR(__xludf.DUMMYFUNCTION("GOOGLETRANSLATE(I1244,""en"",""pt"")"),"Queijo")</f>
        <v>Queijo</v>
      </c>
      <c r="G1244" s="1" t="s">
        <v>7090</v>
      </c>
      <c r="H1244" s="1" t="s">
        <v>7091</v>
      </c>
      <c r="I1244" s="1" t="str">
        <f ca="1">IFERROR(__xludf.DUMMYFUNCTION("GOOGLETRANSLATE(O1244,""en"",""pt"")"),"32")</f>
        <v>32</v>
      </c>
      <c r="J1244" s="1" t="str">
        <f ca="1">IFERROR(__xludf.DUMMYFUNCTION("GOOGLETRANSLATE(Q1244,""en"",""pt"")"),"Congeladas")</f>
        <v>Congeladas</v>
      </c>
      <c r="K1244" s="3">
        <v>44642</v>
      </c>
      <c r="L1244" s="3">
        <v>44674</v>
      </c>
      <c r="M1244" s="1">
        <v>549</v>
      </c>
      <c r="N1244" s="1" t="s">
        <v>7092</v>
      </c>
      <c r="O1244" s="1" t="s">
        <v>7093</v>
      </c>
      <c r="P1244" s="1">
        <v>45</v>
      </c>
      <c r="Q1244" s="1" t="s">
        <v>7094</v>
      </c>
      <c r="R1244">
        <f t="shared" ca="1" si="19"/>
        <v>1</v>
      </c>
      <c r="S1244">
        <f t="shared" ca="1" si="19"/>
        <v>1</v>
      </c>
    </row>
    <row r="1245" spans="1:19" ht="13.2">
      <c r="A1245" s="1" t="s">
        <v>7095</v>
      </c>
      <c r="B1245" s="1">
        <v>18</v>
      </c>
      <c r="C1245" s="1" t="str">
        <f ca="1">IFERROR(__xludf.DUMMYFUNCTION("GOOGLETRANSLATE(D1245,""en"",""pt"")"),"Pequeno")</f>
        <v>Pequeno</v>
      </c>
      <c r="D1245" s="3">
        <v>44739</v>
      </c>
      <c r="E1245" s="1">
        <v>10</v>
      </c>
      <c r="F1245" s="2" t="str">
        <f ca="1">IFERROR(__xludf.DUMMYFUNCTION("GOOGLETRANSLATE(I1245,""en"",""pt"")"),"ghee")</f>
        <v>ghee</v>
      </c>
      <c r="G1245" s="1" t="s">
        <v>7096</v>
      </c>
      <c r="H1245" s="1" t="s">
        <v>7097</v>
      </c>
      <c r="I1245" s="1" t="str">
        <f ca="1">IFERROR(__xludf.DUMMYFUNCTION("GOOGLETRANSLATE(O1245,""en"",""pt"")"),"81")</f>
        <v>81</v>
      </c>
      <c r="J1245" s="1" t="str">
        <f ca="1">IFERROR(__xludf.DUMMYFUNCTION("GOOGLETRANSLATE(Q1245,""en"",""pt"")"),"Ambiente")</f>
        <v>Ambiente</v>
      </c>
      <c r="K1245" s="3">
        <v>44713</v>
      </c>
      <c r="L1245" s="3">
        <v>44794</v>
      </c>
      <c r="M1245" s="1">
        <v>1</v>
      </c>
      <c r="N1245" s="1" t="s">
        <v>7098</v>
      </c>
      <c r="O1245" s="1" t="s">
        <v>7098</v>
      </c>
      <c r="P1245" s="1">
        <v>85</v>
      </c>
      <c r="Q1245" s="1" t="s">
        <v>7099</v>
      </c>
      <c r="R1245">
        <f t="shared" ca="1" si="19"/>
        <v>1</v>
      </c>
      <c r="S1245">
        <f t="shared" ca="1" si="19"/>
        <v>0</v>
      </c>
    </row>
    <row r="1246" spans="1:19" ht="13.2">
      <c r="A1246" s="1" t="s">
        <v>7100</v>
      </c>
      <c r="B1246" s="1">
        <v>98</v>
      </c>
      <c r="C1246" s="1" t="str">
        <f ca="1">IFERROR(__xludf.DUMMYFUNCTION("GOOGLETRANSLATE(D1246,""en"",""pt"")"),"Grande")</f>
        <v>Grande</v>
      </c>
      <c r="D1246" s="3">
        <v>44782</v>
      </c>
      <c r="E1246" s="1">
        <v>6</v>
      </c>
      <c r="F1246" s="2" t="str">
        <f ca="1">IFERROR(__xludf.DUMMYFUNCTION("GOOGLETRANSLATE(I1246,""en"",""pt"")"),"Coalhada")</f>
        <v>Coalhada</v>
      </c>
      <c r="G1246" s="1" t="s">
        <v>7101</v>
      </c>
      <c r="H1246" s="1" t="s">
        <v>7102</v>
      </c>
      <c r="I1246" s="1" t="str">
        <f ca="1">IFERROR(__xludf.DUMMYFUNCTION("GOOGLETRANSLATE(O1246,""en"",""pt"")"),"5")</f>
        <v>5</v>
      </c>
      <c r="J1246" s="1" t="str">
        <f ca="1">IFERROR(__xludf.DUMMYFUNCTION("GOOGLETRANSLATE(Q1246,""en"",""pt"")"),"Refrigerado")</f>
        <v>Refrigerado</v>
      </c>
      <c r="K1246" s="3">
        <v>44731</v>
      </c>
      <c r="L1246" s="3">
        <v>44736</v>
      </c>
      <c r="M1246" s="1">
        <v>52</v>
      </c>
      <c r="N1246" s="1" t="s">
        <v>7103</v>
      </c>
      <c r="O1246" s="5">
        <v>567071</v>
      </c>
      <c r="P1246" s="1">
        <v>860</v>
      </c>
      <c r="Q1246" s="1" t="s">
        <v>4613</v>
      </c>
      <c r="R1246">
        <f t="shared" ca="1" si="19"/>
        <v>0</v>
      </c>
      <c r="S1246">
        <f t="shared" ca="1" si="19"/>
        <v>1</v>
      </c>
    </row>
    <row r="1247" spans="1:19" ht="13.2">
      <c r="A1247" s="1" t="s">
        <v>7104</v>
      </c>
      <c r="B1247" s="1">
        <v>19</v>
      </c>
      <c r="C1247" s="1" t="str">
        <f ca="1">IFERROR(__xludf.DUMMYFUNCTION("GOOGLETRANSLATE(D1247,""en"",""pt"")"),"Pequeno")</f>
        <v>Pequeno</v>
      </c>
      <c r="D1247" s="3">
        <v>44069</v>
      </c>
      <c r="E1247" s="1">
        <v>4</v>
      </c>
      <c r="F1247" s="2" t="str">
        <f ca="1">IFERROR(__xludf.DUMMYFUNCTION("GOOGLETRANSLATE(I1247,""en"",""pt"")"),"Iogurte")</f>
        <v>Iogurte</v>
      </c>
      <c r="G1247" s="1" t="s">
        <v>7105</v>
      </c>
      <c r="H1247" s="1" t="s">
        <v>1841</v>
      </c>
      <c r="I1247" s="1" t="str">
        <f ca="1">IFERROR(__xludf.DUMMYFUNCTION("GOOGLETRANSLATE(O1247,""en"",""pt"")"),"28")</f>
        <v>28</v>
      </c>
      <c r="J1247" s="1" t="str">
        <f ca="1">IFERROR(__xludf.DUMMYFUNCTION("GOOGLETRANSLATE(Q1247,""en"",""pt"")"),"Refrigerado")</f>
        <v>Refrigerado</v>
      </c>
      <c r="K1247" s="3">
        <v>44018</v>
      </c>
      <c r="L1247" s="3">
        <v>44046</v>
      </c>
      <c r="M1247" s="1">
        <v>35</v>
      </c>
      <c r="N1247" s="1" t="s">
        <v>2726</v>
      </c>
      <c r="O1247" s="1" t="s">
        <v>7106</v>
      </c>
      <c r="P1247" s="1">
        <v>97</v>
      </c>
      <c r="Q1247" s="1" t="s">
        <v>7108</v>
      </c>
      <c r="R1247">
        <f t="shared" ca="1" si="19"/>
        <v>0</v>
      </c>
      <c r="S1247">
        <f t="shared" ca="1" si="19"/>
        <v>0</v>
      </c>
    </row>
    <row r="1248" spans="1:19" ht="13.2">
      <c r="A1248" s="1" t="s">
        <v>7109</v>
      </c>
      <c r="B1248" s="1">
        <v>60</v>
      </c>
      <c r="C1248" s="1" t="str">
        <f ca="1">IFERROR(__xludf.DUMMYFUNCTION("GOOGLETRANSLATE(D1248,""en"",""pt"")"),"Médio")</f>
        <v>Médio</v>
      </c>
      <c r="D1248" s="3">
        <v>43988</v>
      </c>
      <c r="E1248" s="1">
        <v>4</v>
      </c>
      <c r="F1248" s="2" t="str">
        <f ca="1">IFERROR(__xludf.DUMMYFUNCTION("GOOGLETRANSLATE(I1248,""en"",""pt"")"),"Iogurte")</f>
        <v>Iogurte</v>
      </c>
      <c r="G1248" s="1" t="s">
        <v>7110</v>
      </c>
      <c r="H1248" s="1" t="s">
        <v>7111</v>
      </c>
      <c r="I1248" s="1" t="str">
        <f ca="1">IFERROR(__xludf.DUMMYFUNCTION("GOOGLETRANSLATE(O1248,""en"",""pt"")"),"21")</f>
        <v>21</v>
      </c>
      <c r="J1248" s="1" t="str">
        <f ca="1">IFERROR(__xludf.DUMMYFUNCTION("GOOGLETRANSLATE(Q1248,""en"",""pt"")"),"Refrigerado")</f>
        <v>Refrigerado</v>
      </c>
      <c r="K1248" s="3">
        <v>43937</v>
      </c>
      <c r="L1248" s="3">
        <v>43958</v>
      </c>
      <c r="M1248" s="1">
        <v>5</v>
      </c>
      <c r="N1248" s="1" t="s">
        <v>5981</v>
      </c>
      <c r="O1248" s="1" t="s">
        <v>7112</v>
      </c>
      <c r="P1248" s="1">
        <v>553</v>
      </c>
      <c r="Q1248" s="1" t="s">
        <v>7113</v>
      </c>
      <c r="R1248">
        <f t="shared" ca="1" si="19"/>
        <v>1</v>
      </c>
      <c r="S1248">
        <f t="shared" ca="1" si="19"/>
        <v>0</v>
      </c>
    </row>
    <row r="1249" spans="1:19" ht="13.2">
      <c r="A1249" s="1" t="s">
        <v>7114</v>
      </c>
      <c r="B1249" s="1">
        <v>21</v>
      </c>
      <c r="C1249" s="1" t="str">
        <f ca="1">IFERROR(__xludf.DUMMYFUNCTION("GOOGLETRANSLATE(D1249,""en"",""pt"")"),"Grande")</f>
        <v>Grande</v>
      </c>
      <c r="D1249" s="3">
        <v>44171</v>
      </c>
      <c r="E1249" s="1">
        <v>5</v>
      </c>
      <c r="F1249" s="2" t="str">
        <f ca="1">IFERROR(__xludf.DUMMYFUNCTION("GOOGLETRANSLATE(I1249,""en"",""pt"")"),"Sorvete")</f>
        <v>Sorvete</v>
      </c>
      <c r="G1249" s="1" t="s">
        <v>7115</v>
      </c>
      <c r="H1249" s="1" t="s">
        <v>3536</v>
      </c>
      <c r="I1249" s="1" t="str">
        <f ca="1">IFERROR(__xludf.DUMMYFUNCTION("GOOGLETRANSLATE(O1249,""en"",""pt"")"),"27")</f>
        <v>27</v>
      </c>
      <c r="J1249" s="1" t="str">
        <f ca="1">IFERROR(__xludf.DUMMYFUNCTION("GOOGLETRANSLATE(Q1249,""en"",""pt"")"),"Congeladas")</f>
        <v>Congeladas</v>
      </c>
      <c r="K1249" s="3">
        <v>44114</v>
      </c>
      <c r="L1249" s="3">
        <v>44141</v>
      </c>
      <c r="M1249" s="1">
        <v>244</v>
      </c>
      <c r="N1249" s="1" t="s">
        <v>7116</v>
      </c>
      <c r="O1249" s="1" t="s">
        <v>7117</v>
      </c>
      <c r="P1249" s="1">
        <v>258</v>
      </c>
      <c r="Q1249" s="1" t="s">
        <v>7118</v>
      </c>
      <c r="R1249">
        <f t="shared" ca="1" si="19"/>
        <v>0</v>
      </c>
      <c r="S1249">
        <f t="shared" ca="1" si="19"/>
        <v>0</v>
      </c>
    </row>
    <row r="1250" spans="1:19" ht="13.2">
      <c r="A1250" s="1" t="s">
        <v>3300</v>
      </c>
      <c r="B1250" s="1">
        <v>61</v>
      </c>
      <c r="C1250" s="1" t="str">
        <f ca="1">IFERROR(__xludf.DUMMYFUNCTION("GOOGLETRANSLATE(D1250,""en"",""pt"")"),"Pequeno")</f>
        <v>Pequeno</v>
      </c>
      <c r="D1250" s="3">
        <v>44054</v>
      </c>
      <c r="E1250" s="1">
        <v>10</v>
      </c>
      <c r="F1250" s="2" t="str">
        <f ca="1">IFERROR(__xludf.DUMMYFUNCTION("GOOGLETRANSLATE(I1250,""en"",""pt"")"),"ghee")</f>
        <v>ghee</v>
      </c>
      <c r="G1250" s="1" t="s">
        <v>7119</v>
      </c>
      <c r="H1250" s="1" t="s">
        <v>7120</v>
      </c>
      <c r="I1250" s="1" t="str">
        <f ca="1">IFERROR(__xludf.DUMMYFUNCTION("GOOGLETRANSLATE(O1250,""en"",""pt"")"),"81")</f>
        <v>81</v>
      </c>
      <c r="J1250" s="1" t="str">
        <f ca="1">IFERROR(__xludf.DUMMYFUNCTION("GOOGLETRANSLATE(Q1250,""en"",""pt"")"),"Ambiente")</f>
        <v>Ambiente</v>
      </c>
      <c r="K1250" s="3">
        <v>44030</v>
      </c>
      <c r="L1250" s="3">
        <v>44111</v>
      </c>
      <c r="M1250" s="1">
        <v>78</v>
      </c>
      <c r="N1250" s="1" t="s">
        <v>7121</v>
      </c>
      <c r="O1250" s="7">
        <v>1949088</v>
      </c>
      <c r="P1250" s="1">
        <v>391</v>
      </c>
      <c r="Q1250" s="1" t="s">
        <v>7123</v>
      </c>
      <c r="R1250">
        <f t="shared" ca="1" si="19"/>
        <v>0</v>
      </c>
      <c r="S1250">
        <f t="shared" ca="1" si="19"/>
        <v>1</v>
      </c>
    </row>
    <row r="1251" spans="1:19" ht="13.2">
      <c r="A1251" s="1" t="s">
        <v>7124</v>
      </c>
      <c r="B1251" s="1">
        <v>71</v>
      </c>
      <c r="C1251" s="1" t="str">
        <f ca="1">IFERROR(__xludf.DUMMYFUNCTION("GOOGLETRANSLATE(D1251,""en"",""pt"")"),"Médio")</f>
        <v>Médio</v>
      </c>
      <c r="D1251" s="3">
        <v>44007</v>
      </c>
      <c r="E1251" s="1">
        <v>10</v>
      </c>
      <c r="F1251" s="2" t="str">
        <f ca="1">IFERROR(__xludf.DUMMYFUNCTION("GOOGLETRANSLATE(I1251,""en"",""pt"")"),"ghee")</f>
        <v>ghee</v>
      </c>
      <c r="G1251" s="1" t="s">
        <v>7125</v>
      </c>
      <c r="H1251" s="1" t="s">
        <v>7126</v>
      </c>
      <c r="I1251" s="1" t="str">
        <f ca="1">IFERROR(__xludf.DUMMYFUNCTION("GOOGLETRANSLATE(O1251,""en"",""pt"")"),"135")</f>
        <v>135</v>
      </c>
      <c r="J1251" s="1" t="str">
        <f ca="1">IFERROR(__xludf.DUMMYFUNCTION("GOOGLETRANSLATE(Q1251,""en"",""pt"")"),"Ambiente")</f>
        <v>Ambiente</v>
      </c>
      <c r="K1251" s="3">
        <v>43995</v>
      </c>
      <c r="L1251" s="3">
        <v>44130</v>
      </c>
      <c r="M1251" s="1">
        <v>48</v>
      </c>
      <c r="N1251" s="1" t="s">
        <v>7127</v>
      </c>
      <c r="O1251" s="1" t="s">
        <v>7128</v>
      </c>
      <c r="P1251" s="1">
        <v>622</v>
      </c>
      <c r="Q1251" s="1" t="s">
        <v>7130</v>
      </c>
      <c r="R1251">
        <f t="shared" ca="1" si="19"/>
        <v>1</v>
      </c>
      <c r="S1251">
        <f t="shared" ca="1" si="19"/>
        <v>0</v>
      </c>
    </row>
    <row r="1252" spans="1:19" ht="13.2">
      <c r="A1252" s="1" t="s">
        <v>7131</v>
      </c>
      <c r="B1252" s="1">
        <v>35</v>
      </c>
      <c r="C1252" s="1" t="str">
        <f ca="1">IFERROR(__xludf.DUMMYFUNCTION("GOOGLETRANSLATE(D1252,""en"",""pt"")"),"Grande")</f>
        <v>Grande</v>
      </c>
      <c r="D1252" s="3">
        <v>44885</v>
      </c>
      <c r="E1252" s="1">
        <v>10</v>
      </c>
      <c r="F1252" s="2" t="str">
        <f ca="1">IFERROR(__xludf.DUMMYFUNCTION("GOOGLETRANSLATE(I1252,""en"",""pt"")"),"ghee")</f>
        <v>ghee</v>
      </c>
      <c r="G1252" s="1" t="s">
        <v>7132</v>
      </c>
      <c r="H1252" s="1" t="s">
        <v>4882</v>
      </c>
      <c r="I1252" s="1" t="str">
        <f ca="1">IFERROR(__xludf.DUMMYFUNCTION("GOOGLETRANSLATE(O1252,""en"",""pt"")"),"81")</f>
        <v>81</v>
      </c>
      <c r="J1252" s="1" t="str">
        <f ca="1">IFERROR(__xludf.DUMMYFUNCTION("GOOGLETRANSLATE(Q1252,""en"",""pt"")"),"Ambiente")</f>
        <v>Ambiente</v>
      </c>
      <c r="K1252" s="3">
        <v>44855</v>
      </c>
      <c r="L1252" s="3">
        <v>44936</v>
      </c>
      <c r="M1252" s="1">
        <v>245</v>
      </c>
      <c r="N1252" s="1" t="s">
        <v>7133</v>
      </c>
      <c r="O1252" s="1" t="s">
        <v>7134</v>
      </c>
      <c r="P1252" s="1">
        <v>251</v>
      </c>
      <c r="Q1252" s="1" t="s">
        <v>7136</v>
      </c>
      <c r="R1252">
        <f t="shared" ca="1" si="19"/>
        <v>1</v>
      </c>
      <c r="S1252">
        <f t="shared" ca="1" si="19"/>
        <v>0</v>
      </c>
    </row>
    <row r="1253" spans="1:19" ht="13.2">
      <c r="A1253" s="1" t="s">
        <v>7137</v>
      </c>
      <c r="B1253" s="1">
        <v>53</v>
      </c>
      <c r="C1253" s="1" t="str">
        <f ca="1">IFERROR(__xludf.DUMMYFUNCTION("GOOGLETRANSLATE(D1253,""en"",""pt"")"),"Médio")</f>
        <v>Médio</v>
      </c>
      <c r="D1253" s="3">
        <v>43724</v>
      </c>
      <c r="E1253" s="1">
        <v>5</v>
      </c>
      <c r="F1253" s="2" t="str">
        <f ca="1">IFERROR(__xludf.DUMMYFUNCTION("GOOGLETRANSLATE(I1253,""en"",""pt"")"),"Sorvete")</f>
        <v>Sorvete</v>
      </c>
      <c r="G1253" s="1" t="s">
        <v>7138</v>
      </c>
      <c r="H1253" s="1" t="s">
        <v>7139</v>
      </c>
      <c r="I1253" s="1" t="str">
        <f ca="1">IFERROR(__xludf.DUMMYFUNCTION("GOOGLETRANSLATE(O1253,""en"",""pt"")"),"25")</f>
        <v>25</v>
      </c>
      <c r="J1253" s="1" t="str">
        <f ca="1">IFERROR(__xludf.DUMMYFUNCTION("GOOGLETRANSLATE(Q1253,""en"",""pt"")"),"Congeladas")</f>
        <v>Congeladas</v>
      </c>
      <c r="K1253" s="3">
        <v>43714</v>
      </c>
      <c r="L1253" s="3">
        <v>43739</v>
      </c>
      <c r="M1253" s="1">
        <v>571</v>
      </c>
      <c r="N1253" s="1" t="s">
        <v>141</v>
      </c>
      <c r="O1253" s="1" t="s">
        <v>7140</v>
      </c>
      <c r="P1253" s="1">
        <v>304</v>
      </c>
      <c r="Q1253" s="1" t="s">
        <v>7141</v>
      </c>
      <c r="R1253">
        <f t="shared" ca="1" si="19"/>
        <v>1</v>
      </c>
      <c r="S1253">
        <f t="shared" ca="1" si="19"/>
        <v>0</v>
      </c>
    </row>
    <row r="1254" spans="1:19" ht="13.2">
      <c r="A1254" s="1" t="s">
        <v>7142</v>
      </c>
      <c r="B1254" s="1">
        <v>12</v>
      </c>
      <c r="C1254" s="1" t="str">
        <f ca="1">IFERROR(__xludf.DUMMYFUNCTION("GOOGLETRANSLATE(D1254,""en"",""pt"")"),"Médio")</f>
        <v>Médio</v>
      </c>
      <c r="D1254" s="3">
        <v>44897</v>
      </c>
      <c r="E1254" s="1">
        <v>8</v>
      </c>
      <c r="F1254" s="2" t="str">
        <f ca="1">IFERROR(__xludf.DUMMYFUNCTION("GOOGLETRANSLATE(I1254,""en"",""pt"")"),"Soro de leite coalhado")</f>
        <v>Soro de leite coalhado</v>
      </c>
      <c r="G1254" s="1" t="s">
        <v>7143</v>
      </c>
      <c r="H1254" s="1" t="s">
        <v>1637</v>
      </c>
      <c r="I1254" s="1" t="str">
        <f ca="1">IFERROR(__xludf.DUMMYFUNCTION("GOOGLETRANSLATE(O1254,""en"",""pt"")"),"10")</f>
        <v>10</v>
      </c>
      <c r="J1254" s="1" t="str">
        <f ca="1">IFERROR(__xludf.DUMMYFUNCTION("GOOGLETRANSLATE(Q1254,""en"",""pt"")"),"Refrigerado")</f>
        <v>Refrigerado</v>
      </c>
      <c r="K1254" s="3">
        <v>44859</v>
      </c>
      <c r="L1254" s="3">
        <v>44869</v>
      </c>
      <c r="M1254" s="1">
        <v>13</v>
      </c>
      <c r="N1254" s="1" t="s">
        <v>7144</v>
      </c>
      <c r="O1254" s="1" t="s">
        <v>7145</v>
      </c>
      <c r="P1254" s="1">
        <v>7</v>
      </c>
      <c r="Q1254" s="1" t="s">
        <v>7146</v>
      </c>
      <c r="R1254">
        <f t="shared" ca="1" si="19"/>
        <v>1</v>
      </c>
      <c r="S1254">
        <f t="shared" ca="1" si="19"/>
        <v>1</v>
      </c>
    </row>
    <row r="1255" spans="1:19" ht="13.2">
      <c r="A1255" s="1" t="s">
        <v>7147</v>
      </c>
      <c r="B1255" s="1">
        <v>43</v>
      </c>
      <c r="C1255" s="1" t="str">
        <f ca="1">IFERROR(__xludf.DUMMYFUNCTION("GOOGLETRANSLATE(D1255,""en"",""pt"")"),"Pequeno")</f>
        <v>Pequeno</v>
      </c>
      <c r="D1255" s="3">
        <v>43640</v>
      </c>
      <c r="E1255" s="1">
        <v>2</v>
      </c>
      <c r="F1255" s="2" t="str">
        <f ca="1">IFERROR(__xludf.DUMMYFUNCTION("GOOGLETRANSLATE(I1255,""en"",""pt"")"),"Manteiga")</f>
        <v>Manteiga</v>
      </c>
      <c r="G1255" s="1" t="s">
        <v>7148</v>
      </c>
      <c r="H1255" s="1" t="s">
        <v>4031</v>
      </c>
      <c r="I1255" s="1" t="str">
        <f ca="1">IFERROR(__xludf.DUMMYFUNCTION("GOOGLETRANSLATE(O1255,""en"",""pt"")"),"40")</f>
        <v>40</v>
      </c>
      <c r="J1255" s="1" t="str">
        <f ca="1">IFERROR(__xludf.DUMMYFUNCTION("GOOGLETRANSLATE(Q1255,""en"",""pt"")"),"Refrigerado")</f>
        <v>Refrigerado</v>
      </c>
      <c r="K1255" s="3">
        <v>43606</v>
      </c>
      <c r="L1255" s="3">
        <v>43646</v>
      </c>
      <c r="M1255" s="1">
        <v>690</v>
      </c>
      <c r="N1255" s="1" t="s">
        <v>5932</v>
      </c>
      <c r="O1255" s="1" t="s">
        <v>7149</v>
      </c>
      <c r="P1255" s="1">
        <v>13</v>
      </c>
      <c r="Q1255" s="1" t="s">
        <v>7150</v>
      </c>
      <c r="R1255">
        <f t="shared" ca="1" si="19"/>
        <v>1</v>
      </c>
      <c r="S1255">
        <f t="shared" ca="1" si="19"/>
        <v>0</v>
      </c>
    </row>
    <row r="1256" spans="1:19" ht="13.2">
      <c r="A1256" s="1" t="s">
        <v>7151</v>
      </c>
      <c r="B1256" s="1">
        <v>54</v>
      </c>
      <c r="C1256" s="1" t="str">
        <f ca="1">IFERROR(__xludf.DUMMYFUNCTION("GOOGLETRANSLATE(D1256,""en"",""pt"")"),"Pequeno")</f>
        <v>Pequeno</v>
      </c>
      <c r="D1256" s="3">
        <v>43486</v>
      </c>
      <c r="E1256" s="1">
        <v>4</v>
      </c>
      <c r="F1256" s="2" t="str">
        <f ca="1">IFERROR(__xludf.DUMMYFUNCTION("GOOGLETRANSLATE(I1256,""en"",""pt"")"),"Iogurte")</f>
        <v>Iogurte</v>
      </c>
      <c r="G1256" s="1" t="s">
        <v>7152</v>
      </c>
      <c r="H1256" s="1" t="s">
        <v>7153</v>
      </c>
      <c r="I1256" s="1" t="str">
        <f ca="1">IFERROR(__xludf.DUMMYFUNCTION("GOOGLETRANSLATE(O1256,""en"",""pt"")"),"28")</f>
        <v>28</v>
      </c>
      <c r="J1256" s="1" t="str">
        <f ca="1">IFERROR(__xludf.DUMMYFUNCTION("GOOGLETRANSLATE(Q1256,""en"",""pt"")"),"Refrigerado")</f>
        <v>Refrigerado</v>
      </c>
      <c r="K1256" s="3">
        <v>43447</v>
      </c>
      <c r="L1256" s="3">
        <v>43475</v>
      </c>
      <c r="M1256" s="1">
        <v>243</v>
      </c>
      <c r="N1256" s="1" t="s">
        <v>14</v>
      </c>
      <c r="O1256" s="1" t="s">
        <v>7154</v>
      </c>
      <c r="P1256" s="1">
        <v>200</v>
      </c>
      <c r="Q1256" s="1" t="s">
        <v>7156</v>
      </c>
      <c r="R1256">
        <f t="shared" ca="1" si="19"/>
        <v>1</v>
      </c>
      <c r="S1256">
        <f t="shared" ca="1" si="19"/>
        <v>0</v>
      </c>
    </row>
    <row r="1257" spans="1:19" ht="13.2">
      <c r="A1257" s="1" t="s">
        <v>7157</v>
      </c>
      <c r="B1257" s="1">
        <v>87</v>
      </c>
      <c r="C1257" s="1" t="str">
        <f ca="1">IFERROR(__xludf.DUMMYFUNCTION("GOOGLETRANSLATE(D1257,""en"",""pt"")"),"Pequeno")</f>
        <v>Pequeno</v>
      </c>
      <c r="D1257" s="3">
        <v>43622</v>
      </c>
      <c r="E1257" s="1">
        <v>4</v>
      </c>
      <c r="F1257" s="2" t="str">
        <f ca="1">IFERROR(__xludf.DUMMYFUNCTION("GOOGLETRANSLATE(I1257,""en"",""pt"")"),"Iogurte")</f>
        <v>Iogurte</v>
      </c>
      <c r="G1257" s="1" t="s">
        <v>7158</v>
      </c>
      <c r="H1257" s="1" t="s">
        <v>7159</v>
      </c>
      <c r="I1257" s="1" t="str">
        <f ca="1">IFERROR(__xludf.DUMMYFUNCTION("GOOGLETRANSLATE(O1257,""en"",""pt"")"),"26")</f>
        <v>26</v>
      </c>
      <c r="J1257" s="1" t="str">
        <f ca="1">IFERROR(__xludf.DUMMYFUNCTION("GOOGLETRANSLATE(Q1257,""en"",""pt"")"),"Congeladas")</f>
        <v>Congeladas</v>
      </c>
      <c r="K1257" s="3">
        <v>43602</v>
      </c>
      <c r="L1257" s="3">
        <v>43628</v>
      </c>
      <c r="M1257" s="1">
        <v>552</v>
      </c>
      <c r="N1257" s="1" t="s">
        <v>828</v>
      </c>
      <c r="O1257" s="1" t="s">
        <v>7160</v>
      </c>
      <c r="P1257" s="1">
        <v>215</v>
      </c>
      <c r="Q1257" s="1" t="s">
        <v>7161</v>
      </c>
      <c r="R1257">
        <f t="shared" ca="1" si="19"/>
        <v>1</v>
      </c>
      <c r="S1257">
        <f t="shared" ca="1" si="19"/>
        <v>1</v>
      </c>
    </row>
    <row r="1258" spans="1:19" ht="13.2">
      <c r="A1258" s="1" t="s">
        <v>7162</v>
      </c>
      <c r="B1258" s="1">
        <v>13</v>
      </c>
      <c r="C1258" s="1" t="str">
        <f ca="1">IFERROR(__xludf.DUMMYFUNCTION("GOOGLETRANSLATE(D1258,""en"",""pt"")"),"Pequeno")</f>
        <v>Pequeno</v>
      </c>
      <c r="D1258" s="3">
        <v>43579</v>
      </c>
      <c r="E1258" s="1">
        <v>10</v>
      </c>
      <c r="F1258" s="2" t="str">
        <f ca="1">IFERROR(__xludf.DUMMYFUNCTION("GOOGLETRANSLATE(I1258,""en"",""pt"")"),"ghee")</f>
        <v>ghee</v>
      </c>
      <c r="G1258" s="1" t="s">
        <v>7163</v>
      </c>
      <c r="H1258" s="1" t="s">
        <v>7164</v>
      </c>
      <c r="I1258" s="1" t="str">
        <f ca="1">IFERROR(__xludf.DUMMYFUNCTION("GOOGLETRANSLATE(O1258,""en"",""pt"")"),"117")</f>
        <v>117</v>
      </c>
      <c r="J1258" s="1" t="str">
        <f ca="1">IFERROR(__xludf.DUMMYFUNCTION("GOOGLETRANSLATE(Q1258,""en"",""pt"")"),"Ambiente")</f>
        <v>Ambiente</v>
      </c>
      <c r="K1258" s="3">
        <v>43519</v>
      </c>
      <c r="L1258" s="3">
        <v>43636</v>
      </c>
      <c r="M1258" s="1">
        <v>161</v>
      </c>
      <c r="N1258" s="1" t="s">
        <v>7165</v>
      </c>
      <c r="O1258" s="1" t="s">
        <v>7166</v>
      </c>
      <c r="P1258" s="1">
        <v>173</v>
      </c>
      <c r="Q1258" s="1" t="s">
        <v>7167</v>
      </c>
      <c r="R1258">
        <f t="shared" ca="1" si="19"/>
        <v>1</v>
      </c>
      <c r="S1258">
        <f t="shared" ca="1" si="19"/>
        <v>1</v>
      </c>
    </row>
    <row r="1259" spans="1:19" ht="13.2">
      <c r="A1259" s="1" t="s">
        <v>1287</v>
      </c>
      <c r="B1259" s="1">
        <v>38</v>
      </c>
      <c r="C1259" s="1" t="str">
        <f ca="1">IFERROR(__xludf.DUMMYFUNCTION("GOOGLETRANSLATE(D1259,""en"",""pt"")"),"Grande")</f>
        <v>Grande</v>
      </c>
      <c r="D1259" s="3">
        <v>43700</v>
      </c>
      <c r="E1259" s="1">
        <v>7</v>
      </c>
      <c r="F1259" s="2" t="str">
        <f ca="1">IFERROR(__xludf.DUMMYFUNCTION("GOOGLETRANSLATE(I1259,""en"",""pt"")"),"Lassi")</f>
        <v>Lassi</v>
      </c>
      <c r="G1259" s="1" t="s">
        <v>7168</v>
      </c>
      <c r="H1259" s="1" t="s">
        <v>7169</v>
      </c>
      <c r="I1259" s="1" t="str">
        <f ca="1">IFERROR(__xludf.DUMMYFUNCTION("GOOGLETRANSLATE(O1259,""en"",""pt"")"),"12")</f>
        <v>12</v>
      </c>
      <c r="J1259" s="1" t="str">
        <f ca="1">IFERROR(__xludf.DUMMYFUNCTION("GOOGLETRANSLATE(Q1259,""en"",""pt"")"),"Refrigerado")</f>
        <v>Refrigerado</v>
      </c>
      <c r="K1259" s="3">
        <v>43648</v>
      </c>
      <c r="L1259" s="3">
        <v>43660</v>
      </c>
      <c r="M1259" s="1">
        <v>778</v>
      </c>
      <c r="N1259" s="1" t="s">
        <v>7170</v>
      </c>
      <c r="O1259" s="1" t="s">
        <v>7171</v>
      </c>
      <c r="P1259" s="1">
        <v>10</v>
      </c>
      <c r="Q1259" s="1" t="s">
        <v>7173</v>
      </c>
      <c r="R1259">
        <f t="shared" ca="1" si="19"/>
        <v>0</v>
      </c>
      <c r="S1259">
        <f t="shared" ca="1" si="19"/>
        <v>0</v>
      </c>
    </row>
    <row r="1260" spans="1:19" ht="13.2">
      <c r="A1260" s="1" t="s">
        <v>7174</v>
      </c>
      <c r="B1260" s="1">
        <v>20</v>
      </c>
      <c r="C1260" s="1" t="str">
        <f ca="1">IFERROR(__xludf.DUMMYFUNCTION("GOOGLETRANSLATE(D1260,""en"",""pt"")"),"Pequeno")</f>
        <v>Pequeno</v>
      </c>
      <c r="D1260" s="3">
        <v>44766</v>
      </c>
      <c r="E1260" s="1">
        <v>2</v>
      </c>
      <c r="F1260" s="2" t="str">
        <f ca="1">IFERROR(__xludf.DUMMYFUNCTION("GOOGLETRANSLATE(I1260,""en"",""pt"")"),"Manteiga")</f>
        <v>Manteiga</v>
      </c>
      <c r="G1260" s="1" t="s">
        <v>7175</v>
      </c>
      <c r="H1260" s="1" t="s">
        <v>7176</v>
      </c>
      <c r="I1260" s="1" t="str">
        <f ca="1">IFERROR(__xludf.DUMMYFUNCTION("GOOGLETRANSLATE(O1260,""en"",""pt"")"),"25")</f>
        <v>25</v>
      </c>
      <c r="J1260" s="1" t="str">
        <f ca="1">IFERROR(__xludf.DUMMYFUNCTION("GOOGLETRANSLATE(Q1260,""en"",""pt"")"),"Congeladas")</f>
        <v>Congeladas</v>
      </c>
      <c r="K1260" s="3">
        <v>44708</v>
      </c>
      <c r="L1260" s="3">
        <v>44733</v>
      </c>
      <c r="M1260" s="1">
        <v>241</v>
      </c>
      <c r="N1260" s="1" t="s">
        <v>7177</v>
      </c>
      <c r="O1260" s="1" t="s">
        <v>7178</v>
      </c>
      <c r="P1260" s="1">
        <v>26</v>
      </c>
      <c r="Q1260" s="1" t="s">
        <v>7180</v>
      </c>
      <c r="R1260">
        <f t="shared" ca="1" si="19"/>
        <v>0</v>
      </c>
      <c r="S1260">
        <f t="shared" ca="1" si="19"/>
        <v>1</v>
      </c>
    </row>
    <row r="1261" spans="1:19" ht="13.2">
      <c r="A1261" s="1" t="s">
        <v>7181</v>
      </c>
      <c r="B1261" s="1">
        <v>28</v>
      </c>
      <c r="C1261" s="1" t="str">
        <f ca="1">IFERROR(__xludf.DUMMYFUNCTION("GOOGLETRANSLATE(D1261,""en"",""pt"")"),"Médio")</f>
        <v>Médio</v>
      </c>
      <c r="D1261" s="3">
        <v>44317</v>
      </c>
      <c r="E1261" s="1">
        <v>9</v>
      </c>
      <c r="F1261" s="2" t="str">
        <f ca="1">IFERROR(__xludf.DUMMYFUNCTION("GOOGLETRANSLATE(I1261,""en"",""pt"")"),"Painel")</f>
        <v>Painel</v>
      </c>
      <c r="G1261" s="1" t="s">
        <v>7182</v>
      </c>
      <c r="H1261" s="1" t="s">
        <v>2394</v>
      </c>
      <c r="I1261" s="1" t="str">
        <f ca="1">IFERROR(__xludf.DUMMYFUNCTION("GOOGLETRANSLATE(O1261,""en"",""pt"")"),"10")</f>
        <v>10</v>
      </c>
      <c r="J1261" s="1" t="str">
        <f ca="1">IFERROR(__xludf.DUMMYFUNCTION("GOOGLETRANSLATE(Q1261,""en"",""pt"")"),"Refrigerado")</f>
        <v>Refrigerado</v>
      </c>
      <c r="K1261" s="3">
        <v>44313</v>
      </c>
      <c r="L1261" s="3">
        <v>44323</v>
      </c>
      <c r="M1261" s="1">
        <v>157</v>
      </c>
      <c r="N1261" s="1" t="s">
        <v>7183</v>
      </c>
      <c r="O1261" s="1" t="s">
        <v>7184</v>
      </c>
      <c r="P1261" s="1">
        <v>14</v>
      </c>
      <c r="Q1261" s="1" t="s">
        <v>7185</v>
      </c>
      <c r="R1261">
        <f t="shared" ca="1" si="19"/>
        <v>0</v>
      </c>
      <c r="S1261">
        <f t="shared" ca="1" si="19"/>
        <v>0</v>
      </c>
    </row>
    <row r="1262" spans="1:19" ht="13.2">
      <c r="A1262" s="1" t="s">
        <v>7186</v>
      </c>
      <c r="B1262" s="1">
        <v>99</v>
      </c>
      <c r="C1262" s="1" t="str">
        <f ca="1">IFERROR(__xludf.DUMMYFUNCTION("GOOGLETRANSLATE(D1262,""en"",""pt"")"),"Grande")</f>
        <v>Grande</v>
      </c>
      <c r="D1262" s="3">
        <v>43987</v>
      </c>
      <c r="E1262" s="1">
        <v>9</v>
      </c>
      <c r="F1262" s="2" t="str">
        <f ca="1">IFERROR(__xludf.DUMMYFUNCTION("GOOGLETRANSLATE(I1262,""en"",""pt"")"),"Painel")</f>
        <v>Painel</v>
      </c>
      <c r="G1262" s="1" t="s">
        <v>7187</v>
      </c>
      <c r="H1262" s="1" t="s">
        <v>4539</v>
      </c>
      <c r="I1262" s="1" t="str">
        <f ca="1">IFERROR(__xludf.DUMMYFUNCTION("GOOGLETRANSLATE(O1262,""en"",""pt"")"),"7")</f>
        <v>7</v>
      </c>
      <c r="J1262" s="1" t="str">
        <f ca="1">IFERROR(__xludf.DUMMYFUNCTION("GOOGLETRANSLATE(Q1262,""en"",""pt"")"),"Refrigerado")</f>
        <v>Refrigerado</v>
      </c>
      <c r="K1262" s="3">
        <v>43939</v>
      </c>
      <c r="L1262" s="3">
        <v>43946</v>
      </c>
      <c r="M1262" s="1">
        <v>38</v>
      </c>
      <c r="N1262" s="1" t="s">
        <v>7188</v>
      </c>
      <c r="O1262" s="1" t="s">
        <v>7189</v>
      </c>
      <c r="P1262" s="1">
        <v>398</v>
      </c>
      <c r="Q1262" s="1" t="s">
        <v>265</v>
      </c>
      <c r="R1262">
        <f t="shared" ca="1" si="19"/>
        <v>1</v>
      </c>
      <c r="S1262">
        <f t="shared" ca="1" si="19"/>
        <v>0</v>
      </c>
    </row>
    <row r="1263" spans="1:19" ht="13.2">
      <c r="A1263" s="1" t="s">
        <v>7190</v>
      </c>
      <c r="B1263" s="1">
        <v>57</v>
      </c>
      <c r="C1263" s="1" t="str">
        <f ca="1">IFERROR(__xludf.DUMMYFUNCTION("GOOGLETRANSLATE(D1263,""en"",""pt"")"),"Médio")</f>
        <v>Médio</v>
      </c>
      <c r="D1263" s="3">
        <v>43678</v>
      </c>
      <c r="E1263" s="1">
        <v>4</v>
      </c>
      <c r="F1263" s="2" t="str">
        <f ca="1">IFERROR(__xludf.DUMMYFUNCTION("GOOGLETRANSLATE(I1263,""en"",""pt"")"),"Iogurte")</f>
        <v>Iogurte</v>
      </c>
      <c r="G1263" s="1" t="s">
        <v>7191</v>
      </c>
      <c r="H1263" s="1" t="s">
        <v>7192</v>
      </c>
      <c r="I1263" s="1" t="str">
        <f ca="1">IFERROR(__xludf.DUMMYFUNCTION("GOOGLETRANSLATE(O1263,""en"",""pt"")"),"26")</f>
        <v>26</v>
      </c>
      <c r="J1263" s="1" t="str">
        <f ca="1">IFERROR(__xludf.DUMMYFUNCTION("GOOGLETRANSLATE(Q1263,""en"",""pt"")"),"Congeladas")</f>
        <v>Congeladas</v>
      </c>
      <c r="K1263" s="3">
        <v>43621</v>
      </c>
      <c r="L1263" s="3">
        <v>43647</v>
      </c>
      <c r="M1263" s="1">
        <v>294</v>
      </c>
      <c r="N1263" s="1" t="s">
        <v>7193</v>
      </c>
      <c r="O1263" s="1" t="s">
        <v>7194</v>
      </c>
      <c r="P1263" s="1">
        <v>263</v>
      </c>
      <c r="Q1263" s="1" t="s">
        <v>1415</v>
      </c>
      <c r="R1263">
        <f t="shared" ca="1" si="19"/>
        <v>1</v>
      </c>
      <c r="S1263">
        <f t="shared" ca="1" si="19"/>
        <v>0</v>
      </c>
    </row>
    <row r="1264" spans="1:19" ht="13.2">
      <c r="A1264" s="1" t="s">
        <v>7195</v>
      </c>
      <c r="B1264" s="1">
        <v>98</v>
      </c>
      <c r="C1264" s="1" t="str">
        <f ca="1">IFERROR(__xludf.DUMMYFUNCTION("GOOGLETRANSLATE(D1264,""en"",""pt"")"),"Médio")</f>
        <v>Médio</v>
      </c>
      <c r="D1264" s="3">
        <v>44445</v>
      </c>
      <c r="E1264" s="1">
        <v>6</v>
      </c>
      <c r="F1264" s="2" t="str">
        <f ca="1">IFERROR(__xludf.DUMMYFUNCTION("GOOGLETRANSLATE(I1264,""en"",""pt"")"),"Coalhada")</f>
        <v>Coalhada</v>
      </c>
      <c r="G1264" s="1" t="s">
        <v>7196</v>
      </c>
      <c r="H1264" s="1" t="s">
        <v>7197</v>
      </c>
      <c r="I1264" s="1" t="str">
        <f ca="1">IFERROR(__xludf.DUMMYFUNCTION("GOOGLETRANSLATE(O1264,""en"",""pt"")"),"6")</f>
        <v>6</v>
      </c>
      <c r="J1264" s="1" t="str">
        <f ca="1">IFERROR(__xludf.DUMMYFUNCTION("GOOGLETRANSLATE(Q1264,""en"",""pt"")"),"Refrigerado")</f>
        <v>Refrigerado</v>
      </c>
      <c r="K1264" s="3">
        <v>44437</v>
      </c>
      <c r="L1264" s="3">
        <v>44443</v>
      </c>
      <c r="M1264" s="1">
        <v>737</v>
      </c>
      <c r="N1264" s="1" t="s">
        <v>7198</v>
      </c>
      <c r="O1264" s="1" t="s">
        <v>7199</v>
      </c>
      <c r="P1264" s="1">
        <v>164</v>
      </c>
      <c r="Q1264" s="1" t="s">
        <v>178</v>
      </c>
      <c r="R1264">
        <f t="shared" ca="1" si="19"/>
        <v>0</v>
      </c>
      <c r="S1264">
        <f t="shared" ca="1" si="19"/>
        <v>0</v>
      </c>
    </row>
    <row r="1265" spans="1:19" ht="13.2">
      <c r="A1265" s="1" t="s">
        <v>2344</v>
      </c>
      <c r="B1265" s="1">
        <v>45</v>
      </c>
      <c r="C1265" s="1" t="str">
        <f ca="1">IFERROR(__xludf.DUMMYFUNCTION("GOOGLETRANSLATE(D1265,""en"",""pt"")"),"Grande")</f>
        <v>Grande</v>
      </c>
      <c r="D1265" s="3">
        <v>44078</v>
      </c>
      <c r="E1265" s="1">
        <v>7</v>
      </c>
      <c r="F1265" s="2" t="str">
        <f ca="1">IFERROR(__xludf.DUMMYFUNCTION("GOOGLETRANSLATE(I1265,""en"",""pt"")"),"Lassi")</f>
        <v>Lassi</v>
      </c>
      <c r="G1265" s="1" t="s">
        <v>3267</v>
      </c>
      <c r="H1265" s="1" t="s">
        <v>7200</v>
      </c>
      <c r="I1265" s="1" t="str">
        <f ca="1">IFERROR(__xludf.DUMMYFUNCTION("GOOGLETRANSLATE(O1265,""en"",""pt"")"),"14")</f>
        <v>14</v>
      </c>
      <c r="J1265" s="1" t="str">
        <f ca="1">IFERROR(__xludf.DUMMYFUNCTION("GOOGLETRANSLATE(Q1265,""en"",""pt"")"),"Refrigerado")</f>
        <v>Refrigerado</v>
      </c>
      <c r="K1265" s="3">
        <v>44061</v>
      </c>
      <c r="L1265" s="3">
        <v>44075</v>
      </c>
      <c r="M1265" s="1">
        <v>590</v>
      </c>
      <c r="N1265" s="1" t="s">
        <v>2214</v>
      </c>
      <c r="O1265" s="1" t="s">
        <v>7201</v>
      </c>
      <c r="P1265" s="1">
        <v>209</v>
      </c>
      <c r="Q1265" s="1" t="s">
        <v>7202</v>
      </c>
      <c r="R1265">
        <f t="shared" ca="1" si="19"/>
        <v>1</v>
      </c>
      <c r="S1265">
        <f t="shared" ca="1" si="19"/>
        <v>0</v>
      </c>
    </row>
    <row r="1266" spans="1:19" ht="13.2">
      <c r="A1266" s="1" t="s">
        <v>7203</v>
      </c>
      <c r="B1266" s="1">
        <v>29</v>
      </c>
      <c r="C1266" s="1" t="str">
        <f ca="1">IFERROR(__xludf.DUMMYFUNCTION("GOOGLETRANSLATE(D1266,""en"",""pt"")"),"Pequeno")</f>
        <v>Pequeno</v>
      </c>
      <c r="D1266" s="3">
        <v>44149</v>
      </c>
      <c r="E1266" s="1">
        <v>3</v>
      </c>
      <c r="F1266" s="2" t="str">
        <f ca="1">IFERROR(__xludf.DUMMYFUNCTION("GOOGLETRANSLATE(I1266,""en"",""pt"")"),"Queijo")</f>
        <v>Queijo</v>
      </c>
      <c r="G1266" s="1" t="s">
        <v>7204</v>
      </c>
      <c r="H1266" s="1" t="s">
        <v>7205</v>
      </c>
      <c r="I1266" s="1" t="str">
        <f ca="1">IFERROR(__xludf.DUMMYFUNCTION("GOOGLETRANSLATE(O1266,""en"",""pt"")"),"57")</f>
        <v>57</v>
      </c>
      <c r="J1266" s="1" t="str">
        <f ca="1">IFERROR(__xludf.DUMMYFUNCTION("GOOGLETRANSLATE(Q1266,""en"",""pt"")"),"Refrigerado")</f>
        <v>Refrigerado</v>
      </c>
      <c r="K1266" s="3">
        <v>44121</v>
      </c>
      <c r="L1266" s="3">
        <v>44178</v>
      </c>
      <c r="M1266" s="1">
        <v>426</v>
      </c>
      <c r="N1266" s="1" t="s">
        <v>7206</v>
      </c>
      <c r="O1266" s="1" t="s">
        <v>7207</v>
      </c>
      <c r="P1266" s="1">
        <v>176</v>
      </c>
      <c r="Q1266" s="1" t="s">
        <v>7208</v>
      </c>
      <c r="R1266">
        <f t="shared" ca="1" si="19"/>
        <v>0</v>
      </c>
      <c r="S1266">
        <f t="shared" ca="1" si="19"/>
        <v>0</v>
      </c>
    </row>
    <row r="1267" spans="1:19" ht="13.2">
      <c r="A1267" s="1" t="s">
        <v>7209</v>
      </c>
      <c r="B1267" s="1">
        <v>65</v>
      </c>
      <c r="C1267" s="1" t="str">
        <f ca="1">IFERROR(__xludf.DUMMYFUNCTION("GOOGLETRANSLATE(D1267,""en"",""pt"")"),"Médio")</f>
        <v>Médio</v>
      </c>
      <c r="D1267" s="3">
        <v>44257</v>
      </c>
      <c r="E1267" s="1">
        <v>1</v>
      </c>
      <c r="F1267" s="2" t="str">
        <f ca="1">IFERROR(__xludf.DUMMYFUNCTION("GOOGLETRANSLATE(I1267,""en"",""pt"")"),"Leite")</f>
        <v>Leite</v>
      </c>
      <c r="G1267" s="1" t="s">
        <v>7210</v>
      </c>
      <c r="H1267" s="6">
        <v>45348</v>
      </c>
      <c r="I1267" s="1" t="str">
        <f ca="1">IFERROR(__xludf.DUMMYFUNCTION("GOOGLETRANSLATE(O1267,""en"",""pt"")"),"1")</f>
        <v>1</v>
      </c>
      <c r="J1267" s="1" t="str">
        <f ca="1">IFERROR(__xludf.DUMMYFUNCTION("GOOGLETRANSLATE(Q1267,""en"",""pt"")"),"Pacote de polietileno")</f>
        <v>Pacote de polietileno</v>
      </c>
      <c r="K1267" s="3">
        <v>44234</v>
      </c>
      <c r="L1267" s="3">
        <v>44235</v>
      </c>
      <c r="M1267" s="1">
        <v>476</v>
      </c>
      <c r="N1267" s="1" t="s">
        <v>7211</v>
      </c>
      <c r="O1267" s="1" t="s">
        <v>7212</v>
      </c>
      <c r="P1267" s="1">
        <v>281</v>
      </c>
      <c r="Q1267" s="1" t="s">
        <v>3793</v>
      </c>
      <c r="R1267">
        <f t="shared" ca="1" si="19"/>
        <v>1</v>
      </c>
      <c r="S1267">
        <f t="shared" ca="1" si="19"/>
        <v>1</v>
      </c>
    </row>
    <row r="1268" spans="1:19" ht="13.2">
      <c r="A1268" s="1" t="s">
        <v>190</v>
      </c>
      <c r="B1268" s="1">
        <v>47</v>
      </c>
      <c r="C1268" s="1" t="str">
        <f ca="1">IFERROR(__xludf.DUMMYFUNCTION("GOOGLETRANSLATE(D1268,""en"",""pt"")"),"Grande")</f>
        <v>Grande</v>
      </c>
      <c r="D1268" s="3">
        <v>44084</v>
      </c>
      <c r="E1268" s="1">
        <v>8</v>
      </c>
      <c r="F1268" s="2" t="str">
        <f ca="1">IFERROR(__xludf.DUMMYFUNCTION("GOOGLETRANSLATE(I1268,""en"",""pt"")"),"Soro de leite coalhado")</f>
        <v>Soro de leite coalhado</v>
      </c>
      <c r="G1268" s="1" t="s">
        <v>7213</v>
      </c>
      <c r="H1268" s="1" t="s">
        <v>7214</v>
      </c>
      <c r="I1268" s="1" t="str">
        <f ca="1">IFERROR(__xludf.DUMMYFUNCTION("GOOGLETRANSLATE(O1268,""en"",""pt"")"),"8")</f>
        <v>8</v>
      </c>
      <c r="J1268" s="1" t="str">
        <f ca="1">IFERROR(__xludf.DUMMYFUNCTION("GOOGLETRANSLATE(Q1268,""en"",""pt"")"),"Refrigerado")</f>
        <v>Refrigerado</v>
      </c>
      <c r="K1268" s="3">
        <v>44069</v>
      </c>
      <c r="L1268" s="3">
        <v>44077</v>
      </c>
      <c r="M1268" s="1">
        <v>211</v>
      </c>
      <c r="N1268" s="1" t="s">
        <v>7215</v>
      </c>
      <c r="O1268" s="1" t="s">
        <v>7216</v>
      </c>
      <c r="P1268" s="1">
        <v>517</v>
      </c>
      <c r="Q1268" s="1" t="s">
        <v>7217</v>
      </c>
      <c r="R1268">
        <f t="shared" ca="1" si="19"/>
        <v>0</v>
      </c>
      <c r="S1268">
        <f t="shared" ca="1" si="19"/>
        <v>1</v>
      </c>
    </row>
    <row r="1269" spans="1:19" ht="13.2">
      <c r="A1269" s="1" t="s">
        <v>7218</v>
      </c>
      <c r="B1269" s="1">
        <v>84</v>
      </c>
      <c r="C1269" s="1" t="str">
        <f ca="1">IFERROR(__xludf.DUMMYFUNCTION("GOOGLETRANSLATE(D1269,""en"",""pt"")"),"Médio")</f>
        <v>Médio</v>
      </c>
      <c r="D1269" s="3">
        <v>43556</v>
      </c>
      <c r="E1269" s="1">
        <v>6</v>
      </c>
      <c r="F1269" s="2" t="str">
        <f ca="1">IFERROR(__xludf.DUMMYFUNCTION("GOOGLETRANSLATE(I1269,""en"",""pt"")"),"Coalhada")</f>
        <v>Coalhada</v>
      </c>
      <c r="G1269" s="1" t="s">
        <v>7219</v>
      </c>
      <c r="H1269" s="1" t="s">
        <v>7220</v>
      </c>
      <c r="I1269" s="1" t="str">
        <f ca="1">IFERROR(__xludf.DUMMYFUNCTION("GOOGLETRANSLATE(O1269,""en"",""pt"")"),"6")</f>
        <v>6</v>
      </c>
      <c r="J1269" s="1" t="str">
        <f ca="1">IFERROR(__xludf.DUMMYFUNCTION("GOOGLETRANSLATE(Q1269,""en"",""pt"")"),"Refrigerado")</f>
        <v>Refrigerado</v>
      </c>
      <c r="K1269" s="3">
        <v>43510</v>
      </c>
      <c r="L1269" s="3">
        <v>43516</v>
      </c>
      <c r="M1269" s="1">
        <v>214</v>
      </c>
      <c r="N1269" s="1" t="s">
        <v>405</v>
      </c>
      <c r="O1269" s="1" t="s">
        <v>7221</v>
      </c>
      <c r="P1269" s="1">
        <v>59</v>
      </c>
      <c r="Q1269" s="1" t="s">
        <v>1670</v>
      </c>
      <c r="R1269">
        <f t="shared" ca="1" si="19"/>
        <v>1</v>
      </c>
      <c r="S1269">
        <f t="shared" ca="1" si="19"/>
        <v>0</v>
      </c>
    </row>
    <row r="1270" spans="1:19" ht="13.2">
      <c r="A1270" s="1" t="s">
        <v>7222</v>
      </c>
      <c r="B1270" s="1">
        <v>14</v>
      </c>
      <c r="C1270" s="1" t="str">
        <f ca="1">IFERROR(__xludf.DUMMYFUNCTION("GOOGLETRANSLATE(D1270,""en"",""pt"")"),"Grande")</f>
        <v>Grande</v>
      </c>
      <c r="D1270" s="3">
        <v>43756</v>
      </c>
      <c r="E1270" s="1">
        <v>1</v>
      </c>
      <c r="F1270" s="2" t="str">
        <f ca="1">IFERROR(__xludf.DUMMYFUNCTION("GOOGLETRANSLATE(I1270,""en"",""pt"")"),"Leite")</f>
        <v>Leite</v>
      </c>
      <c r="G1270" s="1" t="s">
        <v>7223</v>
      </c>
      <c r="H1270" s="1" t="s">
        <v>5766</v>
      </c>
      <c r="I1270" s="1" t="str">
        <f ca="1">IFERROR(__xludf.DUMMYFUNCTION("GOOGLETRANSLATE(O1270,""en"",""pt"")"),"1")</f>
        <v>1</v>
      </c>
      <c r="J1270" s="1" t="str">
        <f ca="1">IFERROR(__xludf.DUMMYFUNCTION("GOOGLETRANSLATE(Q1270,""en"",""pt"")"),"Pacote de polietileno")</f>
        <v>Pacote de polietileno</v>
      </c>
      <c r="K1270" s="3">
        <v>43716</v>
      </c>
      <c r="L1270" s="3">
        <v>43717</v>
      </c>
      <c r="M1270" s="1">
        <v>449</v>
      </c>
      <c r="N1270" s="1" t="s">
        <v>4495</v>
      </c>
      <c r="O1270" s="1" t="s">
        <v>7224</v>
      </c>
      <c r="P1270" s="1">
        <v>89</v>
      </c>
      <c r="Q1270" s="1" t="s">
        <v>7225</v>
      </c>
      <c r="R1270">
        <f t="shared" ca="1" si="19"/>
        <v>0</v>
      </c>
      <c r="S1270">
        <f t="shared" ca="1" si="19"/>
        <v>1</v>
      </c>
    </row>
    <row r="1271" spans="1:19" ht="13.2">
      <c r="A1271" s="1" t="s">
        <v>7226</v>
      </c>
      <c r="B1271" s="1">
        <v>26</v>
      </c>
      <c r="C1271" s="1" t="str">
        <f ca="1">IFERROR(__xludf.DUMMYFUNCTION("GOOGLETRANSLATE(D1271,""en"",""pt"")"),"Pequeno")</f>
        <v>Pequeno</v>
      </c>
      <c r="D1271" s="3">
        <v>43977</v>
      </c>
      <c r="E1271" s="1">
        <v>6</v>
      </c>
      <c r="F1271" s="2" t="str">
        <f ca="1">IFERROR(__xludf.DUMMYFUNCTION("GOOGLETRANSLATE(I1271,""en"",""pt"")"),"Coalhada")</f>
        <v>Coalhada</v>
      </c>
      <c r="G1271" s="1" t="s">
        <v>7227</v>
      </c>
      <c r="H1271" s="1" t="s">
        <v>1624</v>
      </c>
      <c r="I1271" s="1" t="str">
        <f ca="1">IFERROR(__xludf.DUMMYFUNCTION("GOOGLETRANSLATE(O1271,""en"",""pt"")"),"7")</f>
        <v>7</v>
      </c>
      <c r="J1271" s="1" t="str">
        <f ca="1">IFERROR(__xludf.DUMMYFUNCTION("GOOGLETRANSLATE(Q1271,""en"",""pt"")"),"Refrigerado")</f>
        <v>Refrigerado</v>
      </c>
      <c r="K1271" s="3">
        <v>43959</v>
      </c>
      <c r="L1271" s="3">
        <v>43966</v>
      </c>
      <c r="M1271" s="1">
        <v>104</v>
      </c>
      <c r="N1271" s="1" t="s">
        <v>5538</v>
      </c>
      <c r="O1271" s="5">
        <v>541991</v>
      </c>
      <c r="P1271" s="1">
        <v>248</v>
      </c>
      <c r="Q1271" s="1" t="s">
        <v>7228</v>
      </c>
      <c r="R1271">
        <f t="shared" ca="1" si="19"/>
        <v>1</v>
      </c>
      <c r="S1271">
        <f t="shared" ca="1" si="19"/>
        <v>0</v>
      </c>
    </row>
    <row r="1272" spans="1:19" ht="13.2">
      <c r="A1272" s="1" t="s">
        <v>7229</v>
      </c>
      <c r="B1272" s="1">
        <v>39</v>
      </c>
      <c r="C1272" s="1" t="str">
        <f ca="1">IFERROR(__xludf.DUMMYFUNCTION("GOOGLETRANSLATE(D1272,""en"",""pt"")"),"Pequeno")</f>
        <v>Pequeno</v>
      </c>
      <c r="D1272" s="3">
        <v>44554</v>
      </c>
      <c r="E1272" s="1">
        <v>6</v>
      </c>
      <c r="F1272" s="2" t="str">
        <f ca="1">IFERROR(__xludf.DUMMYFUNCTION("GOOGLETRANSLATE(I1272,""en"",""pt"")"),"Coalhada")</f>
        <v>Coalhada</v>
      </c>
      <c r="G1272" s="1" t="s">
        <v>7230</v>
      </c>
      <c r="H1272" s="1" t="s">
        <v>7231</v>
      </c>
      <c r="I1272" s="1" t="str">
        <f ca="1">IFERROR(__xludf.DUMMYFUNCTION("GOOGLETRANSLATE(O1272,""en"",""pt"")"),"5")</f>
        <v>5</v>
      </c>
      <c r="J1272" s="1" t="str">
        <f ca="1">IFERROR(__xludf.DUMMYFUNCTION("GOOGLETRANSLATE(Q1272,""en"",""pt"")"),"Refrigerado")</f>
        <v>Refrigerado</v>
      </c>
      <c r="K1272" s="3">
        <v>44525</v>
      </c>
      <c r="L1272" s="3">
        <v>44530</v>
      </c>
      <c r="M1272" s="1">
        <v>582</v>
      </c>
      <c r="N1272" s="1" t="s">
        <v>7232</v>
      </c>
      <c r="O1272" s="1" t="s">
        <v>7233</v>
      </c>
      <c r="P1272" s="1">
        <v>230</v>
      </c>
      <c r="Q1272" s="1" t="s">
        <v>7234</v>
      </c>
      <c r="R1272">
        <f t="shared" ca="1" si="19"/>
        <v>0</v>
      </c>
      <c r="S1272">
        <f t="shared" ca="1" si="19"/>
        <v>0</v>
      </c>
    </row>
    <row r="1273" spans="1:19" ht="13.2">
      <c r="A1273" s="1" t="s">
        <v>7235</v>
      </c>
      <c r="B1273" s="1">
        <v>70</v>
      </c>
      <c r="C1273" s="1" t="str">
        <f ca="1">IFERROR(__xludf.DUMMYFUNCTION("GOOGLETRANSLATE(D1273,""en"",""pt"")"),"Grande")</f>
        <v>Grande</v>
      </c>
      <c r="D1273" s="3">
        <v>43728</v>
      </c>
      <c r="E1273" s="1">
        <v>3</v>
      </c>
      <c r="F1273" s="2" t="str">
        <f ca="1">IFERROR(__xludf.DUMMYFUNCTION("GOOGLETRANSLATE(I1273,""en"",""pt"")"),"Queijo")</f>
        <v>Queijo</v>
      </c>
      <c r="G1273" s="1" t="s">
        <v>7236</v>
      </c>
      <c r="H1273" s="1" t="s">
        <v>2216</v>
      </c>
      <c r="I1273" s="1" t="str">
        <f ca="1">IFERROR(__xludf.DUMMYFUNCTION("GOOGLETRANSLATE(O1273,""en"",""pt"")"),"47")</f>
        <v>47</v>
      </c>
      <c r="J1273" s="1" t="str">
        <f ca="1">IFERROR(__xludf.DUMMYFUNCTION("GOOGLETRANSLATE(Q1273,""en"",""pt"")"),"Congeladas")</f>
        <v>Congeladas</v>
      </c>
      <c r="K1273" s="3">
        <v>43727</v>
      </c>
      <c r="L1273" s="3">
        <v>43774</v>
      </c>
      <c r="M1273" s="1">
        <v>649</v>
      </c>
      <c r="N1273" s="1" t="s">
        <v>3673</v>
      </c>
      <c r="O1273" s="1" t="s">
        <v>7237</v>
      </c>
      <c r="P1273" s="1">
        <v>27</v>
      </c>
      <c r="Q1273" s="1" t="s">
        <v>7239</v>
      </c>
      <c r="R1273">
        <f t="shared" ca="1" si="19"/>
        <v>0</v>
      </c>
      <c r="S1273">
        <f t="shared" ca="1" si="19"/>
        <v>1</v>
      </c>
    </row>
    <row r="1274" spans="1:19" ht="13.2">
      <c r="A1274" s="1" t="s">
        <v>7240</v>
      </c>
      <c r="B1274" s="1">
        <v>81</v>
      </c>
      <c r="C1274" s="1" t="str">
        <f ca="1">IFERROR(__xludf.DUMMYFUNCTION("GOOGLETRANSLATE(D1274,""en"",""pt"")"),"Pequeno")</f>
        <v>Pequeno</v>
      </c>
      <c r="D1274" s="3">
        <v>43916</v>
      </c>
      <c r="E1274" s="1">
        <v>2</v>
      </c>
      <c r="F1274" s="2" t="str">
        <f ca="1">IFERROR(__xludf.DUMMYFUNCTION("GOOGLETRANSLATE(I1274,""en"",""pt"")"),"Manteiga")</f>
        <v>Manteiga</v>
      </c>
      <c r="G1274" s="1" t="s">
        <v>7241</v>
      </c>
      <c r="H1274" s="1" t="s">
        <v>522</v>
      </c>
      <c r="I1274" s="1" t="str">
        <f ca="1">IFERROR(__xludf.DUMMYFUNCTION("GOOGLETRANSLATE(O1274,""en"",""pt"")"),"36")</f>
        <v>36</v>
      </c>
      <c r="J1274" s="1" t="str">
        <f ca="1">IFERROR(__xludf.DUMMYFUNCTION("GOOGLETRANSLATE(Q1274,""en"",""pt"")"),"Congeladas")</f>
        <v>Congeladas</v>
      </c>
      <c r="K1274" s="3">
        <v>43860</v>
      </c>
      <c r="L1274" s="3">
        <v>43896</v>
      </c>
      <c r="M1274" s="1">
        <v>19</v>
      </c>
      <c r="N1274" s="1" t="s">
        <v>5373</v>
      </c>
      <c r="O1274" s="1" t="s">
        <v>7242</v>
      </c>
      <c r="P1274" s="1">
        <v>227</v>
      </c>
      <c r="Q1274" s="1" t="s">
        <v>7244</v>
      </c>
      <c r="R1274">
        <f t="shared" ca="1" si="19"/>
        <v>1</v>
      </c>
      <c r="S1274">
        <f t="shared" ca="1" si="19"/>
        <v>1</v>
      </c>
    </row>
    <row r="1275" spans="1:19" ht="13.2">
      <c r="A1275" s="1" t="s">
        <v>7245</v>
      </c>
      <c r="B1275" s="1">
        <v>68</v>
      </c>
      <c r="C1275" s="1" t="str">
        <f ca="1">IFERROR(__xludf.DUMMYFUNCTION("GOOGLETRANSLATE(D1275,""en"",""pt"")"),"Grande")</f>
        <v>Grande</v>
      </c>
      <c r="D1275" s="3">
        <v>43892</v>
      </c>
      <c r="E1275" s="1">
        <v>1</v>
      </c>
      <c r="F1275" s="2" t="str">
        <f ca="1">IFERROR(__xludf.DUMMYFUNCTION("GOOGLETRANSLATE(I1275,""en"",""pt"")"),"Leite")</f>
        <v>Leite</v>
      </c>
      <c r="G1275" s="1" t="s">
        <v>6804</v>
      </c>
      <c r="H1275" s="1" t="s">
        <v>2804</v>
      </c>
      <c r="I1275" s="1" t="str">
        <f ca="1">IFERROR(__xludf.DUMMYFUNCTION("GOOGLETRANSLATE(O1275,""en"",""pt"")"),"29")</f>
        <v>29</v>
      </c>
      <c r="J1275" s="1" t="str">
        <f ca="1">IFERROR(__xludf.DUMMYFUNCTION("GOOGLETRANSLATE(Q1275,""en"",""pt"")"),"Pacote Tetra")</f>
        <v>Pacote Tetra</v>
      </c>
      <c r="K1275" s="3">
        <v>43838</v>
      </c>
      <c r="L1275" s="3">
        <v>43867</v>
      </c>
      <c r="M1275" s="1">
        <v>8</v>
      </c>
      <c r="N1275" s="1" t="s">
        <v>7246</v>
      </c>
      <c r="O1275" s="1" t="s">
        <v>960</v>
      </c>
      <c r="P1275" s="1">
        <v>23</v>
      </c>
      <c r="Q1275" s="1" t="s">
        <v>7248</v>
      </c>
      <c r="R1275">
        <f t="shared" ca="1" si="19"/>
        <v>1</v>
      </c>
      <c r="S1275">
        <f t="shared" ca="1" si="19"/>
        <v>1</v>
      </c>
    </row>
    <row r="1276" spans="1:19" ht="13.2">
      <c r="A1276" s="1" t="s">
        <v>7249</v>
      </c>
      <c r="B1276" s="1">
        <v>31</v>
      </c>
      <c r="C1276" s="1" t="str">
        <f ca="1">IFERROR(__xludf.DUMMYFUNCTION("GOOGLETRANSLATE(D1276,""en"",""pt"")"),"Médio")</f>
        <v>Médio</v>
      </c>
      <c r="D1276" s="3">
        <v>44688</v>
      </c>
      <c r="E1276" s="1">
        <v>2</v>
      </c>
      <c r="F1276" s="2" t="str">
        <f ca="1">IFERROR(__xludf.DUMMYFUNCTION("GOOGLETRANSLATE(I1276,""en"",""pt"")"),"Manteiga")</f>
        <v>Manteiga</v>
      </c>
      <c r="G1276" s="1" t="s">
        <v>7250</v>
      </c>
      <c r="H1276" s="1" t="s">
        <v>353</v>
      </c>
      <c r="I1276" s="1" t="str">
        <f ca="1">IFERROR(__xludf.DUMMYFUNCTION("GOOGLETRANSLATE(O1276,""en"",""pt"")"),"36")</f>
        <v>36</v>
      </c>
      <c r="J1276" s="1" t="str">
        <f ca="1">IFERROR(__xludf.DUMMYFUNCTION("GOOGLETRANSLATE(Q1276,""en"",""pt"")"),"Congeladas")</f>
        <v>Congeladas</v>
      </c>
      <c r="K1276" s="3">
        <v>44652</v>
      </c>
      <c r="L1276" s="3">
        <v>44688</v>
      </c>
      <c r="M1276" s="1">
        <v>108</v>
      </c>
      <c r="N1276" s="1" t="s">
        <v>5435</v>
      </c>
      <c r="O1276" s="1" t="s">
        <v>7251</v>
      </c>
      <c r="P1276" s="1">
        <v>156</v>
      </c>
      <c r="Q1276" s="1" t="s">
        <v>7252</v>
      </c>
      <c r="R1276">
        <f t="shared" ca="1" si="19"/>
        <v>0</v>
      </c>
      <c r="S1276">
        <f t="shared" ca="1" si="19"/>
        <v>1</v>
      </c>
    </row>
    <row r="1277" spans="1:19" ht="13.2">
      <c r="A1277" s="1" t="s">
        <v>7253</v>
      </c>
      <c r="B1277" s="1">
        <v>56</v>
      </c>
      <c r="C1277" s="1" t="str">
        <f ca="1">IFERROR(__xludf.DUMMYFUNCTION("GOOGLETRANSLATE(D1277,""en"",""pt"")"),"Grande")</f>
        <v>Grande</v>
      </c>
      <c r="D1277" s="3">
        <v>43595</v>
      </c>
      <c r="E1277" s="1">
        <v>1</v>
      </c>
      <c r="F1277" s="2" t="str">
        <f ca="1">IFERROR(__xludf.DUMMYFUNCTION("GOOGLETRANSLATE(I1277,""en"",""pt"")"),"Leite")</f>
        <v>Leite</v>
      </c>
      <c r="G1277" s="1" t="s">
        <v>7254</v>
      </c>
      <c r="H1277" s="1" t="s">
        <v>7255</v>
      </c>
      <c r="I1277" s="1" t="str">
        <f ca="1">IFERROR(__xludf.DUMMYFUNCTION("GOOGLETRANSLATE(O1277,""en"",""pt"")"),"1")</f>
        <v>1</v>
      </c>
      <c r="J1277" s="1" t="str">
        <f ca="1">IFERROR(__xludf.DUMMYFUNCTION("GOOGLETRANSLATE(Q1277,""en"",""pt"")"),"Pacote de polietileno")</f>
        <v>Pacote de polietileno</v>
      </c>
      <c r="K1277" s="3">
        <v>43578</v>
      </c>
      <c r="L1277" s="3">
        <v>43579</v>
      </c>
      <c r="M1277" s="1">
        <v>367</v>
      </c>
      <c r="N1277" s="1" t="s">
        <v>7256</v>
      </c>
      <c r="O1277" s="1" t="s">
        <v>7257</v>
      </c>
      <c r="P1277" s="1">
        <v>525</v>
      </c>
      <c r="Q1277" s="1" t="s">
        <v>7258</v>
      </c>
      <c r="R1277">
        <f t="shared" ca="1" si="19"/>
        <v>0</v>
      </c>
      <c r="S1277">
        <f t="shared" ca="1" si="19"/>
        <v>1</v>
      </c>
    </row>
    <row r="1278" spans="1:19" ht="13.2">
      <c r="A1278" s="1" t="s">
        <v>7259</v>
      </c>
      <c r="B1278" s="1">
        <v>33</v>
      </c>
      <c r="C1278" s="1" t="str">
        <f ca="1">IFERROR(__xludf.DUMMYFUNCTION("GOOGLETRANSLATE(D1278,""en"",""pt"")"),"Grande")</f>
        <v>Grande</v>
      </c>
      <c r="D1278" s="3">
        <v>43483</v>
      </c>
      <c r="E1278" s="1">
        <v>1</v>
      </c>
      <c r="F1278" s="2" t="str">
        <f ca="1">IFERROR(__xludf.DUMMYFUNCTION("GOOGLETRANSLATE(I1278,""en"",""pt"")"),"Leite")</f>
        <v>Leite</v>
      </c>
      <c r="G1278" s="1" t="s">
        <v>7260</v>
      </c>
      <c r="H1278" s="1" t="s">
        <v>7261</v>
      </c>
      <c r="I1278" s="1" t="str">
        <f ca="1">IFERROR(__xludf.DUMMYFUNCTION("GOOGLETRANSLATE(O1278,""en"",""pt"")"),"30")</f>
        <v>30</v>
      </c>
      <c r="J1278" s="1" t="str">
        <f ca="1">IFERROR(__xludf.DUMMYFUNCTION("GOOGLETRANSLATE(Q1278,""en"",""pt"")"),"Pacote Tetra")</f>
        <v>Pacote Tetra</v>
      </c>
      <c r="K1278" s="3">
        <v>43455</v>
      </c>
      <c r="L1278" s="3">
        <v>43485</v>
      </c>
      <c r="M1278" s="1">
        <v>353</v>
      </c>
      <c r="N1278" s="1" t="s">
        <v>3263</v>
      </c>
      <c r="O1278" s="1" t="s">
        <v>7262</v>
      </c>
      <c r="P1278" s="1">
        <v>58</v>
      </c>
      <c r="Q1278" s="1" t="s">
        <v>7263</v>
      </c>
      <c r="R1278">
        <f t="shared" ca="1" si="19"/>
        <v>1</v>
      </c>
      <c r="S1278">
        <f t="shared" ca="1" si="19"/>
        <v>1</v>
      </c>
    </row>
    <row r="1279" spans="1:19" ht="13.2">
      <c r="A1279" s="1" t="s">
        <v>7264</v>
      </c>
      <c r="B1279" s="1">
        <v>16</v>
      </c>
      <c r="C1279" s="1" t="str">
        <f ca="1">IFERROR(__xludf.DUMMYFUNCTION("GOOGLETRANSLATE(D1279,""en"",""pt"")"),"Grande")</f>
        <v>Grande</v>
      </c>
      <c r="D1279" s="3">
        <v>44323</v>
      </c>
      <c r="E1279" s="1">
        <v>4</v>
      </c>
      <c r="F1279" s="2" t="str">
        <f ca="1">IFERROR(__xludf.DUMMYFUNCTION("GOOGLETRANSLATE(I1279,""en"",""pt"")"),"Iogurte")</f>
        <v>Iogurte</v>
      </c>
      <c r="G1279" s="1" t="s">
        <v>7265</v>
      </c>
      <c r="H1279" s="1" t="s">
        <v>3882</v>
      </c>
      <c r="I1279" s="1" t="str">
        <f ca="1">IFERROR(__xludf.DUMMYFUNCTION("GOOGLETRANSLATE(O1279,""en"",""pt"")"),"30")</f>
        <v>30</v>
      </c>
      <c r="J1279" s="1" t="str">
        <f ca="1">IFERROR(__xludf.DUMMYFUNCTION("GOOGLETRANSLATE(Q1279,""en"",""pt"")"),"Refrigerado")</f>
        <v>Refrigerado</v>
      </c>
      <c r="K1279" s="3">
        <v>44290</v>
      </c>
      <c r="L1279" s="3">
        <v>44320</v>
      </c>
      <c r="M1279" s="1">
        <v>738</v>
      </c>
      <c r="N1279" s="1" t="s">
        <v>5875</v>
      </c>
      <c r="O1279" s="1" t="s">
        <v>7266</v>
      </c>
      <c r="P1279" s="1">
        <v>79</v>
      </c>
      <c r="Q1279" s="1" t="s">
        <v>2641</v>
      </c>
      <c r="R1279">
        <f t="shared" ca="1" si="19"/>
        <v>0</v>
      </c>
      <c r="S1279">
        <f t="shared" ca="1" si="19"/>
        <v>0</v>
      </c>
    </row>
    <row r="1280" spans="1:19" ht="13.2">
      <c r="A1280" s="1" t="s">
        <v>7267</v>
      </c>
      <c r="B1280" s="1">
        <v>54</v>
      </c>
      <c r="C1280" s="1" t="str">
        <f ca="1">IFERROR(__xludf.DUMMYFUNCTION("GOOGLETRANSLATE(D1280,""en"",""pt"")"),"Médio")</f>
        <v>Médio</v>
      </c>
      <c r="D1280" s="3">
        <v>44167</v>
      </c>
      <c r="E1280" s="1">
        <v>1</v>
      </c>
      <c r="F1280" s="2" t="str">
        <f ca="1">IFERROR(__xludf.DUMMYFUNCTION("GOOGLETRANSLATE(I1280,""en"",""pt"")"),"Leite")</f>
        <v>Leite</v>
      </c>
      <c r="G1280" s="1" t="s">
        <v>7268</v>
      </c>
      <c r="H1280" s="1" t="s">
        <v>7269</v>
      </c>
      <c r="I1280" s="1" t="str">
        <f ca="1">IFERROR(__xludf.DUMMYFUNCTION("GOOGLETRANSLATE(O1280,""en"",""pt"")"),"2")</f>
        <v>2</v>
      </c>
      <c r="J1280" s="1" t="str">
        <f ca="1">IFERROR(__xludf.DUMMYFUNCTION("GOOGLETRANSLATE(Q1280,""en"",""pt"")"),"Pacote de polietileno")</f>
        <v>Pacote de polietileno</v>
      </c>
      <c r="K1280" s="3">
        <v>44122</v>
      </c>
      <c r="L1280" s="3">
        <v>44124</v>
      </c>
      <c r="M1280" s="1">
        <v>329</v>
      </c>
      <c r="N1280" s="1" t="s">
        <v>7270</v>
      </c>
      <c r="O1280" s="1" t="s">
        <v>7271</v>
      </c>
      <c r="P1280" s="1">
        <v>408</v>
      </c>
      <c r="Q1280" s="1" t="s">
        <v>7273</v>
      </c>
      <c r="R1280">
        <f t="shared" ca="1" si="19"/>
        <v>0</v>
      </c>
      <c r="S1280">
        <f t="shared" ca="1" si="19"/>
        <v>0</v>
      </c>
    </row>
    <row r="1281" spans="1:19" ht="13.2">
      <c r="A1281" s="1" t="s">
        <v>7274</v>
      </c>
      <c r="B1281" s="1">
        <v>64</v>
      </c>
      <c r="C1281" s="1" t="str">
        <f ca="1">IFERROR(__xludf.DUMMYFUNCTION("GOOGLETRANSLATE(D1281,""en"",""pt"")"),"Pequeno")</f>
        <v>Pequeno</v>
      </c>
      <c r="D1281" s="3">
        <v>43837</v>
      </c>
      <c r="E1281" s="1">
        <v>3</v>
      </c>
      <c r="F1281" s="2" t="str">
        <f ca="1">IFERROR(__xludf.DUMMYFUNCTION("GOOGLETRANSLATE(I1281,""en"",""pt"")"),"Queijo")</f>
        <v>Queijo</v>
      </c>
      <c r="G1281" s="1" t="s">
        <v>7275</v>
      </c>
      <c r="H1281" s="1" t="s">
        <v>6010</v>
      </c>
      <c r="I1281" s="1" t="str">
        <f ca="1">IFERROR(__xludf.DUMMYFUNCTION("GOOGLETRANSLATE(O1281,""en"",""pt"")"),"50")</f>
        <v>50</v>
      </c>
      <c r="J1281" s="1" t="str">
        <f ca="1">IFERROR(__xludf.DUMMYFUNCTION("GOOGLETRANSLATE(Q1281,""en"",""pt"")"),"Refrigerado")</f>
        <v>Refrigerado</v>
      </c>
      <c r="K1281" s="3">
        <v>43835</v>
      </c>
      <c r="L1281" s="3">
        <v>43885</v>
      </c>
      <c r="M1281" s="1">
        <v>169</v>
      </c>
      <c r="N1281" s="1" t="s">
        <v>7276</v>
      </c>
      <c r="O1281" s="1" t="s">
        <v>7277</v>
      </c>
      <c r="P1281" s="1">
        <v>674</v>
      </c>
      <c r="Q1281" s="1" t="s">
        <v>5556</v>
      </c>
      <c r="R1281">
        <f t="shared" ca="1" si="19"/>
        <v>0</v>
      </c>
      <c r="S1281">
        <f t="shared" ca="1" si="19"/>
        <v>0</v>
      </c>
    </row>
    <row r="1282" spans="1:19" ht="13.2">
      <c r="A1282" s="1" t="s">
        <v>7278</v>
      </c>
      <c r="B1282" s="1">
        <v>51</v>
      </c>
      <c r="C1282" s="1" t="str">
        <f ca="1">IFERROR(__xludf.DUMMYFUNCTION("GOOGLETRANSLATE(D1282,""en"",""pt"")"),"Grande")</f>
        <v>Grande</v>
      </c>
      <c r="D1282" s="3">
        <v>44368</v>
      </c>
      <c r="E1282" s="1">
        <v>1</v>
      </c>
      <c r="F1282" s="2" t="str">
        <f ca="1">IFERROR(__xludf.DUMMYFUNCTION("GOOGLETRANSLATE(I1282,""en"",""pt"")"),"Leite")</f>
        <v>Leite</v>
      </c>
      <c r="G1282" s="1" t="s">
        <v>7279</v>
      </c>
      <c r="H1282" s="1" t="s">
        <v>1126</v>
      </c>
      <c r="I1282" s="1" t="str">
        <f ca="1">IFERROR(__xludf.DUMMYFUNCTION("GOOGLETRANSLATE(O1282,""en"",""pt"")"),"1")</f>
        <v>1</v>
      </c>
      <c r="J1282" s="1" t="str">
        <f ca="1">IFERROR(__xludf.DUMMYFUNCTION("GOOGLETRANSLATE(Q1282,""en"",""pt"")"),"Pacote de polietileno")</f>
        <v>Pacote de polietileno</v>
      </c>
      <c r="K1282" s="3">
        <v>44352</v>
      </c>
      <c r="L1282" s="3">
        <v>44353</v>
      </c>
      <c r="M1282" s="1">
        <v>612</v>
      </c>
      <c r="N1282" s="1" t="s">
        <v>3319</v>
      </c>
      <c r="O1282" s="1" t="s">
        <v>7280</v>
      </c>
      <c r="P1282" s="1">
        <v>116</v>
      </c>
      <c r="Q1282" s="1" t="s">
        <v>4919</v>
      </c>
      <c r="R1282">
        <f t="shared" ca="1" si="19"/>
        <v>1</v>
      </c>
      <c r="S1282">
        <f t="shared" ca="1" si="19"/>
        <v>0</v>
      </c>
    </row>
    <row r="1283" spans="1:19" ht="13.2">
      <c r="A1283" s="1" t="s">
        <v>7282</v>
      </c>
      <c r="B1283" s="1">
        <v>43</v>
      </c>
      <c r="C1283" s="1" t="str">
        <f ca="1">IFERROR(__xludf.DUMMYFUNCTION("GOOGLETRANSLATE(D1283,""en"",""pt"")"),"Médio")</f>
        <v>Médio</v>
      </c>
      <c r="D1283" s="3">
        <v>44293</v>
      </c>
      <c r="E1283" s="1">
        <v>3</v>
      </c>
      <c r="F1283" s="2" t="str">
        <f ca="1">IFERROR(__xludf.DUMMYFUNCTION("GOOGLETRANSLATE(I1283,""en"",""pt"")"),"Queijo")</f>
        <v>Queijo</v>
      </c>
      <c r="G1283" s="1" t="s">
        <v>7283</v>
      </c>
      <c r="H1283" s="1" t="s">
        <v>6748</v>
      </c>
      <c r="I1283" s="1" t="str">
        <f ca="1">IFERROR(__xludf.DUMMYFUNCTION("GOOGLETRANSLATE(O1283,""en"",""pt"")"),"83")</f>
        <v>83</v>
      </c>
      <c r="J1283" s="1" t="str">
        <f ca="1">IFERROR(__xludf.DUMMYFUNCTION("GOOGLETRANSLATE(Q1283,""en"",""pt"")"),"Refrigerado")</f>
        <v>Refrigerado</v>
      </c>
      <c r="K1283" s="3">
        <v>44233</v>
      </c>
      <c r="L1283" s="3">
        <v>44316</v>
      </c>
      <c r="M1283" s="1">
        <v>15</v>
      </c>
      <c r="N1283" s="1" t="s">
        <v>7284</v>
      </c>
      <c r="O1283" s="1" t="s">
        <v>7285</v>
      </c>
      <c r="P1283" s="1">
        <v>3</v>
      </c>
      <c r="Q1283" s="1" t="s">
        <v>7287</v>
      </c>
      <c r="R1283">
        <f t="shared" ref="R1283:S1346" ca="1" si="20">RANDBETWEEN(0,1)</f>
        <v>1</v>
      </c>
      <c r="S1283">
        <f t="shared" ca="1" si="20"/>
        <v>0</v>
      </c>
    </row>
    <row r="1284" spans="1:19" ht="13.2">
      <c r="A1284" s="1" t="s">
        <v>7288</v>
      </c>
      <c r="B1284" s="1">
        <v>89</v>
      </c>
      <c r="C1284" s="1" t="str">
        <f ca="1">IFERROR(__xludf.DUMMYFUNCTION("GOOGLETRANSLATE(D1284,""en"",""pt"")"),"Médio")</f>
        <v>Médio</v>
      </c>
      <c r="D1284" s="3">
        <v>43479</v>
      </c>
      <c r="E1284" s="1">
        <v>3</v>
      </c>
      <c r="F1284" s="2" t="str">
        <f ca="1">IFERROR(__xludf.DUMMYFUNCTION("GOOGLETRANSLATE(I1284,""en"",""pt"")"),"Queijo")</f>
        <v>Queijo</v>
      </c>
      <c r="G1284" s="1" t="s">
        <v>7289</v>
      </c>
      <c r="H1284" s="1" t="s">
        <v>7290</v>
      </c>
      <c r="I1284" s="1" t="str">
        <f ca="1">IFERROR(__xludf.DUMMYFUNCTION("GOOGLETRANSLATE(O1284,""en"",""pt"")"),"47")</f>
        <v>47</v>
      </c>
      <c r="J1284" s="1" t="str">
        <f ca="1">IFERROR(__xludf.DUMMYFUNCTION("GOOGLETRANSLATE(Q1284,""en"",""pt"")"),"Congeladas")</f>
        <v>Congeladas</v>
      </c>
      <c r="K1284" s="3">
        <v>43477</v>
      </c>
      <c r="L1284" s="3">
        <v>43524</v>
      </c>
      <c r="M1284" s="1">
        <v>167</v>
      </c>
      <c r="N1284" s="1" t="s">
        <v>7291</v>
      </c>
      <c r="O1284" s="1" t="s">
        <v>7292</v>
      </c>
      <c r="P1284" s="1">
        <v>81</v>
      </c>
      <c r="Q1284" s="1" t="s">
        <v>7293</v>
      </c>
      <c r="R1284">
        <f t="shared" ca="1" si="20"/>
        <v>1</v>
      </c>
      <c r="S1284">
        <f t="shared" ca="1" si="20"/>
        <v>1</v>
      </c>
    </row>
    <row r="1285" spans="1:19" ht="13.2">
      <c r="A1285" s="1" t="s">
        <v>7294</v>
      </c>
      <c r="B1285" s="1">
        <v>91</v>
      </c>
      <c r="C1285" s="1" t="str">
        <f ca="1">IFERROR(__xludf.DUMMYFUNCTION("GOOGLETRANSLATE(D1285,""en"",""pt"")"),"Pequeno")</f>
        <v>Pequeno</v>
      </c>
      <c r="D1285" s="3">
        <v>44757</v>
      </c>
      <c r="E1285" s="1">
        <v>2</v>
      </c>
      <c r="F1285" s="2" t="str">
        <f ca="1">IFERROR(__xludf.DUMMYFUNCTION("GOOGLETRANSLATE(I1285,""en"",""pt"")"),"Manteiga")</f>
        <v>Manteiga</v>
      </c>
      <c r="G1285" s="1" t="s">
        <v>7295</v>
      </c>
      <c r="H1285" s="1" t="s">
        <v>7296</v>
      </c>
      <c r="I1285" s="1" t="str">
        <f ca="1">IFERROR(__xludf.DUMMYFUNCTION("GOOGLETRANSLATE(O1285,""en"",""pt"")"),"35")</f>
        <v>35</v>
      </c>
      <c r="J1285" s="1" t="str">
        <f ca="1">IFERROR(__xludf.DUMMYFUNCTION("GOOGLETRANSLATE(Q1285,""en"",""pt"")"),"Refrigerado")</f>
        <v>Refrigerado</v>
      </c>
      <c r="K1285" s="3">
        <v>44747</v>
      </c>
      <c r="L1285" s="3">
        <v>44782</v>
      </c>
      <c r="M1285" s="1">
        <v>433</v>
      </c>
      <c r="N1285" s="1" t="s">
        <v>7297</v>
      </c>
      <c r="O1285" s="1" t="s">
        <v>7298</v>
      </c>
      <c r="P1285" s="1">
        <v>184</v>
      </c>
      <c r="Q1285" s="1" t="s">
        <v>7299</v>
      </c>
      <c r="R1285">
        <f t="shared" ca="1" si="20"/>
        <v>0</v>
      </c>
      <c r="S1285">
        <f t="shared" ca="1" si="20"/>
        <v>0</v>
      </c>
    </row>
    <row r="1286" spans="1:19" ht="13.2">
      <c r="A1286" s="1" t="s">
        <v>7300</v>
      </c>
      <c r="B1286" s="1">
        <v>68</v>
      </c>
      <c r="C1286" s="1" t="str">
        <f ca="1">IFERROR(__xludf.DUMMYFUNCTION("GOOGLETRANSLATE(D1286,""en"",""pt"")"),"Médio")</f>
        <v>Médio</v>
      </c>
      <c r="D1286" s="3">
        <v>44696</v>
      </c>
      <c r="E1286" s="1">
        <v>2</v>
      </c>
      <c r="F1286" s="2" t="str">
        <f ca="1">IFERROR(__xludf.DUMMYFUNCTION("GOOGLETRANSLATE(I1286,""en"",""pt"")"),"Manteiga")</f>
        <v>Manteiga</v>
      </c>
      <c r="G1286" s="1" t="s">
        <v>7301</v>
      </c>
      <c r="H1286" s="1" t="s">
        <v>7302</v>
      </c>
      <c r="I1286" s="1" t="str">
        <f ca="1">IFERROR(__xludf.DUMMYFUNCTION("GOOGLETRANSLATE(O1286,""en"",""pt"")"),"34")</f>
        <v>34</v>
      </c>
      <c r="J1286" s="1" t="str">
        <f ca="1">IFERROR(__xludf.DUMMYFUNCTION("GOOGLETRANSLATE(Q1286,""en"",""pt"")"),"Congeladas")</f>
        <v>Congeladas</v>
      </c>
      <c r="K1286" s="3">
        <v>44656</v>
      </c>
      <c r="L1286" s="3">
        <v>44690</v>
      </c>
      <c r="M1286" s="1">
        <v>9</v>
      </c>
      <c r="N1286" s="1" t="s">
        <v>7303</v>
      </c>
      <c r="O1286" s="1" t="s">
        <v>7304</v>
      </c>
      <c r="P1286" s="1">
        <v>89</v>
      </c>
      <c r="Q1286" s="1" t="s">
        <v>7305</v>
      </c>
      <c r="R1286">
        <f t="shared" ca="1" si="20"/>
        <v>1</v>
      </c>
      <c r="S1286">
        <f t="shared" ca="1" si="20"/>
        <v>0</v>
      </c>
    </row>
    <row r="1287" spans="1:19" ht="13.2">
      <c r="A1287" s="1" t="s">
        <v>7306</v>
      </c>
      <c r="B1287" s="1">
        <v>56</v>
      </c>
      <c r="C1287" s="1" t="str">
        <f ca="1">IFERROR(__xludf.DUMMYFUNCTION("GOOGLETRANSLATE(D1287,""en"",""pt"")"),"Médio")</f>
        <v>Médio</v>
      </c>
      <c r="D1287" s="3">
        <v>43871</v>
      </c>
      <c r="E1287" s="1">
        <v>3</v>
      </c>
      <c r="F1287" s="2" t="str">
        <f ca="1">IFERROR(__xludf.DUMMYFUNCTION("GOOGLETRANSLATE(I1287,""en"",""pt"")"),"Queijo")</f>
        <v>Queijo</v>
      </c>
      <c r="G1287" s="1" t="s">
        <v>7307</v>
      </c>
      <c r="H1287" s="4">
        <v>45559</v>
      </c>
      <c r="I1287" s="1" t="str">
        <f ca="1">IFERROR(__xludf.DUMMYFUNCTION("GOOGLETRANSLATE(O1287,""en"",""pt"")"),"33")</f>
        <v>33</v>
      </c>
      <c r="J1287" s="1" t="str">
        <f ca="1">IFERROR(__xludf.DUMMYFUNCTION("GOOGLETRANSLATE(Q1287,""en"",""pt"")"),"Congeladas")</f>
        <v>Congeladas</v>
      </c>
      <c r="K1287" s="3">
        <v>43859</v>
      </c>
      <c r="L1287" s="3">
        <v>43892</v>
      </c>
      <c r="M1287" s="1">
        <v>220</v>
      </c>
      <c r="N1287" s="4">
        <v>45439</v>
      </c>
      <c r="O1287" s="1" t="s">
        <v>7308</v>
      </c>
      <c r="P1287" s="1">
        <v>436</v>
      </c>
      <c r="Q1287" s="1" t="s">
        <v>4654</v>
      </c>
      <c r="R1287">
        <f t="shared" ca="1" si="20"/>
        <v>0</v>
      </c>
      <c r="S1287">
        <f t="shared" ca="1" si="20"/>
        <v>1</v>
      </c>
    </row>
    <row r="1288" spans="1:19" ht="13.2">
      <c r="A1288" s="1" t="s">
        <v>7309</v>
      </c>
      <c r="B1288" s="1">
        <v>25</v>
      </c>
      <c r="C1288" s="1" t="str">
        <f ca="1">IFERROR(__xludf.DUMMYFUNCTION("GOOGLETRANSLATE(D1288,""en"",""pt"")"),"Médio")</f>
        <v>Médio</v>
      </c>
      <c r="D1288" s="3">
        <v>44412</v>
      </c>
      <c r="E1288" s="1">
        <v>8</v>
      </c>
      <c r="F1288" s="2" t="str">
        <f ca="1">IFERROR(__xludf.DUMMYFUNCTION("GOOGLETRANSLATE(I1288,""en"",""pt"")"),"Soro de leite coalhado")</f>
        <v>Soro de leite coalhado</v>
      </c>
      <c r="G1288" s="1" t="s">
        <v>2837</v>
      </c>
      <c r="H1288" s="1" t="s">
        <v>3128</v>
      </c>
      <c r="I1288" s="1" t="str">
        <f ca="1">IFERROR(__xludf.DUMMYFUNCTION("GOOGLETRANSLATE(O1288,""en"",""pt"")"),"11")</f>
        <v>11</v>
      </c>
      <c r="J1288" s="1" t="str">
        <f ca="1">IFERROR(__xludf.DUMMYFUNCTION("GOOGLETRANSLATE(Q1288,""en"",""pt"")"),"Refrigerado")</f>
        <v>Refrigerado</v>
      </c>
      <c r="K1288" s="3">
        <v>44361</v>
      </c>
      <c r="L1288" s="3">
        <v>44372</v>
      </c>
      <c r="M1288" s="1">
        <v>180</v>
      </c>
      <c r="N1288" s="1" t="s">
        <v>7310</v>
      </c>
      <c r="O1288" s="1" t="s">
        <v>7311</v>
      </c>
      <c r="P1288" s="1">
        <v>138</v>
      </c>
      <c r="Q1288" s="1" t="s">
        <v>7312</v>
      </c>
      <c r="R1288">
        <f t="shared" ca="1" si="20"/>
        <v>1</v>
      </c>
      <c r="S1288">
        <f t="shared" ca="1" si="20"/>
        <v>1</v>
      </c>
    </row>
    <row r="1289" spans="1:19" ht="13.2">
      <c r="A1289" s="1" t="s">
        <v>7313</v>
      </c>
      <c r="B1289" s="1">
        <v>47</v>
      </c>
      <c r="C1289" s="1" t="str">
        <f ca="1">IFERROR(__xludf.DUMMYFUNCTION("GOOGLETRANSLATE(D1289,""en"",""pt"")"),"Pequeno")</f>
        <v>Pequeno</v>
      </c>
      <c r="D1289" s="3">
        <v>44531</v>
      </c>
      <c r="E1289" s="1">
        <v>10</v>
      </c>
      <c r="F1289" s="2" t="str">
        <f ca="1">IFERROR(__xludf.DUMMYFUNCTION("GOOGLETRANSLATE(I1289,""en"",""pt"")"),"ghee")</f>
        <v>ghee</v>
      </c>
      <c r="G1289" s="1" t="s">
        <v>7314</v>
      </c>
      <c r="H1289" s="1" t="s">
        <v>7315</v>
      </c>
      <c r="I1289" s="1" t="str">
        <f ca="1">IFERROR(__xludf.DUMMYFUNCTION("GOOGLETRANSLATE(O1289,""en"",""pt"")"),"118")</f>
        <v>118</v>
      </c>
      <c r="J1289" s="1" t="str">
        <f ca="1">IFERROR(__xludf.DUMMYFUNCTION("GOOGLETRANSLATE(Q1289,""en"",""pt"")"),"Ambiente")</f>
        <v>Ambiente</v>
      </c>
      <c r="K1289" s="3">
        <v>44480</v>
      </c>
      <c r="L1289" s="3">
        <v>44598</v>
      </c>
      <c r="M1289" s="1">
        <v>335</v>
      </c>
      <c r="N1289" s="1" t="s">
        <v>5036</v>
      </c>
      <c r="O1289" s="1" t="s">
        <v>7316</v>
      </c>
      <c r="P1289" s="1">
        <v>52</v>
      </c>
      <c r="Q1289" s="1" t="s">
        <v>7317</v>
      </c>
      <c r="R1289">
        <f t="shared" ca="1" si="20"/>
        <v>1</v>
      </c>
      <c r="S1289">
        <f t="shared" ca="1" si="20"/>
        <v>1</v>
      </c>
    </row>
    <row r="1290" spans="1:19" ht="13.2">
      <c r="A1290" s="1" t="s">
        <v>7318</v>
      </c>
      <c r="B1290" s="1">
        <v>28</v>
      </c>
      <c r="C1290" s="1" t="str">
        <f ca="1">IFERROR(__xludf.DUMMYFUNCTION("GOOGLETRANSLATE(D1290,""en"",""pt"")"),"Médio")</f>
        <v>Médio</v>
      </c>
      <c r="D1290" s="3">
        <v>43682</v>
      </c>
      <c r="E1290" s="1">
        <v>1</v>
      </c>
      <c r="F1290" s="2" t="str">
        <f ca="1">IFERROR(__xludf.DUMMYFUNCTION("GOOGLETRANSLATE(I1290,""en"",""pt"")"),"Leite")</f>
        <v>Leite</v>
      </c>
      <c r="G1290" s="1" t="s">
        <v>7319</v>
      </c>
      <c r="H1290" s="1" t="s">
        <v>7320</v>
      </c>
      <c r="I1290" s="1" t="str">
        <f ca="1">IFERROR(__xludf.DUMMYFUNCTION("GOOGLETRANSLATE(O1290,""en"",""pt"")"),"22")</f>
        <v>22</v>
      </c>
      <c r="J1290" s="1" t="str">
        <f ca="1">IFERROR(__xludf.DUMMYFUNCTION("GOOGLETRANSLATE(Q1290,""en"",""pt"")"),"Pacote Tetra")</f>
        <v>Pacote Tetra</v>
      </c>
      <c r="K1290" s="3">
        <v>43664</v>
      </c>
      <c r="L1290" s="3">
        <v>43686</v>
      </c>
      <c r="M1290" s="1">
        <v>473</v>
      </c>
      <c r="N1290" s="6">
        <v>45349</v>
      </c>
      <c r="O1290" s="1" t="s">
        <v>7321</v>
      </c>
      <c r="P1290" s="1">
        <v>158</v>
      </c>
      <c r="Q1290" s="1" t="s">
        <v>4721</v>
      </c>
      <c r="R1290">
        <f t="shared" ca="1" si="20"/>
        <v>1</v>
      </c>
      <c r="S1290">
        <f t="shared" ca="1" si="20"/>
        <v>0</v>
      </c>
    </row>
    <row r="1291" spans="1:19" ht="13.2">
      <c r="A1291" s="1" t="s">
        <v>7323</v>
      </c>
      <c r="B1291" s="1">
        <v>55</v>
      </c>
      <c r="C1291" s="1" t="str">
        <f ca="1">IFERROR(__xludf.DUMMYFUNCTION("GOOGLETRANSLATE(D1291,""en"",""pt"")"),"Pequeno")</f>
        <v>Pequeno</v>
      </c>
      <c r="D1291" s="3">
        <v>44587</v>
      </c>
      <c r="E1291" s="1">
        <v>1</v>
      </c>
      <c r="F1291" s="2" t="str">
        <f ca="1">IFERROR(__xludf.DUMMYFUNCTION("GOOGLETRANSLATE(I1291,""en"",""pt"")"),"Leite")</f>
        <v>Leite</v>
      </c>
      <c r="G1291" s="1" t="s">
        <v>7324</v>
      </c>
      <c r="H1291" s="1" t="s">
        <v>7325</v>
      </c>
      <c r="I1291" s="1" t="str">
        <f ca="1">IFERROR(__xludf.DUMMYFUNCTION("GOOGLETRANSLATE(O1291,""en"",""pt"")"),"24")</f>
        <v>24</v>
      </c>
      <c r="J1291" s="1" t="str">
        <f ca="1">IFERROR(__xludf.DUMMYFUNCTION("GOOGLETRANSLATE(Q1291,""en"",""pt"")"),"Pacote Tetra")</f>
        <v>Pacote Tetra</v>
      </c>
      <c r="K1291" s="3">
        <v>44564</v>
      </c>
      <c r="L1291" s="3">
        <v>44588</v>
      </c>
      <c r="M1291" s="1">
        <v>218</v>
      </c>
      <c r="N1291" s="1" t="s">
        <v>5699</v>
      </c>
      <c r="O1291" s="1" t="s">
        <v>7326</v>
      </c>
      <c r="P1291" s="1">
        <v>393</v>
      </c>
      <c r="Q1291" s="1" t="s">
        <v>7327</v>
      </c>
      <c r="R1291">
        <f t="shared" ca="1" si="20"/>
        <v>0</v>
      </c>
      <c r="S1291">
        <f t="shared" ca="1" si="20"/>
        <v>0</v>
      </c>
    </row>
    <row r="1292" spans="1:19" ht="13.2">
      <c r="A1292" s="1" t="s">
        <v>7328</v>
      </c>
      <c r="B1292" s="1">
        <v>25</v>
      </c>
      <c r="C1292" s="1" t="str">
        <f ca="1">IFERROR(__xludf.DUMMYFUNCTION("GOOGLETRANSLATE(D1292,""en"",""pt"")"),"Pequeno")</f>
        <v>Pequeno</v>
      </c>
      <c r="D1292" s="3">
        <v>44737</v>
      </c>
      <c r="E1292" s="1">
        <v>9</v>
      </c>
      <c r="F1292" s="2" t="str">
        <f ca="1">IFERROR(__xludf.DUMMYFUNCTION("GOOGLETRANSLATE(I1292,""en"",""pt"")"),"Painel")</f>
        <v>Painel</v>
      </c>
      <c r="G1292" s="1" t="s">
        <v>7329</v>
      </c>
      <c r="H1292" s="1" t="s">
        <v>7330</v>
      </c>
      <c r="I1292" s="1" t="str">
        <f ca="1">IFERROR(__xludf.DUMMYFUNCTION("GOOGLETRANSLATE(O1292,""en"",""pt"")"),"10")</f>
        <v>10</v>
      </c>
      <c r="J1292" s="1" t="str">
        <f ca="1">IFERROR(__xludf.DUMMYFUNCTION("GOOGLETRANSLATE(Q1292,""en"",""pt"")"),"Refrigerado")</f>
        <v>Refrigerado</v>
      </c>
      <c r="K1292" s="3">
        <v>44689</v>
      </c>
      <c r="L1292" s="3">
        <v>44699</v>
      </c>
      <c r="M1292" s="1">
        <v>282</v>
      </c>
      <c r="N1292" s="1" t="s">
        <v>7331</v>
      </c>
      <c r="O1292" s="1" t="s">
        <v>7332</v>
      </c>
      <c r="P1292" s="1">
        <v>396</v>
      </c>
      <c r="Q1292" s="1" t="s">
        <v>7334</v>
      </c>
      <c r="R1292">
        <f t="shared" ca="1" si="20"/>
        <v>0</v>
      </c>
      <c r="S1292">
        <f t="shared" ca="1" si="20"/>
        <v>0</v>
      </c>
    </row>
    <row r="1293" spans="1:19" ht="13.2">
      <c r="A1293" s="1" t="s">
        <v>7335</v>
      </c>
      <c r="B1293" s="1">
        <v>25</v>
      </c>
      <c r="C1293" s="1" t="str">
        <f ca="1">IFERROR(__xludf.DUMMYFUNCTION("GOOGLETRANSLATE(D1293,""en"",""pt"")"),"Pequeno")</f>
        <v>Pequeno</v>
      </c>
      <c r="D1293" s="3">
        <v>44287</v>
      </c>
      <c r="E1293" s="1">
        <v>9</v>
      </c>
      <c r="F1293" s="2" t="str">
        <f ca="1">IFERROR(__xludf.DUMMYFUNCTION("GOOGLETRANSLATE(I1293,""en"",""pt"")"),"Painel")</f>
        <v>Painel</v>
      </c>
      <c r="G1293" s="1" t="s">
        <v>7336</v>
      </c>
      <c r="H1293" s="1" t="s">
        <v>6447</v>
      </c>
      <c r="I1293" s="1" t="str">
        <f ca="1">IFERROR(__xludf.DUMMYFUNCTION("GOOGLETRANSLATE(O1293,""en"",""pt"")"),"14")</f>
        <v>14</v>
      </c>
      <c r="J1293" s="1" t="str">
        <f ca="1">IFERROR(__xludf.DUMMYFUNCTION("GOOGLETRANSLATE(Q1293,""en"",""pt"")"),"Refrigerado")</f>
        <v>Refrigerado</v>
      </c>
      <c r="K1293" s="3">
        <v>44264</v>
      </c>
      <c r="L1293" s="3">
        <v>44278</v>
      </c>
      <c r="M1293" s="1">
        <v>101</v>
      </c>
      <c r="N1293" s="1" t="s">
        <v>7337</v>
      </c>
      <c r="O1293" s="1" t="s">
        <v>7338</v>
      </c>
      <c r="P1293" s="1">
        <v>23</v>
      </c>
      <c r="Q1293" s="1" t="s">
        <v>7339</v>
      </c>
      <c r="R1293">
        <f t="shared" ca="1" si="20"/>
        <v>0</v>
      </c>
      <c r="S1293">
        <f t="shared" ca="1" si="20"/>
        <v>1</v>
      </c>
    </row>
    <row r="1294" spans="1:19" ht="13.2">
      <c r="A1294" s="1" t="s">
        <v>7340</v>
      </c>
      <c r="B1294" s="1">
        <v>99</v>
      </c>
      <c r="C1294" s="1" t="str">
        <f ca="1">IFERROR(__xludf.DUMMYFUNCTION("GOOGLETRANSLATE(D1294,""en"",""pt"")"),"Pequeno")</f>
        <v>Pequeno</v>
      </c>
      <c r="D1294" s="3">
        <v>43650</v>
      </c>
      <c r="E1294" s="1">
        <v>6</v>
      </c>
      <c r="F1294" s="2" t="str">
        <f ca="1">IFERROR(__xludf.DUMMYFUNCTION("GOOGLETRANSLATE(I1294,""en"",""pt"")"),"Coalhada")</f>
        <v>Coalhada</v>
      </c>
      <c r="G1294" s="1" t="s">
        <v>7341</v>
      </c>
      <c r="H1294" s="1" t="s">
        <v>7342</v>
      </c>
      <c r="I1294" s="1" t="str">
        <f ca="1">IFERROR(__xludf.DUMMYFUNCTION("GOOGLETRANSLATE(O1294,""en"",""pt"")"),"7")</f>
        <v>7</v>
      </c>
      <c r="J1294" s="1" t="str">
        <f ca="1">IFERROR(__xludf.DUMMYFUNCTION("GOOGLETRANSLATE(Q1294,""en"",""pt"")"),"Refrigerado")</f>
        <v>Refrigerado</v>
      </c>
      <c r="K1294" s="3">
        <v>43631</v>
      </c>
      <c r="L1294" s="3">
        <v>43638</v>
      </c>
      <c r="M1294" s="1">
        <v>523</v>
      </c>
      <c r="N1294" s="1" t="s">
        <v>5974</v>
      </c>
      <c r="O1294" s="1" t="s">
        <v>7343</v>
      </c>
      <c r="P1294" s="1">
        <v>48</v>
      </c>
      <c r="Q1294" s="1" t="s">
        <v>1948</v>
      </c>
      <c r="R1294">
        <f t="shared" ca="1" si="20"/>
        <v>0</v>
      </c>
      <c r="S1294">
        <f t="shared" ca="1" si="20"/>
        <v>1</v>
      </c>
    </row>
    <row r="1295" spans="1:19" ht="13.2">
      <c r="A1295" s="1" t="s">
        <v>7345</v>
      </c>
      <c r="B1295" s="1">
        <v>44</v>
      </c>
      <c r="C1295" s="1" t="str">
        <f ca="1">IFERROR(__xludf.DUMMYFUNCTION("GOOGLETRANSLATE(D1295,""en"",""pt"")"),"Médio")</f>
        <v>Médio</v>
      </c>
      <c r="D1295" s="3">
        <v>43985</v>
      </c>
      <c r="E1295" s="1">
        <v>1</v>
      </c>
      <c r="F1295" s="2" t="str">
        <f ca="1">IFERROR(__xludf.DUMMYFUNCTION("GOOGLETRANSLATE(I1295,""en"",""pt"")"),"Leite")</f>
        <v>Leite</v>
      </c>
      <c r="G1295" s="1" t="s">
        <v>7346</v>
      </c>
      <c r="H1295" s="1" t="s">
        <v>857</v>
      </c>
      <c r="I1295" s="1" t="str">
        <f ca="1">IFERROR(__xludf.DUMMYFUNCTION("GOOGLETRANSLATE(O1295,""en"",""pt"")"),"1")</f>
        <v>1</v>
      </c>
      <c r="J1295" s="1" t="str">
        <f ca="1">IFERROR(__xludf.DUMMYFUNCTION("GOOGLETRANSLATE(Q1295,""en"",""pt"")"),"Pacote de polietileno")</f>
        <v>Pacote de polietileno</v>
      </c>
      <c r="K1295" s="3">
        <v>43980</v>
      </c>
      <c r="L1295" s="3">
        <v>43981</v>
      </c>
      <c r="M1295" s="1">
        <v>216</v>
      </c>
      <c r="N1295" s="1" t="s">
        <v>3710</v>
      </c>
      <c r="O1295" s="1" t="s">
        <v>7347</v>
      </c>
      <c r="P1295" s="1">
        <v>277</v>
      </c>
      <c r="Q1295" s="1" t="s">
        <v>936</v>
      </c>
      <c r="R1295">
        <f t="shared" ca="1" si="20"/>
        <v>0</v>
      </c>
      <c r="S1295">
        <f t="shared" ca="1" si="20"/>
        <v>1</v>
      </c>
    </row>
    <row r="1296" spans="1:19" ht="13.2">
      <c r="A1296" s="1" t="s">
        <v>7348</v>
      </c>
      <c r="B1296" s="1">
        <v>67</v>
      </c>
      <c r="C1296" s="1" t="str">
        <f ca="1">IFERROR(__xludf.DUMMYFUNCTION("GOOGLETRANSLATE(D1296,""en"",""pt"")"),"Grande")</f>
        <v>Grande</v>
      </c>
      <c r="D1296" s="3">
        <v>44782</v>
      </c>
      <c r="E1296" s="1">
        <v>2</v>
      </c>
      <c r="F1296" s="2" t="str">
        <f ca="1">IFERROR(__xludf.DUMMYFUNCTION("GOOGLETRANSLATE(I1296,""en"",""pt"")"),"Manteiga")</f>
        <v>Manteiga</v>
      </c>
      <c r="G1296" s="1" t="s">
        <v>7349</v>
      </c>
      <c r="H1296" s="1" t="s">
        <v>7058</v>
      </c>
      <c r="I1296" s="1" t="str">
        <f ca="1">IFERROR(__xludf.DUMMYFUNCTION("GOOGLETRANSLATE(O1296,""en"",""pt"")"),"37")</f>
        <v>37</v>
      </c>
      <c r="J1296" s="1" t="str">
        <f ca="1">IFERROR(__xludf.DUMMYFUNCTION("GOOGLETRANSLATE(Q1296,""en"",""pt"")"),"Congeladas")</f>
        <v>Congeladas</v>
      </c>
      <c r="K1296" s="3">
        <v>44776</v>
      </c>
      <c r="L1296" s="3">
        <v>44813</v>
      </c>
      <c r="M1296" s="1">
        <v>199</v>
      </c>
      <c r="N1296" s="1" t="s">
        <v>3558</v>
      </c>
      <c r="O1296" s="1" t="s">
        <v>7350</v>
      </c>
      <c r="P1296" s="1">
        <v>280</v>
      </c>
      <c r="Q1296" s="1" t="s">
        <v>7351</v>
      </c>
      <c r="R1296">
        <f t="shared" ca="1" si="20"/>
        <v>1</v>
      </c>
      <c r="S1296">
        <f t="shared" ca="1" si="20"/>
        <v>0</v>
      </c>
    </row>
    <row r="1297" spans="1:19" ht="13.2">
      <c r="A1297" s="1" t="s">
        <v>6028</v>
      </c>
      <c r="B1297" s="1">
        <v>36</v>
      </c>
      <c r="C1297" s="1" t="str">
        <f ca="1">IFERROR(__xludf.DUMMYFUNCTION("GOOGLETRANSLATE(D1297,""en"",""pt"")"),"Pequeno")</f>
        <v>Pequeno</v>
      </c>
      <c r="D1297" s="3">
        <v>44738</v>
      </c>
      <c r="E1297" s="1">
        <v>8</v>
      </c>
      <c r="F1297" s="2" t="str">
        <f ca="1">IFERROR(__xludf.DUMMYFUNCTION("GOOGLETRANSLATE(I1297,""en"",""pt"")"),"Soro de leite coalhado")</f>
        <v>Soro de leite coalhado</v>
      </c>
      <c r="G1297" s="1" t="s">
        <v>7352</v>
      </c>
      <c r="H1297" s="1" t="s">
        <v>7353</v>
      </c>
      <c r="I1297" s="1" t="str">
        <f ca="1">IFERROR(__xludf.DUMMYFUNCTION("GOOGLETRANSLATE(O1297,""en"",""pt"")"),"7")</f>
        <v>7</v>
      </c>
      <c r="J1297" s="1" t="str">
        <f ca="1">IFERROR(__xludf.DUMMYFUNCTION("GOOGLETRANSLATE(Q1297,""en"",""pt"")"),"Refrigerado")</f>
        <v>Refrigerado</v>
      </c>
      <c r="K1297" s="3">
        <v>44714</v>
      </c>
      <c r="L1297" s="3">
        <v>44721</v>
      </c>
      <c r="M1297" s="1">
        <v>25</v>
      </c>
      <c r="N1297" s="1" t="s">
        <v>3606</v>
      </c>
      <c r="O1297" s="1" t="s">
        <v>7354</v>
      </c>
      <c r="P1297" s="1">
        <v>98</v>
      </c>
      <c r="Q1297" s="1" t="s">
        <v>134</v>
      </c>
      <c r="R1297">
        <f t="shared" ca="1" si="20"/>
        <v>0</v>
      </c>
      <c r="S1297">
        <f t="shared" ca="1" si="20"/>
        <v>0</v>
      </c>
    </row>
    <row r="1298" spans="1:19" ht="13.2">
      <c r="A1298" s="1" t="s">
        <v>7355</v>
      </c>
      <c r="B1298" s="1">
        <v>73</v>
      </c>
      <c r="C1298" s="1" t="str">
        <f ca="1">IFERROR(__xludf.DUMMYFUNCTION("GOOGLETRANSLATE(D1298,""en"",""pt"")"),"Pequeno")</f>
        <v>Pequeno</v>
      </c>
      <c r="D1298" s="3">
        <v>43627</v>
      </c>
      <c r="E1298" s="1">
        <v>8</v>
      </c>
      <c r="F1298" s="2" t="str">
        <f ca="1">IFERROR(__xludf.DUMMYFUNCTION("GOOGLETRANSLATE(I1298,""en"",""pt"")"),"Soro de leite coalhado")</f>
        <v>Soro de leite coalhado</v>
      </c>
      <c r="G1298" s="1" t="s">
        <v>7356</v>
      </c>
      <c r="H1298" s="1" t="s">
        <v>3646</v>
      </c>
      <c r="I1298" s="1" t="str">
        <f ca="1">IFERROR(__xludf.DUMMYFUNCTION("GOOGLETRANSLATE(O1298,""en"",""pt"")"),"7")</f>
        <v>7</v>
      </c>
      <c r="J1298" s="1" t="str">
        <f ca="1">IFERROR(__xludf.DUMMYFUNCTION("GOOGLETRANSLATE(Q1298,""en"",""pt"")"),"Refrigerado")</f>
        <v>Refrigerado</v>
      </c>
      <c r="K1298" s="3">
        <v>43624</v>
      </c>
      <c r="L1298" s="3">
        <v>43631</v>
      </c>
      <c r="M1298" s="1">
        <v>552</v>
      </c>
      <c r="N1298" s="1" t="s">
        <v>7357</v>
      </c>
      <c r="O1298" s="1" t="s">
        <v>7358</v>
      </c>
      <c r="P1298" s="1">
        <v>197</v>
      </c>
      <c r="Q1298" s="1" t="s">
        <v>7360</v>
      </c>
      <c r="R1298">
        <f t="shared" ca="1" si="20"/>
        <v>1</v>
      </c>
      <c r="S1298">
        <f t="shared" ca="1" si="20"/>
        <v>1</v>
      </c>
    </row>
    <row r="1299" spans="1:19" ht="13.2">
      <c r="A1299" s="1" t="s">
        <v>7361</v>
      </c>
      <c r="B1299" s="1">
        <v>53</v>
      </c>
      <c r="C1299" s="1" t="str">
        <f ca="1">IFERROR(__xludf.DUMMYFUNCTION("GOOGLETRANSLATE(D1299,""en"",""pt"")"),"Grande")</f>
        <v>Grande</v>
      </c>
      <c r="D1299" s="3">
        <v>43682</v>
      </c>
      <c r="E1299" s="1">
        <v>7</v>
      </c>
      <c r="F1299" s="2" t="str">
        <f ca="1">IFERROR(__xludf.DUMMYFUNCTION("GOOGLETRANSLATE(I1299,""en"",""pt"")"),"Lassi")</f>
        <v>Lassi</v>
      </c>
      <c r="G1299" s="1" t="s">
        <v>7362</v>
      </c>
      <c r="H1299" s="1" t="s">
        <v>7363</v>
      </c>
      <c r="I1299" s="1" t="str">
        <f ca="1">IFERROR(__xludf.DUMMYFUNCTION("GOOGLETRANSLATE(O1299,""en"",""pt"")"),"14")</f>
        <v>14</v>
      </c>
      <c r="J1299" s="1" t="str">
        <f ca="1">IFERROR(__xludf.DUMMYFUNCTION("GOOGLETRANSLATE(Q1299,""en"",""pt"")"),"Refrigerado")</f>
        <v>Refrigerado</v>
      </c>
      <c r="K1299" s="3">
        <v>43652</v>
      </c>
      <c r="L1299" s="3">
        <v>43666</v>
      </c>
      <c r="M1299" s="1">
        <v>524</v>
      </c>
      <c r="N1299" s="1" t="s">
        <v>7364</v>
      </c>
      <c r="O1299" s="1" t="s">
        <v>7365</v>
      </c>
      <c r="P1299" s="1">
        <v>120</v>
      </c>
      <c r="Q1299" s="1" t="s">
        <v>4895</v>
      </c>
      <c r="R1299">
        <f t="shared" ca="1" si="20"/>
        <v>1</v>
      </c>
      <c r="S1299">
        <f t="shared" ca="1" si="20"/>
        <v>0</v>
      </c>
    </row>
    <row r="1300" spans="1:19" ht="13.2">
      <c r="A1300" s="1" t="s">
        <v>7367</v>
      </c>
      <c r="B1300" s="1">
        <v>59</v>
      </c>
      <c r="C1300" s="1" t="str">
        <f ca="1">IFERROR(__xludf.DUMMYFUNCTION("GOOGLETRANSLATE(D1300,""en"",""pt"")"),"Médio")</f>
        <v>Médio</v>
      </c>
      <c r="D1300" s="3">
        <v>44250</v>
      </c>
      <c r="E1300" s="1">
        <v>1</v>
      </c>
      <c r="F1300" s="2" t="str">
        <f ca="1">IFERROR(__xludf.DUMMYFUNCTION("GOOGLETRANSLATE(I1300,""en"",""pt"")"),"Leite")</f>
        <v>Leite</v>
      </c>
      <c r="G1300" s="1" t="s">
        <v>7368</v>
      </c>
      <c r="H1300" s="1" t="s">
        <v>7369</v>
      </c>
      <c r="I1300" s="1" t="str">
        <f ca="1">IFERROR(__xludf.DUMMYFUNCTION("GOOGLETRANSLATE(O1300,""en"",""pt"")"),"1")</f>
        <v>1</v>
      </c>
      <c r="J1300" s="1" t="str">
        <f ca="1">IFERROR(__xludf.DUMMYFUNCTION("GOOGLETRANSLATE(Q1300,""en"",""pt"")"),"Pacote de polietileno")</f>
        <v>Pacote de polietileno</v>
      </c>
      <c r="K1300" s="3">
        <v>44208</v>
      </c>
      <c r="L1300" s="3">
        <v>44209</v>
      </c>
      <c r="M1300" s="1">
        <v>4</v>
      </c>
      <c r="N1300" s="1" t="s">
        <v>7370</v>
      </c>
      <c r="O1300" s="1" t="s">
        <v>7371</v>
      </c>
      <c r="P1300" s="1">
        <v>27</v>
      </c>
      <c r="Q1300" s="1" t="s">
        <v>3094</v>
      </c>
      <c r="R1300">
        <f t="shared" ca="1" si="20"/>
        <v>0</v>
      </c>
      <c r="S1300">
        <f t="shared" ca="1" si="20"/>
        <v>1</v>
      </c>
    </row>
    <row r="1301" spans="1:19" ht="13.2">
      <c r="A1301" s="1" t="s">
        <v>7372</v>
      </c>
      <c r="B1301" s="1">
        <v>19</v>
      </c>
      <c r="C1301" s="1" t="str">
        <f ca="1">IFERROR(__xludf.DUMMYFUNCTION("GOOGLETRANSLATE(D1301,""en"",""pt"")"),"Pequeno")</f>
        <v>Pequeno</v>
      </c>
      <c r="D1301" s="3">
        <v>44365</v>
      </c>
      <c r="E1301" s="1">
        <v>3</v>
      </c>
      <c r="F1301" s="2" t="str">
        <f ca="1">IFERROR(__xludf.DUMMYFUNCTION("GOOGLETRANSLATE(I1301,""en"",""pt"")"),"Queijo")</f>
        <v>Queijo</v>
      </c>
      <c r="G1301" s="1" t="s">
        <v>7373</v>
      </c>
      <c r="H1301" s="1" t="s">
        <v>7374</v>
      </c>
      <c r="I1301" s="1" t="str">
        <f ca="1">IFERROR(__xludf.DUMMYFUNCTION("GOOGLETRANSLATE(O1301,""en"",""pt"")"),"56")</f>
        <v>56</v>
      </c>
      <c r="J1301" s="1" t="str">
        <f ca="1">IFERROR(__xludf.DUMMYFUNCTION("GOOGLETRANSLATE(Q1301,""en"",""pt"")"),"Refrigerado")</f>
        <v>Refrigerado</v>
      </c>
      <c r="K1301" s="3">
        <v>44316</v>
      </c>
      <c r="L1301" s="3">
        <v>44372</v>
      </c>
      <c r="M1301" s="1">
        <v>26</v>
      </c>
      <c r="N1301" s="1" t="s">
        <v>1982</v>
      </c>
      <c r="O1301" s="1" t="s">
        <v>7375</v>
      </c>
      <c r="P1301" s="1">
        <v>753</v>
      </c>
      <c r="Q1301" s="1" t="s">
        <v>7377</v>
      </c>
      <c r="R1301">
        <f t="shared" ca="1" si="20"/>
        <v>0</v>
      </c>
      <c r="S1301">
        <f t="shared" ca="1" si="20"/>
        <v>0</v>
      </c>
    </row>
    <row r="1302" spans="1:19" ht="13.2">
      <c r="A1302" s="1" t="s">
        <v>7378</v>
      </c>
      <c r="B1302" s="1">
        <v>60</v>
      </c>
      <c r="C1302" s="1" t="str">
        <f ca="1">IFERROR(__xludf.DUMMYFUNCTION("GOOGLETRANSLATE(D1302,""en"",""pt"")"),"Grande")</f>
        <v>Grande</v>
      </c>
      <c r="D1302" s="3">
        <v>43671</v>
      </c>
      <c r="E1302" s="1">
        <v>5</v>
      </c>
      <c r="F1302" s="2" t="str">
        <f ca="1">IFERROR(__xludf.DUMMYFUNCTION("GOOGLETRANSLATE(I1302,""en"",""pt"")"),"Sorvete")</f>
        <v>Sorvete</v>
      </c>
      <c r="G1302" s="1" t="s">
        <v>7379</v>
      </c>
      <c r="H1302" s="1" t="s">
        <v>1521</v>
      </c>
      <c r="I1302" s="1" t="str">
        <f ca="1">IFERROR(__xludf.DUMMYFUNCTION("GOOGLETRANSLATE(O1302,""en"",""pt"")"),"29")</f>
        <v>29</v>
      </c>
      <c r="J1302" s="1" t="str">
        <f ca="1">IFERROR(__xludf.DUMMYFUNCTION("GOOGLETRANSLATE(Q1302,""en"",""pt"")"),"Congeladas")</f>
        <v>Congeladas</v>
      </c>
      <c r="K1302" s="3">
        <v>43656</v>
      </c>
      <c r="L1302" s="3">
        <v>43685</v>
      </c>
      <c r="M1302" s="1">
        <v>169</v>
      </c>
      <c r="N1302" s="1" t="s">
        <v>7380</v>
      </c>
      <c r="O1302" s="1" t="s">
        <v>7381</v>
      </c>
      <c r="P1302" s="1">
        <v>472</v>
      </c>
      <c r="Q1302" s="1" t="s">
        <v>7382</v>
      </c>
      <c r="R1302">
        <f t="shared" ca="1" si="20"/>
        <v>0</v>
      </c>
      <c r="S1302">
        <f t="shared" ca="1" si="20"/>
        <v>1</v>
      </c>
    </row>
    <row r="1303" spans="1:19" ht="13.2">
      <c r="A1303" s="1" t="s">
        <v>7383</v>
      </c>
      <c r="B1303" s="1">
        <v>52</v>
      </c>
      <c r="C1303" s="1" t="str">
        <f ca="1">IFERROR(__xludf.DUMMYFUNCTION("GOOGLETRANSLATE(D1303,""en"",""pt"")"),"Médio")</f>
        <v>Médio</v>
      </c>
      <c r="D1303" s="3">
        <v>43796</v>
      </c>
      <c r="E1303" s="1">
        <v>7</v>
      </c>
      <c r="F1303" s="2" t="str">
        <f ca="1">IFERROR(__xludf.DUMMYFUNCTION("GOOGLETRANSLATE(I1303,""en"",""pt"")"),"Lassi")</f>
        <v>Lassi</v>
      </c>
      <c r="G1303" s="1" t="s">
        <v>7384</v>
      </c>
      <c r="H1303" s="1" t="s">
        <v>7385</v>
      </c>
      <c r="I1303" s="1" t="str">
        <f ca="1">IFERROR(__xludf.DUMMYFUNCTION("GOOGLETRANSLATE(O1303,""en"",""pt"")"),"13")</f>
        <v>13</v>
      </c>
      <c r="J1303" s="1" t="str">
        <f ca="1">IFERROR(__xludf.DUMMYFUNCTION("GOOGLETRANSLATE(Q1303,""en"",""pt"")"),"Refrigerado")</f>
        <v>Refrigerado</v>
      </c>
      <c r="K1303" s="3">
        <v>43775</v>
      </c>
      <c r="L1303" s="3">
        <v>43788</v>
      </c>
      <c r="M1303" s="1">
        <v>174</v>
      </c>
      <c r="N1303" s="1" t="s">
        <v>3670</v>
      </c>
      <c r="O1303" s="5">
        <v>2626581</v>
      </c>
      <c r="P1303" s="1">
        <v>108</v>
      </c>
      <c r="Q1303" s="1" t="s">
        <v>7386</v>
      </c>
      <c r="R1303">
        <f t="shared" ca="1" si="20"/>
        <v>1</v>
      </c>
      <c r="S1303">
        <f t="shared" ca="1" si="20"/>
        <v>1</v>
      </c>
    </row>
    <row r="1304" spans="1:19" ht="13.2">
      <c r="A1304" s="1" t="s">
        <v>7387</v>
      </c>
      <c r="B1304" s="1">
        <v>25</v>
      </c>
      <c r="C1304" s="1" t="str">
        <f ca="1">IFERROR(__xludf.DUMMYFUNCTION("GOOGLETRANSLATE(D1304,""en"",""pt"")"),"Grande")</f>
        <v>Grande</v>
      </c>
      <c r="D1304" s="3">
        <v>43812</v>
      </c>
      <c r="E1304" s="1">
        <v>7</v>
      </c>
      <c r="F1304" s="2" t="str">
        <f ca="1">IFERROR(__xludf.DUMMYFUNCTION("GOOGLETRANSLATE(I1304,""en"",""pt"")"),"Lassi")</f>
        <v>Lassi</v>
      </c>
      <c r="G1304" s="1" t="s">
        <v>7388</v>
      </c>
      <c r="H1304" s="1" t="s">
        <v>2279</v>
      </c>
      <c r="I1304" s="1" t="str">
        <f ca="1">IFERROR(__xludf.DUMMYFUNCTION("GOOGLETRANSLATE(O1304,""en"",""pt"")"),"16")</f>
        <v>16</v>
      </c>
      <c r="J1304" s="1" t="str">
        <f ca="1">IFERROR(__xludf.DUMMYFUNCTION("GOOGLETRANSLATE(Q1304,""en"",""pt"")"),"Refrigerado")</f>
        <v>Refrigerado</v>
      </c>
      <c r="K1304" s="3">
        <v>43770</v>
      </c>
      <c r="L1304" s="3">
        <v>43786</v>
      </c>
      <c r="M1304" s="1">
        <v>767</v>
      </c>
      <c r="N1304" s="1" t="s">
        <v>7389</v>
      </c>
      <c r="O1304" s="1" t="s">
        <v>7390</v>
      </c>
      <c r="P1304" s="1">
        <v>21</v>
      </c>
      <c r="Q1304" s="1" t="s">
        <v>4278</v>
      </c>
      <c r="R1304">
        <f t="shared" ca="1" si="20"/>
        <v>1</v>
      </c>
      <c r="S1304">
        <f t="shared" ca="1" si="20"/>
        <v>1</v>
      </c>
    </row>
    <row r="1305" spans="1:19" ht="13.2">
      <c r="A1305" s="1" t="s">
        <v>7391</v>
      </c>
      <c r="B1305" s="1">
        <v>27</v>
      </c>
      <c r="C1305" s="1" t="str">
        <f ca="1">IFERROR(__xludf.DUMMYFUNCTION("GOOGLETRANSLATE(D1305,""en"",""pt"")"),"Médio")</f>
        <v>Médio</v>
      </c>
      <c r="D1305" s="3">
        <v>44297</v>
      </c>
      <c r="E1305" s="1">
        <v>7</v>
      </c>
      <c r="F1305" s="2" t="str">
        <f ca="1">IFERROR(__xludf.DUMMYFUNCTION("GOOGLETRANSLATE(I1305,""en"",""pt"")"),"Lassi")</f>
        <v>Lassi</v>
      </c>
      <c r="G1305" s="1" t="s">
        <v>7392</v>
      </c>
      <c r="H1305" s="1" t="s">
        <v>1095</v>
      </c>
      <c r="I1305" s="1" t="str">
        <f ca="1">IFERROR(__xludf.DUMMYFUNCTION("GOOGLETRANSLATE(O1305,""en"",""pt"")"),"17")</f>
        <v>17</v>
      </c>
      <c r="J1305" s="1" t="str">
        <f ca="1">IFERROR(__xludf.DUMMYFUNCTION("GOOGLETRANSLATE(Q1305,""en"",""pt"")"),"Refrigerado")</f>
        <v>Refrigerado</v>
      </c>
      <c r="K1305" s="3">
        <v>44283</v>
      </c>
      <c r="L1305" s="3">
        <v>44300</v>
      </c>
      <c r="M1305" s="1">
        <v>309</v>
      </c>
      <c r="N1305" s="4">
        <v>45349</v>
      </c>
      <c r="O1305" s="5">
        <v>2375752</v>
      </c>
      <c r="P1305" s="1">
        <v>433</v>
      </c>
      <c r="Q1305" s="1" t="s">
        <v>7393</v>
      </c>
      <c r="R1305">
        <f t="shared" ca="1" si="20"/>
        <v>0</v>
      </c>
      <c r="S1305">
        <f t="shared" ca="1" si="20"/>
        <v>1</v>
      </c>
    </row>
    <row r="1306" spans="1:19" ht="13.2">
      <c r="A1306" s="1" t="s">
        <v>7394</v>
      </c>
      <c r="B1306" s="1">
        <v>12</v>
      </c>
      <c r="C1306" s="1" t="str">
        <f ca="1">IFERROR(__xludf.DUMMYFUNCTION("GOOGLETRANSLATE(D1306,""en"",""pt"")"),"Médio")</f>
        <v>Médio</v>
      </c>
      <c r="D1306" s="3">
        <v>44892</v>
      </c>
      <c r="E1306" s="1">
        <v>2</v>
      </c>
      <c r="F1306" s="2" t="str">
        <f ca="1">IFERROR(__xludf.DUMMYFUNCTION("GOOGLETRANSLATE(I1306,""en"",""pt"")"),"Manteiga")</f>
        <v>Manteiga</v>
      </c>
      <c r="G1306" s="1" t="s">
        <v>7395</v>
      </c>
      <c r="H1306" s="1" t="s">
        <v>7396</v>
      </c>
      <c r="I1306" s="1" t="str">
        <f ca="1">IFERROR(__xludf.DUMMYFUNCTION("GOOGLETRANSLATE(O1306,""en"",""pt"")"),"30")</f>
        <v>30</v>
      </c>
      <c r="J1306" s="1" t="str">
        <f ca="1">IFERROR(__xludf.DUMMYFUNCTION("GOOGLETRANSLATE(Q1306,""en"",""pt"")"),"Congeladas")</f>
        <v>Congeladas</v>
      </c>
      <c r="K1306" s="3">
        <v>44870</v>
      </c>
      <c r="L1306" s="3">
        <v>44900</v>
      </c>
      <c r="M1306" s="1">
        <v>153</v>
      </c>
      <c r="N1306" s="1" t="s">
        <v>7397</v>
      </c>
      <c r="O1306" s="1" t="s">
        <v>7398</v>
      </c>
      <c r="P1306" s="1">
        <v>200</v>
      </c>
      <c r="Q1306" s="1" t="s">
        <v>7400</v>
      </c>
      <c r="R1306">
        <f t="shared" ca="1" si="20"/>
        <v>1</v>
      </c>
      <c r="S1306">
        <f t="shared" ca="1" si="20"/>
        <v>0</v>
      </c>
    </row>
    <row r="1307" spans="1:19" ht="13.2">
      <c r="A1307" s="1" t="s">
        <v>7401</v>
      </c>
      <c r="B1307" s="1">
        <v>68</v>
      </c>
      <c r="C1307" s="1" t="str">
        <f ca="1">IFERROR(__xludf.DUMMYFUNCTION("GOOGLETRANSLATE(D1307,""en"",""pt"")"),"Médio")</f>
        <v>Médio</v>
      </c>
      <c r="D1307" s="3">
        <v>43888</v>
      </c>
      <c r="E1307" s="1">
        <v>9</v>
      </c>
      <c r="F1307" s="2" t="str">
        <f ca="1">IFERROR(__xludf.DUMMYFUNCTION("GOOGLETRANSLATE(I1307,""en"",""pt"")"),"Painel")</f>
        <v>Painel</v>
      </c>
      <c r="G1307" s="1" t="s">
        <v>7402</v>
      </c>
      <c r="H1307" s="1" t="s">
        <v>2106</v>
      </c>
      <c r="I1307" s="1" t="str">
        <f ca="1">IFERROR(__xludf.DUMMYFUNCTION("GOOGLETRANSLATE(O1307,""en"",""pt"")"),"11")</f>
        <v>11</v>
      </c>
      <c r="J1307" s="1" t="str">
        <f ca="1">IFERROR(__xludf.DUMMYFUNCTION("GOOGLETRANSLATE(Q1307,""en"",""pt"")"),"Refrigerado")</f>
        <v>Refrigerado</v>
      </c>
      <c r="K1307" s="3">
        <v>43841</v>
      </c>
      <c r="L1307" s="3">
        <v>43852</v>
      </c>
      <c r="M1307" s="1">
        <v>433</v>
      </c>
      <c r="N1307" s="1" t="s">
        <v>7403</v>
      </c>
      <c r="O1307" s="1" t="s">
        <v>7404</v>
      </c>
      <c r="P1307" s="1">
        <v>476</v>
      </c>
      <c r="Q1307" s="1" t="s">
        <v>2681</v>
      </c>
      <c r="R1307">
        <f t="shared" ca="1" si="20"/>
        <v>0</v>
      </c>
      <c r="S1307">
        <f t="shared" ca="1" si="20"/>
        <v>0</v>
      </c>
    </row>
    <row r="1308" spans="1:19" ht="13.2">
      <c r="A1308" s="1" t="s">
        <v>7405</v>
      </c>
      <c r="B1308" s="1">
        <v>95</v>
      </c>
      <c r="C1308" s="1" t="str">
        <f ca="1">IFERROR(__xludf.DUMMYFUNCTION("GOOGLETRANSLATE(D1308,""en"",""pt"")"),"Pequeno")</f>
        <v>Pequeno</v>
      </c>
      <c r="D1308" s="3">
        <v>44885</v>
      </c>
      <c r="E1308" s="1">
        <v>6</v>
      </c>
      <c r="F1308" s="2" t="str">
        <f ca="1">IFERROR(__xludf.DUMMYFUNCTION("GOOGLETRANSLATE(I1308,""en"",""pt"")"),"Coalhada")</f>
        <v>Coalhada</v>
      </c>
      <c r="G1308" s="1" t="s">
        <v>7406</v>
      </c>
      <c r="H1308" s="1" t="s">
        <v>7407</v>
      </c>
      <c r="I1308" s="1" t="str">
        <f ca="1">IFERROR(__xludf.DUMMYFUNCTION("GOOGLETRANSLATE(O1308,""en"",""pt"")"),"7")</f>
        <v>7</v>
      </c>
      <c r="J1308" s="1" t="str">
        <f ca="1">IFERROR(__xludf.DUMMYFUNCTION("GOOGLETRANSLATE(Q1308,""en"",""pt"")"),"Refrigerado")</f>
        <v>Refrigerado</v>
      </c>
      <c r="K1308" s="3">
        <v>44851</v>
      </c>
      <c r="L1308" s="3">
        <v>44858</v>
      </c>
      <c r="M1308" s="1">
        <v>682</v>
      </c>
      <c r="N1308" s="1" t="s">
        <v>2196</v>
      </c>
      <c r="O1308" s="1" t="s">
        <v>7408</v>
      </c>
      <c r="P1308" s="1">
        <v>241</v>
      </c>
      <c r="Q1308" s="1" t="s">
        <v>3431</v>
      </c>
      <c r="R1308">
        <f t="shared" ca="1" si="20"/>
        <v>0</v>
      </c>
      <c r="S1308">
        <f t="shared" ca="1" si="20"/>
        <v>1</v>
      </c>
    </row>
    <row r="1309" spans="1:19" ht="13.2">
      <c r="A1309" s="1" t="s">
        <v>7410</v>
      </c>
      <c r="B1309" s="1">
        <v>53</v>
      </c>
      <c r="C1309" s="1" t="str">
        <f ca="1">IFERROR(__xludf.DUMMYFUNCTION("GOOGLETRANSLATE(D1309,""en"",""pt"")"),"Pequeno")</f>
        <v>Pequeno</v>
      </c>
      <c r="D1309" s="3">
        <v>44417</v>
      </c>
      <c r="E1309" s="1">
        <v>3</v>
      </c>
      <c r="F1309" s="2" t="str">
        <f ca="1">IFERROR(__xludf.DUMMYFUNCTION("GOOGLETRANSLATE(I1309,""en"",""pt"")"),"Queijo")</f>
        <v>Queijo</v>
      </c>
      <c r="G1309" s="1" t="s">
        <v>7411</v>
      </c>
      <c r="H1309" s="1" t="s">
        <v>3387</v>
      </c>
      <c r="I1309" s="1" t="str">
        <f ca="1">IFERROR(__xludf.DUMMYFUNCTION("GOOGLETRANSLATE(O1309,""en"",""pt"")"),"58")</f>
        <v>58</v>
      </c>
      <c r="J1309" s="1" t="str">
        <f ca="1">IFERROR(__xludf.DUMMYFUNCTION("GOOGLETRANSLATE(Q1309,""en"",""pt"")"),"Refrigerado")</f>
        <v>Refrigerado</v>
      </c>
      <c r="K1309" s="3">
        <v>44378</v>
      </c>
      <c r="L1309" s="3">
        <v>44436</v>
      </c>
      <c r="M1309" s="1">
        <v>327</v>
      </c>
      <c r="N1309" s="1" t="s">
        <v>7412</v>
      </c>
      <c r="O1309" s="1" t="s">
        <v>7413</v>
      </c>
      <c r="P1309" s="1">
        <v>62</v>
      </c>
      <c r="Q1309" s="1" t="s">
        <v>7415</v>
      </c>
      <c r="R1309">
        <f t="shared" ca="1" si="20"/>
        <v>1</v>
      </c>
      <c r="S1309">
        <f t="shared" ca="1" si="20"/>
        <v>0</v>
      </c>
    </row>
    <row r="1310" spans="1:19" ht="13.2">
      <c r="A1310" s="1" t="s">
        <v>7416</v>
      </c>
      <c r="B1310" s="1">
        <v>67</v>
      </c>
      <c r="C1310" s="1" t="str">
        <f ca="1">IFERROR(__xludf.DUMMYFUNCTION("GOOGLETRANSLATE(D1310,""en"",""pt"")"),"Grande")</f>
        <v>Grande</v>
      </c>
      <c r="D1310" s="3">
        <v>43878</v>
      </c>
      <c r="E1310" s="1">
        <v>4</v>
      </c>
      <c r="F1310" s="2" t="str">
        <f ca="1">IFERROR(__xludf.DUMMYFUNCTION("GOOGLETRANSLATE(I1310,""en"",""pt"")"),"Iogurte")</f>
        <v>Iogurte</v>
      </c>
      <c r="G1310" s="1" t="s">
        <v>7417</v>
      </c>
      <c r="H1310" s="1" t="s">
        <v>4233</v>
      </c>
      <c r="I1310" s="1" t="str">
        <f ca="1">IFERROR(__xludf.DUMMYFUNCTION("GOOGLETRANSLATE(O1310,""en"",""pt"")"),"22")</f>
        <v>22</v>
      </c>
      <c r="J1310" s="1" t="str">
        <f ca="1">IFERROR(__xludf.DUMMYFUNCTION("GOOGLETRANSLATE(Q1310,""en"",""pt"")"),"Congeladas")</f>
        <v>Congeladas</v>
      </c>
      <c r="K1310" s="3">
        <v>43870</v>
      </c>
      <c r="L1310" s="3">
        <v>43892</v>
      </c>
      <c r="M1310" s="1">
        <v>144</v>
      </c>
      <c r="N1310" s="1" t="s">
        <v>4120</v>
      </c>
      <c r="O1310" s="1" t="s">
        <v>7418</v>
      </c>
      <c r="P1310" s="1">
        <v>1</v>
      </c>
      <c r="Q1310" s="1" t="s">
        <v>7419</v>
      </c>
      <c r="R1310">
        <f t="shared" ca="1" si="20"/>
        <v>1</v>
      </c>
      <c r="S1310">
        <f t="shared" ca="1" si="20"/>
        <v>1</v>
      </c>
    </row>
    <row r="1311" spans="1:19" ht="13.2">
      <c r="A1311" s="1" t="s">
        <v>7420</v>
      </c>
      <c r="B1311" s="1">
        <v>32</v>
      </c>
      <c r="C1311" s="1" t="str">
        <f ca="1">IFERROR(__xludf.DUMMYFUNCTION("GOOGLETRANSLATE(D1311,""en"",""pt"")"),"Grande")</f>
        <v>Grande</v>
      </c>
      <c r="D1311" s="3">
        <v>43974</v>
      </c>
      <c r="E1311" s="1">
        <v>8</v>
      </c>
      <c r="F1311" s="2" t="str">
        <f ca="1">IFERROR(__xludf.DUMMYFUNCTION("GOOGLETRANSLATE(I1311,""en"",""pt"")"),"Soro de leite coalhado")</f>
        <v>Soro de leite coalhado</v>
      </c>
      <c r="G1311" s="1" t="s">
        <v>7421</v>
      </c>
      <c r="H1311" s="1" t="s">
        <v>5459</v>
      </c>
      <c r="I1311" s="1" t="str">
        <f ca="1">IFERROR(__xludf.DUMMYFUNCTION("GOOGLETRANSLATE(O1311,""en"",""pt"")"),"10")</f>
        <v>10</v>
      </c>
      <c r="J1311" s="1" t="str">
        <f ca="1">IFERROR(__xludf.DUMMYFUNCTION("GOOGLETRANSLATE(Q1311,""en"",""pt"")"),"Refrigerado")</f>
        <v>Refrigerado</v>
      </c>
      <c r="K1311" s="3">
        <v>43928</v>
      </c>
      <c r="L1311" s="3">
        <v>43938</v>
      </c>
      <c r="M1311" s="1">
        <v>304</v>
      </c>
      <c r="N1311" s="1" t="s">
        <v>7422</v>
      </c>
      <c r="O1311" s="1" t="s">
        <v>7423</v>
      </c>
      <c r="P1311" s="1">
        <v>391</v>
      </c>
      <c r="Q1311" s="1" t="s">
        <v>7424</v>
      </c>
      <c r="R1311">
        <f t="shared" ca="1" si="20"/>
        <v>1</v>
      </c>
      <c r="S1311">
        <f t="shared" ca="1" si="20"/>
        <v>0</v>
      </c>
    </row>
    <row r="1312" spans="1:19" ht="13.2">
      <c r="A1312" s="1" t="s">
        <v>7425</v>
      </c>
      <c r="B1312" s="1">
        <v>50</v>
      </c>
      <c r="C1312" s="1" t="str">
        <f ca="1">IFERROR(__xludf.DUMMYFUNCTION("GOOGLETRANSLATE(D1312,""en"",""pt"")"),"Grande")</f>
        <v>Grande</v>
      </c>
      <c r="D1312" s="3">
        <v>43617</v>
      </c>
      <c r="E1312" s="1">
        <v>3</v>
      </c>
      <c r="F1312" s="2" t="str">
        <f ca="1">IFERROR(__xludf.DUMMYFUNCTION("GOOGLETRANSLATE(I1312,""en"",""pt"")"),"Queijo")</f>
        <v>Queijo</v>
      </c>
      <c r="G1312" s="1" t="s">
        <v>7426</v>
      </c>
      <c r="H1312" s="1" t="s">
        <v>7427</v>
      </c>
      <c r="I1312" s="1" t="str">
        <f ca="1">IFERROR(__xludf.DUMMYFUNCTION("GOOGLETRANSLATE(O1312,""en"",""pt"")"),"65")</f>
        <v>65</v>
      </c>
      <c r="J1312" s="1" t="str">
        <f ca="1">IFERROR(__xludf.DUMMYFUNCTION("GOOGLETRANSLATE(Q1312,""en"",""pt"")"),"Congeladas")</f>
        <v>Congeladas</v>
      </c>
      <c r="K1312" s="3">
        <v>43607</v>
      </c>
      <c r="L1312" s="3">
        <v>43672</v>
      </c>
      <c r="M1312" s="1">
        <v>371</v>
      </c>
      <c r="N1312" s="1" t="s">
        <v>7428</v>
      </c>
      <c r="O1312" s="1" t="s">
        <v>7429</v>
      </c>
      <c r="P1312" s="1">
        <v>474</v>
      </c>
      <c r="Q1312" s="1" t="s">
        <v>811</v>
      </c>
      <c r="R1312">
        <f t="shared" ca="1" si="20"/>
        <v>0</v>
      </c>
      <c r="S1312">
        <f t="shared" ca="1" si="20"/>
        <v>1</v>
      </c>
    </row>
    <row r="1313" spans="1:19" ht="13.2">
      <c r="A1313" s="1" t="s">
        <v>7430</v>
      </c>
      <c r="B1313" s="1">
        <v>52</v>
      </c>
      <c r="C1313" s="1" t="str">
        <f ca="1">IFERROR(__xludf.DUMMYFUNCTION("GOOGLETRANSLATE(D1313,""en"",""pt"")"),"Médio")</f>
        <v>Médio</v>
      </c>
      <c r="D1313" s="3">
        <v>43851</v>
      </c>
      <c r="E1313" s="1">
        <v>2</v>
      </c>
      <c r="F1313" s="2" t="str">
        <f ca="1">IFERROR(__xludf.DUMMYFUNCTION("GOOGLETRANSLATE(I1313,""en"",""pt"")"),"Manteiga")</f>
        <v>Manteiga</v>
      </c>
      <c r="G1313" s="1" t="s">
        <v>7431</v>
      </c>
      <c r="H1313" s="1" t="s">
        <v>7432</v>
      </c>
      <c r="I1313" s="1" t="str">
        <f ca="1">IFERROR(__xludf.DUMMYFUNCTION("GOOGLETRANSLATE(O1313,""en"",""pt"")"),"33")</f>
        <v>33</v>
      </c>
      <c r="J1313" s="1" t="str">
        <f ca="1">IFERROR(__xludf.DUMMYFUNCTION("GOOGLETRANSLATE(Q1313,""en"",""pt"")"),"Congeladas")</f>
        <v>Congeladas</v>
      </c>
      <c r="K1313" s="3">
        <v>43849</v>
      </c>
      <c r="L1313" s="3">
        <v>43882</v>
      </c>
      <c r="M1313" s="1">
        <v>10</v>
      </c>
      <c r="N1313" s="1" t="s">
        <v>7433</v>
      </c>
      <c r="O1313" s="5" t="s">
        <v>7434</v>
      </c>
      <c r="P1313" s="1">
        <v>545</v>
      </c>
      <c r="Q1313" s="1" t="s">
        <v>4650</v>
      </c>
      <c r="R1313">
        <f t="shared" ca="1" si="20"/>
        <v>1</v>
      </c>
      <c r="S1313">
        <f t="shared" ca="1" si="20"/>
        <v>0</v>
      </c>
    </row>
    <row r="1314" spans="1:19" ht="13.2">
      <c r="A1314" s="1" t="s">
        <v>7435</v>
      </c>
      <c r="B1314" s="1">
        <v>86</v>
      </c>
      <c r="C1314" s="1" t="str">
        <f ca="1">IFERROR(__xludf.DUMMYFUNCTION("GOOGLETRANSLATE(D1314,""en"",""pt"")"),"Grande")</f>
        <v>Grande</v>
      </c>
      <c r="D1314" s="3">
        <v>44241</v>
      </c>
      <c r="E1314" s="1">
        <v>6</v>
      </c>
      <c r="F1314" s="2" t="str">
        <f ca="1">IFERROR(__xludf.DUMMYFUNCTION("GOOGLETRANSLATE(I1314,""en"",""pt"")"),"Coalhada")</f>
        <v>Coalhada</v>
      </c>
      <c r="G1314" s="1" t="s">
        <v>7436</v>
      </c>
      <c r="H1314" s="1" t="s">
        <v>7437</v>
      </c>
      <c r="I1314" s="1" t="str">
        <f ca="1">IFERROR(__xludf.DUMMYFUNCTION("GOOGLETRANSLATE(O1314,""en"",""pt"")"),"7")</f>
        <v>7</v>
      </c>
      <c r="J1314" s="1" t="str">
        <f ca="1">IFERROR(__xludf.DUMMYFUNCTION("GOOGLETRANSLATE(Q1314,""en"",""pt"")"),"Refrigerado")</f>
        <v>Refrigerado</v>
      </c>
      <c r="K1314" s="3">
        <v>44237</v>
      </c>
      <c r="L1314" s="3">
        <v>44244</v>
      </c>
      <c r="M1314" s="1">
        <v>224</v>
      </c>
      <c r="N1314" s="1" t="s">
        <v>7438</v>
      </c>
      <c r="O1314" s="1" t="s">
        <v>7439</v>
      </c>
      <c r="P1314" s="1">
        <v>553</v>
      </c>
      <c r="Q1314" s="1" t="s">
        <v>7441</v>
      </c>
      <c r="R1314">
        <f t="shared" ca="1" si="20"/>
        <v>0</v>
      </c>
      <c r="S1314">
        <f t="shared" ca="1" si="20"/>
        <v>0</v>
      </c>
    </row>
    <row r="1315" spans="1:19" ht="13.2">
      <c r="A1315" s="1" t="s">
        <v>7442</v>
      </c>
      <c r="B1315" s="1">
        <v>10</v>
      </c>
      <c r="C1315" s="1" t="str">
        <f ca="1">IFERROR(__xludf.DUMMYFUNCTION("GOOGLETRANSLATE(D1315,""en"",""pt"")"),"Grande")</f>
        <v>Grande</v>
      </c>
      <c r="D1315" s="3">
        <v>44405</v>
      </c>
      <c r="E1315" s="1">
        <v>1</v>
      </c>
      <c r="F1315" s="2" t="str">
        <f ca="1">IFERROR(__xludf.DUMMYFUNCTION("GOOGLETRANSLATE(I1315,""en"",""pt"")"),"Leite")</f>
        <v>Leite</v>
      </c>
      <c r="G1315" s="1" t="s">
        <v>7443</v>
      </c>
      <c r="H1315" s="1" t="s">
        <v>1663</v>
      </c>
      <c r="I1315" s="1" t="str">
        <f ca="1">IFERROR(__xludf.DUMMYFUNCTION("GOOGLETRANSLATE(O1315,""en"",""pt"")"),"22")</f>
        <v>22</v>
      </c>
      <c r="J1315" s="1" t="str">
        <f ca="1">IFERROR(__xludf.DUMMYFUNCTION("GOOGLETRANSLATE(Q1315,""en"",""pt"")"),"Pacote Tetra")</f>
        <v>Pacote Tetra</v>
      </c>
      <c r="K1315" s="3">
        <v>44350</v>
      </c>
      <c r="L1315" s="3">
        <v>44372</v>
      </c>
      <c r="M1315" s="1">
        <v>313</v>
      </c>
      <c r="N1315" s="1" t="s">
        <v>5360</v>
      </c>
      <c r="O1315" s="1" t="s">
        <v>7444</v>
      </c>
      <c r="P1315" s="1">
        <v>203</v>
      </c>
      <c r="Q1315" s="1" t="s">
        <v>7446</v>
      </c>
      <c r="R1315">
        <f t="shared" ca="1" si="20"/>
        <v>0</v>
      </c>
      <c r="S1315">
        <f t="shared" ca="1" si="20"/>
        <v>1</v>
      </c>
    </row>
    <row r="1316" spans="1:19" ht="13.2">
      <c r="A1316" s="1" t="s">
        <v>7447</v>
      </c>
      <c r="B1316" s="1">
        <v>32</v>
      </c>
      <c r="C1316" s="1" t="str">
        <f ca="1">IFERROR(__xludf.DUMMYFUNCTION("GOOGLETRANSLATE(D1316,""en"",""pt"")"),"Grande")</f>
        <v>Grande</v>
      </c>
      <c r="D1316" s="3">
        <v>44436</v>
      </c>
      <c r="E1316" s="1">
        <v>7</v>
      </c>
      <c r="F1316" s="2" t="str">
        <f ca="1">IFERROR(__xludf.DUMMYFUNCTION("GOOGLETRANSLATE(I1316,""en"",""pt"")"),"Lassi")</f>
        <v>Lassi</v>
      </c>
      <c r="G1316" s="1" t="s">
        <v>4938</v>
      </c>
      <c r="H1316" s="1" t="s">
        <v>7448</v>
      </c>
      <c r="I1316" s="1" t="str">
        <f ca="1">IFERROR(__xludf.DUMMYFUNCTION("GOOGLETRANSLATE(O1316,""en"",""pt"")"),"13")</f>
        <v>13</v>
      </c>
      <c r="J1316" s="1" t="str">
        <f ca="1">IFERROR(__xludf.DUMMYFUNCTION("GOOGLETRANSLATE(Q1316,""en"",""pt"")"),"Refrigerado")</f>
        <v>Refrigerado</v>
      </c>
      <c r="K1316" s="3">
        <v>44434</v>
      </c>
      <c r="L1316" s="3">
        <v>44447</v>
      </c>
      <c r="M1316" s="1">
        <v>67</v>
      </c>
      <c r="N1316" s="1" t="s">
        <v>7449</v>
      </c>
      <c r="O1316" s="7">
        <v>1466328</v>
      </c>
      <c r="P1316" s="1">
        <v>1</v>
      </c>
      <c r="Q1316" s="1" t="s">
        <v>7450</v>
      </c>
      <c r="R1316">
        <f t="shared" ca="1" si="20"/>
        <v>0</v>
      </c>
      <c r="S1316">
        <f t="shared" ca="1" si="20"/>
        <v>0</v>
      </c>
    </row>
    <row r="1317" spans="1:19" ht="13.2">
      <c r="A1317" s="1" t="s">
        <v>7451</v>
      </c>
      <c r="B1317" s="1">
        <v>35</v>
      </c>
      <c r="C1317" s="1" t="str">
        <f ca="1">IFERROR(__xludf.DUMMYFUNCTION("GOOGLETRANSLATE(D1317,""en"",""pt"")"),"Pequeno")</f>
        <v>Pequeno</v>
      </c>
      <c r="D1317" s="3">
        <v>43627</v>
      </c>
      <c r="E1317" s="1">
        <v>7</v>
      </c>
      <c r="F1317" s="2" t="str">
        <f ca="1">IFERROR(__xludf.DUMMYFUNCTION("GOOGLETRANSLATE(I1317,""en"",""pt"")"),"Lassi")</f>
        <v>Lassi</v>
      </c>
      <c r="G1317" s="1" t="s">
        <v>7452</v>
      </c>
      <c r="H1317" s="1" t="s">
        <v>7453</v>
      </c>
      <c r="I1317" s="1" t="str">
        <f ca="1">IFERROR(__xludf.DUMMYFUNCTION("GOOGLETRANSLATE(O1317,""en"",""pt"")"),"16")</f>
        <v>16</v>
      </c>
      <c r="J1317" s="1" t="str">
        <f ca="1">IFERROR(__xludf.DUMMYFUNCTION("GOOGLETRANSLATE(Q1317,""en"",""pt"")"),"Refrigerado")</f>
        <v>Refrigerado</v>
      </c>
      <c r="K1317" s="3">
        <v>43615</v>
      </c>
      <c r="L1317" s="3">
        <v>43631</v>
      </c>
      <c r="M1317" s="1">
        <v>340</v>
      </c>
      <c r="N1317" s="1" t="s">
        <v>340</v>
      </c>
      <c r="O1317" s="1" t="s">
        <v>7454</v>
      </c>
      <c r="P1317" s="1">
        <v>56</v>
      </c>
      <c r="Q1317" s="1" t="s">
        <v>7455</v>
      </c>
      <c r="R1317">
        <f t="shared" ca="1" si="20"/>
        <v>0</v>
      </c>
      <c r="S1317">
        <f t="shared" ca="1" si="20"/>
        <v>0</v>
      </c>
    </row>
    <row r="1318" spans="1:19" ht="13.2">
      <c r="A1318" s="1" t="s">
        <v>7456</v>
      </c>
      <c r="B1318" s="1">
        <v>49</v>
      </c>
      <c r="C1318" s="1" t="str">
        <f ca="1">IFERROR(__xludf.DUMMYFUNCTION("GOOGLETRANSLATE(D1318,""en"",""pt"")"),"Médio")</f>
        <v>Médio</v>
      </c>
      <c r="D1318" s="3">
        <v>43489</v>
      </c>
      <c r="E1318" s="1">
        <v>1</v>
      </c>
      <c r="F1318" s="2" t="str">
        <f ca="1">IFERROR(__xludf.DUMMYFUNCTION("GOOGLETRANSLATE(I1318,""en"",""pt"")"),"Leite")</f>
        <v>Leite</v>
      </c>
      <c r="G1318" s="1" t="s">
        <v>7457</v>
      </c>
      <c r="H1318" s="1" t="s">
        <v>7458</v>
      </c>
      <c r="I1318" s="1" t="str">
        <f ca="1">IFERROR(__xludf.DUMMYFUNCTION("GOOGLETRANSLATE(O1318,""en"",""pt"")"),"1")</f>
        <v>1</v>
      </c>
      <c r="J1318" s="1" t="str">
        <f ca="1">IFERROR(__xludf.DUMMYFUNCTION("GOOGLETRANSLATE(Q1318,""en"",""pt"")"),"Pacote de polietileno")</f>
        <v>Pacote de polietileno</v>
      </c>
      <c r="K1318" s="3">
        <v>43438</v>
      </c>
      <c r="L1318" s="3">
        <v>43439</v>
      </c>
      <c r="M1318" s="1">
        <v>30</v>
      </c>
      <c r="N1318" s="1" t="s">
        <v>2671</v>
      </c>
      <c r="O1318" s="5">
        <v>82060</v>
      </c>
      <c r="P1318" s="1">
        <v>34</v>
      </c>
      <c r="Q1318" s="1" t="s">
        <v>4119</v>
      </c>
      <c r="R1318">
        <f t="shared" ca="1" si="20"/>
        <v>0</v>
      </c>
      <c r="S1318">
        <f t="shared" ca="1" si="20"/>
        <v>1</v>
      </c>
    </row>
    <row r="1319" spans="1:19" ht="13.2">
      <c r="A1319" s="1" t="s">
        <v>7460</v>
      </c>
      <c r="B1319" s="1">
        <v>79</v>
      </c>
      <c r="C1319" s="1" t="str">
        <f ca="1">IFERROR(__xludf.DUMMYFUNCTION("GOOGLETRANSLATE(D1319,""en"",""pt"")"),"Grande")</f>
        <v>Grande</v>
      </c>
      <c r="D1319" s="3">
        <v>44737</v>
      </c>
      <c r="E1319" s="1">
        <v>2</v>
      </c>
      <c r="F1319" s="2" t="str">
        <f ca="1">IFERROR(__xludf.DUMMYFUNCTION("GOOGLETRANSLATE(I1319,""en"",""pt"")"),"Manteiga")</f>
        <v>Manteiga</v>
      </c>
      <c r="G1319" s="1" t="s">
        <v>7461</v>
      </c>
      <c r="H1319" s="1" t="s">
        <v>7126</v>
      </c>
      <c r="I1319" s="1" t="str">
        <f ca="1">IFERROR(__xludf.DUMMYFUNCTION("GOOGLETRANSLATE(O1319,""en"",""pt"")"),"39")</f>
        <v>39</v>
      </c>
      <c r="J1319" s="1" t="str">
        <f ca="1">IFERROR(__xludf.DUMMYFUNCTION("GOOGLETRANSLATE(Q1319,""en"",""pt"")"),"Congeladas")</f>
        <v>Congeladas</v>
      </c>
      <c r="K1319" s="3">
        <v>44702</v>
      </c>
      <c r="L1319" s="3">
        <v>44741</v>
      </c>
      <c r="M1319" s="1">
        <v>246</v>
      </c>
      <c r="N1319" s="1" t="s">
        <v>2035</v>
      </c>
      <c r="O1319" s="1" t="s">
        <v>7462</v>
      </c>
      <c r="P1319" s="1">
        <v>65</v>
      </c>
      <c r="Q1319" s="1" t="s">
        <v>7463</v>
      </c>
      <c r="R1319">
        <f t="shared" ca="1" si="20"/>
        <v>0</v>
      </c>
      <c r="S1319">
        <f t="shared" ca="1" si="20"/>
        <v>1</v>
      </c>
    </row>
    <row r="1320" spans="1:19" ht="13.2">
      <c r="A1320" s="1" t="s">
        <v>7464</v>
      </c>
      <c r="B1320" s="1">
        <v>16</v>
      </c>
      <c r="C1320" s="1" t="str">
        <f ca="1">IFERROR(__xludf.DUMMYFUNCTION("GOOGLETRANSLATE(D1320,""en"",""pt"")"),"Médio")</f>
        <v>Médio</v>
      </c>
      <c r="D1320" s="3">
        <v>43974</v>
      </c>
      <c r="E1320" s="1">
        <v>9</v>
      </c>
      <c r="F1320" s="2" t="str">
        <f ca="1">IFERROR(__xludf.DUMMYFUNCTION("GOOGLETRANSLATE(I1320,""en"",""pt"")"),"Painel")</f>
        <v>Painel</v>
      </c>
      <c r="G1320" s="1" t="s">
        <v>7465</v>
      </c>
      <c r="H1320" s="1" t="s">
        <v>7466</v>
      </c>
      <c r="I1320" s="1" t="str">
        <f ca="1">IFERROR(__xludf.DUMMYFUNCTION("GOOGLETRANSLATE(O1320,""en"",""pt"")"),"11")</f>
        <v>11</v>
      </c>
      <c r="J1320" s="1" t="str">
        <f ca="1">IFERROR(__xludf.DUMMYFUNCTION("GOOGLETRANSLATE(Q1320,""en"",""pt"")"),"Refrigerado")</f>
        <v>Refrigerado</v>
      </c>
      <c r="K1320" s="3">
        <v>43959</v>
      </c>
      <c r="L1320" s="3">
        <v>43970</v>
      </c>
      <c r="M1320" s="1">
        <v>290</v>
      </c>
      <c r="N1320" s="1" t="s">
        <v>2109</v>
      </c>
      <c r="O1320" s="1" t="s">
        <v>7467</v>
      </c>
      <c r="P1320" s="1">
        <v>169</v>
      </c>
      <c r="Q1320" s="1" t="s">
        <v>7469</v>
      </c>
      <c r="R1320">
        <f t="shared" ca="1" si="20"/>
        <v>1</v>
      </c>
      <c r="S1320">
        <f t="shared" ca="1" si="20"/>
        <v>0</v>
      </c>
    </row>
    <row r="1321" spans="1:19" ht="13.2">
      <c r="A1321" s="1" t="s">
        <v>7470</v>
      </c>
      <c r="B1321" s="1">
        <v>41</v>
      </c>
      <c r="C1321" s="1" t="str">
        <f ca="1">IFERROR(__xludf.DUMMYFUNCTION("GOOGLETRANSLATE(D1321,""en"",""pt"")"),"Grande")</f>
        <v>Grande</v>
      </c>
      <c r="D1321" s="3">
        <v>43716</v>
      </c>
      <c r="E1321" s="1">
        <v>8</v>
      </c>
      <c r="F1321" s="2" t="str">
        <f ca="1">IFERROR(__xludf.DUMMYFUNCTION("GOOGLETRANSLATE(I1321,""en"",""pt"")"),"Soro de leite coalhado")</f>
        <v>Soro de leite coalhado</v>
      </c>
      <c r="G1321" s="1" t="s">
        <v>7471</v>
      </c>
      <c r="H1321" s="4">
        <v>45608</v>
      </c>
      <c r="I1321" s="1" t="str">
        <f ca="1">IFERROR(__xludf.DUMMYFUNCTION("GOOGLETRANSLATE(O1321,""en"",""pt"")"),"10")</f>
        <v>10</v>
      </c>
      <c r="J1321" s="1" t="str">
        <f ca="1">IFERROR(__xludf.DUMMYFUNCTION("GOOGLETRANSLATE(Q1321,""en"",""pt"")"),"Refrigerado")</f>
        <v>Refrigerado</v>
      </c>
      <c r="K1321" s="3">
        <v>43670</v>
      </c>
      <c r="L1321" s="3">
        <v>43680</v>
      </c>
      <c r="M1321" s="1">
        <v>18</v>
      </c>
      <c r="N1321" s="1" t="s">
        <v>7472</v>
      </c>
      <c r="O1321" s="1" t="s">
        <v>5681</v>
      </c>
      <c r="P1321" s="1">
        <v>74</v>
      </c>
      <c r="Q1321" s="1" t="s">
        <v>7473</v>
      </c>
      <c r="R1321">
        <f t="shared" ca="1" si="20"/>
        <v>0</v>
      </c>
      <c r="S1321">
        <f t="shared" ca="1" si="20"/>
        <v>1</v>
      </c>
    </row>
    <row r="1322" spans="1:19" ht="13.2">
      <c r="A1322" s="1" t="s">
        <v>1370</v>
      </c>
      <c r="B1322" s="1">
        <v>99</v>
      </c>
      <c r="C1322" s="1" t="str">
        <f ca="1">IFERROR(__xludf.DUMMYFUNCTION("GOOGLETRANSLATE(D1322,""en"",""pt"")"),"Grande")</f>
        <v>Grande</v>
      </c>
      <c r="D1322" s="3">
        <v>44388</v>
      </c>
      <c r="E1322" s="1">
        <v>3</v>
      </c>
      <c r="F1322" s="2" t="str">
        <f ca="1">IFERROR(__xludf.DUMMYFUNCTION("GOOGLETRANSLATE(I1322,""en"",""pt"")"),"Queijo")</f>
        <v>Queijo</v>
      </c>
      <c r="G1322" s="1" t="s">
        <v>7474</v>
      </c>
      <c r="H1322" s="1" t="s">
        <v>7475</v>
      </c>
      <c r="I1322" s="1" t="str">
        <f ca="1">IFERROR(__xludf.DUMMYFUNCTION("GOOGLETRANSLATE(O1322,""en"",""pt"")"),"44")</f>
        <v>44</v>
      </c>
      <c r="J1322" s="1" t="str">
        <f ca="1">IFERROR(__xludf.DUMMYFUNCTION("GOOGLETRANSLATE(Q1322,""en"",""pt"")"),"Refrigerado")</f>
        <v>Refrigerado</v>
      </c>
      <c r="K1322" s="3">
        <v>44330</v>
      </c>
      <c r="L1322" s="3">
        <v>44374</v>
      </c>
      <c r="M1322" s="1">
        <v>132</v>
      </c>
      <c r="N1322" s="1" t="s">
        <v>7476</v>
      </c>
      <c r="O1322" s="1" t="s">
        <v>7477</v>
      </c>
      <c r="P1322" s="1">
        <v>780</v>
      </c>
      <c r="Q1322" s="1" t="s">
        <v>3769</v>
      </c>
      <c r="R1322">
        <f t="shared" ca="1" si="20"/>
        <v>0</v>
      </c>
      <c r="S1322">
        <f t="shared" ca="1" si="20"/>
        <v>0</v>
      </c>
    </row>
    <row r="1323" spans="1:19" ht="13.2">
      <c r="A1323" s="1" t="s">
        <v>7478</v>
      </c>
      <c r="B1323" s="1">
        <v>88</v>
      </c>
      <c r="C1323" s="1" t="str">
        <f ca="1">IFERROR(__xludf.DUMMYFUNCTION("GOOGLETRANSLATE(D1323,""en"",""pt"")"),"Grande")</f>
        <v>Grande</v>
      </c>
      <c r="D1323" s="3">
        <v>44677</v>
      </c>
      <c r="E1323" s="1">
        <v>9</v>
      </c>
      <c r="F1323" s="2" t="str">
        <f ca="1">IFERROR(__xludf.DUMMYFUNCTION("GOOGLETRANSLATE(I1323,""en"",""pt"")"),"Painel")</f>
        <v>Painel</v>
      </c>
      <c r="G1323" s="1" t="s">
        <v>7479</v>
      </c>
      <c r="H1323" s="1" t="s">
        <v>7480</v>
      </c>
      <c r="I1323" s="1" t="str">
        <f ca="1">IFERROR(__xludf.DUMMYFUNCTION("GOOGLETRANSLATE(O1323,""en"",""pt"")"),"8")</f>
        <v>8</v>
      </c>
      <c r="J1323" s="1" t="str">
        <f ca="1">IFERROR(__xludf.DUMMYFUNCTION("GOOGLETRANSLATE(Q1323,""en"",""pt"")"),"Refrigerado")</f>
        <v>Refrigerado</v>
      </c>
      <c r="K1323" s="3">
        <v>44639</v>
      </c>
      <c r="L1323" s="3">
        <v>44647</v>
      </c>
      <c r="M1323" s="1">
        <v>208</v>
      </c>
      <c r="N1323" s="1" t="s">
        <v>265</v>
      </c>
      <c r="O1323" s="5">
        <v>2261250</v>
      </c>
      <c r="P1323" s="1">
        <v>455</v>
      </c>
      <c r="Q1323" s="6">
        <v>45525</v>
      </c>
      <c r="R1323">
        <f t="shared" ca="1" si="20"/>
        <v>1</v>
      </c>
      <c r="S1323">
        <f t="shared" ca="1" si="20"/>
        <v>0</v>
      </c>
    </row>
    <row r="1324" spans="1:19" ht="13.2">
      <c r="A1324" s="1" t="s">
        <v>7481</v>
      </c>
      <c r="B1324" s="1">
        <v>90</v>
      </c>
      <c r="C1324" s="1" t="str">
        <f ca="1">IFERROR(__xludf.DUMMYFUNCTION("GOOGLETRANSLATE(D1324,""en"",""pt"")"),"Grande")</f>
        <v>Grande</v>
      </c>
      <c r="D1324" s="3">
        <v>43877</v>
      </c>
      <c r="E1324" s="1">
        <v>4</v>
      </c>
      <c r="F1324" s="2" t="str">
        <f ca="1">IFERROR(__xludf.DUMMYFUNCTION("GOOGLETRANSLATE(I1324,""en"",""pt"")"),"Iogurte")</f>
        <v>Iogurte</v>
      </c>
      <c r="G1324" s="1" t="s">
        <v>7482</v>
      </c>
      <c r="H1324" s="1" t="s">
        <v>3600</v>
      </c>
      <c r="I1324" s="1" t="str">
        <f ca="1">IFERROR(__xludf.DUMMYFUNCTION("GOOGLETRANSLATE(O1324,""en"",""pt"")"),"30")</f>
        <v>30</v>
      </c>
      <c r="J1324" s="1" t="str">
        <f ca="1">IFERROR(__xludf.DUMMYFUNCTION("GOOGLETRANSLATE(Q1324,""en"",""pt"")"),"Congeladas")</f>
        <v>Congeladas</v>
      </c>
      <c r="K1324" s="3">
        <v>43837</v>
      </c>
      <c r="L1324" s="3">
        <v>43867</v>
      </c>
      <c r="M1324" s="1">
        <v>51</v>
      </c>
      <c r="N1324" s="1" t="s">
        <v>7483</v>
      </c>
      <c r="O1324" s="1" t="s">
        <v>7484</v>
      </c>
      <c r="P1324" s="1">
        <v>82</v>
      </c>
      <c r="Q1324" s="1" t="s">
        <v>7485</v>
      </c>
      <c r="R1324">
        <f t="shared" ca="1" si="20"/>
        <v>1</v>
      </c>
      <c r="S1324">
        <f t="shared" ca="1" si="20"/>
        <v>0</v>
      </c>
    </row>
    <row r="1325" spans="1:19" ht="13.2">
      <c r="A1325" s="1" t="s">
        <v>7486</v>
      </c>
      <c r="B1325" s="1">
        <v>69</v>
      </c>
      <c r="C1325" s="1" t="str">
        <f ca="1">IFERROR(__xludf.DUMMYFUNCTION("GOOGLETRANSLATE(D1325,""en"",""pt"")"),"Médio")</f>
        <v>Médio</v>
      </c>
      <c r="D1325" s="3">
        <v>44624</v>
      </c>
      <c r="E1325" s="1">
        <v>8</v>
      </c>
      <c r="F1325" s="2" t="str">
        <f ca="1">IFERROR(__xludf.DUMMYFUNCTION("GOOGLETRANSLATE(I1325,""en"",""pt"")"),"Soro de leite coalhado")</f>
        <v>Soro de leite coalhado</v>
      </c>
      <c r="G1325" s="1" t="s">
        <v>7487</v>
      </c>
      <c r="H1325" s="1" t="s">
        <v>7488</v>
      </c>
      <c r="I1325" s="1" t="str">
        <f ca="1">IFERROR(__xludf.DUMMYFUNCTION("GOOGLETRANSLATE(O1325,""en"",""pt"")"),"7")</f>
        <v>7</v>
      </c>
      <c r="J1325" s="1" t="str">
        <f ca="1">IFERROR(__xludf.DUMMYFUNCTION("GOOGLETRANSLATE(Q1325,""en"",""pt"")"),"Refrigerado")</f>
        <v>Refrigerado</v>
      </c>
      <c r="K1325" s="3">
        <v>44567</v>
      </c>
      <c r="L1325" s="3">
        <v>44574</v>
      </c>
      <c r="M1325" s="1">
        <v>148</v>
      </c>
      <c r="N1325" s="1" t="s">
        <v>6311</v>
      </c>
      <c r="O1325" s="1" t="s">
        <v>7489</v>
      </c>
      <c r="P1325" s="1">
        <v>347</v>
      </c>
      <c r="Q1325" s="1" t="s">
        <v>1012</v>
      </c>
      <c r="R1325">
        <f t="shared" ca="1" si="20"/>
        <v>1</v>
      </c>
      <c r="S1325">
        <f t="shared" ca="1" si="20"/>
        <v>1</v>
      </c>
    </row>
    <row r="1326" spans="1:19" ht="13.2">
      <c r="A1326" s="1" t="s">
        <v>4450</v>
      </c>
      <c r="B1326" s="1">
        <v>15</v>
      </c>
      <c r="C1326" s="1" t="str">
        <f ca="1">IFERROR(__xludf.DUMMYFUNCTION("GOOGLETRANSLATE(D1326,""en"",""pt"")"),"Médio")</f>
        <v>Médio</v>
      </c>
      <c r="D1326" s="3">
        <v>44116</v>
      </c>
      <c r="E1326" s="1">
        <v>2</v>
      </c>
      <c r="F1326" s="2" t="str">
        <f ca="1">IFERROR(__xludf.DUMMYFUNCTION("GOOGLETRANSLATE(I1326,""en"",""pt"")"),"Manteiga")</f>
        <v>Manteiga</v>
      </c>
      <c r="G1326" s="1" t="s">
        <v>7490</v>
      </c>
      <c r="H1326" s="1" t="s">
        <v>7491</v>
      </c>
      <c r="I1326" s="1" t="str">
        <f ca="1">IFERROR(__xludf.DUMMYFUNCTION("GOOGLETRANSLATE(O1326,""en"",""pt"")"),"37")</f>
        <v>37</v>
      </c>
      <c r="J1326" s="1" t="str">
        <f ca="1">IFERROR(__xludf.DUMMYFUNCTION("GOOGLETRANSLATE(Q1326,""en"",""pt"")"),"Congeladas")</f>
        <v>Congeladas</v>
      </c>
      <c r="K1326" s="3">
        <v>44083</v>
      </c>
      <c r="L1326" s="3">
        <v>44120</v>
      </c>
      <c r="M1326" s="1">
        <v>342</v>
      </c>
      <c r="N1326" s="1" t="s">
        <v>7492</v>
      </c>
      <c r="O1326" s="1" t="s">
        <v>7493</v>
      </c>
      <c r="P1326" s="1">
        <v>599</v>
      </c>
      <c r="Q1326" s="1" t="s">
        <v>7494</v>
      </c>
      <c r="R1326">
        <f t="shared" ca="1" si="20"/>
        <v>1</v>
      </c>
      <c r="S1326">
        <f t="shared" ca="1" si="20"/>
        <v>0</v>
      </c>
    </row>
    <row r="1327" spans="1:19" ht="13.2">
      <c r="A1327" s="1" t="s">
        <v>7495</v>
      </c>
      <c r="B1327" s="1">
        <v>30</v>
      </c>
      <c r="C1327" s="1" t="str">
        <f ca="1">IFERROR(__xludf.DUMMYFUNCTION("GOOGLETRANSLATE(D1327,""en"",""pt"")"),"Médio")</f>
        <v>Médio</v>
      </c>
      <c r="D1327" s="3">
        <v>43637</v>
      </c>
      <c r="E1327" s="1">
        <v>6</v>
      </c>
      <c r="F1327" s="2" t="str">
        <f ca="1">IFERROR(__xludf.DUMMYFUNCTION("GOOGLETRANSLATE(I1327,""en"",""pt"")"),"Coalhada")</f>
        <v>Coalhada</v>
      </c>
      <c r="G1327" s="1" t="s">
        <v>7496</v>
      </c>
      <c r="H1327" s="1" t="s">
        <v>7497</v>
      </c>
      <c r="I1327" s="1" t="str">
        <f ca="1">IFERROR(__xludf.DUMMYFUNCTION("GOOGLETRANSLATE(O1327,""en"",""pt"")"),"5")</f>
        <v>5</v>
      </c>
      <c r="J1327" s="1" t="str">
        <f ca="1">IFERROR(__xludf.DUMMYFUNCTION("GOOGLETRANSLATE(Q1327,""en"",""pt"")"),"Refrigerado")</f>
        <v>Refrigerado</v>
      </c>
      <c r="K1327" s="3">
        <v>43608</v>
      </c>
      <c r="L1327" s="3">
        <v>43613</v>
      </c>
      <c r="M1327" s="1">
        <v>7</v>
      </c>
      <c r="N1327" s="1" t="s">
        <v>7498</v>
      </c>
      <c r="O1327" s="1" t="s">
        <v>7499</v>
      </c>
      <c r="P1327" s="1">
        <v>13</v>
      </c>
      <c r="Q1327" s="1" t="s">
        <v>5115</v>
      </c>
      <c r="R1327">
        <f t="shared" ca="1" si="20"/>
        <v>1</v>
      </c>
      <c r="S1327">
        <f t="shared" ca="1" si="20"/>
        <v>0</v>
      </c>
    </row>
    <row r="1328" spans="1:19" ht="13.2">
      <c r="A1328" s="1" t="s">
        <v>7501</v>
      </c>
      <c r="B1328" s="1">
        <v>65</v>
      </c>
      <c r="C1328" s="1" t="str">
        <f ca="1">IFERROR(__xludf.DUMMYFUNCTION("GOOGLETRANSLATE(D1328,""en"",""pt"")"),"Médio")</f>
        <v>Médio</v>
      </c>
      <c r="D1328" s="3">
        <v>43782</v>
      </c>
      <c r="E1328" s="1">
        <v>3</v>
      </c>
      <c r="F1328" s="2" t="str">
        <f ca="1">IFERROR(__xludf.DUMMYFUNCTION("GOOGLETRANSLATE(I1328,""en"",""pt"")"),"Queijo")</f>
        <v>Queijo</v>
      </c>
      <c r="G1328" s="1" t="s">
        <v>7502</v>
      </c>
      <c r="H1328" s="1" t="s">
        <v>7503</v>
      </c>
      <c r="I1328" s="1" t="str">
        <f ca="1">IFERROR(__xludf.DUMMYFUNCTION("GOOGLETRANSLATE(O1328,""en"",""pt"")"),"31")</f>
        <v>31</v>
      </c>
      <c r="J1328" s="1" t="str">
        <f ca="1">IFERROR(__xludf.DUMMYFUNCTION("GOOGLETRANSLATE(Q1328,""en"",""pt"")"),"Refrigerado")</f>
        <v>Refrigerado</v>
      </c>
      <c r="K1328" s="3">
        <v>43729</v>
      </c>
      <c r="L1328" s="3">
        <v>43760</v>
      </c>
      <c r="M1328" s="1">
        <v>99</v>
      </c>
      <c r="N1328" s="1" t="s">
        <v>7504</v>
      </c>
      <c r="O1328" s="7">
        <v>2196386</v>
      </c>
      <c r="P1328" s="1">
        <v>145</v>
      </c>
      <c r="Q1328" s="1" t="s">
        <v>7505</v>
      </c>
      <c r="R1328">
        <f t="shared" ca="1" si="20"/>
        <v>0</v>
      </c>
      <c r="S1328">
        <f t="shared" ca="1" si="20"/>
        <v>0</v>
      </c>
    </row>
    <row r="1329" spans="1:19" ht="13.2">
      <c r="A1329" s="1" t="s">
        <v>7506</v>
      </c>
      <c r="B1329" s="1">
        <v>68</v>
      </c>
      <c r="C1329" s="1" t="str">
        <f ca="1">IFERROR(__xludf.DUMMYFUNCTION("GOOGLETRANSLATE(D1329,""en"",""pt"")"),"Grande")</f>
        <v>Grande</v>
      </c>
      <c r="D1329" s="3">
        <v>43730</v>
      </c>
      <c r="E1329" s="1">
        <v>2</v>
      </c>
      <c r="F1329" s="2" t="str">
        <f ca="1">IFERROR(__xludf.DUMMYFUNCTION("GOOGLETRANSLATE(I1329,""en"",""pt"")"),"Manteiga")</f>
        <v>Manteiga</v>
      </c>
      <c r="G1329" s="1" t="s">
        <v>5744</v>
      </c>
      <c r="H1329" s="1" t="s">
        <v>7094</v>
      </c>
      <c r="I1329" s="1" t="str">
        <f ca="1">IFERROR(__xludf.DUMMYFUNCTION("GOOGLETRANSLATE(O1329,""en"",""pt"")"),"37")</f>
        <v>37</v>
      </c>
      <c r="J1329" s="1" t="str">
        <f ca="1">IFERROR(__xludf.DUMMYFUNCTION("GOOGLETRANSLATE(Q1329,""en"",""pt"")"),"Congeladas")</f>
        <v>Congeladas</v>
      </c>
      <c r="K1329" s="3">
        <v>43718</v>
      </c>
      <c r="L1329" s="3">
        <v>43755</v>
      </c>
      <c r="M1329" s="1">
        <v>25</v>
      </c>
      <c r="N1329" s="1" t="s">
        <v>7507</v>
      </c>
      <c r="O1329" s="1" t="s">
        <v>7508</v>
      </c>
      <c r="P1329" s="1">
        <v>3</v>
      </c>
      <c r="Q1329" s="1" t="s">
        <v>7510</v>
      </c>
      <c r="R1329">
        <f t="shared" ca="1" si="20"/>
        <v>0</v>
      </c>
      <c r="S1329">
        <f t="shared" ca="1" si="20"/>
        <v>0</v>
      </c>
    </row>
    <row r="1330" spans="1:19" ht="13.2">
      <c r="A1330" s="1" t="s">
        <v>7511</v>
      </c>
      <c r="B1330" s="1">
        <v>77</v>
      </c>
      <c r="C1330" s="1" t="str">
        <f ca="1">IFERROR(__xludf.DUMMYFUNCTION("GOOGLETRANSLATE(D1330,""en"",""pt"")"),"Médio")</f>
        <v>Médio</v>
      </c>
      <c r="D1330" s="3">
        <v>44493</v>
      </c>
      <c r="E1330" s="1">
        <v>10</v>
      </c>
      <c r="F1330" s="2" t="str">
        <f ca="1">IFERROR(__xludf.DUMMYFUNCTION("GOOGLETRANSLATE(I1330,""en"",""pt"")"),"ghee")</f>
        <v>ghee</v>
      </c>
      <c r="G1330" s="1" t="s">
        <v>7512</v>
      </c>
      <c r="H1330" s="1" t="s">
        <v>7513</v>
      </c>
      <c r="I1330" s="1" t="str">
        <f ca="1">IFERROR(__xludf.DUMMYFUNCTION("GOOGLETRANSLATE(O1330,""en"",""pt"")"),"128")</f>
        <v>128</v>
      </c>
      <c r="J1330" s="1" t="str">
        <f ca="1">IFERROR(__xludf.DUMMYFUNCTION("GOOGLETRANSLATE(Q1330,""en"",""pt"")"),"Ambiente")</f>
        <v>Ambiente</v>
      </c>
      <c r="K1330" s="3">
        <v>44488</v>
      </c>
      <c r="L1330" s="3">
        <v>44616</v>
      </c>
      <c r="M1330" s="1">
        <v>89</v>
      </c>
      <c r="N1330" s="1" t="s">
        <v>3540</v>
      </c>
      <c r="O1330" s="1" t="s">
        <v>7514</v>
      </c>
      <c r="P1330" s="1">
        <v>367</v>
      </c>
      <c r="Q1330" s="1" t="s">
        <v>7515</v>
      </c>
      <c r="R1330">
        <f t="shared" ca="1" si="20"/>
        <v>1</v>
      </c>
      <c r="S1330">
        <f t="shared" ca="1" si="20"/>
        <v>0</v>
      </c>
    </row>
    <row r="1331" spans="1:19" ht="13.2">
      <c r="A1331" s="1" t="s">
        <v>7516</v>
      </c>
      <c r="B1331" s="1">
        <v>44</v>
      </c>
      <c r="C1331" s="1" t="str">
        <f ca="1">IFERROR(__xludf.DUMMYFUNCTION("GOOGLETRANSLATE(D1331,""en"",""pt"")"),"Grande")</f>
        <v>Grande</v>
      </c>
      <c r="D1331" s="3">
        <v>44737</v>
      </c>
      <c r="E1331" s="1">
        <v>5</v>
      </c>
      <c r="F1331" s="2" t="str">
        <f ca="1">IFERROR(__xludf.DUMMYFUNCTION("GOOGLETRANSLATE(I1331,""en"",""pt"")"),"Sorvete")</f>
        <v>Sorvete</v>
      </c>
      <c r="G1331" s="1" t="s">
        <v>7517</v>
      </c>
      <c r="H1331" s="1" t="s">
        <v>184</v>
      </c>
      <c r="I1331" s="1" t="str">
        <f ca="1">IFERROR(__xludf.DUMMYFUNCTION("GOOGLETRANSLATE(O1331,""en"",""pt"")"),"24")</f>
        <v>24</v>
      </c>
      <c r="J1331" s="1" t="str">
        <f ca="1">IFERROR(__xludf.DUMMYFUNCTION("GOOGLETRANSLATE(Q1331,""en"",""pt"")"),"Congeladas")</f>
        <v>Congeladas</v>
      </c>
      <c r="K1331" s="3">
        <v>44707</v>
      </c>
      <c r="L1331" s="3">
        <v>44731</v>
      </c>
      <c r="M1331" s="1">
        <v>588</v>
      </c>
      <c r="N1331" s="1" t="s">
        <v>7518</v>
      </c>
      <c r="O1331" s="1" t="s">
        <v>7519</v>
      </c>
      <c r="P1331" s="1">
        <v>230</v>
      </c>
      <c r="Q1331" s="1" t="s">
        <v>7520</v>
      </c>
      <c r="R1331">
        <f t="shared" ca="1" si="20"/>
        <v>1</v>
      </c>
      <c r="S1331">
        <f t="shared" ca="1" si="20"/>
        <v>0</v>
      </c>
    </row>
    <row r="1332" spans="1:19" ht="13.2">
      <c r="A1332" s="1" t="s">
        <v>7521</v>
      </c>
      <c r="B1332" s="1">
        <v>98</v>
      </c>
      <c r="C1332" s="1" t="str">
        <f ca="1">IFERROR(__xludf.DUMMYFUNCTION("GOOGLETRANSLATE(D1332,""en"",""pt"")"),"Pequeno")</f>
        <v>Pequeno</v>
      </c>
      <c r="D1332" s="3">
        <v>43514</v>
      </c>
      <c r="E1332" s="1">
        <v>3</v>
      </c>
      <c r="F1332" s="2" t="str">
        <f ca="1">IFERROR(__xludf.DUMMYFUNCTION("GOOGLETRANSLATE(I1332,""en"",""pt"")"),"Queijo")</f>
        <v>Queijo</v>
      </c>
      <c r="G1332" s="1" t="s">
        <v>7522</v>
      </c>
      <c r="H1332" s="1" t="s">
        <v>7523</v>
      </c>
      <c r="I1332" s="1" t="str">
        <f ca="1">IFERROR(__xludf.DUMMYFUNCTION("GOOGLETRANSLATE(O1332,""en"",""pt"")"),"70")</f>
        <v>70</v>
      </c>
      <c r="J1332" s="1" t="str">
        <f ca="1">IFERROR(__xludf.DUMMYFUNCTION("GOOGLETRANSLATE(Q1332,""en"",""pt"")"),"Congeladas")</f>
        <v>Congeladas</v>
      </c>
      <c r="K1332" s="3">
        <v>43489</v>
      </c>
      <c r="L1332" s="3">
        <v>43559</v>
      </c>
      <c r="M1332" s="1">
        <v>366</v>
      </c>
      <c r="N1332" s="1" t="s">
        <v>3015</v>
      </c>
      <c r="O1332" s="1" t="s">
        <v>7524</v>
      </c>
      <c r="P1332" s="1">
        <v>193</v>
      </c>
      <c r="Q1332" s="1" t="s">
        <v>2172</v>
      </c>
      <c r="R1332">
        <f t="shared" ca="1" si="20"/>
        <v>0</v>
      </c>
      <c r="S1332">
        <f t="shared" ca="1" si="20"/>
        <v>0</v>
      </c>
    </row>
    <row r="1333" spans="1:19" ht="13.2">
      <c r="A1333" s="1" t="s">
        <v>7526</v>
      </c>
      <c r="B1333" s="1">
        <v>49</v>
      </c>
      <c r="C1333" s="1" t="str">
        <f ca="1">IFERROR(__xludf.DUMMYFUNCTION("GOOGLETRANSLATE(D1333,""en"",""pt"")"),"Médio")</f>
        <v>Médio</v>
      </c>
      <c r="D1333" s="3">
        <v>44249</v>
      </c>
      <c r="E1333" s="1">
        <v>6</v>
      </c>
      <c r="F1333" s="2" t="str">
        <f ca="1">IFERROR(__xludf.DUMMYFUNCTION("GOOGLETRANSLATE(I1333,""en"",""pt"")"),"Coalhada")</f>
        <v>Coalhada</v>
      </c>
      <c r="G1333" s="1" t="s">
        <v>5451</v>
      </c>
      <c r="H1333" s="1" t="s">
        <v>7527</v>
      </c>
      <c r="I1333" s="1" t="str">
        <f ca="1">IFERROR(__xludf.DUMMYFUNCTION("GOOGLETRANSLATE(O1333,""en"",""pt"")"),"6")</f>
        <v>6</v>
      </c>
      <c r="J1333" s="1" t="str">
        <f ca="1">IFERROR(__xludf.DUMMYFUNCTION("GOOGLETRANSLATE(Q1333,""en"",""pt"")"),"Refrigerado")</f>
        <v>Refrigerado</v>
      </c>
      <c r="K1333" s="3">
        <v>44205</v>
      </c>
      <c r="L1333" s="3">
        <v>44211</v>
      </c>
      <c r="M1333" s="1">
        <v>359</v>
      </c>
      <c r="N1333" s="1" t="s">
        <v>7528</v>
      </c>
      <c r="O1333" s="1" t="s">
        <v>7529</v>
      </c>
      <c r="P1333" s="1">
        <v>375</v>
      </c>
      <c r="Q1333" s="1" t="s">
        <v>7530</v>
      </c>
      <c r="R1333">
        <f t="shared" ca="1" si="20"/>
        <v>0</v>
      </c>
      <c r="S1333">
        <f t="shared" ca="1" si="20"/>
        <v>0</v>
      </c>
    </row>
    <row r="1334" spans="1:19" ht="13.2">
      <c r="A1334" s="1" t="s">
        <v>2744</v>
      </c>
      <c r="B1334" s="1">
        <v>82</v>
      </c>
      <c r="C1334" s="1" t="str">
        <f ca="1">IFERROR(__xludf.DUMMYFUNCTION("GOOGLETRANSLATE(D1334,""en"",""pt"")"),"Pequeno")</f>
        <v>Pequeno</v>
      </c>
      <c r="D1334" s="3">
        <v>43466</v>
      </c>
      <c r="E1334" s="1">
        <v>7</v>
      </c>
      <c r="F1334" s="2" t="str">
        <f ca="1">IFERROR(__xludf.DUMMYFUNCTION("GOOGLETRANSLATE(I1334,""en"",""pt"")"),"Lassi")</f>
        <v>Lassi</v>
      </c>
      <c r="G1334" s="1" t="s">
        <v>7531</v>
      </c>
      <c r="H1334" s="1" t="s">
        <v>1074</v>
      </c>
      <c r="I1334" s="1" t="str">
        <f ca="1">IFERROR(__xludf.DUMMYFUNCTION("GOOGLETRANSLATE(O1334,""en"",""pt"")"),"13")</f>
        <v>13</v>
      </c>
      <c r="J1334" s="1" t="str">
        <f ca="1">IFERROR(__xludf.DUMMYFUNCTION("GOOGLETRANSLATE(Q1334,""en"",""pt"")"),"Refrigerado")</f>
        <v>Refrigerado</v>
      </c>
      <c r="K1334" s="3">
        <v>43465</v>
      </c>
      <c r="L1334" s="3">
        <v>43478</v>
      </c>
      <c r="M1334" s="1">
        <v>429</v>
      </c>
      <c r="N1334" s="1" t="s">
        <v>6272</v>
      </c>
      <c r="O1334" s="1" t="s">
        <v>7532</v>
      </c>
      <c r="P1334" s="1">
        <v>534</v>
      </c>
      <c r="Q1334" s="1" t="s">
        <v>7534</v>
      </c>
      <c r="R1334">
        <f t="shared" ca="1" si="20"/>
        <v>1</v>
      </c>
      <c r="S1334">
        <f t="shared" ca="1" si="20"/>
        <v>1</v>
      </c>
    </row>
    <row r="1335" spans="1:19" ht="13.2">
      <c r="A1335" s="1" t="s">
        <v>7535</v>
      </c>
      <c r="B1335" s="1">
        <v>74</v>
      </c>
      <c r="C1335" s="1" t="str">
        <f ca="1">IFERROR(__xludf.DUMMYFUNCTION("GOOGLETRANSLATE(D1335,""en"",""pt"")"),"Médio")</f>
        <v>Médio</v>
      </c>
      <c r="D1335" s="3">
        <v>44788</v>
      </c>
      <c r="E1335" s="1">
        <v>1</v>
      </c>
      <c r="F1335" s="2" t="str">
        <f ca="1">IFERROR(__xludf.DUMMYFUNCTION("GOOGLETRANSLATE(I1335,""en"",""pt"")"),"Leite")</f>
        <v>Leite</v>
      </c>
      <c r="G1335" s="1" t="s">
        <v>7536</v>
      </c>
      <c r="H1335" s="1" t="s">
        <v>7537</v>
      </c>
      <c r="I1335" s="1" t="str">
        <f ca="1">IFERROR(__xludf.DUMMYFUNCTION("GOOGLETRANSLATE(O1335,""en"",""pt"")"),"26")</f>
        <v>26</v>
      </c>
      <c r="J1335" s="1" t="str">
        <f ca="1">IFERROR(__xludf.DUMMYFUNCTION("GOOGLETRANSLATE(Q1335,""en"",""pt"")"),"Pacote Tetra")</f>
        <v>Pacote Tetra</v>
      </c>
      <c r="K1335" s="3">
        <v>44765</v>
      </c>
      <c r="L1335" s="3">
        <v>44791</v>
      </c>
      <c r="M1335" s="1">
        <v>940</v>
      </c>
      <c r="N1335" s="6">
        <v>45481</v>
      </c>
      <c r="O1335" s="5">
        <v>2076618</v>
      </c>
      <c r="P1335" s="1">
        <v>49</v>
      </c>
      <c r="Q1335" s="4">
        <v>45563</v>
      </c>
      <c r="R1335">
        <f t="shared" ca="1" si="20"/>
        <v>0</v>
      </c>
      <c r="S1335">
        <f t="shared" ca="1" si="20"/>
        <v>0</v>
      </c>
    </row>
    <row r="1336" spans="1:19" ht="13.2">
      <c r="A1336" s="1" t="s">
        <v>7538</v>
      </c>
      <c r="B1336" s="1">
        <v>31</v>
      </c>
      <c r="C1336" s="1" t="str">
        <f ca="1">IFERROR(__xludf.DUMMYFUNCTION("GOOGLETRANSLATE(D1336,""en"",""pt"")"),"Grande")</f>
        <v>Grande</v>
      </c>
      <c r="D1336" s="3">
        <v>44145</v>
      </c>
      <c r="E1336" s="1">
        <v>5</v>
      </c>
      <c r="F1336" s="2" t="str">
        <f ca="1">IFERROR(__xludf.DUMMYFUNCTION("GOOGLETRANSLATE(I1336,""en"",""pt"")"),"Sorvete")</f>
        <v>Sorvete</v>
      </c>
      <c r="G1336" s="1" t="s">
        <v>7539</v>
      </c>
      <c r="H1336" s="1" t="s">
        <v>4771</v>
      </c>
      <c r="I1336" s="1" t="str">
        <f ca="1">IFERROR(__xludf.DUMMYFUNCTION("GOOGLETRANSLATE(O1336,""en"",""pt"")"),"26")</f>
        <v>26</v>
      </c>
      <c r="J1336" s="1" t="str">
        <f ca="1">IFERROR(__xludf.DUMMYFUNCTION("GOOGLETRANSLATE(Q1336,""en"",""pt"")"),"Congeladas")</f>
        <v>Congeladas</v>
      </c>
      <c r="K1336" s="3">
        <v>44090</v>
      </c>
      <c r="L1336" s="3">
        <v>44116</v>
      </c>
      <c r="M1336" s="1">
        <v>117</v>
      </c>
      <c r="N1336" s="1" t="s">
        <v>7540</v>
      </c>
      <c r="O1336" s="5">
        <v>1190508</v>
      </c>
      <c r="P1336" s="1">
        <v>341</v>
      </c>
      <c r="Q1336" s="1" t="s">
        <v>7541</v>
      </c>
      <c r="R1336">
        <f t="shared" ca="1" si="20"/>
        <v>1</v>
      </c>
      <c r="S1336">
        <f t="shared" ca="1" si="20"/>
        <v>0</v>
      </c>
    </row>
    <row r="1337" spans="1:19" ht="13.2">
      <c r="A1337" s="1" t="s">
        <v>5288</v>
      </c>
      <c r="B1337" s="1">
        <v>35</v>
      </c>
      <c r="C1337" s="1" t="str">
        <f ca="1">IFERROR(__xludf.DUMMYFUNCTION("GOOGLETRANSLATE(D1337,""en"",""pt"")"),"Grande")</f>
        <v>Grande</v>
      </c>
      <c r="D1337" s="3">
        <v>43476</v>
      </c>
      <c r="E1337" s="1">
        <v>3</v>
      </c>
      <c r="F1337" s="2" t="str">
        <f ca="1">IFERROR(__xludf.DUMMYFUNCTION("GOOGLETRANSLATE(I1337,""en"",""pt"")"),"Queijo")</f>
        <v>Queijo</v>
      </c>
      <c r="G1337" s="1" t="s">
        <v>7542</v>
      </c>
      <c r="H1337" s="1" t="s">
        <v>7543</v>
      </c>
      <c r="I1337" s="1" t="str">
        <f ca="1">IFERROR(__xludf.DUMMYFUNCTION("GOOGLETRANSLATE(O1337,""en"",""pt"")"),"62")</f>
        <v>62</v>
      </c>
      <c r="J1337" s="1" t="str">
        <f ca="1">IFERROR(__xludf.DUMMYFUNCTION("GOOGLETRANSLATE(Q1337,""en"",""pt"")"),"Refrigerado")</f>
        <v>Refrigerado</v>
      </c>
      <c r="K1337" s="3">
        <v>43438</v>
      </c>
      <c r="L1337" s="3">
        <v>43500</v>
      </c>
      <c r="M1337" s="1">
        <v>125</v>
      </c>
      <c r="N1337" s="1" t="s">
        <v>7544</v>
      </c>
      <c r="O1337" s="1" t="s">
        <v>7545</v>
      </c>
      <c r="P1337" s="1">
        <v>322</v>
      </c>
      <c r="Q1337" s="1" t="s">
        <v>7547</v>
      </c>
      <c r="R1337">
        <f t="shared" ca="1" si="20"/>
        <v>1</v>
      </c>
      <c r="S1337">
        <f t="shared" ca="1" si="20"/>
        <v>0</v>
      </c>
    </row>
    <row r="1338" spans="1:19" ht="13.2">
      <c r="A1338" s="1" t="s">
        <v>7548</v>
      </c>
      <c r="B1338" s="1">
        <v>68</v>
      </c>
      <c r="C1338" s="1" t="str">
        <f ca="1">IFERROR(__xludf.DUMMYFUNCTION("GOOGLETRANSLATE(D1338,""en"",""pt"")"),"Grande")</f>
        <v>Grande</v>
      </c>
      <c r="D1338" s="3">
        <v>44701</v>
      </c>
      <c r="E1338" s="1">
        <v>5</v>
      </c>
      <c r="F1338" s="2" t="str">
        <f ca="1">IFERROR(__xludf.DUMMYFUNCTION("GOOGLETRANSLATE(I1338,""en"",""pt"")"),"Sorvete")</f>
        <v>Sorvete</v>
      </c>
      <c r="G1338" s="1" t="s">
        <v>7549</v>
      </c>
      <c r="H1338" s="1" t="s">
        <v>243</v>
      </c>
      <c r="I1338" s="1" t="str">
        <f ca="1">IFERROR(__xludf.DUMMYFUNCTION("GOOGLETRANSLATE(O1338,""en"",""pt"")"),"21")</f>
        <v>21</v>
      </c>
      <c r="J1338" s="1" t="str">
        <f ca="1">IFERROR(__xludf.DUMMYFUNCTION("GOOGLETRANSLATE(Q1338,""en"",""pt"")"),"Congeladas")</f>
        <v>Congeladas</v>
      </c>
      <c r="K1338" s="3">
        <v>44669</v>
      </c>
      <c r="L1338" s="3">
        <v>44690</v>
      </c>
      <c r="M1338" s="1">
        <v>71</v>
      </c>
      <c r="N1338" s="1" t="s">
        <v>7550</v>
      </c>
      <c r="O1338" s="1" t="s">
        <v>7551</v>
      </c>
      <c r="P1338" s="1">
        <v>56</v>
      </c>
      <c r="Q1338" s="1" t="s">
        <v>7553</v>
      </c>
      <c r="R1338">
        <f t="shared" ca="1" si="20"/>
        <v>0</v>
      </c>
      <c r="S1338">
        <f t="shared" ca="1" si="20"/>
        <v>1</v>
      </c>
    </row>
    <row r="1339" spans="1:19" ht="13.2">
      <c r="A1339" s="1" t="s">
        <v>7554</v>
      </c>
      <c r="B1339" s="1">
        <v>63</v>
      </c>
      <c r="C1339" s="1" t="str">
        <f ca="1">IFERROR(__xludf.DUMMYFUNCTION("GOOGLETRANSLATE(D1339,""en"",""pt"")"),"Grande")</f>
        <v>Grande</v>
      </c>
      <c r="D1339" s="3">
        <v>43935</v>
      </c>
      <c r="E1339" s="1">
        <v>2</v>
      </c>
      <c r="F1339" s="2" t="str">
        <f ca="1">IFERROR(__xludf.DUMMYFUNCTION("GOOGLETRANSLATE(I1339,""en"",""pt"")"),"Manteiga")</f>
        <v>Manteiga</v>
      </c>
      <c r="G1339" s="1" t="s">
        <v>7555</v>
      </c>
      <c r="H1339" s="1" t="s">
        <v>4781</v>
      </c>
      <c r="I1339" s="1" t="str">
        <f ca="1">IFERROR(__xludf.DUMMYFUNCTION("GOOGLETRANSLATE(O1339,""en"",""pt"")"),"29")</f>
        <v>29</v>
      </c>
      <c r="J1339" s="1" t="str">
        <f ca="1">IFERROR(__xludf.DUMMYFUNCTION("GOOGLETRANSLATE(Q1339,""en"",""pt"")"),"Refrigerado")</f>
        <v>Refrigerado</v>
      </c>
      <c r="K1339" s="3">
        <v>43921</v>
      </c>
      <c r="L1339" s="3">
        <v>43950</v>
      </c>
      <c r="M1339" s="1">
        <v>286</v>
      </c>
      <c r="N1339" s="1" t="s">
        <v>7556</v>
      </c>
      <c r="O1339" s="1" t="s">
        <v>7557</v>
      </c>
      <c r="P1339" s="1">
        <v>21</v>
      </c>
      <c r="Q1339" s="1" t="s">
        <v>7558</v>
      </c>
      <c r="R1339">
        <f t="shared" ca="1" si="20"/>
        <v>1</v>
      </c>
      <c r="S1339">
        <f t="shared" ca="1" si="20"/>
        <v>0</v>
      </c>
    </row>
    <row r="1340" spans="1:19" ht="13.2">
      <c r="A1340" s="1" t="s">
        <v>7559</v>
      </c>
      <c r="B1340" s="1">
        <v>11</v>
      </c>
      <c r="C1340" s="1" t="str">
        <f ca="1">IFERROR(__xludf.DUMMYFUNCTION("GOOGLETRANSLATE(D1340,""en"",""pt"")"),"Médio")</f>
        <v>Médio</v>
      </c>
      <c r="D1340" s="3">
        <v>43724</v>
      </c>
      <c r="E1340" s="1">
        <v>1</v>
      </c>
      <c r="F1340" s="2" t="str">
        <f ca="1">IFERROR(__xludf.DUMMYFUNCTION("GOOGLETRANSLATE(I1340,""en"",""pt"")"),"Leite")</f>
        <v>Leite</v>
      </c>
      <c r="G1340" s="1" t="s">
        <v>7560</v>
      </c>
      <c r="H1340" s="1" t="s">
        <v>7561</v>
      </c>
      <c r="I1340" s="1" t="str">
        <f ca="1">IFERROR(__xludf.DUMMYFUNCTION("GOOGLETRANSLATE(O1340,""en"",""pt"")"),"27")</f>
        <v>27</v>
      </c>
      <c r="J1340" s="1" t="str">
        <f ca="1">IFERROR(__xludf.DUMMYFUNCTION("GOOGLETRANSLATE(Q1340,""en"",""pt"")"),"Pacote Tetra")</f>
        <v>Pacote Tetra</v>
      </c>
      <c r="K1340" s="3">
        <v>43671</v>
      </c>
      <c r="L1340" s="3">
        <v>43698</v>
      </c>
      <c r="M1340" s="1">
        <v>860</v>
      </c>
      <c r="N1340" s="1" t="s">
        <v>7562</v>
      </c>
      <c r="O1340" s="1" t="s">
        <v>7563</v>
      </c>
      <c r="P1340" s="1">
        <v>127</v>
      </c>
      <c r="Q1340" s="1" t="s">
        <v>7564</v>
      </c>
      <c r="R1340">
        <f t="shared" ca="1" si="20"/>
        <v>0</v>
      </c>
      <c r="S1340">
        <f t="shared" ca="1" si="20"/>
        <v>0</v>
      </c>
    </row>
    <row r="1341" spans="1:19" ht="13.2">
      <c r="A1341" s="1" t="s">
        <v>7565</v>
      </c>
      <c r="B1341" s="1">
        <v>55</v>
      </c>
      <c r="C1341" s="1" t="str">
        <f ca="1">IFERROR(__xludf.DUMMYFUNCTION("GOOGLETRANSLATE(D1341,""en"",""pt"")"),"Médio")</f>
        <v>Médio</v>
      </c>
      <c r="D1341" s="3">
        <v>44079</v>
      </c>
      <c r="E1341" s="1">
        <v>7</v>
      </c>
      <c r="F1341" s="2" t="str">
        <f ca="1">IFERROR(__xludf.DUMMYFUNCTION("GOOGLETRANSLATE(I1341,""en"",""pt"")"),"Lassi")</f>
        <v>Lassi</v>
      </c>
      <c r="G1341" s="1" t="s">
        <v>7566</v>
      </c>
      <c r="H1341" s="1" t="s">
        <v>7567</v>
      </c>
      <c r="I1341" s="1" t="str">
        <f ca="1">IFERROR(__xludf.DUMMYFUNCTION("GOOGLETRANSLATE(O1341,""en"",""pt"")"),"15")</f>
        <v>15</v>
      </c>
      <c r="J1341" s="1" t="str">
        <f ca="1">IFERROR(__xludf.DUMMYFUNCTION("GOOGLETRANSLATE(Q1341,""en"",""pt"")"),"Refrigerado")</f>
        <v>Refrigerado</v>
      </c>
      <c r="K1341" s="3">
        <v>44023</v>
      </c>
      <c r="L1341" s="3">
        <v>44038</v>
      </c>
      <c r="M1341" s="1">
        <v>86</v>
      </c>
      <c r="N1341" s="1" t="s">
        <v>7568</v>
      </c>
      <c r="O1341" s="7">
        <v>140652</v>
      </c>
      <c r="P1341" s="1">
        <v>112</v>
      </c>
      <c r="Q1341" s="1" t="s">
        <v>7570</v>
      </c>
      <c r="R1341">
        <f t="shared" ca="1" si="20"/>
        <v>0</v>
      </c>
      <c r="S1341">
        <f t="shared" ca="1" si="20"/>
        <v>1</v>
      </c>
    </row>
    <row r="1342" spans="1:19" ht="13.2">
      <c r="A1342" s="1" t="s">
        <v>7571</v>
      </c>
      <c r="B1342" s="1">
        <v>92</v>
      </c>
      <c r="C1342" s="1" t="str">
        <f ca="1">IFERROR(__xludf.DUMMYFUNCTION("GOOGLETRANSLATE(D1342,""en"",""pt"")"),"Pequeno")</f>
        <v>Pequeno</v>
      </c>
      <c r="D1342" s="3">
        <v>43964</v>
      </c>
      <c r="E1342" s="1">
        <v>3</v>
      </c>
      <c r="F1342" s="2" t="str">
        <f ca="1">IFERROR(__xludf.DUMMYFUNCTION("GOOGLETRANSLATE(I1342,""en"",""pt"")"),"Queijo")</f>
        <v>Queijo</v>
      </c>
      <c r="G1342" s="1" t="s">
        <v>7572</v>
      </c>
      <c r="H1342" s="1" t="s">
        <v>7573</v>
      </c>
      <c r="I1342" s="1" t="str">
        <f ca="1">IFERROR(__xludf.DUMMYFUNCTION("GOOGLETRANSLATE(O1342,""en"",""pt"")"),"76")</f>
        <v>76</v>
      </c>
      <c r="J1342" s="1" t="str">
        <f ca="1">IFERROR(__xludf.DUMMYFUNCTION("GOOGLETRANSLATE(Q1342,""en"",""pt"")"),"Congeladas")</f>
        <v>Congeladas</v>
      </c>
      <c r="K1342" s="3">
        <v>43939</v>
      </c>
      <c r="L1342" s="3">
        <v>44015</v>
      </c>
      <c r="M1342" s="1">
        <v>86</v>
      </c>
      <c r="N1342" s="1" t="s">
        <v>7385</v>
      </c>
      <c r="O1342" s="5">
        <v>917338</v>
      </c>
      <c r="P1342" s="1">
        <v>274</v>
      </c>
      <c r="Q1342" s="1" t="s">
        <v>7574</v>
      </c>
      <c r="R1342">
        <f t="shared" ca="1" si="20"/>
        <v>1</v>
      </c>
      <c r="S1342">
        <f t="shared" ca="1" si="20"/>
        <v>0</v>
      </c>
    </row>
    <row r="1343" spans="1:19" ht="13.2">
      <c r="A1343" s="1" t="s">
        <v>7575</v>
      </c>
      <c r="B1343" s="1">
        <v>29</v>
      </c>
      <c r="C1343" s="1" t="str">
        <f ca="1">IFERROR(__xludf.DUMMYFUNCTION("GOOGLETRANSLATE(D1343,""en"",""pt"")"),"Médio")</f>
        <v>Médio</v>
      </c>
      <c r="D1343" s="3">
        <v>44096</v>
      </c>
      <c r="E1343" s="1">
        <v>5</v>
      </c>
      <c r="F1343" s="2" t="str">
        <f ca="1">IFERROR(__xludf.DUMMYFUNCTION("GOOGLETRANSLATE(I1343,""en"",""pt"")"),"Sorvete")</f>
        <v>Sorvete</v>
      </c>
      <c r="G1343" s="1" t="s">
        <v>7576</v>
      </c>
      <c r="H1343" s="1" t="s">
        <v>7577</v>
      </c>
      <c r="I1343" s="1" t="str">
        <f ca="1">IFERROR(__xludf.DUMMYFUNCTION("GOOGLETRANSLATE(O1343,""en"",""pt"")"),"30")</f>
        <v>30</v>
      </c>
      <c r="J1343" s="1" t="str">
        <f ca="1">IFERROR(__xludf.DUMMYFUNCTION("GOOGLETRANSLATE(Q1343,""en"",""pt"")"),"Congeladas")</f>
        <v>Congeladas</v>
      </c>
      <c r="K1343" s="3">
        <v>44088</v>
      </c>
      <c r="L1343" s="3">
        <v>44118</v>
      </c>
      <c r="M1343" s="1">
        <v>27</v>
      </c>
      <c r="N1343" s="1" t="s">
        <v>7578</v>
      </c>
      <c r="O1343" s="1" t="s">
        <v>7579</v>
      </c>
      <c r="P1343" s="1">
        <v>10</v>
      </c>
      <c r="Q1343" s="1" t="s">
        <v>7580</v>
      </c>
      <c r="R1343">
        <f t="shared" ca="1" si="20"/>
        <v>1</v>
      </c>
      <c r="S1343">
        <f t="shared" ca="1" si="20"/>
        <v>1</v>
      </c>
    </row>
    <row r="1344" spans="1:19" ht="13.2">
      <c r="A1344" s="1" t="s">
        <v>7581</v>
      </c>
      <c r="B1344" s="1">
        <v>53</v>
      </c>
      <c r="C1344" s="1" t="str">
        <f ca="1">IFERROR(__xludf.DUMMYFUNCTION("GOOGLETRANSLATE(D1344,""en"",""pt"")"),"Grande")</f>
        <v>Grande</v>
      </c>
      <c r="D1344" s="3">
        <v>44743</v>
      </c>
      <c r="E1344" s="1">
        <v>6</v>
      </c>
      <c r="F1344" s="2" t="str">
        <f ca="1">IFERROR(__xludf.DUMMYFUNCTION("GOOGLETRANSLATE(I1344,""en"",""pt"")"),"Coalhada")</f>
        <v>Coalhada</v>
      </c>
      <c r="G1344" s="1" t="s">
        <v>7582</v>
      </c>
      <c r="H1344" s="6">
        <v>45401</v>
      </c>
      <c r="I1344" s="1" t="str">
        <f ca="1">IFERROR(__xludf.DUMMYFUNCTION("GOOGLETRANSLATE(O1344,""en"",""pt"")"),"6")</f>
        <v>6</v>
      </c>
      <c r="J1344" s="1" t="str">
        <f ca="1">IFERROR(__xludf.DUMMYFUNCTION("GOOGLETRANSLATE(Q1344,""en"",""pt"")"),"Refrigerado")</f>
        <v>Refrigerado</v>
      </c>
      <c r="K1344" s="3">
        <v>44683</v>
      </c>
      <c r="L1344" s="3">
        <v>44689</v>
      </c>
      <c r="M1344" s="1">
        <v>419</v>
      </c>
      <c r="N1344" s="1" t="s">
        <v>4825</v>
      </c>
      <c r="O1344" s="1" t="s">
        <v>7583</v>
      </c>
      <c r="P1344" s="1">
        <v>537</v>
      </c>
      <c r="Q1344" s="1" t="s">
        <v>7584</v>
      </c>
      <c r="R1344">
        <f t="shared" ca="1" si="20"/>
        <v>1</v>
      </c>
      <c r="S1344">
        <f t="shared" ca="1" si="20"/>
        <v>1</v>
      </c>
    </row>
    <row r="1345" spans="1:19" ht="13.2">
      <c r="A1345" s="1" t="s">
        <v>7585</v>
      </c>
      <c r="B1345" s="1">
        <v>58</v>
      </c>
      <c r="C1345" s="1" t="str">
        <f ca="1">IFERROR(__xludf.DUMMYFUNCTION("GOOGLETRANSLATE(D1345,""en"",""pt"")"),"Médio")</f>
        <v>Médio</v>
      </c>
      <c r="D1345" s="3">
        <v>43541</v>
      </c>
      <c r="E1345" s="1">
        <v>4</v>
      </c>
      <c r="F1345" s="2" t="str">
        <f ca="1">IFERROR(__xludf.DUMMYFUNCTION("GOOGLETRANSLATE(I1345,""en"",""pt"")"),"Iogurte")</f>
        <v>Iogurte</v>
      </c>
      <c r="G1345" s="1" t="s">
        <v>7586</v>
      </c>
      <c r="H1345" s="1" t="s">
        <v>2046</v>
      </c>
      <c r="I1345" s="1" t="str">
        <f ca="1">IFERROR(__xludf.DUMMYFUNCTION("GOOGLETRANSLATE(O1345,""en"",""pt"")"),"30")</f>
        <v>30</v>
      </c>
      <c r="J1345" s="1" t="str">
        <f ca="1">IFERROR(__xludf.DUMMYFUNCTION("GOOGLETRANSLATE(Q1345,""en"",""pt"")"),"Refrigerado")</f>
        <v>Refrigerado</v>
      </c>
      <c r="K1345" s="3">
        <v>43488</v>
      </c>
      <c r="L1345" s="3">
        <v>43518</v>
      </c>
      <c r="M1345" s="1">
        <v>50</v>
      </c>
      <c r="N1345" s="1" t="s">
        <v>2617</v>
      </c>
      <c r="O1345" s="1" t="s">
        <v>7587</v>
      </c>
      <c r="P1345" s="1">
        <v>55</v>
      </c>
      <c r="Q1345" s="1" t="s">
        <v>6786</v>
      </c>
      <c r="R1345">
        <f t="shared" ca="1" si="20"/>
        <v>1</v>
      </c>
      <c r="S1345">
        <f t="shared" ca="1" si="20"/>
        <v>0</v>
      </c>
    </row>
    <row r="1346" spans="1:19" ht="13.2">
      <c r="A1346" s="1" t="s">
        <v>7589</v>
      </c>
      <c r="B1346" s="1">
        <v>73</v>
      </c>
      <c r="C1346" s="1" t="str">
        <f ca="1">IFERROR(__xludf.DUMMYFUNCTION("GOOGLETRANSLATE(D1346,""en"",""pt"")"),"Médio")</f>
        <v>Médio</v>
      </c>
      <c r="D1346" s="3">
        <v>43542</v>
      </c>
      <c r="E1346" s="1">
        <v>8</v>
      </c>
      <c r="F1346" s="2" t="str">
        <f ca="1">IFERROR(__xludf.DUMMYFUNCTION("GOOGLETRANSLATE(I1346,""en"",""pt"")"),"Soro de leite coalhado")</f>
        <v>Soro de leite coalhado</v>
      </c>
      <c r="G1346" s="1" t="s">
        <v>7590</v>
      </c>
      <c r="H1346" s="1" t="s">
        <v>7591</v>
      </c>
      <c r="I1346" s="1" t="str">
        <f ca="1">IFERROR(__xludf.DUMMYFUNCTION("GOOGLETRANSLATE(O1346,""en"",""pt"")"),"9")</f>
        <v>9</v>
      </c>
      <c r="J1346" s="1" t="str">
        <f ca="1">IFERROR(__xludf.DUMMYFUNCTION("GOOGLETRANSLATE(Q1346,""en"",""pt"")"),"Refrigerado")</f>
        <v>Refrigerado</v>
      </c>
      <c r="K1346" s="3">
        <v>43504</v>
      </c>
      <c r="L1346" s="3">
        <v>43513</v>
      </c>
      <c r="M1346" s="1">
        <v>115</v>
      </c>
      <c r="N1346" s="1" t="s">
        <v>5014</v>
      </c>
      <c r="O1346" s="1" t="s">
        <v>7592</v>
      </c>
      <c r="P1346" s="1">
        <v>90</v>
      </c>
      <c r="Q1346" s="1" t="s">
        <v>7593</v>
      </c>
      <c r="R1346">
        <f t="shared" ca="1" si="20"/>
        <v>1</v>
      </c>
      <c r="S1346">
        <f t="shared" ca="1" si="20"/>
        <v>0</v>
      </c>
    </row>
    <row r="1347" spans="1:19" ht="13.2">
      <c r="A1347" s="1" t="s">
        <v>7594</v>
      </c>
      <c r="B1347" s="1">
        <v>96</v>
      </c>
      <c r="C1347" s="1" t="str">
        <f ca="1">IFERROR(__xludf.DUMMYFUNCTION("GOOGLETRANSLATE(D1347,""en"",""pt"")"),"Pequeno")</f>
        <v>Pequeno</v>
      </c>
      <c r="D1347" s="3">
        <v>43942</v>
      </c>
      <c r="E1347" s="1">
        <v>5</v>
      </c>
      <c r="F1347" s="2" t="str">
        <f ca="1">IFERROR(__xludf.DUMMYFUNCTION("GOOGLETRANSLATE(I1347,""en"",""pt"")"),"Sorvete")</f>
        <v>Sorvete</v>
      </c>
      <c r="G1347" s="1" t="s">
        <v>7595</v>
      </c>
      <c r="H1347" s="1" t="s">
        <v>4579</v>
      </c>
      <c r="I1347" s="1" t="str">
        <f ca="1">IFERROR(__xludf.DUMMYFUNCTION("GOOGLETRANSLATE(O1347,""en"",""pt"")"),"28")</f>
        <v>28</v>
      </c>
      <c r="J1347" s="1" t="str">
        <f ca="1">IFERROR(__xludf.DUMMYFUNCTION("GOOGLETRANSLATE(Q1347,""en"",""pt"")"),"Congeladas")</f>
        <v>Congeladas</v>
      </c>
      <c r="K1347" s="3">
        <v>43940</v>
      </c>
      <c r="L1347" s="3">
        <v>43968</v>
      </c>
      <c r="M1347" s="1">
        <v>240</v>
      </c>
      <c r="N1347" s="1" t="s">
        <v>1091</v>
      </c>
      <c r="O1347" s="5">
        <v>789139</v>
      </c>
      <c r="P1347" s="1">
        <v>259</v>
      </c>
      <c r="Q1347" s="1" t="s">
        <v>7596</v>
      </c>
      <c r="R1347">
        <f t="shared" ref="R1347:S1410" ca="1" si="21">RANDBETWEEN(0,1)</f>
        <v>1</v>
      </c>
      <c r="S1347">
        <f t="shared" ca="1" si="21"/>
        <v>0</v>
      </c>
    </row>
    <row r="1348" spans="1:19" ht="13.2">
      <c r="A1348" s="1" t="s">
        <v>7597</v>
      </c>
      <c r="B1348" s="1">
        <v>84</v>
      </c>
      <c r="C1348" s="1" t="str">
        <f ca="1">IFERROR(__xludf.DUMMYFUNCTION("GOOGLETRANSLATE(D1348,""en"",""pt"")"),"Pequeno")</f>
        <v>Pequeno</v>
      </c>
      <c r="D1348" s="3">
        <v>44531</v>
      </c>
      <c r="E1348" s="1">
        <v>5</v>
      </c>
      <c r="F1348" s="2" t="str">
        <f ca="1">IFERROR(__xludf.DUMMYFUNCTION("GOOGLETRANSLATE(I1348,""en"",""pt"")"),"Sorvete")</f>
        <v>Sorvete</v>
      </c>
      <c r="G1348" s="1" t="s">
        <v>7598</v>
      </c>
      <c r="H1348" s="1" t="s">
        <v>712</v>
      </c>
      <c r="I1348" s="1" t="str">
        <f ca="1">IFERROR(__xludf.DUMMYFUNCTION("GOOGLETRANSLATE(O1348,""en"",""pt"")"),"29")</f>
        <v>29</v>
      </c>
      <c r="J1348" s="1" t="str">
        <f ca="1">IFERROR(__xludf.DUMMYFUNCTION("GOOGLETRANSLATE(Q1348,""en"",""pt"")"),"Congeladas")</f>
        <v>Congeladas</v>
      </c>
      <c r="K1348" s="3">
        <v>44481</v>
      </c>
      <c r="L1348" s="3">
        <v>44510</v>
      </c>
      <c r="M1348" s="1">
        <v>91</v>
      </c>
      <c r="N1348" s="1" t="s">
        <v>7344</v>
      </c>
      <c r="O1348" s="1" t="s">
        <v>7599</v>
      </c>
      <c r="P1348" s="1">
        <v>778</v>
      </c>
      <c r="Q1348" s="1" t="s">
        <v>5947</v>
      </c>
      <c r="R1348">
        <f t="shared" ca="1" si="21"/>
        <v>1</v>
      </c>
      <c r="S1348">
        <f t="shared" ca="1" si="21"/>
        <v>0</v>
      </c>
    </row>
    <row r="1349" spans="1:19" ht="13.2">
      <c r="A1349" s="1" t="s">
        <v>7601</v>
      </c>
      <c r="B1349" s="1">
        <v>52</v>
      </c>
      <c r="C1349" s="1" t="str">
        <f ca="1">IFERROR(__xludf.DUMMYFUNCTION("GOOGLETRANSLATE(D1349,""en"",""pt"")"),"Médio")</f>
        <v>Médio</v>
      </c>
      <c r="D1349" s="3">
        <v>44524</v>
      </c>
      <c r="E1349" s="1">
        <v>3</v>
      </c>
      <c r="F1349" s="2" t="str">
        <f ca="1">IFERROR(__xludf.DUMMYFUNCTION("GOOGLETRANSLATE(I1349,""en"",""pt"")"),"Queijo")</f>
        <v>Queijo</v>
      </c>
      <c r="G1349" s="1" t="s">
        <v>7602</v>
      </c>
      <c r="H1349" s="1" t="s">
        <v>3876</v>
      </c>
      <c r="I1349" s="1" t="str">
        <f ca="1">IFERROR(__xludf.DUMMYFUNCTION("GOOGLETRANSLATE(O1349,""en"",""pt"")"),"62")</f>
        <v>62</v>
      </c>
      <c r="J1349" s="1" t="str">
        <f ca="1">IFERROR(__xludf.DUMMYFUNCTION("GOOGLETRANSLATE(Q1349,""en"",""pt"")"),"Refrigerado")</f>
        <v>Refrigerado</v>
      </c>
      <c r="K1349" s="3">
        <v>44480</v>
      </c>
      <c r="L1349" s="3">
        <v>44542</v>
      </c>
      <c r="M1349" s="1">
        <v>88</v>
      </c>
      <c r="N1349" s="1" t="s">
        <v>1564</v>
      </c>
      <c r="O1349" s="1" t="s">
        <v>7603</v>
      </c>
      <c r="P1349" s="1">
        <v>569</v>
      </c>
      <c r="Q1349" s="1" t="s">
        <v>7605</v>
      </c>
      <c r="R1349">
        <f t="shared" ca="1" si="21"/>
        <v>1</v>
      </c>
      <c r="S1349">
        <f t="shared" ca="1" si="21"/>
        <v>0</v>
      </c>
    </row>
    <row r="1350" spans="1:19" ht="13.2">
      <c r="A1350" s="1" t="s">
        <v>7606</v>
      </c>
      <c r="B1350" s="1">
        <v>68</v>
      </c>
      <c r="C1350" s="1" t="str">
        <f ca="1">IFERROR(__xludf.DUMMYFUNCTION("GOOGLETRANSLATE(D1350,""en"",""pt"")"),"Grande")</f>
        <v>Grande</v>
      </c>
      <c r="D1350" s="3">
        <v>44019</v>
      </c>
      <c r="E1350" s="1">
        <v>4</v>
      </c>
      <c r="F1350" s="2" t="str">
        <f ca="1">IFERROR(__xludf.DUMMYFUNCTION("GOOGLETRANSLATE(I1350,""en"",""pt"")"),"Iogurte")</f>
        <v>Iogurte</v>
      </c>
      <c r="G1350" s="1" t="s">
        <v>7607</v>
      </c>
      <c r="H1350" s="4">
        <v>45312</v>
      </c>
      <c r="I1350" s="1" t="str">
        <f ca="1">IFERROR(__xludf.DUMMYFUNCTION("GOOGLETRANSLATE(O1350,""en"",""pt"")"),"29")</f>
        <v>29</v>
      </c>
      <c r="J1350" s="1" t="str">
        <f ca="1">IFERROR(__xludf.DUMMYFUNCTION("GOOGLETRANSLATE(Q1350,""en"",""pt"")"),"Congeladas")</f>
        <v>Congeladas</v>
      </c>
      <c r="K1350" s="3">
        <v>44009</v>
      </c>
      <c r="L1350" s="3">
        <v>44038</v>
      </c>
      <c r="M1350" s="1">
        <v>297</v>
      </c>
      <c r="N1350" s="1" t="s">
        <v>1475</v>
      </c>
      <c r="O1350" s="5">
        <v>1796964</v>
      </c>
      <c r="P1350" s="1">
        <v>81</v>
      </c>
      <c r="Q1350" s="1" t="s">
        <v>7608</v>
      </c>
      <c r="R1350">
        <f t="shared" ca="1" si="21"/>
        <v>1</v>
      </c>
      <c r="S1350">
        <f t="shared" ca="1" si="21"/>
        <v>1</v>
      </c>
    </row>
    <row r="1351" spans="1:19" ht="13.2">
      <c r="A1351" s="1" t="s">
        <v>7609</v>
      </c>
      <c r="B1351" s="1">
        <v>82</v>
      </c>
      <c r="C1351" s="1" t="str">
        <f ca="1">IFERROR(__xludf.DUMMYFUNCTION("GOOGLETRANSLATE(D1351,""en"",""pt"")"),"Grande")</f>
        <v>Grande</v>
      </c>
      <c r="D1351" s="3">
        <v>44857</v>
      </c>
      <c r="E1351" s="1">
        <v>9</v>
      </c>
      <c r="F1351" s="2" t="str">
        <f ca="1">IFERROR(__xludf.DUMMYFUNCTION("GOOGLETRANSLATE(I1351,""en"",""pt"")"),"Painel")</f>
        <v>Painel</v>
      </c>
      <c r="G1351" s="1" t="s">
        <v>7610</v>
      </c>
      <c r="H1351" s="1" t="s">
        <v>7611</v>
      </c>
      <c r="I1351" s="1" t="str">
        <f ca="1">IFERROR(__xludf.DUMMYFUNCTION("GOOGLETRANSLATE(O1351,""en"",""pt"")"),"14")</f>
        <v>14</v>
      </c>
      <c r="J1351" s="1" t="str">
        <f ca="1">IFERROR(__xludf.DUMMYFUNCTION("GOOGLETRANSLATE(Q1351,""en"",""pt"")"),"Refrigerado")</f>
        <v>Refrigerado</v>
      </c>
      <c r="K1351" s="3">
        <v>44803</v>
      </c>
      <c r="L1351" s="3">
        <v>44817</v>
      </c>
      <c r="M1351" s="1">
        <v>139</v>
      </c>
      <c r="N1351" s="1" t="s">
        <v>7612</v>
      </c>
      <c r="O1351" s="7">
        <v>44348</v>
      </c>
      <c r="P1351" s="1">
        <v>73</v>
      </c>
      <c r="Q1351" s="1" t="s">
        <v>7614</v>
      </c>
      <c r="R1351">
        <f t="shared" ca="1" si="21"/>
        <v>1</v>
      </c>
      <c r="S1351">
        <f t="shared" ca="1" si="21"/>
        <v>1</v>
      </c>
    </row>
    <row r="1352" spans="1:19" ht="13.2">
      <c r="A1352" s="1" t="s">
        <v>7615</v>
      </c>
      <c r="B1352" s="1">
        <v>93</v>
      </c>
      <c r="C1352" s="1" t="str">
        <f ca="1">IFERROR(__xludf.DUMMYFUNCTION("GOOGLETRANSLATE(D1352,""en"",""pt"")"),"Médio")</f>
        <v>Médio</v>
      </c>
      <c r="D1352" s="3">
        <v>43639</v>
      </c>
      <c r="E1352" s="1">
        <v>7</v>
      </c>
      <c r="F1352" s="2" t="str">
        <f ca="1">IFERROR(__xludf.DUMMYFUNCTION("GOOGLETRANSLATE(I1352,""en"",""pt"")"),"Lassi")</f>
        <v>Lassi</v>
      </c>
      <c r="G1352" s="1" t="s">
        <v>7616</v>
      </c>
      <c r="H1352" s="1" t="s">
        <v>7617</v>
      </c>
      <c r="I1352" s="1" t="str">
        <f ca="1">IFERROR(__xludf.DUMMYFUNCTION("GOOGLETRANSLATE(O1352,""en"",""pt"")"),"18")</f>
        <v>18</v>
      </c>
      <c r="J1352" s="1" t="str">
        <f ca="1">IFERROR(__xludf.DUMMYFUNCTION("GOOGLETRANSLATE(Q1352,""en"",""pt"")"),"Refrigerado")</f>
        <v>Refrigerado</v>
      </c>
      <c r="K1352" s="3">
        <v>43603</v>
      </c>
      <c r="L1352" s="3">
        <v>43621</v>
      </c>
      <c r="M1352" s="1">
        <v>25</v>
      </c>
      <c r="N1352" s="1" t="s">
        <v>7618</v>
      </c>
      <c r="O1352" s="5" t="s">
        <v>7619</v>
      </c>
      <c r="P1352" s="1">
        <v>111</v>
      </c>
      <c r="Q1352" s="1" t="s">
        <v>7620</v>
      </c>
      <c r="R1352">
        <f t="shared" ca="1" si="21"/>
        <v>1</v>
      </c>
      <c r="S1352">
        <f t="shared" ca="1" si="21"/>
        <v>1</v>
      </c>
    </row>
    <row r="1353" spans="1:19" ht="13.2">
      <c r="A1353" s="1" t="s">
        <v>7621</v>
      </c>
      <c r="B1353" s="1">
        <v>14</v>
      </c>
      <c r="C1353" s="1" t="str">
        <f ca="1">IFERROR(__xludf.DUMMYFUNCTION("GOOGLETRANSLATE(D1353,""en"",""pt"")"),"Médio")</f>
        <v>Médio</v>
      </c>
      <c r="D1353" s="3">
        <v>44270</v>
      </c>
      <c r="E1353" s="1">
        <v>5</v>
      </c>
      <c r="F1353" s="2" t="str">
        <f ca="1">IFERROR(__xludf.DUMMYFUNCTION("GOOGLETRANSLATE(I1353,""en"",""pt"")"),"Sorvete")</f>
        <v>Sorvete</v>
      </c>
      <c r="G1353" s="1" t="s">
        <v>7622</v>
      </c>
      <c r="H1353" s="1" t="s">
        <v>1419</v>
      </c>
      <c r="I1353" s="1" t="str">
        <f ca="1">IFERROR(__xludf.DUMMYFUNCTION("GOOGLETRANSLATE(O1353,""en"",""pt"")"),"27")</f>
        <v>27</v>
      </c>
      <c r="J1353" s="1" t="str">
        <f ca="1">IFERROR(__xludf.DUMMYFUNCTION("GOOGLETRANSLATE(Q1353,""en"",""pt"")"),"Congeladas")</f>
        <v>Congeladas</v>
      </c>
      <c r="K1353" s="3">
        <v>44243</v>
      </c>
      <c r="L1353" s="3">
        <v>44270</v>
      </c>
      <c r="M1353" s="1">
        <v>386</v>
      </c>
      <c r="N1353" s="1" t="s">
        <v>7623</v>
      </c>
      <c r="O1353" s="1" t="s">
        <v>7624</v>
      </c>
      <c r="P1353" s="1">
        <v>318</v>
      </c>
      <c r="Q1353" s="1" t="s">
        <v>7626</v>
      </c>
      <c r="R1353">
        <f t="shared" ca="1" si="21"/>
        <v>1</v>
      </c>
      <c r="S1353">
        <f t="shared" ca="1" si="21"/>
        <v>0</v>
      </c>
    </row>
    <row r="1354" spans="1:19" ht="13.2">
      <c r="A1354" s="1" t="s">
        <v>7627</v>
      </c>
      <c r="B1354" s="1">
        <v>99</v>
      </c>
      <c r="C1354" s="1" t="str">
        <f ca="1">IFERROR(__xludf.DUMMYFUNCTION("GOOGLETRANSLATE(D1354,""en"",""pt"")"),"Pequeno")</f>
        <v>Pequeno</v>
      </c>
      <c r="D1354" s="3">
        <v>44092</v>
      </c>
      <c r="E1354" s="1">
        <v>9</v>
      </c>
      <c r="F1354" s="2" t="str">
        <f ca="1">IFERROR(__xludf.DUMMYFUNCTION("GOOGLETRANSLATE(I1354,""en"",""pt"")"),"Painel")</f>
        <v>Painel</v>
      </c>
      <c r="G1354" s="1" t="s">
        <v>7628</v>
      </c>
      <c r="H1354" s="1" t="s">
        <v>7629</v>
      </c>
      <c r="I1354" s="1" t="str">
        <f ca="1">IFERROR(__xludf.DUMMYFUNCTION("GOOGLETRANSLATE(O1354,""en"",""pt"")"),"13")</f>
        <v>13</v>
      </c>
      <c r="J1354" s="1" t="str">
        <f ca="1">IFERROR(__xludf.DUMMYFUNCTION("GOOGLETRANSLATE(Q1354,""en"",""pt"")"),"Refrigerado")</f>
        <v>Refrigerado</v>
      </c>
      <c r="K1354" s="3">
        <v>44077</v>
      </c>
      <c r="L1354" s="3">
        <v>44090</v>
      </c>
      <c r="M1354" s="1">
        <v>13</v>
      </c>
      <c r="N1354" s="1" t="s">
        <v>1368</v>
      </c>
      <c r="O1354" s="1" t="s">
        <v>7630</v>
      </c>
      <c r="P1354" s="1">
        <v>108</v>
      </c>
      <c r="Q1354" s="1" t="s">
        <v>7631</v>
      </c>
      <c r="R1354">
        <f t="shared" ca="1" si="21"/>
        <v>0</v>
      </c>
      <c r="S1354">
        <f t="shared" ca="1" si="21"/>
        <v>0</v>
      </c>
    </row>
    <row r="1355" spans="1:19" ht="13.2">
      <c r="A1355" s="1" t="s">
        <v>7632</v>
      </c>
      <c r="B1355" s="1">
        <v>47</v>
      </c>
      <c r="C1355" s="1" t="str">
        <f ca="1">IFERROR(__xludf.DUMMYFUNCTION("GOOGLETRANSLATE(D1355,""en"",""pt"")"),"Grande")</f>
        <v>Grande</v>
      </c>
      <c r="D1355" s="3">
        <v>43468</v>
      </c>
      <c r="E1355" s="1">
        <v>8</v>
      </c>
      <c r="F1355" s="2" t="str">
        <f ca="1">IFERROR(__xludf.DUMMYFUNCTION("GOOGLETRANSLATE(I1355,""en"",""pt"")"),"Soro de leite coalhado")</f>
        <v>Soro de leite coalhado</v>
      </c>
      <c r="G1355" s="1" t="s">
        <v>7633</v>
      </c>
      <c r="H1355" s="1" t="s">
        <v>7634</v>
      </c>
      <c r="I1355" s="1" t="str">
        <f ca="1">IFERROR(__xludf.DUMMYFUNCTION("GOOGLETRANSLATE(O1355,""en"",""pt"")"),"11")</f>
        <v>11</v>
      </c>
      <c r="J1355" s="1" t="str">
        <f ca="1">IFERROR(__xludf.DUMMYFUNCTION("GOOGLETRANSLATE(Q1355,""en"",""pt"")"),"Refrigerado")</f>
        <v>Refrigerado</v>
      </c>
      <c r="K1355" s="3">
        <v>43430</v>
      </c>
      <c r="L1355" s="3">
        <v>43441</v>
      </c>
      <c r="M1355" s="1">
        <v>342</v>
      </c>
      <c r="N1355" s="1" t="s">
        <v>5014</v>
      </c>
      <c r="O1355" s="1" t="s">
        <v>7635</v>
      </c>
      <c r="P1355" s="1">
        <v>106</v>
      </c>
      <c r="Q1355" s="1" t="s">
        <v>4191</v>
      </c>
      <c r="R1355">
        <f t="shared" ca="1" si="21"/>
        <v>1</v>
      </c>
      <c r="S1355">
        <f t="shared" ca="1" si="21"/>
        <v>0</v>
      </c>
    </row>
    <row r="1356" spans="1:19" ht="13.2">
      <c r="A1356" s="1" t="s">
        <v>7636</v>
      </c>
      <c r="B1356" s="1">
        <v>44</v>
      </c>
      <c r="C1356" s="1" t="str">
        <f ca="1">IFERROR(__xludf.DUMMYFUNCTION("GOOGLETRANSLATE(D1356,""en"",""pt"")"),"Pequeno")</f>
        <v>Pequeno</v>
      </c>
      <c r="D1356" s="3">
        <v>44429</v>
      </c>
      <c r="E1356" s="1">
        <v>10</v>
      </c>
      <c r="F1356" s="2" t="str">
        <f ca="1">IFERROR(__xludf.DUMMYFUNCTION("GOOGLETRANSLATE(I1356,""en"",""pt"")"),"ghee")</f>
        <v>ghee</v>
      </c>
      <c r="G1356" s="1" t="s">
        <v>7637</v>
      </c>
      <c r="H1356" s="1" t="s">
        <v>7638</v>
      </c>
      <c r="I1356" s="1" t="str">
        <f ca="1">IFERROR(__xludf.DUMMYFUNCTION("GOOGLETRANSLATE(O1356,""en"",""pt"")"),"84")</f>
        <v>84</v>
      </c>
      <c r="J1356" s="1" t="str">
        <f ca="1">IFERROR(__xludf.DUMMYFUNCTION("GOOGLETRANSLATE(Q1356,""en"",""pt"")"),"Ambiente")</f>
        <v>Ambiente</v>
      </c>
      <c r="K1356" s="3">
        <v>44381</v>
      </c>
      <c r="L1356" s="3">
        <v>44465</v>
      </c>
      <c r="M1356" s="1">
        <v>32</v>
      </c>
      <c r="N1356" s="1" t="s">
        <v>5675</v>
      </c>
      <c r="O1356" s="1" t="s">
        <v>7639</v>
      </c>
      <c r="P1356" s="1">
        <v>95</v>
      </c>
      <c r="Q1356" s="1" t="s">
        <v>7640</v>
      </c>
      <c r="R1356">
        <f t="shared" ca="1" si="21"/>
        <v>1</v>
      </c>
      <c r="S1356">
        <f t="shared" ca="1" si="21"/>
        <v>1</v>
      </c>
    </row>
    <row r="1357" spans="1:19" ht="13.2">
      <c r="A1357" s="1" t="s">
        <v>7641</v>
      </c>
      <c r="B1357" s="1">
        <v>22</v>
      </c>
      <c r="C1357" s="1" t="str">
        <f ca="1">IFERROR(__xludf.DUMMYFUNCTION("GOOGLETRANSLATE(D1357,""en"",""pt"")"),"Médio")</f>
        <v>Médio</v>
      </c>
      <c r="D1357" s="3">
        <v>43915</v>
      </c>
      <c r="E1357" s="1">
        <v>7</v>
      </c>
      <c r="F1357" s="2" t="str">
        <f ca="1">IFERROR(__xludf.DUMMYFUNCTION("GOOGLETRANSLATE(I1357,""en"",""pt"")"),"Lassi")</f>
        <v>Lassi</v>
      </c>
      <c r="G1357" s="1" t="s">
        <v>7642</v>
      </c>
      <c r="H1357" s="1" t="s">
        <v>5281</v>
      </c>
      <c r="I1357" s="1" t="str">
        <f ca="1">IFERROR(__xludf.DUMMYFUNCTION("GOOGLETRANSLATE(O1357,""en"",""pt"")"),"17")</f>
        <v>17</v>
      </c>
      <c r="J1357" s="1" t="str">
        <f ca="1">IFERROR(__xludf.DUMMYFUNCTION("GOOGLETRANSLATE(Q1357,""en"",""pt"")"),"Refrigerado")</f>
        <v>Refrigerado</v>
      </c>
      <c r="K1357" s="3">
        <v>43868</v>
      </c>
      <c r="L1357" s="3">
        <v>43885</v>
      </c>
      <c r="M1357" s="1">
        <v>201</v>
      </c>
      <c r="N1357" s="1" t="s">
        <v>47</v>
      </c>
      <c r="O1357" s="1" t="s">
        <v>7643</v>
      </c>
      <c r="P1357" s="1">
        <v>729</v>
      </c>
      <c r="Q1357" s="1" t="s">
        <v>7645</v>
      </c>
      <c r="R1357">
        <f t="shared" ca="1" si="21"/>
        <v>0</v>
      </c>
      <c r="S1357">
        <f t="shared" ca="1" si="21"/>
        <v>0</v>
      </c>
    </row>
    <row r="1358" spans="1:19" ht="13.2">
      <c r="A1358" s="1" t="s">
        <v>7646</v>
      </c>
      <c r="B1358" s="1">
        <v>15</v>
      </c>
      <c r="C1358" s="1" t="str">
        <f ca="1">IFERROR(__xludf.DUMMYFUNCTION("GOOGLETRANSLATE(D1358,""en"",""pt"")"),"Grande")</f>
        <v>Grande</v>
      </c>
      <c r="D1358" s="3">
        <v>44274</v>
      </c>
      <c r="E1358" s="1">
        <v>5</v>
      </c>
      <c r="F1358" s="2" t="str">
        <f ca="1">IFERROR(__xludf.DUMMYFUNCTION("GOOGLETRANSLATE(I1358,""en"",""pt"")"),"Sorvete")</f>
        <v>Sorvete</v>
      </c>
      <c r="G1358" s="1" t="s">
        <v>7647</v>
      </c>
      <c r="H1358" s="1" t="s">
        <v>2195</v>
      </c>
      <c r="I1358" s="1" t="str">
        <f ca="1">IFERROR(__xludf.DUMMYFUNCTION("GOOGLETRANSLATE(O1358,""en"",""pt"")"),"24")</f>
        <v>24</v>
      </c>
      <c r="J1358" s="1" t="str">
        <f ca="1">IFERROR(__xludf.DUMMYFUNCTION("GOOGLETRANSLATE(Q1358,""en"",""pt"")"),"Congeladas")</f>
        <v>Congeladas</v>
      </c>
      <c r="K1358" s="3">
        <v>44222</v>
      </c>
      <c r="L1358" s="3">
        <v>44246</v>
      </c>
      <c r="M1358" s="1">
        <v>16</v>
      </c>
      <c r="N1358" s="1" t="s">
        <v>7143</v>
      </c>
      <c r="O1358" s="1" t="s">
        <v>7648</v>
      </c>
      <c r="P1358" s="1">
        <v>306</v>
      </c>
      <c r="Q1358" s="1" t="s">
        <v>7649</v>
      </c>
      <c r="R1358">
        <f t="shared" ca="1" si="21"/>
        <v>1</v>
      </c>
      <c r="S1358">
        <f t="shared" ca="1" si="21"/>
        <v>1</v>
      </c>
    </row>
    <row r="1359" spans="1:19" ht="13.2">
      <c r="A1359" s="1" t="s">
        <v>7650</v>
      </c>
      <c r="B1359" s="1">
        <v>22</v>
      </c>
      <c r="C1359" s="1" t="str">
        <f ca="1">IFERROR(__xludf.DUMMYFUNCTION("GOOGLETRANSLATE(D1359,""en"",""pt"")"),"Médio")</f>
        <v>Médio</v>
      </c>
      <c r="D1359" s="3">
        <v>43660</v>
      </c>
      <c r="E1359" s="1">
        <v>4</v>
      </c>
      <c r="F1359" s="2" t="str">
        <f ca="1">IFERROR(__xludf.DUMMYFUNCTION("GOOGLETRANSLATE(I1359,""en"",""pt"")"),"Iogurte")</f>
        <v>Iogurte</v>
      </c>
      <c r="G1359" s="1" t="s">
        <v>7651</v>
      </c>
      <c r="H1359" s="1" t="s">
        <v>1702</v>
      </c>
      <c r="I1359" s="1" t="str">
        <f ca="1">IFERROR(__xludf.DUMMYFUNCTION("GOOGLETRANSLATE(O1359,""en"",""pt"")"),"21")</f>
        <v>21</v>
      </c>
      <c r="J1359" s="1" t="str">
        <f ca="1">IFERROR(__xludf.DUMMYFUNCTION("GOOGLETRANSLATE(Q1359,""en"",""pt"")"),"Refrigerado")</f>
        <v>Refrigerado</v>
      </c>
      <c r="K1359" s="3">
        <v>43619</v>
      </c>
      <c r="L1359" s="3">
        <v>43640</v>
      </c>
      <c r="M1359" s="1">
        <v>893</v>
      </c>
      <c r="N1359" s="1" t="s">
        <v>7652</v>
      </c>
      <c r="O1359" s="1" t="s">
        <v>7653</v>
      </c>
      <c r="P1359" s="1">
        <v>45</v>
      </c>
      <c r="Q1359" s="1" t="s">
        <v>7655</v>
      </c>
      <c r="R1359">
        <f t="shared" ca="1" si="21"/>
        <v>0</v>
      </c>
      <c r="S1359">
        <f t="shared" ca="1" si="21"/>
        <v>1</v>
      </c>
    </row>
    <row r="1360" spans="1:19" ht="13.2">
      <c r="A1360" s="1" t="s">
        <v>7656</v>
      </c>
      <c r="B1360" s="1">
        <v>92</v>
      </c>
      <c r="C1360" s="1" t="str">
        <f ca="1">IFERROR(__xludf.DUMMYFUNCTION("GOOGLETRANSLATE(D1360,""en"",""pt"")"),"Médio")</f>
        <v>Médio</v>
      </c>
      <c r="D1360" s="3">
        <v>44705</v>
      </c>
      <c r="E1360" s="1">
        <v>9</v>
      </c>
      <c r="F1360" s="2" t="str">
        <f ca="1">IFERROR(__xludf.DUMMYFUNCTION("GOOGLETRANSLATE(I1360,""en"",""pt"")"),"Painel")</f>
        <v>Painel</v>
      </c>
      <c r="G1360" s="1" t="s">
        <v>7657</v>
      </c>
      <c r="H1360" s="1" t="s">
        <v>2469</v>
      </c>
      <c r="I1360" s="1" t="str">
        <f ca="1">IFERROR(__xludf.DUMMYFUNCTION("GOOGLETRANSLATE(O1360,""en"",""pt"")"),"8")</f>
        <v>8</v>
      </c>
      <c r="J1360" s="1" t="str">
        <f ca="1">IFERROR(__xludf.DUMMYFUNCTION("GOOGLETRANSLATE(Q1360,""en"",""pt"")"),"Refrigerado")</f>
        <v>Refrigerado</v>
      </c>
      <c r="K1360" s="3">
        <v>44671</v>
      </c>
      <c r="L1360" s="3">
        <v>44679</v>
      </c>
      <c r="M1360" s="1">
        <v>327</v>
      </c>
      <c r="N1360" s="1" t="s">
        <v>7658</v>
      </c>
      <c r="O1360" s="1" t="s">
        <v>7659</v>
      </c>
      <c r="P1360" s="1">
        <v>482</v>
      </c>
      <c r="Q1360" s="1" t="s">
        <v>7660</v>
      </c>
      <c r="R1360">
        <f t="shared" ca="1" si="21"/>
        <v>1</v>
      </c>
      <c r="S1360">
        <f t="shared" ca="1" si="21"/>
        <v>0</v>
      </c>
    </row>
    <row r="1361" spans="1:19" ht="13.2">
      <c r="A1361" s="1" t="s">
        <v>7661</v>
      </c>
      <c r="B1361" s="1">
        <v>33</v>
      </c>
      <c r="C1361" s="1" t="str">
        <f ca="1">IFERROR(__xludf.DUMMYFUNCTION("GOOGLETRANSLATE(D1361,""en"",""pt"")"),"Grande")</f>
        <v>Grande</v>
      </c>
      <c r="D1361" s="3">
        <v>44504</v>
      </c>
      <c r="E1361" s="1">
        <v>7</v>
      </c>
      <c r="F1361" s="2" t="str">
        <f ca="1">IFERROR(__xludf.DUMMYFUNCTION("GOOGLETRANSLATE(I1361,""en"",""pt"")"),"Lassi")</f>
        <v>Lassi</v>
      </c>
      <c r="G1361" s="1" t="s">
        <v>7662</v>
      </c>
      <c r="H1361" s="1" t="s">
        <v>4547</v>
      </c>
      <c r="I1361" s="1" t="str">
        <f ca="1">IFERROR(__xludf.DUMMYFUNCTION("GOOGLETRANSLATE(O1361,""en"",""pt"")"),"18")</f>
        <v>18</v>
      </c>
      <c r="J1361" s="1" t="str">
        <f ca="1">IFERROR(__xludf.DUMMYFUNCTION("GOOGLETRANSLATE(Q1361,""en"",""pt"")"),"Refrigerado")</f>
        <v>Refrigerado</v>
      </c>
      <c r="K1361" s="3">
        <v>44458</v>
      </c>
      <c r="L1361" s="3">
        <v>44476</v>
      </c>
      <c r="M1361" s="1">
        <v>650</v>
      </c>
      <c r="N1361" s="1" t="s">
        <v>7663</v>
      </c>
      <c r="O1361" s="1" t="s">
        <v>7664</v>
      </c>
      <c r="P1361" s="1">
        <v>134</v>
      </c>
      <c r="Q1361" s="1" t="s">
        <v>7665</v>
      </c>
      <c r="R1361">
        <f t="shared" ca="1" si="21"/>
        <v>0</v>
      </c>
      <c r="S1361">
        <f t="shared" ca="1" si="21"/>
        <v>0</v>
      </c>
    </row>
    <row r="1362" spans="1:19" ht="13.2">
      <c r="A1362" s="1" t="s">
        <v>7666</v>
      </c>
      <c r="B1362" s="1">
        <v>50</v>
      </c>
      <c r="C1362" s="1" t="str">
        <f ca="1">IFERROR(__xludf.DUMMYFUNCTION("GOOGLETRANSLATE(D1362,""en"",""pt"")"),"Grande")</f>
        <v>Grande</v>
      </c>
      <c r="D1362" s="3">
        <v>44606</v>
      </c>
      <c r="E1362" s="1">
        <v>3</v>
      </c>
      <c r="F1362" s="2" t="str">
        <f ca="1">IFERROR(__xludf.DUMMYFUNCTION("GOOGLETRANSLATE(I1362,""en"",""pt"")"),"Queijo")</f>
        <v>Queijo</v>
      </c>
      <c r="G1362" s="1" t="s">
        <v>7667</v>
      </c>
      <c r="H1362" s="1" t="s">
        <v>7668</v>
      </c>
      <c r="I1362" s="1" t="str">
        <f ca="1">IFERROR(__xludf.DUMMYFUNCTION("GOOGLETRANSLATE(O1362,""en"",""pt"")"),"48")</f>
        <v>48</v>
      </c>
      <c r="J1362" s="1" t="str">
        <f ca="1">IFERROR(__xludf.DUMMYFUNCTION("GOOGLETRANSLATE(Q1362,""en"",""pt"")"),"Congeladas")</f>
        <v>Congeladas</v>
      </c>
      <c r="K1362" s="3">
        <v>44560</v>
      </c>
      <c r="L1362" s="3">
        <v>44608</v>
      </c>
      <c r="M1362" s="1">
        <v>17</v>
      </c>
      <c r="N1362" s="1" t="s">
        <v>7669</v>
      </c>
      <c r="O1362" s="1" t="s">
        <v>7670</v>
      </c>
      <c r="P1362" s="1">
        <v>784</v>
      </c>
      <c r="Q1362" s="1" t="s">
        <v>7671</v>
      </c>
      <c r="R1362">
        <f t="shared" ca="1" si="21"/>
        <v>0</v>
      </c>
      <c r="S1362">
        <f t="shared" ca="1" si="21"/>
        <v>1</v>
      </c>
    </row>
    <row r="1363" spans="1:19" ht="13.2">
      <c r="A1363" s="1" t="s">
        <v>7672</v>
      </c>
      <c r="B1363" s="1">
        <v>93</v>
      </c>
      <c r="C1363" s="1" t="str">
        <f ca="1">IFERROR(__xludf.DUMMYFUNCTION("GOOGLETRANSLATE(D1363,""en"",""pt"")"),"Médio")</f>
        <v>Médio</v>
      </c>
      <c r="D1363" s="3">
        <v>44266</v>
      </c>
      <c r="E1363" s="1">
        <v>5</v>
      </c>
      <c r="F1363" s="2" t="str">
        <f ca="1">IFERROR(__xludf.DUMMYFUNCTION("GOOGLETRANSLATE(I1363,""en"",""pt"")"),"Sorvete")</f>
        <v>Sorvete</v>
      </c>
      <c r="G1363" s="1" t="s">
        <v>7673</v>
      </c>
      <c r="H1363" s="1" t="s">
        <v>2726</v>
      </c>
      <c r="I1363" s="1" t="str">
        <f ca="1">IFERROR(__xludf.DUMMYFUNCTION("GOOGLETRANSLATE(O1363,""en"",""pt"")"),"21")</f>
        <v>21</v>
      </c>
      <c r="J1363" s="1" t="str">
        <f ca="1">IFERROR(__xludf.DUMMYFUNCTION("GOOGLETRANSLATE(Q1363,""en"",""pt"")"),"Congeladas")</f>
        <v>Congeladas</v>
      </c>
      <c r="K1363" s="3">
        <v>44244</v>
      </c>
      <c r="L1363" s="3">
        <v>44265</v>
      </c>
      <c r="M1363" s="1">
        <v>122</v>
      </c>
      <c r="N1363" s="1" t="s">
        <v>7674</v>
      </c>
      <c r="O1363" s="5">
        <v>997813</v>
      </c>
      <c r="P1363" s="1">
        <v>212</v>
      </c>
      <c r="Q1363" s="1" t="s">
        <v>7675</v>
      </c>
      <c r="R1363">
        <f t="shared" ca="1" si="21"/>
        <v>1</v>
      </c>
      <c r="S1363">
        <f t="shared" ca="1" si="21"/>
        <v>1</v>
      </c>
    </row>
    <row r="1364" spans="1:19" ht="13.2">
      <c r="A1364" s="1" t="s">
        <v>7676</v>
      </c>
      <c r="B1364" s="1">
        <v>79</v>
      </c>
      <c r="C1364" s="1" t="str">
        <f ca="1">IFERROR(__xludf.DUMMYFUNCTION("GOOGLETRANSLATE(D1364,""en"",""pt"")"),"Grande")</f>
        <v>Grande</v>
      </c>
      <c r="D1364" s="3">
        <v>44098</v>
      </c>
      <c r="E1364" s="1">
        <v>10</v>
      </c>
      <c r="F1364" s="2" t="str">
        <f ca="1">IFERROR(__xludf.DUMMYFUNCTION("GOOGLETRANSLATE(I1364,""en"",""pt"")"),"ghee")</f>
        <v>ghee</v>
      </c>
      <c r="G1364" s="1" t="s">
        <v>7677</v>
      </c>
      <c r="H1364" s="1" t="s">
        <v>7678</v>
      </c>
      <c r="I1364" s="1" t="str">
        <f ca="1">IFERROR(__xludf.DUMMYFUNCTION("GOOGLETRANSLATE(O1364,""en"",""pt"")"),"108")</f>
        <v>108</v>
      </c>
      <c r="J1364" s="1" t="str">
        <f ca="1">IFERROR(__xludf.DUMMYFUNCTION("GOOGLETRANSLATE(Q1364,""en"",""pt"")"),"Ambiente")</f>
        <v>Ambiente</v>
      </c>
      <c r="K1364" s="3">
        <v>44043</v>
      </c>
      <c r="L1364" s="3">
        <v>44151</v>
      </c>
      <c r="M1364" s="1">
        <v>298</v>
      </c>
      <c r="N1364" s="1" t="s">
        <v>7679</v>
      </c>
      <c r="O1364" s="1" t="s">
        <v>7680</v>
      </c>
      <c r="P1364" s="1">
        <v>157</v>
      </c>
      <c r="Q1364" s="1" t="s">
        <v>7681</v>
      </c>
      <c r="R1364">
        <f t="shared" ca="1" si="21"/>
        <v>0</v>
      </c>
      <c r="S1364">
        <f t="shared" ca="1" si="21"/>
        <v>0</v>
      </c>
    </row>
    <row r="1365" spans="1:19" ht="13.2">
      <c r="A1365" s="1" t="s">
        <v>7682</v>
      </c>
      <c r="B1365" s="1">
        <v>57</v>
      </c>
      <c r="C1365" s="1" t="str">
        <f ca="1">IFERROR(__xludf.DUMMYFUNCTION("GOOGLETRANSLATE(D1365,""en"",""pt"")"),"Pequeno")</f>
        <v>Pequeno</v>
      </c>
      <c r="D1365" s="3">
        <v>44038</v>
      </c>
      <c r="E1365" s="1">
        <v>2</v>
      </c>
      <c r="F1365" s="2" t="str">
        <f ca="1">IFERROR(__xludf.DUMMYFUNCTION("GOOGLETRANSLATE(I1365,""en"",""pt"")"),"Manteiga")</f>
        <v>Manteiga</v>
      </c>
      <c r="G1365" s="1" t="s">
        <v>7683</v>
      </c>
      <c r="H1365" s="1" t="s">
        <v>3068</v>
      </c>
      <c r="I1365" s="1" t="str">
        <f ca="1">IFERROR(__xludf.DUMMYFUNCTION("GOOGLETRANSLATE(O1365,""en"",""pt"")"),"37")</f>
        <v>37</v>
      </c>
      <c r="J1365" s="1" t="str">
        <f ca="1">IFERROR(__xludf.DUMMYFUNCTION("GOOGLETRANSLATE(Q1365,""en"",""pt"")"),"Congeladas")</f>
        <v>Congeladas</v>
      </c>
      <c r="K1365" s="3">
        <v>43999</v>
      </c>
      <c r="L1365" s="3">
        <v>44036</v>
      </c>
      <c r="M1365" s="1">
        <v>35</v>
      </c>
      <c r="N1365" s="1" t="s">
        <v>2950</v>
      </c>
      <c r="O1365" s="1" t="s">
        <v>7684</v>
      </c>
      <c r="P1365" s="1">
        <v>357</v>
      </c>
      <c r="Q1365" s="1" t="s">
        <v>7685</v>
      </c>
      <c r="R1365">
        <f t="shared" ca="1" si="21"/>
        <v>1</v>
      </c>
      <c r="S1365">
        <f t="shared" ca="1" si="21"/>
        <v>0</v>
      </c>
    </row>
    <row r="1366" spans="1:19" ht="13.2">
      <c r="A1366" s="1" t="s">
        <v>7686</v>
      </c>
      <c r="B1366" s="1">
        <v>63</v>
      </c>
      <c r="C1366" s="1" t="str">
        <f ca="1">IFERROR(__xludf.DUMMYFUNCTION("GOOGLETRANSLATE(D1366,""en"",""pt"")"),"Pequeno")</f>
        <v>Pequeno</v>
      </c>
      <c r="D1366" s="3">
        <v>43977</v>
      </c>
      <c r="E1366" s="1">
        <v>6</v>
      </c>
      <c r="F1366" s="2" t="str">
        <f ca="1">IFERROR(__xludf.DUMMYFUNCTION("GOOGLETRANSLATE(I1366,""en"",""pt"")"),"Coalhada")</f>
        <v>Coalhada</v>
      </c>
      <c r="G1366" s="1" t="s">
        <v>7687</v>
      </c>
      <c r="H1366" s="1" t="s">
        <v>7688</v>
      </c>
      <c r="I1366" s="1" t="str">
        <f ca="1">IFERROR(__xludf.DUMMYFUNCTION("GOOGLETRANSLATE(O1366,""en"",""pt"")"),"6")</f>
        <v>6</v>
      </c>
      <c r="J1366" s="1" t="str">
        <f ca="1">IFERROR(__xludf.DUMMYFUNCTION("GOOGLETRANSLATE(Q1366,""en"",""pt"")"),"Refrigerado")</f>
        <v>Refrigerado</v>
      </c>
      <c r="K1366" s="3">
        <v>43975</v>
      </c>
      <c r="L1366" s="3">
        <v>43981</v>
      </c>
      <c r="M1366" s="1">
        <v>625</v>
      </c>
      <c r="N1366" s="1" t="s">
        <v>7689</v>
      </c>
      <c r="O1366" s="1" t="s">
        <v>7690</v>
      </c>
      <c r="P1366" s="1">
        <v>213</v>
      </c>
      <c r="Q1366" s="1" t="s">
        <v>7691</v>
      </c>
      <c r="R1366">
        <f t="shared" ca="1" si="21"/>
        <v>0</v>
      </c>
      <c r="S1366">
        <f t="shared" ca="1" si="21"/>
        <v>1</v>
      </c>
    </row>
    <row r="1367" spans="1:19" ht="13.2">
      <c r="A1367" s="1" t="s">
        <v>2553</v>
      </c>
      <c r="B1367" s="1">
        <v>25</v>
      </c>
      <c r="C1367" s="1" t="str">
        <f ca="1">IFERROR(__xludf.DUMMYFUNCTION("GOOGLETRANSLATE(D1367,""en"",""pt"")"),"Pequeno")</f>
        <v>Pequeno</v>
      </c>
      <c r="D1367" s="3">
        <v>44552</v>
      </c>
      <c r="E1367" s="1">
        <v>7</v>
      </c>
      <c r="F1367" s="2" t="str">
        <f ca="1">IFERROR(__xludf.DUMMYFUNCTION("GOOGLETRANSLATE(I1367,""en"",""pt"")"),"Lassi")</f>
        <v>Lassi</v>
      </c>
      <c r="G1367" s="1" t="s">
        <v>5065</v>
      </c>
      <c r="H1367" s="1" t="s">
        <v>7692</v>
      </c>
      <c r="I1367" s="1" t="str">
        <f ca="1">IFERROR(__xludf.DUMMYFUNCTION("GOOGLETRANSLATE(O1367,""en"",""pt"")"),"12")</f>
        <v>12</v>
      </c>
      <c r="J1367" s="1" t="str">
        <f ca="1">IFERROR(__xludf.DUMMYFUNCTION("GOOGLETRANSLATE(Q1367,""en"",""pt"")"),"Refrigerado")</f>
        <v>Refrigerado</v>
      </c>
      <c r="K1367" s="3">
        <v>44531</v>
      </c>
      <c r="L1367" s="3">
        <v>44543</v>
      </c>
      <c r="M1367" s="1">
        <v>537</v>
      </c>
      <c r="N1367" s="1" t="s">
        <v>997</v>
      </c>
      <c r="O1367" s="1" t="s">
        <v>7693</v>
      </c>
      <c r="P1367" s="1">
        <v>187</v>
      </c>
      <c r="Q1367" s="1" t="s">
        <v>7695</v>
      </c>
      <c r="R1367">
        <f t="shared" ca="1" si="21"/>
        <v>1</v>
      </c>
      <c r="S1367">
        <f t="shared" ca="1" si="21"/>
        <v>1</v>
      </c>
    </row>
    <row r="1368" spans="1:19" ht="13.2">
      <c r="A1368" s="1" t="s">
        <v>7696</v>
      </c>
      <c r="B1368" s="1">
        <v>25</v>
      </c>
      <c r="C1368" s="1" t="str">
        <f ca="1">IFERROR(__xludf.DUMMYFUNCTION("GOOGLETRANSLATE(D1368,""en"",""pt"")"),"Médio")</f>
        <v>Médio</v>
      </c>
      <c r="D1368" s="3">
        <v>44574</v>
      </c>
      <c r="E1368" s="1">
        <v>3</v>
      </c>
      <c r="F1368" s="2" t="str">
        <f ca="1">IFERROR(__xludf.DUMMYFUNCTION("GOOGLETRANSLATE(I1368,""en"",""pt"")"),"Queijo")</f>
        <v>Queijo</v>
      </c>
      <c r="G1368" s="1" t="s">
        <v>7697</v>
      </c>
      <c r="H1368" s="1" t="s">
        <v>3152</v>
      </c>
      <c r="I1368" s="1" t="str">
        <f ca="1">IFERROR(__xludf.DUMMYFUNCTION("GOOGLETRANSLATE(O1368,""en"",""pt"")"),"52")</f>
        <v>52</v>
      </c>
      <c r="J1368" s="1" t="str">
        <f ca="1">IFERROR(__xludf.DUMMYFUNCTION("GOOGLETRANSLATE(Q1368,""en"",""pt"")"),"Congeladas")</f>
        <v>Congeladas</v>
      </c>
      <c r="K1368" s="3">
        <v>44553</v>
      </c>
      <c r="L1368" s="3">
        <v>44605</v>
      </c>
      <c r="M1368" s="1">
        <v>609</v>
      </c>
      <c r="N1368" s="1" t="s">
        <v>6847</v>
      </c>
      <c r="O1368" s="1" t="s">
        <v>7698</v>
      </c>
      <c r="P1368" s="1">
        <v>255</v>
      </c>
      <c r="Q1368" s="1" t="s">
        <v>7699</v>
      </c>
      <c r="R1368">
        <f t="shared" ca="1" si="21"/>
        <v>0</v>
      </c>
      <c r="S1368">
        <f t="shared" ca="1" si="21"/>
        <v>0</v>
      </c>
    </row>
    <row r="1369" spans="1:19" ht="13.2">
      <c r="A1369" s="1" t="s">
        <v>7700</v>
      </c>
      <c r="B1369" s="1">
        <v>46</v>
      </c>
      <c r="C1369" s="1" t="str">
        <f ca="1">IFERROR(__xludf.DUMMYFUNCTION("GOOGLETRANSLATE(D1369,""en"",""pt"")"),"Pequeno")</f>
        <v>Pequeno</v>
      </c>
      <c r="D1369" s="3">
        <v>44064</v>
      </c>
      <c r="E1369" s="1">
        <v>2</v>
      </c>
      <c r="F1369" s="2" t="str">
        <f ca="1">IFERROR(__xludf.DUMMYFUNCTION("GOOGLETRANSLATE(I1369,""en"",""pt"")"),"Manteiga")</f>
        <v>Manteiga</v>
      </c>
      <c r="G1369" s="1" t="s">
        <v>7701</v>
      </c>
      <c r="H1369" s="1" t="s">
        <v>7702</v>
      </c>
      <c r="I1369" s="1" t="str">
        <f ca="1">IFERROR(__xludf.DUMMYFUNCTION("GOOGLETRANSLATE(O1369,""en"",""pt"")"),"27")</f>
        <v>27</v>
      </c>
      <c r="J1369" s="1" t="str">
        <f ca="1">IFERROR(__xludf.DUMMYFUNCTION("GOOGLETRANSLATE(Q1369,""en"",""pt"")"),"Congeladas")</f>
        <v>Congeladas</v>
      </c>
      <c r="K1369" s="3">
        <v>44006</v>
      </c>
      <c r="L1369" s="3">
        <v>44033</v>
      </c>
      <c r="M1369" s="1">
        <v>351</v>
      </c>
      <c r="N1369" s="1" t="s">
        <v>7703</v>
      </c>
      <c r="O1369" s="1" t="s">
        <v>7704</v>
      </c>
      <c r="P1369" s="1">
        <v>162</v>
      </c>
      <c r="Q1369" s="1" t="s">
        <v>7706</v>
      </c>
      <c r="R1369">
        <f t="shared" ca="1" si="21"/>
        <v>0</v>
      </c>
      <c r="S1369">
        <f t="shared" ca="1" si="21"/>
        <v>0</v>
      </c>
    </row>
    <row r="1370" spans="1:19" ht="13.2">
      <c r="A1370" s="1" t="s">
        <v>7707</v>
      </c>
      <c r="B1370" s="1">
        <v>29</v>
      </c>
      <c r="C1370" s="1" t="str">
        <f ca="1">IFERROR(__xludf.DUMMYFUNCTION("GOOGLETRANSLATE(D1370,""en"",""pt"")"),"Pequeno")</f>
        <v>Pequeno</v>
      </c>
      <c r="D1370" s="3">
        <v>44858</v>
      </c>
      <c r="E1370" s="1">
        <v>4</v>
      </c>
      <c r="F1370" s="2" t="str">
        <f ca="1">IFERROR(__xludf.DUMMYFUNCTION("GOOGLETRANSLATE(I1370,""en"",""pt"")"),"Iogurte")</f>
        <v>Iogurte</v>
      </c>
      <c r="G1370" s="1" t="s">
        <v>7708</v>
      </c>
      <c r="H1370" s="1" t="s">
        <v>7709</v>
      </c>
      <c r="I1370" s="1" t="str">
        <f ca="1">IFERROR(__xludf.DUMMYFUNCTION("GOOGLETRANSLATE(O1370,""en"",""pt"")"),"26")</f>
        <v>26</v>
      </c>
      <c r="J1370" s="1" t="str">
        <f ca="1">IFERROR(__xludf.DUMMYFUNCTION("GOOGLETRANSLATE(Q1370,""en"",""pt"")"),"Congeladas")</f>
        <v>Congeladas</v>
      </c>
      <c r="K1370" s="3">
        <v>44837</v>
      </c>
      <c r="L1370" s="3">
        <v>44863</v>
      </c>
      <c r="M1370" s="1">
        <v>267</v>
      </c>
      <c r="N1370" s="1" t="s">
        <v>198</v>
      </c>
      <c r="O1370" s="1" t="s">
        <v>7710</v>
      </c>
      <c r="P1370" s="1">
        <v>32</v>
      </c>
      <c r="Q1370" s="1" t="s">
        <v>7711</v>
      </c>
      <c r="R1370">
        <f t="shared" ca="1" si="21"/>
        <v>1</v>
      </c>
      <c r="S1370">
        <f t="shared" ca="1" si="21"/>
        <v>1</v>
      </c>
    </row>
    <row r="1371" spans="1:19" ht="13.2">
      <c r="A1371" s="1" t="s">
        <v>7712</v>
      </c>
      <c r="B1371" s="1">
        <v>78</v>
      </c>
      <c r="C1371" s="1" t="str">
        <f ca="1">IFERROR(__xludf.DUMMYFUNCTION("GOOGLETRANSLATE(D1371,""en"",""pt"")"),"Grande")</f>
        <v>Grande</v>
      </c>
      <c r="D1371" s="3">
        <v>44888</v>
      </c>
      <c r="E1371" s="1">
        <v>6</v>
      </c>
      <c r="F1371" s="2" t="str">
        <f ca="1">IFERROR(__xludf.DUMMYFUNCTION("GOOGLETRANSLATE(I1371,""en"",""pt"")"),"Coalhada")</f>
        <v>Coalhada</v>
      </c>
      <c r="G1371" s="1" t="s">
        <v>7713</v>
      </c>
      <c r="H1371" s="1" t="s">
        <v>2376</v>
      </c>
      <c r="I1371" s="1" t="str">
        <f ca="1">IFERROR(__xludf.DUMMYFUNCTION("GOOGLETRANSLATE(O1371,""en"",""pt"")"),"7")</f>
        <v>7</v>
      </c>
      <c r="J1371" s="1" t="str">
        <f ca="1">IFERROR(__xludf.DUMMYFUNCTION("GOOGLETRANSLATE(Q1371,""en"",""pt"")"),"Refrigerado")</f>
        <v>Refrigerado</v>
      </c>
      <c r="K1371" s="3">
        <v>44845</v>
      </c>
      <c r="L1371" s="3">
        <v>44852</v>
      </c>
      <c r="M1371" s="1">
        <v>76</v>
      </c>
      <c r="N1371" s="1" t="s">
        <v>7714</v>
      </c>
      <c r="O1371" s="1" t="s">
        <v>7715</v>
      </c>
      <c r="P1371" s="1">
        <v>458</v>
      </c>
      <c r="Q1371" s="1" t="s">
        <v>7716</v>
      </c>
      <c r="R1371">
        <f t="shared" ca="1" si="21"/>
        <v>1</v>
      </c>
      <c r="S1371">
        <f t="shared" ca="1" si="21"/>
        <v>0</v>
      </c>
    </row>
    <row r="1372" spans="1:19" ht="13.2">
      <c r="A1372" s="1" t="s">
        <v>7717</v>
      </c>
      <c r="B1372" s="1">
        <v>26</v>
      </c>
      <c r="C1372" s="1" t="str">
        <f ca="1">IFERROR(__xludf.DUMMYFUNCTION("GOOGLETRANSLATE(D1372,""en"",""pt"")"),"Grande")</f>
        <v>Grande</v>
      </c>
      <c r="D1372" s="3">
        <v>44023</v>
      </c>
      <c r="E1372" s="1">
        <v>7</v>
      </c>
      <c r="F1372" s="2" t="str">
        <f ca="1">IFERROR(__xludf.DUMMYFUNCTION("GOOGLETRANSLATE(I1372,""en"",""pt"")"),"Lassi")</f>
        <v>Lassi</v>
      </c>
      <c r="G1372" s="1" t="s">
        <v>7718</v>
      </c>
      <c r="H1372" s="1" t="s">
        <v>7719</v>
      </c>
      <c r="I1372" s="1" t="str">
        <f ca="1">IFERROR(__xludf.DUMMYFUNCTION("GOOGLETRANSLATE(O1372,""en"",""pt"")"),"13")</f>
        <v>13</v>
      </c>
      <c r="J1372" s="1" t="str">
        <f ca="1">IFERROR(__xludf.DUMMYFUNCTION("GOOGLETRANSLATE(Q1372,""en"",""pt"")"),"Refrigerado")</f>
        <v>Refrigerado</v>
      </c>
      <c r="K1372" s="3">
        <v>43964</v>
      </c>
      <c r="L1372" s="3">
        <v>43977</v>
      </c>
      <c r="M1372" s="1">
        <v>232</v>
      </c>
      <c r="N1372" s="1" t="s">
        <v>7720</v>
      </c>
      <c r="O1372" s="1" t="s">
        <v>7721</v>
      </c>
      <c r="P1372" s="1">
        <v>241</v>
      </c>
      <c r="Q1372" s="1" t="s">
        <v>7723</v>
      </c>
      <c r="R1372">
        <f t="shared" ca="1" si="21"/>
        <v>1</v>
      </c>
      <c r="S1372">
        <f t="shared" ca="1" si="21"/>
        <v>1</v>
      </c>
    </row>
    <row r="1373" spans="1:19" ht="13.2">
      <c r="A1373" s="1" t="s">
        <v>7724</v>
      </c>
      <c r="B1373" s="1">
        <v>89</v>
      </c>
      <c r="C1373" s="1" t="str">
        <f ca="1">IFERROR(__xludf.DUMMYFUNCTION("GOOGLETRANSLATE(D1373,""en"",""pt"")"),"Grande")</f>
        <v>Grande</v>
      </c>
      <c r="D1373" s="3">
        <v>43816</v>
      </c>
      <c r="E1373" s="1">
        <v>2</v>
      </c>
      <c r="F1373" s="2" t="str">
        <f ca="1">IFERROR(__xludf.DUMMYFUNCTION("GOOGLETRANSLATE(I1373,""en"",""pt"")"),"Manteiga")</f>
        <v>Manteiga</v>
      </c>
      <c r="G1373" s="1" t="s">
        <v>7725</v>
      </c>
      <c r="H1373" s="1" t="s">
        <v>7726</v>
      </c>
      <c r="I1373" s="1" t="str">
        <f ca="1">IFERROR(__xludf.DUMMYFUNCTION("GOOGLETRANSLATE(O1373,""en"",""pt"")"),"38")</f>
        <v>38</v>
      </c>
      <c r="J1373" s="1" t="str">
        <f ca="1">IFERROR(__xludf.DUMMYFUNCTION("GOOGLETRANSLATE(Q1373,""en"",""pt"")"),"Refrigerado")</f>
        <v>Refrigerado</v>
      </c>
      <c r="K1373" s="3">
        <v>43811</v>
      </c>
      <c r="L1373" s="3">
        <v>43849</v>
      </c>
      <c r="M1373" s="1">
        <v>158</v>
      </c>
      <c r="N1373" s="1" t="s">
        <v>7727</v>
      </c>
      <c r="O1373" s="1" t="s">
        <v>7728</v>
      </c>
      <c r="P1373" s="1">
        <v>439</v>
      </c>
      <c r="Q1373" s="1" t="s">
        <v>7729</v>
      </c>
      <c r="R1373">
        <f t="shared" ca="1" si="21"/>
        <v>0</v>
      </c>
      <c r="S1373">
        <f t="shared" ca="1" si="21"/>
        <v>1</v>
      </c>
    </row>
    <row r="1374" spans="1:19" ht="13.2">
      <c r="A1374" s="1" t="s">
        <v>7730</v>
      </c>
      <c r="B1374" s="1">
        <v>80</v>
      </c>
      <c r="C1374" s="1" t="str">
        <f ca="1">IFERROR(__xludf.DUMMYFUNCTION("GOOGLETRANSLATE(D1374,""en"",""pt"")"),"Pequeno")</f>
        <v>Pequeno</v>
      </c>
      <c r="D1374" s="3">
        <v>43978</v>
      </c>
      <c r="E1374" s="1">
        <v>3</v>
      </c>
      <c r="F1374" s="2" t="str">
        <f ca="1">IFERROR(__xludf.DUMMYFUNCTION("GOOGLETRANSLATE(I1374,""en"",""pt"")"),"Queijo")</f>
        <v>Queijo</v>
      </c>
      <c r="G1374" s="1" t="s">
        <v>7731</v>
      </c>
      <c r="H1374" s="1" t="s">
        <v>7732</v>
      </c>
      <c r="I1374" s="1" t="str">
        <f ca="1">IFERROR(__xludf.DUMMYFUNCTION("GOOGLETRANSLATE(O1374,""en"",""pt"")"),"88")</f>
        <v>88</v>
      </c>
      <c r="J1374" s="1" t="str">
        <f ca="1">IFERROR(__xludf.DUMMYFUNCTION("GOOGLETRANSLATE(Q1374,""en"",""pt"")"),"Congeladas")</f>
        <v>Congeladas</v>
      </c>
      <c r="K1374" s="3">
        <v>43953</v>
      </c>
      <c r="L1374" s="3">
        <v>44041</v>
      </c>
      <c r="M1374" s="1">
        <v>82</v>
      </c>
      <c r="N1374" s="1" t="s">
        <v>7733</v>
      </c>
      <c r="O1374" s="1" t="s">
        <v>7734</v>
      </c>
      <c r="P1374" s="1">
        <v>128</v>
      </c>
      <c r="Q1374" s="1" t="s">
        <v>7736</v>
      </c>
      <c r="R1374">
        <f t="shared" ca="1" si="21"/>
        <v>1</v>
      </c>
      <c r="S1374">
        <f t="shared" ca="1" si="21"/>
        <v>0</v>
      </c>
    </row>
    <row r="1375" spans="1:19" ht="13.2">
      <c r="A1375" s="1" t="s">
        <v>7737</v>
      </c>
      <c r="B1375" s="1">
        <v>36</v>
      </c>
      <c r="C1375" s="1" t="str">
        <f ca="1">IFERROR(__xludf.DUMMYFUNCTION("GOOGLETRANSLATE(D1375,""en"",""pt"")"),"Médio")</f>
        <v>Médio</v>
      </c>
      <c r="D1375" s="3">
        <v>44835</v>
      </c>
      <c r="E1375" s="1">
        <v>2</v>
      </c>
      <c r="F1375" s="2" t="str">
        <f ca="1">IFERROR(__xludf.DUMMYFUNCTION("GOOGLETRANSLATE(I1375,""en"",""pt"")"),"Manteiga")</f>
        <v>Manteiga</v>
      </c>
      <c r="G1375" s="1" t="s">
        <v>7738</v>
      </c>
      <c r="H1375" s="1" t="s">
        <v>2690</v>
      </c>
      <c r="I1375" s="1" t="str">
        <f ca="1">IFERROR(__xludf.DUMMYFUNCTION("GOOGLETRANSLATE(O1375,""en"",""pt"")"),"27")</f>
        <v>27</v>
      </c>
      <c r="J1375" s="1" t="str">
        <f ca="1">IFERROR(__xludf.DUMMYFUNCTION("GOOGLETRANSLATE(Q1375,""en"",""pt"")"),"Refrigerado")</f>
        <v>Refrigerado</v>
      </c>
      <c r="K1375" s="3">
        <v>44814</v>
      </c>
      <c r="L1375" s="3">
        <v>44841</v>
      </c>
      <c r="M1375" s="1">
        <v>53</v>
      </c>
      <c r="N1375" s="1" t="s">
        <v>226</v>
      </c>
      <c r="O1375" s="1" t="s">
        <v>7739</v>
      </c>
      <c r="P1375" s="1">
        <v>470</v>
      </c>
      <c r="Q1375" s="1" t="s">
        <v>7740</v>
      </c>
      <c r="R1375">
        <f t="shared" ca="1" si="21"/>
        <v>1</v>
      </c>
      <c r="S1375">
        <f t="shared" ca="1" si="21"/>
        <v>1</v>
      </c>
    </row>
    <row r="1376" spans="1:19" ht="13.2">
      <c r="A1376" s="1" t="s">
        <v>7741</v>
      </c>
      <c r="B1376" s="1">
        <v>43</v>
      </c>
      <c r="C1376" s="1" t="str">
        <f ca="1">IFERROR(__xludf.DUMMYFUNCTION("GOOGLETRANSLATE(D1376,""en"",""pt"")"),"Pequeno")</f>
        <v>Pequeno</v>
      </c>
      <c r="D1376" s="3">
        <v>44353</v>
      </c>
      <c r="E1376" s="1">
        <v>10</v>
      </c>
      <c r="F1376" s="2" t="str">
        <f ca="1">IFERROR(__xludf.DUMMYFUNCTION("GOOGLETRANSLATE(I1376,""en"",""pt"")"),"ghee")</f>
        <v>ghee</v>
      </c>
      <c r="G1376" s="1" t="s">
        <v>7742</v>
      </c>
      <c r="H1376" s="1" t="s">
        <v>5779</v>
      </c>
      <c r="I1376" s="1" t="str">
        <f ca="1">IFERROR(__xludf.DUMMYFUNCTION("GOOGLETRANSLATE(O1376,""en"",""pt"")"),"78")</f>
        <v>78</v>
      </c>
      <c r="J1376" s="1" t="str">
        <f ca="1">IFERROR(__xludf.DUMMYFUNCTION("GOOGLETRANSLATE(Q1376,""en"",""pt"")"),"Ambiente")</f>
        <v>Ambiente</v>
      </c>
      <c r="K1376" s="3">
        <v>44300</v>
      </c>
      <c r="L1376" s="3">
        <v>44378</v>
      </c>
      <c r="M1376" s="1">
        <v>373</v>
      </c>
      <c r="N1376" s="4">
        <v>45462</v>
      </c>
      <c r="O1376" s="5">
        <v>1976176</v>
      </c>
      <c r="P1376" s="1">
        <v>251</v>
      </c>
      <c r="Q1376" s="1" t="s">
        <v>7743</v>
      </c>
      <c r="R1376">
        <f t="shared" ca="1" si="21"/>
        <v>1</v>
      </c>
      <c r="S1376">
        <f t="shared" ca="1" si="21"/>
        <v>1</v>
      </c>
    </row>
    <row r="1377" spans="1:19" ht="13.2">
      <c r="A1377" s="1" t="s">
        <v>7744</v>
      </c>
      <c r="B1377" s="1">
        <v>78</v>
      </c>
      <c r="C1377" s="1" t="str">
        <f ca="1">IFERROR(__xludf.DUMMYFUNCTION("GOOGLETRANSLATE(D1377,""en"",""pt"")"),"Médio")</f>
        <v>Médio</v>
      </c>
      <c r="D1377" s="3">
        <v>43783</v>
      </c>
      <c r="E1377" s="1">
        <v>7</v>
      </c>
      <c r="F1377" s="2" t="str">
        <f ca="1">IFERROR(__xludf.DUMMYFUNCTION("GOOGLETRANSLATE(I1377,""en"",""pt"")"),"Lassi")</f>
        <v>Lassi</v>
      </c>
      <c r="G1377" s="1" t="s">
        <v>7745</v>
      </c>
      <c r="H1377" s="4">
        <v>45638</v>
      </c>
      <c r="I1377" s="1" t="str">
        <f ca="1">IFERROR(__xludf.DUMMYFUNCTION("GOOGLETRANSLATE(O1377,""en"",""pt"")"),"18")</f>
        <v>18</v>
      </c>
      <c r="J1377" s="1" t="str">
        <f ca="1">IFERROR(__xludf.DUMMYFUNCTION("GOOGLETRANSLATE(Q1377,""en"",""pt"")"),"Refrigerado")</f>
        <v>Refrigerado</v>
      </c>
      <c r="K1377" s="3">
        <v>43765</v>
      </c>
      <c r="L1377" s="3">
        <v>43783</v>
      </c>
      <c r="M1377" s="1">
        <v>527</v>
      </c>
      <c r="N1377" s="1" t="s">
        <v>7746</v>
      </c>
      <c r="O1377" s="1" t="s">
        <v>7747</v>
      </c>
      <c r="P1377" s="1">
        <v>132</v>
      </c>
      <c r="Q1377" s="1" t="s">
        <v>7748</v>
      </c>
      <c r="R1377">
        <f t="shared" ca="1" si="21"/>
        <v>1</v>
      </c>
      <c r="S1377">
        <f t="shared" ca="1" si="21"/>
        <v>1</v>
      </c>
    </row>
    <row r="1378" spans="1:19" ht="13.2">
      <c r="A1378" s="1" t="s">
        <v>7749</v>
      </c>
      <c r="B1378" s="1">
        <v>77</v>
      </c>
      <c r="C1378" s="1" t="str">
        <f ca="1">IFERROR(__xludf.DUMMYFUNCTION("GOOGLETRANSLATE(D1378,""en"",""pt"")"),"Grande")</f>
        <v>Grande</v>
      </c>
      <c r="D1378" s="3">
        <v>43628</v>
      </c>
      <c r="E1378" s="1">
        <v>6</v>
      </c>
      <c r="F1378" s="2" t="str">
        <f ca="1">IFERROR(__xludf.DUMMYFUNCTION("GOOGLETRANSLATE(I1378,""en"",""pt"")"),"Coalhada")</f>
        <v>Coalhada</v>
      </c>
      <c r="G1378" s="1" t="s">
        <v>7750</v>
      </c>
      <c r="H1378" s="1" t="s">
        <v>7751</v>
      </c>
      <c r="I1378" s="1" t="str">
        <f ca="1">IFERROR(__xludf.DUMMYFUNCTION("GOOGLETRANSLATE(O1378,""en"",""pt"")"),"6")</f>
        <v>6</v>
      </c>
      <c r="J1378" s="1" t="str">
        <f ca="1">IFERROR(__xludf.DUMMYFUNCTION("GOOGLETRANSLATE(Q1378,""en"",""pt"")"),"Refrigerado")</f>
        <v>Refrigerado</v>
      </c>
      <c r="K1378" s="3">
        <v>43619</v>
      </c>
      <c r="L1378" s="3">
        <v>43625</v>
      </c>
      <c r="M1378" s="1">
        <v>311</v>
      </c>
      <c r="N1378" s="1" t="s">
        <v>702</v>
      </c>
      <c r="O1378" s="1" t="s">
        <v>7752</v>
      </c>
      <c r="P1378" s="1">
        <v>330</v>
      </c>
      <c r="Q1378" s="1" t="s">
        <v>7753</v>
      </c>
      <c r="R1378">
        <f t="shared" ca="1" si="21"/>
        <v>1</v>
      </c>
      <c r="S1378">
        <f t="shared" ca="1" si="21"/>
        <v>1</v>
      </c>
    </row>
    <row r="1379" spans="1:19" ht="13.2">
      <c r="A1379" s="1" t="s">
        <v>7754</v>
      </c>
      <c r="B1379" s="1">
        <v>53</v>
      </c>
      <c r="C1379" s="1" t="str">
        <f ca="1">IFERROR(__xludf.DUMMYFUNCTION("GOOGLETRANSLATE(D1379,""en"",""pt"")"),"Médio")</f>
        <v>Médio</v>
      </c>
      <c r="D1379" s="3">
        <v>44030</v>
      </c>
      <c r="E1379" s="1">
        <v>9</v>
      </c>
      <c r="F1379" s="2" t="str">
        <f ca="1">IFERROR(__xludf.DUMMYFUNCTION("GOOGLETRANSLATE(I1379,""en"",""pt"")"),"Painel")</f>
        <v>Painel</v>
      </c>
      <c r="G1379" s="1" t="s">
        <v>7755</v>
      </c>
      <c r="H1379" s="1" t="s">
        <v>7756</v>
      </c>
      <c r="I1379" s="1" t="str">
        <f ca="1">IFERROR(__xludf.DUMMYFUNCTION("GOOGLETRANSLATE(O1379,""en"",""pt"")"),"13")</f>
        <v>13</v>
      </c>
      <c r="J1379" s="1" t="str">
        <f ca="1">IFERROR(__xludf.DUMMYFUNCTION("GOOGLETRANSLATE(Q1379,""en"",""pt"")"),"Refrigerado")</f>
        <v>Refrigerado</v>
      </c>
      <c r="K1379" s="3">
        <v>44018</v>
      </c>
      <c r="L1379" s="3">
        <v>44031</v>
      </c>
      <c r="M1379" s="1">
        <v>237</v>
      </c>
      <c r="N1379" s="1" t="s">
        <v>7757</v>
      </c>
      <c r="O1379" s="5">
        <v>2387624</v>
      </c>
      <c r="P1379" s="1">
        <v>595</v>
      </c>
      <c r="Q1379" s="1" t="s">
        <v>7758</v>
      </c>
      <c r="R1379">
        <f t="shared" ca="1" si="21"/>
        <v>1</v>
      </c>
      <c r="S1379">
        <f t="shared" ca="1" si="21"/>
        <v>1</v>
      </c>
    </row>
    <row r="1380" spans="1:19" ht="13.2">
      <c r="A1380" s="1" t="s">
        <v>7759</v>
      </c>
      <c r="B1380" s="1">
        <v>58</v>
      </c>
      <c r="C1380" s="1" t="str">
        <f ca="1">IFERROR(__xludf.DUMMYFUNCTION("GOOGLETRANSLATE(D1380,""en"",""pt"")"),"Grande")</f>
        <v>Grande</v>
      </c>
      <c r="D1380" s="3">
        <v>43777</v>
      </c>
      <c r="E1380" s="1">
        <v>3</v>
      </c>
      <c r="F1380" s="2" t="str">
        <f ca="1">IFERROR(__xludf.DUMMYFUNCTION("GOOGLETRANSLATE(I1380,""en"",""pt"")"),"Queijo")</f>
        <v>Queijo</v>
      </c>
      <c r="G1380" s="1" t="s">
        <v>7760</v>
      </c>
      <c r="H1380" s="1" t="s">
        <v>1329</v>
      </c>
      <c r="I1380" s="1" t="str">
        <f ca="1">IFERROR(__xludf.DUMMYFUNCTION("GOOGLETRANSLATE(O1380,""en"",""pt"")"),"49")</f>
        <v>49</v>
      </c>
      <c r="J1380" s="1" t="str">
        <f ca="1">IFERROR(__xludf.DUMMYFUNCTION("GOOGLETRANSLATE(Q1380,""en"",""pt"")"),"Congeladas")</f>
        <v>Congeladas</v>
      </c>
      <c r="K1380" s="3">
        <v>43760</v>
      </c>
      <c r="L1380" s="3">
        <v>43809</v>
      </c>
      <c r="M1380" s="1">
        <v>642</v>
      </c>
      <c r="N1380" s="1" t="s">
        <v>7761</v>
      </c>
      <c r="O1380" s="1" t="s">
        <v>7762</v>
      </c>
      <c r="P1380" s="1">
        <v>37</v>
      </c>
      <c r="Q1380" s="1" t="s">
        <v>7763</v>
      </c>
      <c r="R1380">
        <f t="shared" ca="1" si="21"/>
        <v>0</v>
      </c>
      <c r="S1380">
        <f t="shared" ca="1" si="21"/>
        <v>1</v>
      </c>
    </row>
    <row r="1381" spans="1:19" ht="13.2">
      <c r="A1381" s="1" t="s">
        <v>7764</v>
      </c>
      <c r="B1381" s="1">
        <v>90</v>
      </c>
      <c r="C1381" s="1" t="str">
        <f ca="1">IFERROR(__xludf.DUMMYFUNCTION("GOOGLETRANSLATE(D1381,""en"",""pt"")"),"Médio")</f>
        <v>Médio</v>
      </c>
      <c r="D1381" s="3">
        <v>43485</v>
      </c>
      <c r="E1381" s="1">
        <v>5</v>
      </c>
      <c r="F1381" s="2" t="str">
        <f ca="1">IFERROR(__xludf.DUMMYFUNCTION("GOOGLETRANSLATE(I1381,""en"",""pt"")"),"Sorvete")</f>
        <v>Sorvete</v>
      </c>
      <c r="G1381" s="1" t="s">
        <v>7765</v>
      </c>
      <c r="H1381" s="1" t="s">
        <v>4934</v>
      </c>
      <c r="I1381" s="1" t="str">
        <f ca="1">IFERROR(__xludf.DUMMYFUNCTION("GOOGLETRANSLATE(O1381,""en"",""pt"")"),"29")</f>
        <v>29</v>
      </c>
      <c r="J1381" s="1" t="str">
        <f ca="1">IFERROR(__xludf.DUMMYFUNCTION("GOOGLETRANSLATE(Q1381,""en"",""pt"")"),"Congeladas")</f>
        <v>Congeladas</v>
      </c>
      <c r="K1381" s="3">
        <v>43467</v>
      </c>
      <c r="L1381" s="3">
        <v>43496</v>
      </c>
      <c r="M1381" s="1">
        <v>59</v>
      </c>
      <c r="N1381" s="1" t="s">
        <v>587</v>
      </c>
      <c r="O1381" s="1" t="s">
        <v>7766</v>
      </c>
      <c r="P1381" s="1">
        <v>258</v>
      </c>
      <c r="Q1381" s="1" t="s">
        <v>7767</v>
      </c>
      <c r="R1381">
        <f t="shared" ca="1" si="21"/>
        <v>0</v>
      </c>
      <c r="S1381">
        <f t="shared" ca="1" si="21"/>
        <v>1</v>
      </c>
    </row>
    <row r="1382" spans="1:19" ht="13.2">
      <c r="A1382" s="1" t="s">
        <v>7768</v>
      </c>
      <c r="B1382" s="1">
        <v>24</v>
      </c>
      <c r="C1382" s="1" t="str">
        <f ca="1">IFERROR(__xludf.DUMMYFUNCTION("GOOGLETRANSLATE(D1382,""en"",""pt"")"),"Pequeno")</f>
        <v>Pequeno</v>
      </c>
      <c r="D1382" s="3">
        <v>43549</v>
      </c>
      <c r="E1382" s="1">
        <v>7</v>
      </c>
      <c r="F1382" s="2" t="str">
        <f ca="1">IFERROR(__xludf.DUMMYFUNCTION("GOOGLETRANSLATE(I1382,""en"",""pt"")"),"Lassi")</f>
        <v>Lassi</v>
      </c>
      <c r="G1382" s="1" t="s">
        <v>7769</v>
      </c>
      <c r="H1382" s="1" t="s">
        <v>7770</v>
      </c>
      <c r="I1382" s="1" t="str">
        <f ca="1">IFERROR(__xludf.DUMMYFUNCTION("GOOGLETRANSLATE(O1382,""en"",""pt"")"),"14")</f>
        <v>14</v>
      </c>
      <c r="J1382" s="1" t="str">
        <f ca="1">IFERROR(__xludf.DUMMYFUNCTION("GOOGLETRANSLATE(Q1382,""en"",""pt"")"),"Refrigerado")</f>
        <v>Refrigerado</v>
      </c>
      <c r="K1382" s="3">
        <v>43529</v>
      </c>
      <c r="L1382" s="3">
        <v>43543</v>
      </c>
      <c r="M1382" s="1">
        <v>184</v>
      </c>
      <c r="N1382" s="1" t="s">
        <v>7771</v>
      </c>
      <c r="O1382" s="1" t="s">
        <v>7772</v>
      </c>
      <c r="P1382" s="1">
        <v>99</v>
      </c>
      <c r="Q1382" s="1" t="s">
        <v>2100</v>
      </c>
      <c r="R1382">
        <f t="shared" ca="1" si="21"/>
        <v>1</v>
      </c>
      <c r="S1382">
        <f t="shared" ca="1" si="21"/>
        <v>1</v>
      </c>
    </row>
    <row r="1383" spans="1:19" ht="13.2">
      <c r="A1383" s="1" t="s">
        <v>7773</v>
      </c>
      <c r="B1383" s="1">
        <v>69</v>
      </c>
      <c r="C1383" s="1" t="str">
        <f ca="1">IFERROR(__xludf.DUMMYFUNCTION("GOOGLETRANSLATE(D1383,""en"",""pt"")"),"Pequeno")</f>
        <v>Pequeno</v>
      </c>
      <c r="D1383" s="3">
        <v>44495</v>
      </c>
      <c r="E1383" s="1">
        <v>7</v>
      </c>
      <c r="F1383" s="2" t="str">
        <f ca="1">IFERROR(__xludf.DUMMYFUNCTION("GOOGLETRANSLATE(I1383,""en"",""pt"")"),"Lassi")</f>
        <v>Lassi</v>
      </c>
      <c r="G1383" s="1" t="s">
        <v>7774</v>
      </c>
      <c r="H1383" s="4">
        <v>45338</v>
      </c>
      <c r="I1383" s="1" t="str">
        <f ca="1">IFERROR(__xludf.DUMMYFUNCTION("GOOGLETRANSLATE(O1383,""en"",""pt"")"),"12")</f>
        <v>12</v>
      </c>
      <c r="J1383" s="1" t="str">
        <f ca="1">IFERROR(__xludf.DUMMYFUNCTION("GOOGLETRANSLATE(Q1383,""en"",""pt"")"),"Refrigerado")</f>
        <v>Refrigerado</v>
      </c>
      <c r="K1383" s="3">
        <v>44456</v>
      </c>
      <c r="L1383" s="3">
        <v>44468</v>
      </c>
      <c r="M1383" s="1">
        <v>253</v>
      </c>
      <c r="N1383" s="1" t="s">
        <v>7775</v>
      </c>
      <c r="O1383" s="1" t="s">
        <v>7776</v>
      </c>
      <c r="P1383" s="1">
        <v>50</v>
      </c>
      <c r="Q1383" s="1" t="s">
        <v>7778</v>
      </c>
      <c r="R1383">
        <f t="shared" ca="1" si="21"/>
        <v>0</v>
      </c>
      <c r="S1383">
        <f t="shared" ca="1" si="21"/>
        <v>1</v>
      </c>
    </row>
    <row r="1384" spans="1:19" ht="13.2">
      <c r="A1384" s="1" t="s">
        <v>7779</v>
      </c>
      <c r="B1384" s="1">
        <v>15</v>
      </c>
      <c r="C1384" s="1" t="str">
        <f ca="1">IFERROR(__xludf.DUMMYFUNCTION("GOOGLETRANSLATE(D1384,""en"",""pt"")"),"Grande")</f>
        <v>Grande</v>
      </c>
      <c r="D1384" s="3">
        <v>44481</v>
      </c>
      <c r="E1384" s="1">
        <v>8</v>
      </c>
      <c r="F1384" s="2" t="str">
        <f ca="1">IFERROR(__xludf.DUMMYFUNCTION("GOOGLETRANSLATE(I1384,""en"",""pt"")"),"Soro de leite coalhado")</f>
        <v>Soro de leite coalhado</v>
      </c>
      <c r="G1384" s="1" t="s">
        <v>7780</v>
      </c>
      <c r="H1384" s="6">
        <v>45438</v>
      </c>
      <c r="I1384" s="1" t="str">
        <f ca="1">IFERROR(__xludf.DUMMYFUNCTION("GOOGLETRANSLATE(O1384,""en"",""pt"")"),"10")</f>
        <v>10</v>
      </c>
      <c r="J1384" s="1" t="str">
        <f ca="1">IFERROR(__xludf.DUMMYFUNCTION("GOOGLETRANSLATE(Q1384,""en"",""pt"")"),"Refrigerado")</f>
        <v>Refrigerado</v>
      </c>
      <c r="K1384" s="3">
        <v>44428</v>
      </c>
      <c r="L1384" s="3">
        <v>44438</v>
      </c>
      <c r="M1384" s="1">
        <v>746</v>
      </c>
      <c r="N1384" s="1" t="s">
        <v>7781</v>
      </c>
      <c r="O1384" s="1" t="s">
        <v>7782</v>
      </c>
      <c r="P1384" s="1">
        <v>187</v>
      </c>
      <c r="Q1384" s="1" t="s">
        <v>7783</v>
      </c>
      <c r="R1384">
        <f t="shared" ca="1" si="21"/>
        <v>1</v>
      </c>
      <c r="S1384">
        <f t="shared" ca="1" si="21"/>
        <v>1</v>
      </c>
    </row>
    <row r="1385" spans="1:19" ht="13.2">
      <c r="A1385" s="1" t="s">
        <v>7784</v>
      </c>
      <c r="B1385" s="1">
        <v>63</v>
      </c>
      <c r="C1385" s="1" t="str">
        <f ca="1">IFERROR(__xludf.DUMMYFUNCTION("GOOGLETRANSLATE(D1385,""en"",""pt"")"),"Pequeno")</f>
        <v>Pequeno</v>
      </c>
      <c r="D1385" s="3">
        <v>44735</v>
      </c>
      <c r="E1385" s="1">
        <v>1</v>
      </c>
      <c r="F1385" s="2" t="str">
        <f ca="1">IFERROR(__xludf.DUMMYFUNCTION("GOOGLETRANSLATE(I1385,""en"",""pt"")"),"Leite")</f>
        <v>Leite</v>
      </c>
      <c r="G1385" s="1" t="s">
        <v>7785</v>
      </c>
      <c r="H1385" s="1" t="s">
        <v>4728</v>
      </c>
      <c r="I1385" s="1" t="str">
        <f ca="1">IFERROR(__xludf.DUMMYFUNCTION("GOOGLETRANSLATE(O1385,""en"",""pt"")"),"1")</f>
        <v>1</v>
      </c>
      <c r="J1385" s="1" t="str">
        <f ca="1">IFERROR(__xludf.DUMMYFUNCTION("GOOGLETRANSLATE(Q1385,""en"",""pt"")"),"Pacote de polietileno")</f>
        <v>Pacote de polietileno</v>
      </c>
      <c r="K1385" s="3">
        <v>44703</v>
      </c>
      <c r="L1385" s="3">
        <v>44704</v>
      </c>
      <c r="M1385" s="1">
        <v>74</v>
      </c>
      <c r="N1385" s="1" t="s">
        <v>7786</v>
      </c>
      <c r="O1385" s="1" t="s">
        <v>7787</v>
      </c>
      <c r="P1385" s="1">
        <v>490</v>
      </c>
      <c r="Q1385" s="1" t="s">
        <v>7788</v>
      </c>
      <c r="R1385">
        <f t="shared" ca="1" si="21"/>
        <v>1</v>
      </c>
      <c r="S1385">
        <f t="shared" ca="1" si="21"/>
        <v>0</v>
      </c>
    </row>
    <row r="1386" spans="1:19" ht="13.2">
      <c r="A1386" s="1" t="s">
        <v>7789</v>
      </c>
      <c r="B1386" s="1">
        <v>87</v>
      </c>
      <c r="C1386" s="1" t="str">
        <f ca="1">IFERROR(__xludf.DUMMYFUNCTION("GOOGLETRANSLATE(D1386,""en"",""pt"")"),"Médio")</f>
        <v>Médio</v>
      </c>
      <c r="D1386" s="3">
        <v>43811</v>
      </c>
      <c r="E1386" s="1">
        <v>7</v>
      </c>
      <c r="F1386" s="2" t="str">
        <f ca="1">IFERROR(__xludf.DUMMYFUNCTION("GOOGLETRANSLATE(I1386,""en"",""pt"")"),"Lassi")</f>
        <v>Lassi</v>
      </c>
      <c r="G1386" s="1" t="s">
        <v>7790</v>
      </c>
      <c r="H1386" s="1" t="s">
        <v>7791</v>
      </c>
      <c r="I1386" s="1" t="str">
        <f ca="1">IFERROR(__xludf.DUMMYFUNCTION("GOOGLETRANSLATE(O1386,""en"",""pt"")"),"14")</f>
        <v>14</v>
      </c>
      <c r="J1386" s="1" t="str">
        <f ca="1">IFERROR(__xludf.DUMMYFUNCTION("GOOGLETRANSLATE(Q1386,""en"",""pt"")"),"Refrigerado")</f>
        <v>Refrigerado</v>
      </c>
      <c r="K1386" s="3">
        <v>43776</v>
      </c>
      <c r="L1386" s="3">
        <v>43790</v>
      </c>
      <c r="M1386" s="1">
        <v>377</v>
      </c>
      <c r="N1386" s="1" t="s">
        <v>5173</v>
      </c>
      <c r="O1386" s="1" t="s">
        <v>7792</v>
      </c>
      <c r="P1386" s="1">
        <v>290</v>
      </c>
      <c r="Q1386" s="6">
        <v>45464</v>
      </c>
      <c r="R1386">
        <f t="shared" ca="1" si="21"/>
        <v>0</v>
      </c>
      <c r="S1386">
        <f t="shared" ca="1" si="21"/>
        <v>0</v>
      </c>
    </row>
    <row r="1387" spans="1:19" ht="13.2">
      <c r="A1387" s="1" t="s">
        <v>7794</v>
      </c>
      <c r="B1387" s="1">
        <v>52</v>
      </c>
      <c r="C1387" s="1" t="str">
        <f ca="1">IFERROR(__xludf.DUMMYFUNCTION("GOOGLETRANSLATE(D1387,""en"",""pt"")"),"Pequeno")</f>
        <v>Pequeno</v>
      </c>
      <c r="D1387" s="3">
        <v>43994</v>
      </c>
      <c r="E1387" s="1">
        <v>1</v>
      </c>
      <c r="F1387" s="2" t="str">
        <f ca="1">IFERROR(__xludf.DUMMYFUNCTION("GOOGLETRANSLATE(I1387,""en"",""pt"")"),"Leite")</f>
        <v>Leite</v>
      </c>
      <c r="G1387" s="1" t="s">
        <v>7795</v>
      </c>
      <c r="H1387" s="1" t="s">
        <v>2235</v>
      </c>
      <c r="I1387" s="1" t="str">
        <f ca="1">IFERROR(__xludf.DUMMYFUNCTION("GOOGLETRANSLATE(O1387,""en"",""pt"")"),"28")</f>
        <v>28</v>
      </c>
      <c r="J1387" s="1" t="str">
        <f ca="1">IFERROR(__xludf.DUMMYFUNCTION("GOOGLETRANSLATE(Q1387,""en"",""pt"")"),"Pacote Tetra")</f>
        <v>Pacote Tetra</v>
      </c>
      <c r="K1387" s="3">
        <v>43958</v>
      </c>
      <c r="L1387" s="3">
        <v>43986</v>
      </c>
      <c r="M1387" s="1">
        <v>579</v>
      </c>
      <c r="N1387" s="1" t="s">
        <v>7796</v>
      </c>
      <c r="O1387" s="1" t="s">
        <v>7797</v>
      </c>
      <c r="P1387" s="1">
        <v>231</v>
      </c>
      <c r="Q1387" s="1" t="s">
        <v>7376</v>
      </c>
      <c r="R1387">
        <f t="shared" ca="1" si="21"/>
        <v>0</v>
      </c>
      <c r="S1387">
        <f t="shared" ca="1" si="21"/>
        <v>1</v>
      </c>
    </row>
    <row r="1388" spans="1:19" ht="13.2">
      <c r="A1388" s="1" t="s">
        <v>7798</v>
      </c>
      <c r="B1388" s="1">
        <v>59</v>
      </c>
      <c r="C1388" s="1" t="str">
        <f ca="1">IFERROR(__xludf.DUMMYFUNCTION("GOOGLETRANSLATE(D1388,""en"",""pt"")"),"Grande")</f>
        <v>Grande</v>
      </c>
      <c r="D1388" s="3">
        <v>44419</v>
      </c>
      <c r="E1388" s="1">
        <v>3</v>
      </c>
      <c r="F1388" s="2" t="str">
        <f ca="1">IFERROR(__xludf.DUMMYFUNCTION("GOOGLETRANSLATE(I1388,""en"",""pt"")"),"Queijo")</f>
        <v>Queijo</v>
      </c>
      <c r="G1388" s="1" t="s">
        <v>7799</v>
      </c>
      <c r="H1388" s="1" t="s">
        <v>7800</v>
      </c>
      <c r="I1388" s="1" t="str">
        <f ca="1">IFERROR(__xludf.DUMMYFUNCTION("GOOGLETRANSLATE(O1388,""en"",""pt"")"),"32")</f>
        <v>32</v>
      </c>
      <c r="J1388" s="1" t="str">
        <f ca="1">IFERROR(__xludf.DUMMYFUNCTION("GOOGLETRANSLATE(Q1388,""en"",""pt"")"),"Congeladas")</f>
        <v>Congeladas</v>
      </c>
      <c r="K1388" s="3">
        <v>44375</v>
      </c>
      <c r="L1388" s="3">
        <v>44407</v>
      </c>
      <c r="M1388" s="1">
        <v>265</v>
      </c>
      <c r="N1388" s="1" t="s">
        <v>6903</v>
      </c>
      <c r="O1388" s="5">
        <v>1084954</v>
      </c>
      <c r="P1388" s="1">
        <v>702</v>
      </c>
      <c r="Q1388" s="1" t="s">
        <v>892</v>
      </c>
      <c r="R1388">
        <f t="shared" ca="1" si="21"/>
        <v>0</v>
      </c>
      <c r="S1388">
        <f t="shared" ca="1" si="21"/>
        <v>0</v>
      </c>
    </row>
    <row r="1389" spans="1:19" ht="13.2">
      <c r="A1389" s="1" t="s">
        <v>216</v>
      </c>
      <c r="B1389" s="1">
        <v>65</v>
      </c>
      <c r="C1389" s="1" t="str">
        <f ca="1">IFERROR(__xludf.DUMMYFUNCTION("GOOGLETRANSLATE(D1389,""en"",""pt"")"),"Médio")</f>
        <v>Médio</v>
      </c>
      <c r="D1389" s="3">
        <v>44788</v>
      </c>
      <c r="E1389" s="1">
        <v>7</v>
      </c>
      <c r="F1389" s="2" t="str">
        <f ca="1">IFERROR(__xludf.DUMMYFUNCTION("GOOGLETRANSLATE(I1389,""en"",""pt"")"),"Lassi")</f>
        <v>Lassi</v>
      </c>
      <c r="G1389" s="6">
        <v>45331</v>
      </c>
      <c r="H1389" s="4">
        <v>45365</v>
      </c>
      <c r="I1389" s="1" t="str">
        <f ca="1">IFERROR(__xludf.DUMMYFUNCTION("GOOGLETRANSLATE(O1389,""en"",""pt"")"),"16")</f>
        <v>16</v>
      </c>
      <c r="J1389" s="1" t="str">
        <f ca="1">IFERROR(__xludf.DUMMYFUNCTION("GOOGLETRANSLATE(Q1389,""en"",""pt"")"),"Refrigerado")</f>
        <v>Refrigerado</v>
      </c>
      <c r="K1389" s="3">
        <v>44782</v>
      </c>
      <c r="L1389" s="3">
        <v>44798</v>
      </c>
      <c r="M1389" s="1">
        <v>2</v>
      </c>
      <c r="N1389" s="6">
        <v>45424</v>
      </c>
      <c r="O1389" s="4">
        <v>45315</v>
      </c>
      <c r="P1389" s="1">
        <v>7</v>
      </c>
      <c r="Q1389" s="1" t="s">
        <v>1957</v>
      </c>
      <c r="R1389">
        <f t="shared" ca="1" si="21"/>
        <v>0</v>
      </c>
      <c r="S1389">
        <f t="shared" ca="1" si="21"/>
        <v>0</v>
      </c>
    </row>
    <row r="1390" spans="1:19" ht="13.2">
      <c r="A1390" s="1" t="s">
        <v>7802</v>
      </c>
      <c r="B1390" s="1">
        <v>89</v>
      </c>
      <c r="C1390" s="1" t="str">
        <f ca="1">IFERROR(__xludf.DUMMYFUNCTION("GOOGLETRANSLATE(D1390,""en"",""pt"")"),"Grande")</f>
        <v>Grande</v>
      </c>
      <c r="D1390" s="3">
        <v>44588</v>
      </c>
      <c r="E1390" s="1">
        <v>6</v>
      </c>
      <c r="F1390" s="2" t="str">
        <f ca="1">IFERROR(__xludf.DUMMYFUNCTION("GOOGLETRANSLATE(I1390,""en"",""pt"")"),"Coalhada")</f>
        <v>Coalhada</v>
      </c>
      <c r="G1390" s="1" t="s">
        <v>5858</v>
      </c>
      <c r="H1390" s="1" t="s">
        <v>7803</v>
      </c>
      <c r="I1390" s="1" t="str">
        <f ca="1">IFERROR(__xludf.DUMMYFUNCTION("GOOGLETRANSLATE(O1390,""en"",""pt"")"),"5")</f>
        <v>5</v>
      </c>
      <c r="J1390" s="1" t="str">
        <f ca="1">IFERROR(__xludf.DUMMYFUNCTION("GOOGLETRANSLATE(Q1390,""en"",""pt"")"),"Refrigerado")</f>
        <v>Refrigerado</v>
      </c>
      <c r="K1390" s="3">
        <v>44562</v>
      </c>
      <c r="L1390" s="3">
        <v>44567</v>
      </c>
      <c r="M1390" s="1">
        <v>33</v>
      </c>
      <c r="N1390" s="1" t="s">
        <v>7804</v>
      </c>
      <c r="O1390" s="1" t="s">
        <v>7805</v>
      </c>
      <c r="P1390" s="1">
        <v>136</v>
      </c>
      <c r="Q1390" s="1" t="s">
        <v>7806</v>
      </c>
      <c r="R1390">
        <f t="shared" ca="1" si="21"/>
        <v>0</v>
      </c>
      <c r="S1390">
        <f t="shared" ca="1" si="21"/>
        <v>1</v>
      </c>
    </row>
    <row r="1391" spans="1:19" ht="13.2">
      <c r="A1391" s="1" t="s">
        <v>7807</v>
      </c>
      <c r="B1391" s="1">
        <v>75</v>
      </c>
      <c r="C1391" s="1" t="str">
        <f ca="1">IFERROR(__xludf.DUMMYFUNCTION("GOOGLETRANSLATE(D1391,""en"",""pt"")"),"Grande")</f>
        <v>Grande</v>
      </c>
      <c r="D1391" s="3">
        <v>43735</v>
      </c>
      <c r="E1391" s="1">
        <v>1</v>
      </c>
      <c r="F1391" s="2" t="str">
        <f ca="1">IFERROR(__xludf.DUMMYFUNCTION("GOOGLETRANSLATE(I1391,""en"",""pt"")"),"Leite")</f>
        <v>Leite</v>
      </c>
      <c r="G1391" s="1" t="s">
        <v>7808</v>
      </c>
      <c r="H1391" s="1" t="s">
        <v>7809</v>
      </c>
      <c r="I1391" s="1" t="str">
        <f ca="1">IFERROR(__xludf.DUMMYFUNCTION("GOOGLETRANSLATE(O1391,""en"",""pt"")"),"1")</f>
        <v>1</v>
      </c>
      <c r="J1391" s="1" t="str">
        <f ca="1">IFERROR(__xludf.DUMMYFUNCTION("GOOGLETRANSLATE(Q1391,""en"",""pt"")"),"Pacote de polietileno")</f>
        <v>Pacote de polietileno</v>
      </c>
      <c r="K1391" s="3">
        <v>43707</v>
      </c>
      <c r="L1391" s="3">
        <v>43708</v>
      </c>
      <c r="M1391" s="1">
        <v>540</v>
      </c>
      <c r="N1391" s="1" t="s">
        <v>7810</v>
      </c>
      <c r="O1391" s="1" t="s">
        <v>7811</v>
      </c>
      <c r="P1391" s="1">
        <v>37</v>
      </c>
      <c r="Q1391" s="1" t="s">
        <v>2604</v>
      </c>
      <c r="R1391">
        <f t="shared" ca="1" si="21"/>
        <v>1</v>
      </c>
      <c r="S1391">
        <f t="shared" ca="1" si="21"/>
        <v>0</v>
      </c>
    </row>
    <row r="1392" spans="1:19" ht="13.2">
      <c r="A1392" s="1" t="s">
        <v>7813</v>
      </c>
      <c r="B1392" s="1">
        <v>70</v>
      </c>
      <c r="C1392" s="1" t="str">
        <f ca="1">IFERROR(__xludf.DUMMYFUNCTION("GOOGLETRANSLATE(D1392,""en"",""pt"")"),"Grande")</f>
        <v>Grande</v>
      </c>
      <c r="D1392" s="3">
        <v>44800</v>
      </c>
      <c r="E1392" s="1">
        <v>9</v>
      </c>
      <c r="F1392" s="2" t="str">
        <f ca="1">IFERROR(__xludf.DUMMYFUNCTION("GOOGLETRANSLATE(I1392,""en"",""pt"")"),"Painel")</f>
        <v>Painel</v>
      </c>
      <c r="G1392" s="1" t="s">
        <v>7814</v>
      </c>
      <c r="H1392" s="1" t="s">
        <v>4794</v>
      </c>
      <c r="I1392" s="1" t="str">
        <f ca="1">IFERROR(__xludf.DUMMYFUNCTION("GOOGLETRANSLATE(O1392,""en"",""pt"")"),"8")</f>
        <v>8</v>
      </c>
      <c r="J1392" s="1" t="str">
        <f ca="1">IFERROR(__xludf.DUMMYFUNCTION("GOOGLETRANSLATE(Q1392,""en"",""pt"")"),"Refrigerado")</f>
        <v>Refrigerado</v>
      </c>
      <c r="K1392" s="3">
        <v>44747</v>
      </c>
      <c r="L1392" s="3">
        <v>44755</v>
      </c>
      <c r="M1392" s="1">
        <v>8</v>
      </c>
      <c r="N1392" s="1" t="s">
        <v>3491</v>
      </c>
      <c r="O1392" s="1" t="s">
        <v>7815</v>
      </c>
      <c r="P1392" s="1">
        <v>18</v>
      </c>
      <c r="Q1392" s="1" t="s">
        <v>7817</v>
      </c>
      <c r="R1392">
        <f t="shared" ca="1" si="21"/>
        <v>1</v>
      </c>
      <c r="S1392">
        <f t="shared" ca="1" si="21"/>
        <v>1</v>
      </c>
    </row>
    <row r="1393" spans="1:19" ht="13.2">
      <c r="A1393" s="1" t="s">
        <v>7818</v>
      </c>
      <c r="B1393" s="1">
        <v>74</v>
      </c>
      <c r="C1393" s="1" t="str">
        <f ca="1">IFERROR(__xludf.DUMMYFUNCTION("GOOGLETRANSLATE(D1393,""en"",""pt"")"),"Pequeno")</f>
        <v>Pequeno</v>
      </c>
      <c r="D1393" s="3">
        <v>44604</v>
      </c>
      <c r="E1393" s="1">
        <v>4</v>
      </c>
      <c r="F1393" s="2" t="str">
        <f ca="1">IFERROR(__xludf.DUMMYFUNCTION("GOOGLETRANSLATE(I1393,""en"",""pt"")"),"Iogurte")</f>
        <v>Iogurte</v>
      </c>
      <c r="G1393" s="1" t="s">
        <v>7819</v>
      </c>
      <c r="H1393" s="1" t="s">
        <v>2311</v>
      </c>
      <c r="I1393" s="1" t="str">
        <f ca="1">IFERROR(__xludf.DUMMYFUNCTION("GOOGLETRANSLATE(O1393,""en"",""pt"")"),"25")</f>
        <v>25</v>
      </c>
      <c r="J1393" s="1" t="str">
        <f ca="1">IFERROR(__xludf.DUMMYFUNCTION("GOOGLETRANSLATE(Q1393,""en"",""pt"")"),"Refrigerado")</f>
        <v>Refrigerado</v>
      </c>
      <c r="K1393" s="3">
        <v>44601</v>
      </c>
      <c r="L1393" s="3">
        <v>44626</v>
      </c>
      <c r="M1393" s="1">
        <v>368</v>
      </c>
      <c r="N1393" s="1" t="s">
        <v>7820</v>
      </c>
      <c r="O1393" s="1" t="s">
        <v>7821</v>
      </c>
      <c r="P1393" s="1">
        <v>115</v>
      </c>
      <c r="Q1393" s="1" t="s">
        <v>7823</v>
      </c>
      <c r="R1393">
        <f t="shared" ca="1" si="21"/>
        <v>1</v>
      </c>
      <c r="S1393">
        <f t="shared" ca="1" si="21"/>
        <v>1</v>
      </c>
    </row>
    <row r="1394" spans="1:19" ht="13.2">
      <c r="A1394" s="1" t="s">
        <v>7824</v>
      </c>
      <c r="B1394" s="1">
        <v>27</v>
      </c>
      <c r="C1394" s="1" t="str">
        <f ca="1">IFERROR(__xludf.DUMMYFUNCTION("GOOGLETRANSLATE(D1394,""en"",""pt"")"),"Grande")</f>
        <v>Grande</v>
      </c>
      <c r="D1394" s="3">
        <v>44845</v>
      </c>
      <c r="E1394" s="1">
        <v>9</v>
      </c>
      <c r="F1394" s="2" t="str">
        <f ca="1">IFERROR(__xludf.DUMMYFUNCTION("GOOGLETRANSLATE(I1394,""en"",""pt"")"),"Painel")</f>
        <v>Painel</v>
      </c>
      <c r="G1394" s="1" t="s">
        <v>7825</v>
      </c>
      <c r="H1394" s="1" t="s">
        <v>3482</v>
      </c>
      <c r="I1394" s="1" t="str">
        <f ca="1">IFERROR(__xludf.DUMMYFUNCTION("GOOGLETRANSLATE(O1394,""en"",""pt"")"),"10")</f>
        <v>10</v>
      </c>
      <c r="J1394" s="1" t="str">
        <f ca="1">IFERROR(__xludf.DUMMYFUNCTION("GOOGLETRANSLATE(Q1394,""en"",""pt"")"),"Refrigerado")</f>
        <v>Refrigerado</v>
      </c>
      <c r="K1394" s="3">
        <v>44834</v>
      </c>
      <c r="L1394" s="3">
        <v>44844</v>
      </c>
      <c r="M1394" s="1">
        <v>77</v>
      </c>
      <c r="N1394" s="1" t="s">
        <v>3275</v>
      </c>
      <c r="O1394" s="1" t="s">
        <v>7826</v>
      </c>
      <c r="P1394" s="1">
        <v>107</v>
      </c>
      <c r="Q1394" s="1" t="s">
        <v>7827</v>
      </c>
      <c r="R1394">
        <f t="shared" ca="1" si="21"/>
        <v>1</v>
      </c>
      <c r="S1394">
        <f t="shared" ca="1" si="21"/>
        <v>0</v>
      </c>
    </row>
    <row r="1395" spans="1:19" ht="13.2">
      <c r="A1395" s="1" t="s">
        <v>7828</v>
      </c>
      <c r="B1395" s="1">
        <v>89</v>
      </c>
      <c r="C1395" s="1" t="str">
        <f ca="1">IFERROR(__xludf.DUMMYFUNCTION("GOOGLETRANSLATE(D1395,""en"",""pt"")"),"Médio")</f>
        <v>Médio</v>
      </c>
      <c r="D1395" s="3">
        <v>43540</v>
      </c>
      <c r="E1395" s="1">
        <v>3</v>
      </c>
      <c r="F1395" s="2" t="str">
        <f ca="1">IFERROR(__xludf.DUMMYFUNCTION("GOOGLETRANSLATE(I1395,""en"",""pt"")"),"Queijo")</f>
        <v>Queijo</v>
      </c>
      <c r="G1395" s="1" t="s">
        <v>7829</v>
      </c>
      <c r="H1395" s="1" t="s">
        <v>7830</v>
      </c>
      <c r="I1395" s="1" t="str">
        <f ca="1">IFERROR(__xludf.DUMMYFUNCTION("GOOGLETRANSLATE(O1395,""en"",""pt"")"),"51")</f>
        <v>51</v>
      </c>
      <c r="J1395" s="1" t="str">
        <f ca="1">IFERROR(__xludf.DUMMYFUNCTION("GOOGLETRANSLATE(Q1395,""en"",""pt"")"),"Refrigerado")</f>
        <v>Refrigerado</v>
      </c>
      <c r="K1395" s="3">
        <v>43517</v>
      </c>
      <c r="L1395" s="3">
        <v>43568</v>
      </c>
      <c r="M1395" s="1">
        <v>107</v>
      </c>
      <c r="N1395" s="1" t="s">
        <v>7831</v>
      </c>
      <c r="O1395" s="1" t="s">
        <v>7832</v>
      </c>
      <c r="P1395" s="1">
        <v>849</v>
      </c>
      <c r="Q1395" s="1" t="s">
        <v>3462</v>
      </c>
      <c r="R1395">
        <f t="shared" ca="1" si="21"/>
        <v>1</v>
      </c>
      <c r="S1395">
        <f t="shared" ca="1" si="21"/>
        <v>0</v>
      </c>
    </row>
    <row r="1396" spans="1:19" ht="13.2">
      <c r="A1396" s="1" t="s">
        <v>7834</v>
      </c>
      <c r="B1396" s="1">
        <v>34</v>
      </c>
      <c r="C1396" s="1" t="str">
        <f ca="1">IFERROR(__xludf.DUMMYFUNCTION("GOOGLETRANSLATE(D1396,""en"",""pt"")"),"Pequeno")</f>
        <v>Pequeno</v>
      </c>
      <c r="D1396" s="3">
        <v>44299</v>
      </c>
      <c r="E1396" s="1">
        <v>3</v>
      </c>
      <c r="F1396" s="2" t="str">
        <f ca="1">IFERROR(__xludf.DUMMYFUNCTION("GOOGLETRANSLATE(I1396,""en"",""pt"")"),"Queijo")</f>
        <v>Queijo</v>
      </c>
      <c r="G1396" s="1" t="s">
        <v>7835</v>
      </c>
      <c r="H1396" s="1" t="s">
        <v>7836</v>
      </c>
      <c r="I1396" s="1" t="str">
        <f ca="1">IFERROR(__xludf.DUMMYFUNCTION("GOOGLETRANSLATE(O1396,""en"",""pt"")"),"72")</f>
        <v>72</v>
      </c>
      <c r="J1396" s="1" t="str">
        <f ca="1">IFERROR(__xludf.DUMMYFUNCTION("GOOGLETRANSLATE(Q1396,""en"",""pt"")"),"Refrigerado")</f>
        <v>Refrigerado</v>
      </c>
      <c r="K1396" s="3">
        <v>44246</v>
      </c>
      <c r="L1396" s="3">
        <v>44318</v>
      </c>
      <c r="M1396" s="1">
        <v>18</v>
      </c>
      <c r="N1396" s="1" t="s">
        <v>7837</v>
      </c>
      <c r="O1396" s="1" t="s">
        <v>7838</v>
      </c>
      <c r="P1396" s="1">
        <v>398</v>
      </c>
      <c r="Q1396" s="1" t="s">
        <v>7840</v>
      </c>
      <c r="R1396">
        <f t="shared" ca="1" si="21"/>
        <v>0</v>
      </c>
      <c r="S1396">
        <f t="shared" ca="1" si="21"/>
        <v>0</v>
      </c>
    </row>
    <row r="1397" spans="1:19" ht="13.2">
      <c r="A1397" s="1" t="s">
        <v>7841</v>
      </c>
      <c r="B1397" s="1">
        <v>64</v>
      </c>
      <c r="C1397" s="1" t="str">
        <f ca="1">IFERROR(__xludf.DUMMYFUNCTION("GOOGLETRANSLATE(D1397,""en"",""pt"")"),"Grande")</f>
        <v>Grande</v>
      </c>
      <c r="D1397" s="3">
        <v>43820</v>
      </c>
      <c r="E1397" s="1">
        <v>9</v>
      </c>
      <c r="F1397" s="2" t="str">
        <f ca="1">IFERROR(__xludf.DUMMYFUNCTION("GOOGLETRANSLATE(I1397,""en"",""pt"")"),"Painel")</f>
        <v>Painel</v>
      </c>
      <c r="G1397" s="1" t="s">
        <v>7842</v>
      </c>
      <c r="H1397" s="1" t="s">
        <v>7843</v>
      </c>
      <c r="I1397" s="1" t="str">
        <f ca="1">IFERROR(__xludf.DUMMYFUNCTION("GOOGLETRANSLATE(O1397,""en"",""pt"")"),"7")</f>
        <v>7</v>
      </c>
      <c r="J1397" s="1" t="str">
        <f ca="1">IFERROR(__xludf.DUMMYFUNCTION("GOOGLETRANSLATE(Q1397,""en"",""pt"")"),"Refrigerado")</f>
        <v>Refrigerado</v>
      </c>
      <c r="K1397" s="3">
        <v>43802</v>
      </c>
      <c r="L1397" s="3">
        <v>43809</v>
      </c>
      <c r="M1397" s="1">
        <v>211</v>
      </c>
      <c r="N1397" s="6">
        <v>45347</v>
      </c>
      <c r="O1397" s="1" t="s">
        <v>7844</v>
      </c>
      <c r="P1397" s="1">
        <v>200</v>
      </c>
      <c r="Q1397" s="1" t="s">
        <v>7845</v>
      </c>
      <c r="R1397">
        <f t="shared" ca="1" si="21"/>
        <v>1</v>
      </c>
      <c r="S1397">
        <f t="shared" ca="1" si="21"/>
        <v>1</v>
      </c>
    </row>
    <row r="1398" spans="1:19" ht="13.2">
      <c r="A1398" s="1" t="s">
        <v>7846</v>
      </c>
      <c r="B1398" s="1">
        <v>54</v>
      </c>
      <c r="C1398" s="1" t="str">
        <f ca="1">IFERROR(__xludf.DUMMYFUNCTION("GOOGLETRANSLATE(D1398,""en"",""pt"")"),"Grande")</f>
        <v>Grande</v>
      </c>
      <c r="D1398" s="3">
        <v>43813</v>
      </c>
      <c r="E1398" s="1">
        <v>7</v>
      </c>
      <c r="F1398" s="2" t="str">
        <f ca="1">IFERROR(__xludf.DUMMYFUNCTION("GOOGLETRANSLATE(I1398,""en"",""pt"")"),"Lassi")</f>
        <v>Lassi</v>
      </c>
      <c r="G1398" s="1" t="s">
        <v>2103</v>
      </c>
      <c r="H1398" s="1" t="s">
        <v>283</v>
      </c>
      <c r="I1398" s="1" t="str">
        <f ca="1">IFERROR(__xludf.DUMMYFUNCTION("GOOGLETRANSLATE(O1398,""en"",""pt"")"),"15")</f>
        <v>15</v>
      </c>
      <c r="J1398" s="1" t="str">
        <f ca="1">IFERROR(__xludf.DUMMYFUNCTION("GOOGLETRANSLATE(Q1398,""en"",""pt"")"),"Refrigerado")</f>
        <v>Refrigerado</v>
      </c>
      <c r="K1398" s="3">
        <v>43766</v>
      </c>
      <c r="L1398" s="3">
        <v>43781</v>
      </c>
      <c r="M1398" s="1">
        <v>1</v>
      </c>
      <c r="N1398" s="1" t="s">
        <v>7847</v>
      </c>
      <c r="O1398" s="1" t="s">
        <v>7847</v>
      </c>
      <c r="P1398" s="1">
        <v>32</v>
      </c>
      <c r="Q1398" s="1" t="s">
        <v>7849</v>
      </c>
      <c r="R1398">
        <f t="shared" ca="1" si="21"/>
        <v>1</v>
      </c>
      <c r="S1398">
        <f t="shared" ca="1" si="21"/>
        <v>1</v>
      </c>
    </row>
    <row r="1399" spans="1:19" ht="13.2">
      <c r="A1399" s="1" t="s">
        <v>7850</v>
      </c>
      <c r="B1399" s="1">
        <v>34</v>
      </c>
      <c r="C1399" s="1" t="str">
        <f ca="1">IFERROR(__xludf.DUMMYFUNCTION("GOOGLETRANSLATE(D1399,""en"",""pt"")"),"Pequeno")</f>
        <v>Pequeno</v>
      </c>
      <c r="D1399" s="3">
        <v>44525</v>
      </c>
      <c r="E1399" s="1">
        <v>10</v>
      </c>
      <c r="F1399" s="2" t="str">
        <f ca="1">IFERROR(__xludf.DUMMYFUNCTION("GOOGLETRANSLATE(I1399,""en"",""pt"")"),"ghee")</f>
        <v>ghee</v>
      </c>
      <c r="G1399" s="1" t="s">
        <v>7770</v>
      </c>
      <c r="H1399" s="1" t="s">
        <v>7851</v>
      </c>
      <c r="I1399" s="1" t="str">
        <f ca="1">IFERROR(__xludf.DUMMYFUNCTION("GOOGLETRANSLATE(O1399,""en"",""pt"")"),"144")</f>
        <v>144</v>
      </c>
      <c r="J1399" s="1" t="str">
        <f ca="1">IFERROR(__xludf.DUMMYFUNCTION("GOOGLETRANSLATE(Q1399,""en"",""pt"")"),"Ambiente")</f>
        <v>Ambiente</v>
      </c>
      <c r="K1399" s="3">
        <v>44522</v>
      </c>
      <c r="L1399" s="3">
        <v>44666</v>
      </c>
      <c r="M1399" s="1">
        <v>36</v>
      </c>
      <c r="N1399" s="4">
        <v>45502</v>
      </c>
      <c r="O1399" s="5" t="s">
        <v>7852</v>
      </c>
      <c r="P1399" s="1">
        <v>37</v>
      </c>
      <c r="Q1399" s="1" t="s">
        <v>7853</v>
      </c>
      <c r="R1399">
        <f t="shared" ca="1" si="21"/>
        <v>0</v>
      </c>
      <c r="S1399">
        <f t="shared" ca="1" si="21"/>
        <v>0</v>
      </c>
    </row>
    <row r="1400" spans="1:19" ht="13.2">
      <c r="A1400" s="1" t="s">
        <v>7854</v>
      </c>
      <c r="B1400" s="1">
        <v>93</v>
      </c>
      <c r="C1400" s="1" t="str">
        <f ca="1">IFERROR(__xludf.DUMMYFUNCTION("GOOGLETRANSLATE(D1400,""en"",""pt"")"),"Grande")</f>
        <v>Grande</v>
      </c>
      <c r="D1400" s="3">
        <v>44514</v>
      </c>
      <c r="E1400" s="1">
        <v>4</v>
      </c>
      <c r="F1400" s="2" t="str">
        <f ca="1">IFERROR(__xludf.DUMMYFUNCTION("GOOGLETRANSLATE(I1400,""en"",""pt"")"),"Iogurte")</f>
        <v>Iogurte</v>
      </c>
      <c r="G1400" s="1" t="s">
        <v>7855</v>
      </c>
      <c r="H1400" s="1" t="s">
        <v>7856</v>
      </c>
      <c r="I1400" s="1" t="str">
        <f ca="1">IFERROR(__xludf.DUMMYFUNCTION("GOOGLETRANSLATE(O1400,""en"",""pt"")"),"27")</f>
        <v>27</v>
      </c>
      <c r="J1400" s="1" t="str">
        <f ca="1">IFERROR(__xludf.DUMMYFUNCTION("GOOGLETRANSLATE(Q1400,""en"",""pt"")"),"Congeladas")</f>
        <v>Congeladas</v>
      </c>
      <c r="K1400" s="3">
        <v>44474</v>
      </c>
      <c r="L1400" s="3">
        <v>44501</v>
      </c>
      <c r="M1400" s="1">
        <v>113</v>
      </c>
      <c r="N1400" s="1" t="s">
        <v>7857</v>
      </c>
      <c r="O1400" s="1" t="s">
        <v>7858</v>
      </c>
      <c r="P1400" s="1">
        <v>608</v>
      </c>
      <c r="Q1400" s="1" t="s">
        <v>7859</v>
      </c>
      <c r="R1400">
        <f t="shared" ca="1" si="21"/>
        <v>1</v>
      </c>
      <c r="S1400">
        <f t="shared" ca="1" si="21"/>
        <v>0</v>
      </c>
    </row>
    <row r="1401" spans="1:19" ht="13.2">
      <c r="A1401" s="1" t="s">
        <v>7860</v>
      </c>
      <c r="B1401" s="1">
        <v>82</v>
      </c>
      <c r="C1401" s="1" t="str">
        <f ca="1">IFERROR(__xludf.DUMMYFUNCTION("GOOGLETRANSLATE(D1401,""en"",""pt"")"),"Médio")</f>
        <v>Médio</v>
      </c>
      <c r="D1401" s="3">
        <v>44490</v>
      </c>
      <c r="E1401" s="1">
        <v>2</v>
      </c>
      <c r="F1401" s="2" t="str">
        <f ca="1">IFERROR(__xludf.DUMMYFUNCTION("GOOGLETRANSLATE(I1401,""en"",""pt"")"),"Manteiga")</f>
        <v>Manteiga</v>
      </c>
      <c r="G1401" s="1" t="s">
        <v>7861</v>
      </c>
      <c r="H1401" s="1" t="s">
        <v>2025</v>
      </c>
      <c r="I1401" s="1" t="str">
        <f ca="1">IFERROR(__xludf.DUMMYFUNCTION("GOOGLETRANSLATE(O1401,""en"",""pt"")"),"40")</f>
        <v>40</v>
      </c>
      <c r="J1401" s="1" t="str">
        <f ca="1">IFERROR(__xludf.DUMMYFUNCTION("GOOGLETRANSLATE(Q1401,""en"",""pt"")"),"Refrigerado")</f>
        <v>Refrigerado</v>
      </c>
      <c r="K1401" s="3">
        <v>44461</v>
      </c>
      <c r="L1401" s="3">
        <v>44501</v>
      </c>
      <c r="M1401" s="1">
        <v>394</v>
      </c>
      <c r="N1401" s="1" t="s">
        <v>7862</v>
      </c>
      <c r="O1401" s="1" t="s">
        <v>7863</v>
      </c>
      <c r="P1401" s="1">
        <v>241</v>
      </c>
      <c r="Q1401" s="1" t="s">
        <v>7864</v>
      </c>
      <c r="R1401">
        <f t="shared" ca="1" si="21"/>
        <v>1</v>
      </c>
      <c r="S1401">
        <f t="shared" ca="1" si="21"/>
        <v>0</v>
      </c>
    </row>
    <row r="1402" spans="1:19" ht="13.2">
      <c r="A1402" s="1" t="s">
        <v>7865</v>
      </c>
      <c r="B1402" s="1">
        <v>100</v>
      </c>
      <c r="C1402" s="1" t="str">
        <f ca="1">IFERROR(__xludf.DUMMYFUNCTION("GOOGLETRANSLATE(D1402,""en"",""pt"")"),"Grande")</f>
        <v>Grande</v>
      </c>
      <c r="D1402" s="3">
        <v>44767</v>
      </c>
      <c r="E1402" s="1">
        <v>9</v>
      </c>
      <c r="F1402" s="2" t="str">
        <f ca="1">IFERROR(__xludf.DUMMYFUNCTION("GOOGLETRANSLATE(I1402,""en"",""pt"")"),"Painel")</f>
        <v>Painel</v>
      </c>
      <c r="G1402" s="1" t="s">
        <v>7866</v>
      </c>
      <c r="H1402" s="1" t="s">
        <v>7867</v>
      </c>
      <c r="I1402" s="1" t="str">
        <f ca="1">IFERROR(__xludf.DUMMYFUNCTION("GOOGLETRANSLATE(O1402,""en"",""pt"")"),"14")</f>
        <v>14</v>
      </c>
      <c r="J1402" s="1" t="str">
        <f ca="1">IFERROR(__xludf.DUMMYFUNCTION("GOOGLETRANSLATE(Q1402,""en"",""pt"")"),"Refrigerado")</f>
        <v>Refrigerado</v>
      </c>
      <c r="K1402" s="3">
        <v>44733</v>
      </c>
      <c r="L1402" s="3">
        <v>44747</v>
      </c>
      <c r="M1402" s="1">
        <v>52</v>
      </c>
      <c r="N1402" s="1" t="s">
        <v>1124</v>
      </c>
      <c r="O1402" s="1" t="s">
        <v>7868</v>
      </c>
      <c r="P1402" s="1">
        <v>162</v>
      </c>
      <c r="Q1402" s="1" t="s">
        <v>7869</v>
      </c>
      <c r="R1402">
        <f t="shared" ca="1" si="21"/>
        <v>1</v>
      </c>
      <c r="S1402">
        <f t="shared" ca="1" si="21"/>
        <v>1</v>
      </c>
    </row>
    <row r="1403" spans="1:19" ht="13.2">
      <c r="A1403" s="1" t="s">
        <v>7870</v>
      </c>
      <c r="B1403" s="1">
        <v>96</v>
      </c>
      <c r="C1403" s="1" t="str">
        <f ca="1">IFERROR(__xludf.DUMMYFUNCTION("GOOGLETRANSLATE(D1403,""en"",""pt"")"),"Pequeno")</f>
        <v>Pequeno</v>
      </c>
      <c r="D1403" s="3">
        <v>44796</v>
      </c>
      <c r="E1403" s="1">
        <v>2</v>
      </c>
      <c r="F1403" s="2" t="str">
        <f ca="1">IFERROR(__xludf.DUMMYFUNCTION("GOOGLETRANSLATE(I1403,""en"",""pt"")"),"Manteiga")</f>
        <v>Manteiga</v>
      </c>
      <c r="G1403" s="1" t="s">
        <v>7871</v>
      </c>
      <c r="H1403" s="1" t="s">
        <v>7872</v>
      </c>
      <c r="I1403" s="1" t="str">
        <f ca="1">IFERROR(__xludf.DUMMYFUNCTION("GOOGLETRANSLATE(O1403,""en"",""pt"")"),"35")</f>
        <v>35</v>
      </c>
      <c r="J1403" s="1" t="str">
        <f ca="1">IFERROR(__xludf.DUMMYFUNCTION("GOOGLETRANSLATE(Q1403,""en"",""pt"")"),"Refrigerado")</f>
        <v>Refrigerado</v>
      </c>
      <c r="K1403" s="3">
        <v>44758</v>
      </c>
      <c r="L1403" s="3">
        <v>44793</v>
      </c>
      <c r="M1403" s="1">
        <v>541</v>
      </c>
      <c r="N1403" s="1" t="s">
        <v>4688</v>
      </c>
      <c r="O1403" s="1" t="s">
        <v>7873</v>
      </c>
      <c r="P1403" s="1">
        <v>379</v>
      </c>
      <c r="Q1403" s="1" t="s">
        <v>7874</v>
      </c>
      <c r="R1403">
        <f t="shared" ca="1" si="21"/>
        <v>1</v>
      </c>
      <c r="S1403">
        <f t="shared" ca="1" si="21"/>
        <v>1</v>
      </c>
    </row>
    <row r="1404" spans="1:19" ht="13.2">
      <c r="A1404" s="1" t="s">
        <v>7875</v>
      </c>
      <c r="B1404" s="1">
        <v>81</v>
      </c>
      <c r="C1404" s="1" t="str">
        <f ca="1">IFERROR(__xludf.DUMMYFUNCTION("GOOGLETRANSLATE(D1404,""en"",""pt"")"),"Grande")</f>
        <v>Grande</v>
      </c>
      <c r="D1404" s="3">
        <v>44489</v>
      </c>
      <c r="E1404" s="1">
        <v>6</v>
      </c>
      <c r="F1404" s="2" t="str">
        <f ca="1">IFERROR(__xludf.DUMMYFUNCTION("GOOGLETRANSLATE(I1404,""en"",""pt"")"),"Coalhada")</f>
        <v>Coalhada</v>
      </c>
      <c r="G1404" s="1" t="s">
        <v>7876</v>
      </c>
      <c r="H1404" s="1" t="s">
        <v>7877</v>
      </c>
      <c r="I1404" s="1" t="str">
        <f ca="1">IFERROR(__xludf.DUMMYFUNCTION("GOOGLETRANSLATE(O1404,""en"",""pt"")"),"7")</f>
        <v>7</v>
      </c>
      <c r="J1404" s="1" t="str">
        <f ca="1">IFERROR(__xludf.DUMMYFUNCTION("GOOGLETRANSLATE(Q1404,""en"",""pt"")"),"Refrigerado")</f>
        <v>Refrigerado</v>
      </c>
      <c r="K1404" s="3">
        <v>44461</v>
      </c>
      <c r="L1404" s="3">
        <v>44468</v>
      </c>
      <c r="M1404" s="1">
        <v>418</v>
      </c>
      <c r="N1404" s="1" t="s">
        <v>7878</v>
      </c>
      <c r="O1404" s="1" t="s">
        <v>7879</v>
      </c>
      <c r="P1404" s="1">
        <v>8</v>
      </c>
      <c r="Q1404" s="1" t="s">
        <v>7881</v>
      </c>
      <c r="R1404">
        <f t="shared" ca="1" si="21"/>
        <v>1</v>
      </c>
      <c r="S1404">
        <f t="shared" ca="1" si="21"/>
        <v>1</v>
      </c>
    </row>
    <row r="1405" spans="1:19" ht="13.2">
      <c r="A1405" s="1" t="s">
        <v>7882</v>
      </c>
      <c r="B1405" s="1">
        <v>31</v>
      </c>
      <c r="C1405" s="1" t="str">
        <f ca="1">IFERROR(__xludf.DUMMYFUNCTION("GOOGLETRANSLATE(D1405,""en"",""pt"")"),"Pequeno")</f>
        <v>Pequeno</v>
      </c>
      <c r="D1405" s="3">
        <v>44214</v>
      </c>
      <c r="E1405" s="1">
        <v>8</v>
      </c>
      <c r="F1405" s="2" t="str">
        <f ca="1">IFERROR(__xludf.DUMMYFUNCTION("GOOGLETRANSLATE(I1405,""en"",""pt"")"),"Soro de leite coalhado")</f>
        <v>Soro de leite coalhado</v>
      </c>
      <c r="G1405" s="1" t="s">
        <v>7883</v>
      </c>
      <c r="H1405" s="1" t="s">
        <v>7884</v>
      </c>
      <c r="I1405" s="1" t="str">
        <f ca="1">IFERROR(__xludf.DUMMYFUNCTION("GOOGLETRANSLATE(O1405,""en"",""pt"")"),"12")</f>
        <v>12</v>
      </c>
      <c r="J1405" s="1" t="str">
        <f ca="1">IFERROR(__xludf.DUMMYFUNCTION("GOOGLETRANSLATE(Q1405,""en"",""pt"")"),"Refrigerado")</f>
        <v>Refrigerado</v>
      </c>
      <c r="K1405" s="3">
        <v>44193</v>
      </c>
      <c r="L1405" s="3">
        <v>44205</v>
      </c>
      <c r="M1405" s="1">
        <v>8</v>
      </c>
      <c r="N1405" s="1" t="s">
        <v>7691</v>
      </c>
      <c r="O1405" s="1" t="s">
        <v>7885</v>
      </c>
      <c r="P1405" s="1">
        <v>536</v>
      </c>
      <c r="Q1405" s="1" t="s">
        <v>7886</v>
      </c>
      <c r="R1405">
        <f t="shared" ca="1" si="21"/>
        <v>0</v>
      </c>
      <c r="S1405">
        <f t="shared" ca="1" si="21"/>
        <v>1</v>
      </c>
    </row>
    <row r="1406" spans="1:19" ht="13.2">
      <c r="A1406" s="1" t="s">
        <v>7887</v>
      </c>
      <c r="B1406" s="1">
        <v>84</v>
      </c>
      <c r="C1406" s="1" t="str">
        <f ca="1">IFERROR(__xludf.DUMMYFUNCTION("GOOGLETRANSLATE(D1406,""en"",""pt"")"),"Médio")</f>
        <v>Médio</v>
      </c>
      <c r="D1406" s="3">
        <v>43843</v>
      </c>
      <c r="E1406" s="1">
        <v>5</v>
      </c>
      <c r="F1406" s="2" t="str">
        <f ca="1">IFERROR(__xludf.DUMMYFUNCTION("GOOGLETRANSLATE(I1406,""en"",""pt"")"),"Sorvete")</f>
        <v>Sorvete</v>
      </c>
      <c r="G1406" s="1" t="s">
        <v>7888</v>
      </c>
      <c r="H1406" s="1" t="s">
        <v>7889</v>
      </c>
      <c r="I1406" s="1" t="str">
        <f ca="1">IFERROR(__xludf.DUMMYFUNCTION("GOOGLETRANSLATE(O1406,""en"",""pt"")"),"22")</f>
        <v>22</v>
      </c>
      <c r="J1406" s="1" t="str">
        <f ca="1">IFERROR(__xludf.DUMMYFUNCTION("GOOGLETRANSLATE(Q1406,""en"",""pt"")"),"Congeladas")</f>
        <v>Congeladas</v>
      </c>
      <c r="K1406" s="3">
        <v>43800</v>
      </c>
      <c r="L1406" s="3">
        <v>43822</v>
      </c>
      <c r="M1406" s="1">
        <v>43</v>
      </c>
      <c r="N1406" s="1" t="s">
        <v>7890</v>
      </c>
      <c r="O1406" s="5" t="s">
        <v>7891</v>
      </c>
      <c r="P1406" s="1">
        <v>65</v>
      </c>
      <c r="Q1406" s="1" t="s">
        <v>7893</v>
      </c>
      <c r="R1406">
        <f t="shared" ca="1" si="21"/>
        <v>1</v>
      </c>
      <c r="S1406">
        <f t="shared" ca="1" si="21"/>
        <v>1</v>
      </c>
    </row>
    <row r="1407" spans="1:19" ht="13.2">
      <c r="A1407" s="1" t="s">
        <v>7894</v>
      </c>
      <c r="B1407" s="1">
        <v>13</v>
      </c>
      <c r="C1407" s="1" t="str">
        <f ca="1">IFERROR(__xludf.DUMMYFUNCTION("GOOGLETRANSLATE(D1407,""en"",""pt"")"),"Pequeno")</f>
        <v>Pequeno</v>
      </c>
      <c r="D1407" s="3">
        <v>44600</v>
      </c>
      <c r="E1407" s="1">
        <v>5</v>
      </c>
      <c r="F1407" s="2" t="str">
        <f ca="1">IFERROR(__xludf.DUMMYFUNCTION("GOOGLETRANSLATE(I1407,""en"",""pt"")"),"Sorvete")</f>
        <v>Sorvete</v>
      </c>
      <c r="G1407" s="1" t="s">
        <v>7895</v>
      </c>
      <c r="H1407" s="1" t="s">
        <v>7896</v>
      </c>
      <c r="I1407" s="1" t="str">
        <f ca="1">IFERROR(__xludf.DUMMYFUNCTION("GOOGLETRANSLATE(O1407,""en"",""pt"")"),"24")</f>
        <v>24</v>
      </c>
      <c r="J1407" s="1" t="str">
        <f ca="1">IFERROR(__xludf.DUMMYFUNCTION("GOOGLETRANSLATE(Q1407,""en"",""pt"")"),"Congeladas")</f>
        <v>Congeladas</v>
      </c>
      <c r="K1407" s="3">
        <v>44591</v>
      </c>
      <c r="L1407" s="3">
        <v>44615</v>
      </c>
      <c r="M1407" s="1">
        <v>448</v>
      </c>
      <c r="N1407" s="1" t="s">
        <v>2499</v>
      </c>
      <c r="O1407" s="1" t="s">
        <v>7897</v>
      </c>
      <c r="P1407" s="1">
        <v>273</v>
      </c>
      <c r="Q1407" s="1" t="s">
        <v>3439</v>
      </c>
      <c r="R1407">
        <f t="shared" ca="1" si="21"/>
        <v>1</v>
      </c>
      <c r="S1407">
        <f t="shared" ca="1" si="21"/>
        <v>1</v>
      </c>
    </row>
    <row r="1408" spans="1:19" ht="13.2">
      <c r="A1408" s="1" t="s">
        <v>7898</v>
      </c>
      <c r="B1408" s="1">
        <v>28</v>
      </c>
      <c r="C1408" s="1" t="str">
        <f ca="1">IFERROR(__xludf.DUMMYFUNCTION("GOOGLETRANSLATE(D1408,""en"",""pt"")"),"Médio")</f>
        <v>Médio</v>
      </c>
      <c r="D1408" s="3">
        <v>44778</v>
      </c>
      <c r="E1408" s="1">
        <v>1</v>
      </c>
      <c r="F1408" s="2" t="str">
        <f ca="1">IFERROR(__xludf.DUMMYFUNCTION("GOOGLETRANSLATE(I1408,""en"",""pt"")"),"Leite")</f>
        <v>Leite</v>
      </c>
      <c r="G1408" s="1" t="s">
        <v>7899</v>
      </c>
      <c r="H1408" s="1" t="s">
        <v>1006</v>
      </c>
      <c r="I1408" s="1" t="str">
        <f ca="1">IFERROR(__xludf.DUMMYFUNCTION("GOOGLETRANSLATE(O1408,""en"",""pt"")"),"1")</f>
        <v>1</v>
      </c>
      <c r="J1408" s="1" t="str">
        <f ca="1">IFERROR(__xludf.DUMMYFUNCTION("GOOGLETRANSLATE(Q1408,""en"",""pt"")"),"Pacote de polietileno")</f>
        <v>Pacote de polietileno</v>
      </c>
      <c r="K1408" s="3">
        <v>44775</v>
      </c>
      <c r="L1408" s="3">
        <v>44776</v>
      </c>
      <c r="M1408" s="1">
        <v>420</v>
      </c>
      <c r="N1408" s="1" t="s">
        <v>1065</v>
      </c>
      <c r="O1408" s="1" t="s">
        <v>7900</v>
      </c>
      <c r="P1408" s="1">
        <v>30</v>
      </c>
      <c r="Q1408" s="1" t="s">
        <v>7901</v>
      </c>
      <c r="R1408">
        <f t="shared" ca="1" si="21"/>
        <v>0</v>
      </c>
      <c r="S1408">
        <f t="shared" ca="1" si="21"/>
        <v>1</v>
      </c>
    </row>
    <row r="1409" spans="1:19" ht="13.2">
      <c r="A1409" s="1" t="s">
        <v>7902</v>
      </c>
      <c r="B1409" s="1">
        <v>14</v>
      </c>
      <c r="C1409" s="1" t="str">
        <f ca="1">IFERROR(__xludf.DUMMYFUNCTION("GOOGLETRANSLATE(D1409,""en"",""pt"")"),"Pequeno")</f>
        <v>Pequeno</v>
      </c>
      <c r="D1409" s="3">
        <v>44686</v>
      </c>
      <c r="E1409" s="1">
        <v>3</v>
      </c>
      <c r="F1409" s="2" t="str">
        <f ca="1">IFERROR(__xludf.DUMMYFUNCTION("GOOGLETRANSLATE(I1409,""en"",""pt"")"),"Queijo")</f>
        <v>Queijo</v>
      </c>
      <c r="G1409" s="1" t="s">
        <v>7903</v>
      </c>
      <c r="H1409" s="1" t="s">
        <v>7904</v>
      </c>
      <c r="I1409" s="1" t="str">
        <f ca="1">IFERROR(__xludf.DUMMYFUNCTION("GOOGLETRANSLATE(O1409,""en"",""pt"")"),"86")</f>
        <v>86</v>
      </c>
      <c r="J1409" s="1" t="str">
        <f ca="1">IFERROR(__xludf.DUMMYFUNCTION("GOOGLETRANSLATE(Q1409,""en"",""pt"")"),"Refrigerado")</f>
        <v>Refrigerado</v>
      </c>
      <c r="K1409" s="3">
        <v>44677</v>
      </c>
      <c r="L1409" s="3">
        <v>44763</v>
      </c>
      <c r="M1409" s="1">
        <v>38</v>
      </c>
      <c r="N1409" s="1" t="s">
        <v>7905</v>
      </c>
      <c r="O1409" s="1" t="s">
        <v>7906</v>
      </c>
      <c r="P1409" s="1">
        <v>79</v>
      </c>
      <c r="Q1409" s="1" t="s">
        <v>7907</v>
      </c>
      <c r="R1409">
        <f t="shared" ca="1" si="21"/>
        <v>0</v>
      </c>
      <c r="S1409">
        <f t="shared" ca="1" si="21"/>
        <v>0</v>
      </c>
    </row>
    <row r="1410" spans="1:19" ht="13.2">
      <c r="A1410" s="1" t="s">
        <v>7908</v>
      </c>
      <c r="B1410" s="1">
        <v>36</v>
      </c>
      <c r="C1410" s="1" t="str">
        <f ca="1">IFERROR(__xludf.DUMMYFUNCTION("GOOGLETRANSLATE(D1410,""en"",""pt"")"),"Pequeno")</f>
        <v>Pequeno</v>
      </c>
      <c r="D1410" s="3">
        <v>44733</v>
      </c>
      <c r="E1410" s="1">
        <v>7</v>
      </c>
      <c r="F1410" s="2" t="str">
        <f ca="1">IFERROR(__xludf.DUMMYFUNCTION("GOOGLETRANSLATE(I1410,""en"",""pt"")"),"Lassi")</f>
        <v>Lassi</v>
      </c>
      <c r="G1410" s="1" t="s">
        <v>7909</v>
      </c>
      <c r="H1410" s="1" t="s">
        <v>7910</v>
      </c>
      <c r="I1410" s="1" t="str">
        <f ca="1">IFERROR(__xludf.DUMMYFUNCTION("GOOGLETRANSLATE(O1410,""en"",""pt"")"),"15")</f>
        <v>15</v>
      </c>
      <c r="J1410" s="1" t="str">
        <f ca="1">IFERROR(__xludf.DUMMYFUNCTION("GOOGLETRANSLATE(Q1410,""en"",""pt"")"),"Refrigerado")</f>
        <v>Refrigerado</v>
      </c>
      <c r="K1410" s="3">
        <v>44724</v>
      </c>
      <c r="L1410" s="3">
        <v>44739</v>
      </c>
      <c r="M1410" s="1">
        <v>225</v>
      </c>
      <c r="N1410" s="1" t="s">
        <v>7911</v>
      </c>
      <c r="O1410" s="5">
        <v>1424568</v>
      </c>
      <c r="P1410" s="1">
        <v>329</v>
      </c>
      <c r="Q1410" s="1" t="s">
        <v>7912</v>
      </c>
      <c r="R1410">
        <f t="shared" ca="1" si="21"/>
        <v>1</v>
      </c>
      <c r="S1410">
        <f t="shared" ca="1" si="21"/>
        <v>1</v>
      </c>
    </row>
    <row r="1411" spans="1:19" ht="13.2">
      <c r="A1411" s="1" t="s">
        <v>7913</v>
      </c>
      <c r="B1411" s="1">
        <v>35</v>
      </c>
      <c r="C1411" s="1" t="str">
        <f ca="1">IFERROR(__xludf.DUMMYFUNCTION("GOOGLETRANSLATE(D1411,""en"",""pt"")"),"Médio")</f>
        <v>Médio</v>
      </c>
      <c r="D1411" s="3">
        <v>43721</v>
      </c>
      <c r="E1411" s="1">
        <v>8</v>
      </c>
      <c r="F1411" s="2" t="str">
        <f ca="1">IFERROR(__xludf.DUMMYFUNCTION("GOOGLETRANSLATE(I1411,""en"",""pt"")"),"Soro de leite coalhado")</f>
        <v>Soro de leite coalhado</v>
      </c>
      <c r="G1411" s="1" t="s">
        <v>7914</v>
      </c>
      <c r="H1411" s="1" t="s">
        <v>7915</v>
      </c>
      <c r="I1411" s="1" t="str">
        <f ca="1">IFERROR(__xludf.DUMMYFUNCTION("GOOGLETRANSLATE(O1411,""en"",""pt"")"),"14")</f>
        <v>14</v>
      </c>
      <c r="J1411" s="1" t="str">
        <f ca="1">IFERROR(__xludf.DUMMYFUNCTION("GOOGLETRANSLATE(Q1411,""en"",""pt"")"),"Refrigerado")</f>
        <v>Refrigerado</v>
      </c>
      <c r="K1411" s="3">
        <v>43695</v>
      </c>
      <c r="L1411" s="3">
        <v>43709</v>
      </c>
      <c r="M1411" s="1">
        <v>467</v>
      </c>
      <c r="N1411" s="1" t="s">
        <v>5861</v>
      </c>
      <c r="O1411" s="1" t="s">
        <v>7916</v>
      </c>
      <c r="P1411" s="1">
        <v>349</v>
      </c>
      <c r="Q1411" s="1" t="s">
        <v>7917</v>
      </c>
      <c r="R1411">
        <f t="shared" ref="R1411:S1474" ca="1" si="22">RANDBETWEEN(0,1)</f>
        <v>0</v>
      </c>
      <c r="S1411">
        <f t="shared" ca="1" si="22"/>
        <v>0</v>
      </c>
    </row>
    <row r="1412" spans="1:19" ht="13.2">
      <c r="A1412" s="1" t="s">
        <v>7918</v>
      </c>
      <c r="B1412" s="1">
        <v>64</v>
      </c>
      <c r="C1412" s="1" t="str">
        <f ca="1">IFERROR(__xludf.DUMMYFUNCTION("GOOGLETRANSLATE(D1412,""en"",""pt"")"),"Médio")</f>
        <v>Médio</v>
      </c>
      <c r="D1412" s="3">
        <v>44053</v>
      </c>
      <c r="E1412" s="1">
        <v>10</v>
      </c>
      <c r="F1412" s="2" t="str">
        <f ca="1">IFERROR(__xludf.DUMMYFUNCTION("GOOGLETRANSLATE(I1412,""en"",""pt"")"),"ghee")</f>
        <v>ghee</v>
      </c>
      <c r="G1412" s="1" t="s">
        <v>7919</v>
      </c>
      <c r="H1412" s="1" t="s">
        <v>7920</v>
      </c>
      <c r="I1412" s="1" t="str">
        <f ca="1">IFERROR(__xludf.DUMMYFUNCTION("GOOGLETRANSLATE(O1412,""en"",""pt"")"),"129")</f>
        <v>129</v>
      </c>
      <c r="J1412" s="1" t="str">
        <f ca="1">IFERROR(__xludf.DUMMYFUNCTION("GOOGLETRANSLATE(Q1412,""en"",""pt"")"),"Ambiente")</f>
        <v>Ambiente</v>
      </c>
      <c r="K1412" s="3">
        <v>44050</v>
      </c>
      <c r="L1412" s="3">
        <v>44179</v>
      </c>
      <c r="M1412" s="1">
        <v>355</v>
      </c>
      <c r="N1412" s="1" t="s">
        <v>7921</v>
      </c>
      <c r="O1412" s="1" t="s">
        <v>7922</v>
      </c>
      <c r="P1412" s="1">
        <v>14</v>
      </c>
      <c r="Q1412" s="1" t="s">
        <v>7923</v>
      </c>
      <c r="R1412">
        <f t="shared" ca="1" si="22"/>
        <v>0</v>
      </c>
      <c r="S1412">
        <f t="shared" ca="1" si="22"/>
        <v>1</v>
      </c>
    </row>
    <row r="1413" spans="1:19" ht="13.2">
      <c r="A1413" s="1" t="s">
        <v>7924</v>
      </c>
      <c r="B1413" s="1">
        <v>64</v>
      </c>
      <c r="C1413" s="1" t="str">
        <f ca="1">IFERROR(__xludf.DUMMYFUNCTION("GOOGLETRANSLATE(D1413,""en"",""pt"")"),"Médio")</f>
        <v>Médio</v>
      </c>
      <c r="D1413" s="3">
        <v>43990</v>
      </c>
      <c r="E1413" s="1">
        <v>10</v>
      </c>
      <c r="F1413" s="2" t="str">
        <f ca="1">IFERROR(__xludf.DUMMYFUNCTION("GOOGLETRANSLATE(I1413,""en"",""pt"")"),"ghee")</f>
        <v>ghee</v>
      </c>
      <c r="G1413" s="1" t="s">
        <v>7925</v>
      </c>
      <c r="H1413" s="1" t="s">
        <v>7596</v>
      </c>
      <c r="I1413" s="1" t="str">
        <f ca="1">IFERROR(__xludf.DUMMYFUNCTION("GOOGLETRANSLATE(O1413,""en"",""pt"")"),"101")</f>
        <v>101</v>
      </c>
      <c r="J1413" s="1" t="str">
        <f ca="1">IFERROR(__xludf.DUMMYFUNCTION("GOOGLETRANSLATE(Q1413,""en"",""pt"")"),"Ambiente")</f>
        <v>Ambiente</v>
      </c>
      <c r="K1413" s="3">
        <v>43959</v>
      </c>
      <c r="L1413" s="3">
        <v>44060</v>
      </c>
      <c r="M1413" s="1">
        <v>423</v>
      </c>
      <c r="N1413" s="1" t="s">
        <v>7926</v>
      </c>
      <c r="O1413" s="1" t="s">
        <v>7927</v>
      </c>
      <c r="P1413" s="1">
        <v>346</v>
      </c>
      <c r="Q1413" s="1" t="s">
        <v>7928</v>
      </c>
      <c r="R1413">
        <f t="shared" ca="1" si="22"/>
        <v>0</v>
      </c>
      <c r="S1413">
        <f t="shared" ca="1" si="22"/>
        <v>1</v>
      </c>
    </row>
    <row r="1414" spans="1:19" ht="13.2">
      <c r="A1414" s="1" t="s">
        <v>7929</v>
      </c>
      <c r="B1414" s="1">
        <v>28</v>
      </c>
      <c r="C1414" s="1" t="str">
        <f ca="1">IFERROR(__xludf.DUMMYFUNCTION("GOOGLETRANSLATE(D1414,""en"",""pt"")"),"Grande")</f>
        <v>Grande</v>
      </c>
      <c r="D1414" s="3">
        <v>44848</v>
      </c>
      <c r="E1414" s="1">
        <v>2</v>
      </c>
      <c r="F1414" s="2" t="str">
        <f ca="1">IFERROR(__xludf.DUMMYFUNCTION("GOOGLETRANSLATE(I1414,""en"",""pt"")"),"Manteiga")</f>
        <v>Manteiga</v>
      </c>
      <c r="G1414" s="1" t="s">
        <v>7930</v>
      </c>
      <c r="H1414" s="1" t="s">
        <v>2274</v>
      </c>
      <c r="I1414" s="1" t="str">
        <f ca="1">IFERROR(__xludf.DUMMYFUNCTION("GOOGLETRANSLATE(O1414,""en"",""pt"")"),"37")</f>
        <v>37</v>
      </c>
      <c r="J1414" s="1" t="str">
        <f ca="1">IFERROR(__xludf.DUMMYFUNCTION("GOOGLETRANSLATE(Q1414,""en"",""pt"")"),"Refrigerado")</f>
        <v>Refrigerado</v>
      </c>
      <c r="K1414" s="3">
        <v>44836</v>
      </c>
      <c r="L1414" s="3">
        <v>44873</v>
      </c>
      <c r="M1414" s="1">
        <v>62</v>
      </c>
      <c r="N1414" s="1" t="s">
        <v>3475</v>
      </c>
      <c r="O1414" s="1" t="s">
        <v>7931</v>
      </c>
      <c r="P1414" s="1">
        <v>742</v>
      </c>
      <c r="Q1414" s="1" t="s">
        <v>4222</v>
      </c>
      <c r="R1414">
        <f t="shared" ca="1" si="22"/>
        <v>0</v>
      </c>
      <c r="S1414">
        <f t="shared" ca="1" si="22"/>
        <v>0</v>
      </c>
    </row>
    <row r="1415" spans="1:19" ht="13.2">
      <c r="A1415" s="1" t="s">
        <v>7932</v>
      </c>
      <c r="B1415" s="1">
        <v>60</v>
      </c>
      <c r="C1415" s="1" t="str">
        <f ca="1">IFERROR(__xludf.DUMMYFUNCTION("GOOGLETRANSLATE(D1415,""en"",""pt"")"),"Médio")</f>
        <v>Médio</v>
      </c>
      <c r="D1415" s="3">
        <v>44218</v>
      </c>
      <c r="E1415" s="1">
        <v>3</v>
      </c>
      <c r="F1415" s="2" t="str">
        <f ca="1">IFERROR(__xludf.DUMMYFUNCTION("GOOGLETRANSLATE(I1415,""en"",""pt"")"),"Queijo")</f>
        <v>Queijo</v>
      </c>
      <c r="G1415" s="1" t="s">
        <v>7933</v>
      </c>
      <c r="H1415" s="1" t="s">
        <v>2213</v>
      </c>
      <c r="I1415" s="1" t="str">
        <f ca="1">IFERROR(__xludf.DUMMYFUNCTION("GOOGLETRANSLATE(O1415,""en"",""pt"")"),"54")</f>
        <v>54</v>
      </c>
      <c r="J1415" s="1" t="str">
        <f ca="1">IFERROR(__xludf.DUMMYFUNCTION("GOOGLETRANSLATE(Q1415,""en"",""pt"")"),"Refrigerado")</f>
        <v>Refrigerado</v>
      </c>
      <c r="K1415" s="3">
        <v>44184</v>
      </c>
      <c r="L1415" s="3">
        <v>44238</v>
      </c>
      <c r="M1415" s="1">
        <v>99</v>
      </c>
      <c r="N1415" s="1" t="s">
        <v>5945</v>
      </c>
      <c r="O1415" s="1" t="s">
        <v>7934</v>
      </c>
      <c r="P1415" s="1">
        <v>328</v>
      </c>
      <c r="Q1415" s="1" t="s">
        <v>7935</v>
      </c>
      <c r="R1415">
        <f t="shared" ca="1" si="22"/>
        <v>1</v>
      </c>
      <c r="S1415">
        <f t="shared" ca="1" si="22"/>
        <v>0</v>
      </c>
    </row>
    <row r="1416" spans="1:19" ht="13.2">
      <c r="A1416" s="1" t="s">
        <v>7936</v>
      </c>
      <c r="B1416" s="1">
        <v>43</v>
      </c>
      <c r="C1416" s="1" t="str">
        <f ca="1">IFERROR(__xludf.DUMMYFUNCTION("GOOGLETRANSLATE(D1416,""en"",""pt"")"),"Grande")</f>
        <v>Grande</v>
      </c>
      <c r="D1416" s="3">
        <v>44750</v>
      </c>
      <c r="E1416" s="1">
        <v>5</v>
      </c>
      <c r="F1416" s="2" t="str">
        <f ca="1">IFERROR(__xludf.DUMMYFUNCTION("GOOGLETRANSLATE(I1416,""en"",""pt"")"),"Sorvete")</f>
        <v>Sorvete</v>
      </c>
      <c r="G1416" s="1" t="s">
        <v>7937</v>
      </c>
      <c r="H1416" s="1" t="s">
        <v>7822</v>
      </c>
      <c r="I1416" s="1" t="str">
        <f ca="1">IFERROR(__xludf.DUMMYFUNCTION("GOOGLETRANSLATE(O1416,""en"",""pt"")"),"24")</f>
        <v>24</v>
      </c>
      <c r="J1416" s="1" t="str">
        <f ca="1">IFERROR(__xludf.DUMMYFUNCTION("GOOGLETRANSLATE(Q1416,""en"",""pt"")"),"Congeladas")</f>
        <v>Congeladas</v>
      </c>
      <c r="K1416" s="3">
        <v>44710</v>
      </c>
      <c r="L1416" s="3">
        <v>44734</v>
      </c>
      <c r="M1416" s="1">
        <v>275</v>
      </c>
      <c r="N1416" s="1" t="s">
        <v>7938</v>
      </c>
      <c r="O1416" s="1" t="s">
        <v>7939</v>
      </c>
      <c r="P1416" s="1">
        <v>547</v>
      </c>
      <c r="Q1416" s="1" t="s">
        <v>7941</v>
      </c>
      <c r="R1416">
        <f t="shared" ca="1" si="22"/>
        <v>0</v>
      </c>
      <c r="S1416">
        <f t="shared" ca="1" si="22"/>
        <v>0</v>
      </c>
    </row>
    <row r="1417" spans="1:19" ht="13.2">
      <c r="A1417" s="1" t="s">
        <v>7942</v>
      </c>
      <c r="B1417" s="1">
        <v>97</v>
      </c>
      <c r="C1417" s="1" t="str">
        <f ca="1">IFERROR(__xludf.DUMMYFUNCTION("GOOGLETRANSLATE(D1417,""en"",""pt"")"),"Pequeno")</f>
        <v>Pequeno</v>
      </c>
      <c r="D1417" s="3">
        <v>43684</v>
      </c>
      <c r="E1417" s="1">
        <v>5</v>
      </c>
      <c r="F1417" s="2" t="str">
        <f ca="1">IFERROR(__xludf.DUMMYFUNCTION("GOOGLETRANSLATE(I1417,""en"",""pt"")"),"Sorvete")</f>
        <v>Sorvete</v>
      </c>
      <c r="G1417" s="1" t="s">
        <v>7943</v>
      </c>
      <c r="H1417" s="1" t="s">
        <v>3387</v>
      </c>
      <c r="I1417" s="1" t="str">
        <f ca="1">IFERROR(__xludf.DUMMYFUNCTION("GOOGLETRANSLATE(O1417,""en"",""pt"")"),"30")</f>
        <v>30</v>
      </c>
      <c r="J1417" s="1" t="str">
        <f ca="1">IFERROR(__xludf.DUMMYFUNCTION("GOOGLETRANSLATE(Q1417,""en"",""pt"")"),"Congeladas")</f>
        <v>Congeladas</v>
      </c>
      <c r="K1417" s="3">
        <v>43683</v>
      </c>
      <c r="L1417" s="3">
        <v>43713</v>
      </c>
      <c r="M1417" s="1">
        <v>854</v>
      </c>
      <c r="N1417" s="1" t="s">
        <v>2804</v>
      </c>
      <c r="O1417" s="1" t="s">
        <v>7944</v>
      </c>
      <c r="P1417" s="1">
        <v>16</v>
      </c>
      <c r="Q1417" s="1" t="s">
        <v>7945</v>
      </c>
      <c r="R1417">
        <f t="shared" ca="1" si="22"/>
        <v>0</v>
      </c>
      <c r="S1417">
        <f t="shared" ca="1" si="22"/>
        <v>0</v>
      </c>
    </row>
    <row r="1418" spans="1:19" ht="13.2">
      <c r="A1418" s="1" t="s">
        <v>7946</v>
      </c>
      <c r="B1418" s="1">
        <v>61</v>
      </c>
      <c r="C1418" s="1" t="str">
        <f ca="1">IFERROR(__xludf.DUMMYFUNCTION("GOOGLETRANSLATE(D1418,""en"",""pt"")"),"Pequeno")</f>
        <v>Pequeno</v>
      </c>
      <c r="D1418" s="3">
        <v>44627</v>
      </c>
      <c r="E1418" s="1">
        <v>6</v>
      </c>
      <c r="F1418" s="2" t="str">
        <f ca="1">IFERROR(__xludf.DUMMYFUNCTION("GOOGLETRANSLATE(I1418,""en"",""pt"")"),"Coalhada")</f>
        <v>Coalhada</v>
      </c>
      <c r="G1418" s="1" t="s">
        <v>7947</v>
      </c>
      <c r="H1418" s="1" t="s">
        <v>7948</v>
      </c>
      <c r="I1418" s="1" t="str">
        <f ca="1">IFERROR(__xludf.DUMMYFUNCTION("GOOGLETRANSLATE(O1418,""en"",""pt"")"),"7")</f>
        <v>7</v>
      </c>
      <c r="J1418" s="1" t="str">
        <f ca="1">IFERROR(__xludf.DUMMYFUNCTION("GOOGLETRANSLATE(Q1418,""en"",""pt"")"),"Refrigerado")</f>
        <v>Refrigerado</v>
      </c>
      <c r="K1418" s="3">
        <v>44622</v>
      </c>
      <c r="L1418" s="3">
        <v>44629</v>
      </c>
      <c r="M1418" s="1">
        <v>547</v>
      </c>
      <c r="N1418" s="1" t="s">
        <v>730</v>
      </c>
      <c r="O1418" s="1" t="s">
        <v>7949</v>
      </c>
      <c r="P1418" s="1">
        <v>162</v>
      </c>
      <c r="Q1418" s="1" t="s">
        <v>7951</v>
      </c>
      <c r="R1418">
        <f t="shared" ca="1" si="22"/>
        <v>1</v>
      </c>
      <c r="S1418">
        <f t="shared" ca="1" si="22"/>
        <v>0</v>
      </c>
    </row>
    <row r="1419" spans="1:19" ht="13.2">
      <c r="A1419" s="1" t="s">
        <v>7952</v>
      </c>
      <c r="B1419" s="1">
        <v>94</v>
      </c>
      <c r="C1419" s="1" t="str">
        <f ca="1">IFERROR(__xludf.DUMMYFUNCTION("GOOGLETRANSLATE(D1419,""en"",""pt"")"),"Médio")</f>
        <v>Médio</v>
      </c>
      <c r="D1419" s="3">
        <v>44780</v>
      </c>
      <c r="E1419" s="1">
        <v>4</v>
      </c>
      <c r="F1419" s="2" t="str">
        <f ca="1">IFERROR(__xludf.DUMMYFUNCTION("GOOGLETRANSLATE(I1419,""en"",""pt"")"),"Iogurte")</f>
        <v>Iogurte</v>
      </c>
      <c r="G1419" s="1" t="s">
        <v>7953</v>
      </c>
      <c r="H1419" s="1" t="s">
        <v>7954</v>
      </c>
      <c r="I1419" s="1" t="str">
        <f ca="1">IFERROR(__xludf.DUMMYFUNCTION("GOOGLETRANSLATE(O1419,""en"",""pt"")"),"25")</f>
        <v>25</v>
      </c>
      <c r="J1419" s="1" t="str">
        <f ca="1">IFERROR(__xludf.DUMMYFUNCTION("GOOGLETRANSLATE(Q1419,""en"",""pt"")"),"Congeladas")</f>
        <v>Congeladas</v>
      </c>
      <c r="K1419" s="3">
        <v>44748</v>
      </c>
      <c r="L1419" s="3">
        <v>44773</v>
      </c>
      <c r="M1419" s="1">
        <v>78</v>
      </c>
      <c r="N1419" s="1" t="s">
        <v>7955</v>
      </c>
      <c r="O1419" s="1" t="s">
        <v>7956</v>
      </c>
      <c r="P1419" s="1">
        <v>76</v>
      </c>
      <c r="Q1419" s="1" t="s">
        <v>7957</v>
      </c>
      <c r="R1419">
        <f t="shared" ca="1" si="22"/>
        <v>0</v>
      </c>
      <c r="S1419">
        <f t="shared" ca="1" si="22"/>
        <v>1</v>
      </c>
    </row>
    <row r="1420" spans="1:19" ht="13.2">
      <c r="A1420" s="1" t="s">
        <v>7958</v>
      </c>
      <c r="B1420" s="1">
        <v>25</v>
      </c>
      <c r="C1420" s="1" t="str">
        <f ca="1">IFERROR(__xludf.DUMMYFUNCTION("GOOGLETRANSLATE(D1420,""en"",""pt"")"),"Grande")</f>
        <v>Grande</v>
      </c>
      <c r="D1420" s="3">
        <v>43814</v>
      </c>
      <c r="E1420" s="1">
        <v>2</v>
      </c>
      <c r="F1420" s="2" t="str">
        <f ca="1">IFERROR(__xludf.DUMMYFUNCTION("GOOGLETRANSLATE(I1420,""en"",""pt"")"),"Manteiga")</f>
        <v>Manteiga</v>
      </c>
      <c r="G1420" s="1" t="s">
        <v>7959</v>
      </c>
      <c r="H1420" s="1" t="s">
        <v>7960</v>
      </c>
      <c r="I1420" s="1" t="str">
        <f ca="1">IFERROR(__xludf.DUMMYFUNCTION("GOOGLETRANSLATE(O1420,""en"",""pt"")"),"27")</f>
        <v>27</v>
      </c>
      <c r="J1420" s="1" t="str">
        <f ca="1">IFERROR(__xludf.DUMMYFUNCTION("GOOGLETRANSLATE(Q1420,""en"",""pt"")"),"Congeladas")</f>
        <v>Congeladas</v>
      </c>
      <c r="K1420" s="3">
        <v>43781</v>
      </c>
      <c r="L1420" s="3">
        <v>43808</v>
      </c>
      <c r="M1420" s="1">
        <v>339</v>
      </c>
      <c r="N1420" s="1" t="s">
        <v>7322</v>
      </c>
      <c r="O1420" s="1" t="s">
        <v>7961</v>
      </c>
      <c r="P1420" s="1">
        <v>22</v>
      </c>
      <c r="Q1420" s="1" t="s">
        <v>7963</v>
      </c>
      <c r="R1420">
        <f t="shared" ca="1" si="22"/>
        <v>0</v>
      </c>
      <c r="S1420">
        <f t="shared" ca="1" si="22"/>
        <v>1</v>
      </c>
    </row>
    <row r="1421" spans="1:19" ht="13.2">
      <c r="A1421" s="1" t="s">
        <v>5971</v>
      </c>
      <c r="B1421" s="1">
        <v>39</v>
      </c>
      <c r="C1421" s="1" t="str">
        <f ca="1">IFERROR(__xludf.DUMMYFUNCTION("GOOGLETRANSLATE(D1421,""en"",""pt"")"),"Grande")</f>
        <v>Grande</v>
      </c>
      <c r="D1421" s="3">
        <v>44412</v>
      </c>
      <c r="E1421" s="1">
        <v>9</v>
      </c>
      <c r="F1421" s="2" t="str">
        <f ca="1">IFERROR(__xludf.DUMMYFUNCTION("GOOGLETRANSLATE(I1421,""en"",""pt"")"),"Painel")</f>
        <v>Painel</v>
      </c>
      <c r="G1421" s="1" t="s">
        <v>7964</v>
      </c>
      <c r="H1421" s="1" t="s">
        <v>7965</v>
      </c>
      <c r="I1421" s="1" t="str">
        <f ca="1">IFERROR(__xludf.DUMMYFUNCTION("GOOGLETRANSLATE(O1421,""en"",""pt"")"),"8")</f>
        <v>8</v>
      </c>
      <c r="J1421" s="1" t="str">
        <f ca="1">IFERROR(__xludf.DUMMYFUNCTION("GOOGLETRANSLATE(Q1421,""en"",""pt"")"),"Refrigerado")</f>
        <v>Refrigerado</v>
      </c>
      <c r="K1421" s="3">
        <v>44401</v>
      </c>
      <c r="L1421" s="3">
        <v>44409</v>
      </c>
      <c r="M1421" s="1">
        <v>42</v>
      </c>
      <c r="N1421" s="1" t="s">
        <v>1987</v>
      </c>
      <c r="O1421" s="1" t="s">
        <v>7966</v>
      </c>
      <c r="P1421" s="1">
        <v>611</v>
      </c>
      <c r="Q1421" s="1" t="s">
        <v>7967</v>
      </c>
      <c r="R1421">
        <f t="shared" ca="1" si="22"/>
        <v>1</v>
      </c>
      <c r="S1421">
        <f t="shared" ca="1" si="22"/>
        <v>0</v>
      </c>
    </row>
    <row r="1422" spans="1:19" ht="13.2">
      <c r="A1422" s="1" t="s">
        <v>7968</v>
      </c>
      <c r="B1422" s="1">
        <v>28</v>
      </c>
      <c r="C1422" s="1" t="str">
        <f ca="1">IFERROR(__xludf.DUMMYFUNCTION("GOOGLETRANSLATE(D1422,""en"",""pt"")"),"Pequeno")</f>
        <v>Pequeno</v>
      </c>
      <c r="D1422" s="3">
        <v>44083</v>
      </c>
      <c r="E1422" s="1">
        <v>4</v>
      </c>
      <c r="F1422" s="2" t="str">
        <f ca="1">IFERROR(__xludf.DUMMYFUNCTION("GOOGLETRANSLATE(I1422,""en"",""pt"")"),"Iogurte")</f>
        <v>Iogurte</v>
      </c>
      <c r="G1422" s="1" t="s">
        <v>7969</v>
      </c>
      <c r="H1422" s="1" t="s">
        <v>5617</v>
      </c>
      <c r="I1422" s="1" t="str">
        <f ca="1">IFERROR(__xludf.DUMMYFUNCTION("GOOGLETRANSLATE(O1422,""en"",""pt"")"),"28")</f>
        <v>28</v>
      </c>
      <c r="J1422" s="1" t="str">
        <f ca="1">IFERROR(__xludf.DUMMYFUNCTION("GOOGLETRANSLATE(Q1422,""en"",""pt"")"),"Refrigerado")</f>
        <v>Refrigerado</v>
      </c>
      <c r="K1422" s="3">
        <v>44043</v>
      </c>
      <c r="L1422" s="3">
        <v>44071</v>
      </c>
      <c r="M1422" s="1">
        <v>155</v>
      </c>
      <c r="N1422" s="1" t="s">
        <v>6136</v>
      </c>
      <c r="O1422" s="1" t="s">
        <v>7970</v>
      </c>
      <c r="P1422" s="1">
        <v>95</v>
      </c>
      <c r="Q1422" s="1" t="s">
        <v>7972</v>
      </c>
      <c r="R1422">
        <f t="shared" ca="1" si="22"/>
        <v>0</v>
      </c>
      <c r="S1422">
        <f t="shared" ca="1" si="22"/>
        <v>1</v>
      </c>
    </row>
    <row r="1423" spans="1:19" ht="13.2">
      <c r="A1423" s="1" t="s">
        <v>4680</v>
      </c>
      <c r="B1423" s="1">
        <v>34</v>
      </c>
      <c r="C1423" s="1" t="str">
        <f ca="1">IFERROR(__xludf.DUMMYFUNCTION("GOOGLETRANSLATE(D1423,""en"",""pt"")"),"Pequeno")</f>
        <v>Pequeno</v>
      </c>
      <c r="D1423" s="3">
        <v>44368</v>
      </c>
      <c r="E1423" s="1">
        <v>6</v>
      </c>
      <c r="F1423" s="2" t="str">
        <f ca="1">IFERROR(__xludf.DUMMYFUNCTION("GOOGLETRANSLATE(I1423,""en"",""pt"")"),"Coalhada")</f>
        <v>Coalhada</v>
      </c>
      <c r="G1423" s="1" t="s">
        <v>7973</v>
      </c>
      <c r="H1423" s="1" t="s">
        <v>1573</v>
      </c>
      <c r="I1423" s="1" t="str">
        <f ca="1">IFERROR(__xludf.DUMMYFUNCTION("GOOGLETRANSLATE(O1423,""en"",""pt"")"),"7")</f>
        <v>7</v>
      </c>
      <c r="J1423" s="1" t="str">
        <f ca="1">IFERROR(__xludf.DUMMYFUNCTION("GOOGLETRANSLATE(Q1423,""en"",""pt"")"),"Refrigerado")</f>
        <v>Refrigerado</v>
      </c>
      <c r="K1423" s="3">
        <v>44329</v>
      </c>
      <c r="L1423" s="3">
        <v>44336</v>
      </c>
      <c r="M1423" s="1">
        <v>409</v>
      </c>
      <c r="N1423" s="1" t="s">
        <v>1676</v>
      </c>
      <c r="O1423" s="1" t="s">
        <v>7974</v>
      </c>
      <c r="P1423" s="1">
        <v>431</v>
      </c>
      <c r="Q1423" s="1" t="s">
        <v>3164</v>
      </c>
      <c r="R1423">
        <f t="shared" ca="1" si="22"/>
        <v>1</v>
      </c>
      <c r="S1423">
        <f t="shared" ca="1" si="22"/>
        <v>1</v>
      </c>
    </row>
    <row r="1424" spans="1:19" ht="13.2">
      <c r="A1424" s="1" t="s">
        <v>7975</v>
      </c>
      <c r="B1424" s="1">
        <v>63</v>
      </c>
      <c r="C1424" s="1" t="str">
        <f ca="1">IFERROR(__xludf.DUMMYFUNCTION("GOOGLETRANSLATE(D1424,""en"",""pt"")"),"Grande")</f>
        <v>Grande</v>
      </c>
      <c r="D1424" s="3">
        <v>43659</v>
      </c>
      <c r="E1424" s="1">
        <v>5</v>
      </c>
      <c r="F1424" s="2" t="str">
        <f ca="1">IFERROR(__xludf.DUMMYFUNCTION("GOOGLETRANSLATE(I1424,""en"",""pt"")"),"Sorvete")</f>
        <v>Sorvete</v>
      </c>
      <c r="G1424" s="1" t="s">
        <v>7976</v>
      </c>
      <c r="H1424" s="1" t="s">
        <v>7977</v>
      </c>
      <c r="I1424" s="1" t="str">
        <f ca="1">IFERROR(__xludf.DUMMYFUNCTION("GOOGLETRANSLATE(O1424,""en"",""pt"")"),"22")</f>
        <v>22</v>
      </c>
      <c r="J1424" s="1" t="str">
        <f ca="1">IFERROR(__xludf.DUMMYFUNCTION("GOOGLETRANSLATE(Q1424,""en"",""pt"")"),"Congeladas")</f>
        <v>Congeladas</v>
      </c>
      <c r="K1424" s="3">
        <v>43647</v>
      </c>
      <c r="L1424" s="3">
        <v>43669</v>
      </c>
      <c r="M1424" s="1">
        <v>178</v>
      </c>
      <c r="N1424" s="1" t="s">
        <v>7978</v>
      </c>
      <c r="O1424" s="1" t="s">
        <v>7979</v>
      </c>
      <c r="P1424" s="1">
        <v>98</v>
      </c>
      <c r="Q1424" s="1" t="s">
        <v>1722</v>
      </c>
      <c r="R1424">
        <f t="shared" ca="1" si="22"/>
        <v>0</v>
      </c>
      <c r="S1424">
        <f t="shared" ca="1" si="22"/>
        <v>1</v>
      </c>
    </row>
    <row r="1425" spans="1:19" ht="13.2">
      <c r="A1425" s="1" t="s">
        <v>7980</v>
      </c>
      <c r="B1425" s="1">
        <v>70</v>
      </c>
      <c r="C1425" s="1" t="str">
        <f ca="1">IFERROR(__xludf.DUMMYFUNCTION("GOOGLETRANSLATE(D1425,""en"",""pt"")"),"Pequeno")</f>
        <v>Pequeno</v>
      </c>
      <c r="D1425" s="3">
        <v>43511</v>
      </c>
      <c r="E1425" s="1">
        <v>10</v>
      </c>
      <c r="F1425" s="2" t="str">
        <f ca="1">IFERROR(__xludf.DUMMYFUNCTION("GOOGLETRANSLATE(I1425,""en"",""pt"")"),"ghee")</f>
        <v>ghee</v>
      </c>
      <c r="G1425" s="1" t="s">
        <v>7981</v>
      </c>
      <c r="H1425" s="1" t="s">
        <v>7982</v>
      </c>
      <c r="I1425" s="1" t="str">
        <f ca="1">IFERROR(__xludf.DUMMYFUNCTION("GOOGLETRANSLATE(O1425,""en"",""pt"")"),"108")</f>
        <v>108</v>
      </c>
      <c r="J1425" s="1" t="str">
        <f ca="1">IFERROR(__xludf.DUMMYFUNCTION("GOOGLETRANSLATE(Q1425,""en"",""pt"")"),"Ambiente")</f>
        <v>Ambiente</v>
      </c>
      <c r="K1425" s="3">
        <v>43464</v>
      </c>
      <c r="L1425" s="3">
        <v>43572</v>
      </c>
      <c r="M1425" s="1">
        <v>43</v>
      </c>
      <c r="N1425" s="1" t="s">
        <v>7983</v>
      </c>
      <c r="O1425" s="1" t="s">
        <v>7984</v>
      </c>
      <c r="P1425" s="1">
        <v>23</v>
      </c>
      <c r="Q1425" s="1" t="s">
        <v>7986</v>
      </c>
      <c r="R1425">
        <f t="shared" ca="1" si="22"/>
        <v>1</v>
      </c>
      <c r="S1425">
        <f t="shared" ca="1" si="22"/>
        <v>1</v>
      </c>
    </row>
    <row r="1426" spans="1:19" ht="13.2">
      <c r="A1426" s="1" t="s">
        <v>7987</v>
      </c>
      <c r="B1426" s="1">
        <v>33</v>
      </c>
      <c r="C1426" s="1" t="str">
        <f ca="1">IFERROR(__xludf.DUMMYFUNCTION("GOOGLETRANSLATE(D1426,""en"",""pt"")"),"Pequeno")</f>
        <v>Pequeno</v>
      </c>
      <c r="D1426" s="3">
        <v>44006</v>
      </c>
      <c r="E1426" s="1">
        <v>7</v>
      </c>
      <c r="F1426" s="2" t="str">
        <f ca="1">IFERROR(__xludf.DUMMYFUNCTION("GOOGLETRANSLATE(I1426,""en"",""pt"")"),"Lassi")</f>
        <v>Lassi</v>
      </c>
      <c r="G1426" s="1" t="s">
        <v>7988</v>
      </c>
      <c r="H1426" s="1" t="s">
        <v>862</v>
      </c>
      <c r="I1426" s="1" t="str">
        <f ca="1">IFERROR(__xludf.DUMMYFUNCTION("GOOGLETRANSLATE(O1426,""en"",""pt"")"),"12")</f>
        <v>12</v>
      </c>
      <c r="J1426" s="1" t="str">
        <f ca="1">IFERROR(__xludf.DUMMYFUNCTION("GOOGLETRANSLATE(Q1426,""en"",""pt"")"),"Refrigerado")</f>
        <v>Refrigerado</v>
      </c>
      <c r="K1426" s="3">
        <v>43985</v>
      </c>
      <c r="L1426" s="3">
        <v>43997</v>
      </c>
      <c r="M1426" s="1">
        <v>818</v>
      </c>
      <c r="N1426" s="1" t="s">
        <v>271</v>
      </c>
      <c r="O1426" s="1" t="s">
        <v>7989</v>
      </c>
      <c r="P1426" s="1">
        <v>40</v>
      </c>
      <c r="Q1426" s="1" t="s">
        <v>7991</v>
      </c>
      <c r="R1426">
        <f t="shared" ca="1" si="22"/>
        <v>1</v>
      </c>
      <c r="S1426">
        <f t="shared" ca="1" si="22"/>
        <v>1</v>
      </c>
    </row>
    <row r="1427" spans="1:19" ht="13.2">
      <c r="A1427" s="1" t="s">
        <v>7992</v>
      </c>
      <c r="B1427" s="1">
        <v>94</v>
      </c>
      <c r="C1427" s="1" t="str">
        <f ca="1">IFERROR(__xludf.DUMMYFUNCTION("GOOGLETRANSLATE(D1427,""en"",""pt"")"),"Pequeno")</f>
        <v>Pequeno</v>
      </c>
      <c r="D1427" s="3">
        <v>43993</v>
      </c>
      <c r="E1427" s="1">
        <v>5</v>
      </c>
      <c r="F1427" s="2" t="str">
        <f ca="1">IFERROR(__xludf.DUMMYFUNCTION("GOOGLETRANSLATE(I1427,""en"",""pt"")"),"Sorvete")</f>
        <v>Sorvete</v>
      </c>
      <c r="G1427" s="1" t="s">
        <v>7993</v>
      </c>
      <c r="H1427" s="1" t="s">
        <v>7994</v>
      </c>
      <c r="I1427" s="1" t="str">
        <f ca="1">IFERROR(__xludf.DUMMYFUNCTION("GOOGLETRANSLATE(O1427,""en"",""pt"")"),"29")</f>
        <v>29</v>
      </c>
      <c r="J1427" s="1" t="str">
        <f ca="1">IFERROR(__xludf.DUMMYFUNCTION("GOOGLETRANSLATE(Q1427,""en"",""pt"")"),"Congeladas")</f>
        <v>Congeladas</v>
      </c>
      <c r="K1427" s="3">
        <v>43984</v>
      </c>
      <c r="L1427" s="3">
        <v>44013</v>
      </c>
      <c r="M1427" s="1">
        <v>186</v>
      </c>
      <c r="N1427" s="1" t="s">
        <v>6220</v>
      </c>
      <c r="O1427" s="1" t="s">
        <v>7995</v>
      </c>
      <c r="P1427" s="1">
        <v>80</v>
      </c>
      <c r="Q1427" s="1" t="s">
        <v>7996</v>
      </c>
      <c r="R1427">
        <f t="shared" ca="1" si="22"/>
        <v>0</v>
      </c>
      <c r="S1427">
        <f t="shared" ca="1" si="22"/>
        <v>1</v>
      </c>
    </row>
    <row r="1428" spans="1:19" ht="13.2">
      <c r="A1428" s="1" t="s">
        <v>7997</v>
      </c>
      <c r="B1428" s="1">
        <v>69</v>
      </c>
      <c r="C1428" s="1" t="str">
        <f ca="1">IFERROR(__xludf.DUMMYFUNCTION("GOOGLETRANSLATE(D1428,""en"",""pt"")"),"Médio")</f>
        <v>Médio</v>
      </c>
      <c r="D1428" s="3">
        <v>43698</v>
      </c>
      <c r="E1428" s="1">
        <v>3</v>
      </c>
      <c r="F1428" s="2" t="str">
        <f ca="1">IFERROR(__xludf.DUMMYFUNCTION("GOOGLETRANSLATE(I1428,""en"",""pt"")"),"Queijo")</f>
        <v>Queijo</v>
      </c>
      <c r="G1428" s="1" t="s">
        <v>7998</v>
      </c>
      <c r="H1428" s="1" t="s">
        <v>1447</v>
      </c>
      <c r="I1428" s="1" t="str">
        <f ca="1">IFERROR(__xludf.DUMMYFUNCTION("GOOGLETRANSLATE(O1428,""en"",""pt"")"),"49")</f>
        <v>49</v>
      </c>
      <c r="J1428" s="1" t="str">
        <f ca="1">IFERROR(__xludf.DUMMYFUNCTION("GOOGLETRANSLATE(Q1428,""en"",""pt"")"),"Refrigerado")</f>
        <v>Refrigerado</v>
      </c>
      <c r="K1428" s="3">
        <v>43688</v>
      </c>
      <c r="L1428" s="3">
        <v>43737</v>
      </c>
      <c r="M1428" s="1">
        <v>15</v>
      </c>
      <c r="N1428" s="1" t="s">
        <v>6598</v>
      </c>
      <c r="O1428" s="1" t="s">
        <v>7999</v>
      </c>
      <c r="P1428" s="1">
        <v>122</v>
      </c>
      <c r="Q1428" s="1" t="s">
        <v>8000</v>
      </c>
      <c r="R1428">
        <f t="shared" ca="1" si="22"/>
        <v>0</v>
      </c>
      <c r="S1428">
        <f t="shared" ca="1" si="22"/>
        <v>0</v>
      </c>
    </row>
    <row r="1429" spans="1:19" ht="13.2">
      <c r="A1429" s="1" t="s">
        <v>8001</v>
      </c>
      <c r="B1429" s="1">
        <v>62</v>
      </c>
      <c r="C1429" s="1" t="str">
        <f ca="1">IFERROR(__xludf.DUMMYFUNCTION("GOOGLETRANSLATE(D1429,""en"",""pt"")"),"Pequeno")</f>
        <v>Pequeno</v>
      </c>
      <c r="D1429" s="3">
        <v>44886</v>
      </c>
      <c r="E1429" s="1">
        <v>10</v>
      </c>
      <c r="F1429" s="2" t="str">
        <f ca="1">IFERROR(__xludf.DUMMYFUNCTION("GOOGLETRANSLATE(I1429,""en"",""pt"")"),"ghee")</f>
        <v>ghee</v>
      </c>
      <c r="G1429" s="1" t="s">
        <v>8002</v>
      </c>
      <c r="H1429" s="1" t="s">
        <v>8003</v>
      </c>
      <c r="I1429" s="1" t="str">
        <f ca="1">IFERROR(__xludf.DUMMYFUNCTION("GOOGLETRANSLATE(O1429,""en"",""pt"")"),"115")</f>
        <v>115</v>
      </c>
      <c r="J1429" s="1" t="str">
        <f ca="1">IFERROR(__xludf.DUMMYFUNCTION("GOOGLETRANSLATE(Q1429,""en"",""pt"")"),"Ambiente")</f>
        <v>Ambiente</v>
      </c>
      <c r="K1429" s="3">
        <v>44829</v>
      </c>
      <c r="L1429" s="3">
        <v>44944</v>
      </c>
      <c r="M1429" s="1">
        <v>244</v>
      </c>
      <c r="N1429" s="1" t="s">
        <v>8004</v>
      </c>
      <c r="O1429" s="1" t="s">
        <v>8005</v>
      </c>
      <c r="P1429" s="1">
        <v>344</v>
      </c>
      <c r="Q1429" s="1" t="s">
        <v>8007</v>
      </c>
      <c r="R1429">
        <f t="shared" ca="1" si="22"/>
        <v>1</v>
      </c>
      <c r="S1429">
        <f t="shared" ca="1" si="22"/>
        <v>1</v>
      </c>
    </row>
    <row r="1430" spans="1:19" ht="13.2">
      <c r="A1430" s="1" t="s">
        <v>8008</v>
      </c>
      <c r="B1430" s="1">
        <v>61</v>
      </c>
      <c r="C1430" s="1" t="str">
        <f ca="1">IFERROR(__xludf.DUMMYFUNCTION("GOOGLETRANSLATE(D1430,""en"",""pt"")"),"Médio")</f>
        <v>Médio</v>
      </c>
      <c r="D1430" s="3">
        <v>44184</v>
      </c>
      <c r="E1430" s="1">
        <v>6</v>
      </c>
      <c r="F1430" s="2" t="str">
        <f ca="1">IFERROR(__xludf.DUMMYFUNCTION("GOOGLETRANSLATE(I1430,""en"",""pt"")"),"Coalhada")</f>
        <v>Coalhada</v>
      </c>
      <c r="G1430" s="1" t="s">
        <v>8009</v>
      </c>
      <c r="H1430" s="1" t="s">
        <v>8010</v>
      </c>
      <c r="I1430" s="1" t="str">
        <f ca="1">IFERROR(__xludf.DUMMYFUNCTION("GOOGLETRANSLATE(O1430,""en"",""pt"")"),"7")</f>
        <v>7</v>
      </c>
      <c r="J1430" s="1" t="str">
        <f ca="1">IFERROR(__xludf.DUMMYFUNCTION("GOOGLETRANSLATE(Q1430,""en"",""pt"")"),"Refrigerado")</f>
        <v>Refrigerado</v>
      </c>
      <c r="K1430" s="3">
        <v>44160</v>
      </c>
      <c r="L1430" s="3">
        <v>44167</v>
      </c>
      <c r="M1430" s="1">
        <v>509</v>
      </c>
      <c r="N1430" s="1" t="s">
        <v>3268</v>
      </c>
      <c r="O1430" s="1" t="s">
        <v>8011</v>
      </c>
      <c r="P1430" s="1">
        <v>35</v>
      </c>
      <c r="Q1430" s="1" t="s">
        <v>5489</v>
      </c>
      <c r="R1430">
        <f t="shared" ca="1" si="22"/>
        <v>0</v>
      </c>
      <c r="S1430">
        <f t="shared" ca="1" si="22"/>
        <v>0</v>
      </c>
    </row>
    <row r="1431" spans="1:19" ht="13.2">
      <c r="A1431" s="1" t="s">
        <v>8013</v>
      </c>
      <c r="B1431" s="1">
        <v>55</v>
      </c>
      <c r="C1431" s="1" t="str">
        <f ca="1">IFERROR(__xludf.DUMMYFUNCTION("GOOGLETRANSLATE(D1431,""en"",""pt"")"),"Pequeno")</f>
        <v>Pequeno</v>
      </c>
      <c r="D1431" s="3">
        <v>43941</v>
      </c>
      <c r="E1431" s="1">
        <v>9</v>
      </c>
      <c r="F1431" s="2" t="str">
        <f ca="1">IFERROR(__xludf.DUMMYFUNCTION("GOOGLETRANSLATE(I1431,""en"",""pt"")"),"Painel")</f>
        <v>Painel</v>
      </c>
      <c r="G1431" s="1" t="s">
        <v>7089</v>
      </c>
      <c r="H1431" s="1" t="s">
        <v>8014</v>
      </c>
      <c r="I1431" s="1" t="str">
        <f ca="1">IFERROR(__xludf.DUMMYFUNCTION("GOOGLETRANSLATE(O1431,""en"",""pt"")"),"11")</f>
        <v>11</v>
      </c>
      <c r="J1431" s="1" t="str">
        <f ca="1">IFERROR(__xludf.DUMMYFUNCTION("GOOGLETRANSLATE(Q1431,""en"",""pt"")"),"Refrigerado")</f>
        <v>Refrigerado</v>
      </c>
      <c r="K1431" s="3">
        <v>43937</v>
      </c>
      <c r="L1431" s="3">
        <v>43948</v>
      </c>
      <c r="M1431" s="1">
        <v>753</v>
      </c>
      <c r="N1431" s="1" t="s">
        <v>8015</v>
      </c>
      <c r="O1431" s="1" t="s">
        <v>8016</v>
      </c>
      <c r="P1431" s="1">
        <v>138</v>
      </c>
      <c r="Q1431" s="1" t="s">
        <v>8017</v>
      </c>
      <c r="R1431">
        <f t="shared" ca="1" si="22"/>
        <v>1</v>
      </c>
      <c r="S1431">
        <f t="shared" ca="1" si="22"/>
        <v>0</v>
      </c>
    </row>
    <row r="1432" spans="1:19" ht="13.2">
      <c r="A1432" s="1" t="s">
        <v>8018</v>
      </c>
      <c r="B1432" s="1">
        <v>89</v>
      </c>
      <c r="C1432" s="1" t="str">
        <f ca="1">IFERROR(__xludf.DUMMYFUNCTION("GOOGLETRANSLATE(D1432,""en"",""pt"")"),"Grande")</f>
        <v>Grande</v>
      </c>
      <c r="D1432" s="3">
        <v>44796</v>
      </c>
      <c r="E1432" s="1">
        <v>2</v>
      </c>
      <c r="F1432" s="2" t="str">
        <f ca="1">IFERROR(__xludf.DUMMYFUNCTION("GOOGLETRANSLATE(I1432,""en"",""pt"")"),"Manteiga")</f>
        <v>Manteiga</v>
      </c>
      <c r="G1432" s="1" t="s">
        <v>8019</v>
      </c>
      <c r="H1432" s="1" t="s">
        <v>4609</v>
      </c>
      <c r="I1432" s="1" t="str">
        <f ca="1">IFERROR(__xludf.DUMMYFUNCTION("GOOGLETRANSLATE(O1432,""en"",""pt"")"),"26")</f>
        <v>26</v>
      </c>
      <c r="J1432" s="1" t="str">
        <f ca="1">IFERROR(__xludf.DUMMYFUNCTION("GOOGLETRANSLATE(Q1432,""en"",""pt"")"),"Refrigerado")</f>
        <v>Refrigerado</v>
      </c>
      <c r="K1432" s="3">
        <v>44786</v>
      </c>
      <c r="L1432" s="3">
        <v>44812</v>
      </c>
      <c r="M1432" s="1">
        <v>221</v>
      </c>
      <c r="N1432" s="1" t="s">
        <v>8020</v>
      </c>
      <c r="O1432" s="1" t="s">
        <v>8021</v>
      </c>
      <c r="P1432" s="1">
        <v>528</v>
      </c>
      <c r="Q1432" s="1" t="s">
        <v>3511</v>
      </c>
      <c r="R1432">
        <f t="shared" ca="1" si="22"/>
        <v>0</v>
      </c>
      <c r="S1432">
        <f t="shared" ca="1" si="22"/>
        <v>0</v>
      </c>
    </row>
    <row r="1433" spans="1:19" ht="13.2">
      <c r="A1433" s="1" t="s">
        <v>8023</v>
      </c>
      <c r="B1433" s="1">
        <v>18</v>
      </c>
      <c r="C1433" s="1" t="str">
        <f ca="1">IFERROR(__xludf.DUMMYFUNCTION("GOOGLETRANSLATE(D1433,""en"",""pt"")"),"Grande")</f>
        <v>Grande</v>
      </c>
      <c r="D1433" s="3">
        <v>44588</v>
      </c>
      <c r="E1433" s="1">
        <v>6</v>
      </c>
      <c r="F1433" s="2" t="str">
        <f ca="1">IFERROR(__xludf.DUMMYFUNCTION("GOOGLETRANSLATE(I1433,""en"",""pt"")"),"Coalhada")</f>
        <v>Coalhada</v>
      </c>
      <c r="G1433" s="1" t="s">
        <v>8024</v>
      </c>
      <c r="H1433" s="1" t="s">
        <v>8025</v>
      </c>
      <c r="I1433" s="1" t="str">
        <f ca="1">IFERROR(__xludf.DUMMYFUNCTION("GOOGLETRANSLATE(O1433,""en"",""pt"")"),"5")</f>
        <v>5</v>
      </c>
      <c r="J1433" s="1" t="str">
        <f ca="1">IFERROR(__xludf.DUMMYFUNCTION("GOOGLETRANSLATE(Q1433,""en"",""pt"")"),"Refrigerado")</f>
        <v>Refrigerado</v>
      </c>
      <c r="K1433" s="3">
        <v>44587</v>
      </c>
      <c r="L1433" s="3">
        <v>44592</v>
      </c>
      <c r="M1433" s="1">
        <v>232</v>
      </c>
      <c r="N1433" s="1" t="s">
        <v>8026</v>
      </c>
      <c r="O1433" s="1" t="s">
        <v>8027</v>
      </c>
      <c r="P1433" s="1">
        <v>380</v>
      </c>
      <c r="Q1433" s="1" t="s">
        <v>8029</v>
      </c>
      <c r="R1433">
        <f t="shared" ca="1" si="22"/>
        <v>0</v>
      </c>
      <c r="S1433">
        <f t="shared" ca="1" si="22"/>
        <v>0</v>
      </c>
    </row>
    <row r="1434" spans="1:19" ht="13.2">
      <c r="A1434" s="1" t="s">
        <v>8030</v>
      </c>
      <c r="B1434" s="1">
        <v>28</v>
      </c>
      <c r="C1434" s="1" t="str">
        <f ca="1">IFERROR(__xludf.DUMMYFUNCTION("GOOGLETRANSLATE(D1434,""en"",""pt"")"),"Grande")</f>
        <v>Grande</v>
      </c>
      <c r="D1434" s="3">
        <v>44751</v>
      </c>
      <c r="E1434" s="1">
        <v>9</v>
      </c>
      <c r="F1434" s="2" t="str">
        <f ca="1">IFERROR(__xludf.DUMMYFUNCTION("GOOGLETRANSLATE(I1434,""en"",""pt"")"),"Painel")</f>
        <v>Painel</v>
      </c>
      <c r="G1434" s="1" t="s">
        <v>8031</v>
      </c>
      <c r="H1434" s="1" t="s">
        <v>7445</v>
      </c>
      <c r="I1434" s="1" t="str">
        <f ca="1">IFERROR(__xludf.DUMMYFUNCTION("GOOGLETRANSLATE(O1434,""en"",""pt"")"),"13")</f>
        <v>13</v>
      </c>
      <c r="J1434" s="1" t="str">
        <f ca="1">IFERROR(__xludf.DUMMYFUNCTION("GOOGLETRANSLATE(Q1434,""en"",""pt"")"),"Refrigerado")</f>
        <v>Refrigerado</v>
      </c>
      <c r="K1434" s="3">
        <v>44712</v>
      </c>
      <c r="L1434" s="3">
        <v>44725</v>
      </c>
      <c r="M1434" s="1">
        <v>565</v>
      </c>
      <c r="N1434" s="1" t="s">
        <v>8032</v>
      </c>
      <c r="O1434" s="1" t="s">
        <v>8033</v>
      </c>
      <c r="P1434" s="1">
        <v>8</v>
      </c>
      <c r="Q1434" s="1" t="s">
        <v>8034</v>
      </c>
      <c r="R1434">
        <f t="shared" ca="1" si="22"/>
        <v>0</v>
      </c>
      <c r="S1434">
        <f t="shared" ca="1" si="22"/>
        <v>0</v>
      </c>
    </row>
    <row r="1435" spans="1:19" ht="13.2">
      <c r="A1435" s="1" t="s">
        <v>8035</v>
      </c>
      <c r="B1435" s="1">
        <v>23</v>
      </c>
      <c r="C1435" s="1" t="str">
        <f ca="1">IFERROR(__xludf.DUMMYFUNCTION("GOOGLETRANSLATE(D1435,""en"",""pt"")"),"Grande")</f>
        <v>Grande</v>
      </c>
      <c r="D1435" s="3">
        <v>43748</v>
      </c>
      <c r="E1435" s="1">
        <v>4</v>
      </c>
      <c r="F1435" s="2" t="str">
        <f ca="1">IFERROR(__xludf.DUMMYFUNCTION("GOOGLETRANSLATE(I1435,""en"",""pt"")"),"Iogurte")</f>
        <v>Iogurte</v>
      </c>
      <c r="G1435" s="1" t="s">
        <v>8036</v>
      </c>
      <c r="H1435" s="1" t="s">
        <v>8037</v>
      </c>
      <c r="I1435" s="1" t="str">
        <f ca="1">IFERROR(__xludf.DUMMYFUNCTION("GOOGLETRANSLATE(O1435,""en"",""pt"")"),"28")</f>
        <v>28</v>
      </c>
      <c r="J1435" s="1" t="str">
        <f ca="1">IFERROR(__xludf.DUMMYFUNCTION("GOOGLETRANSLATE(Q1435,""en"",""pt"")"),"Congeladas")</f>
        <v>Congeladas</v>
      </c>
      <c r="K1435" s="3">
        <v>43703</v>
      </c>
      <c r="L1435" s="3">
        <v>43731</v>
      </c>
      <c r="M1435" s="1">
        <v>225</v>
      </c>
      <c r="N1435" s="1" t="s">
        <v>3652</v>
      </c>
      <c r="O1435" s="1" t="s">
        <v>8038</v>
      </c>
      <c r="P1435" s="1">
        <v>314</v>
      </c>
      <c r="Q1435" s="1" t="s">
        <v>4837</v>
      </c>
      <c r="R1435">
        <f t="shared" ca="1" si="22"/>
        <v>1</v>
      </c>
      <c r="S1435">
        <f t="shared" ca="1" si="22"/>
        <v>1</v>
      </c>
    </row>
    <row r="1436" spans="1:19" ht="13.2">
      <c r="A1436" s="1" t="s">
        <v>8039</v>
      </c>
      <c r="B1436" s="1">
        <v>43</v>
      </c>
      <c r="C1436" s="1" t="str">
        <f ca="1">IFERROR(__xludf.DUMMYFUNCTION("GOOGLETRANSLATE(D1436,""en"",""pt"")"),"Médio")</f>
        <v>Médio</v>
      </c>
      <c r="D1436" s="3">
        <v>44562</v>
      </c>
      <c r="E1436" s="1">
        <v>8</v>
      </c>
      <c r="F1436" s="2" t="str">
        <f ca="1">IFERROR(__xludf.DUMMYFUNCTION("GOOGLETRANSLATE(I1436,""en"",""pt"")"),"Soro de leite coalhado")</f>
        <v>Soro de leite coalhado</v>
      </c>
      <c r="G1436" s="1" t="s">
        <v>8040</v>
      </c>
      <c r="H1436" s="1" t="s">
        <v>8041</v>
      </c>
      <c r="I1436" s="1" t="str">
        <f ca="1">IFERROR(__xludf.DUMMYFUNCTION("GOOGLETRANSLATE(O1436,""en"",""pt"")"),"12")</f>
        <v>12</v>
      </c>
      <c r="J1436" s="1" t="str">
        <f ca="1">IFERROR(__xludf.DUMMYFUNCTION("GOOGLETRANSLATE(Q1436,""en"",""pt"")"),"Refrigerado")</f>
        <v>Refrigerado</v>
      </c>
      <c r="K1436" s="3">
        <v>44530</v>
      </c>
      <c r="L1436" s="3">
        <v>44542</v>
      </c>
      <c r="M1436" s="1">
        <v>412</v>
      </c>
      <c r="N1436" s="1" t="s">
        <v>8042</v>
      </c>
      <c r="O1436" s="1" t="s">
        <v>8043</v>
      </c>
      <c r="P1436" s="1">
        <v>497</v>
      </c>
      <c r="Q1436" s="1" t="s">
        <v>8045</v>
      </c>
      <c r="R1436">
        <f t="shared" ca="1" si="22"/>
        <v>0</v>
      </c>
      <c r="S1436">
        <f t="shared" ca="1" si="22"/>
        <v>0</v>
      </c>
    </row>
    <row r="1437" spans="1:19" ht="13.2">
      <c r="A1437" s="1" t="s">
        <v>8046</v>
      </c>
      <c r="B1437" s="1">
        <v>36</v>
      </c>
      <c r="C1437" s="1" t="str">
        <f ca="1">IFERROR(__xludf.DUMMYFUNCTION("GOOGLETRANSLATE(D1437,""en"",""pt"")"),"Pequeno")</f>
        <v>Pequeno</v>
      </c>
      <c r="D1437" s="3">
        <v>44240</v>
      </c>
      <c r="E1437" s="1">
        <v>7</v>
      </c>
      <c r="F1437" s="2" t="str">
        <f ca="1">IFERROR(__xludf.DUMMYFUNCTION("GOOGLETRANSLATE(I1437,""en"",""pt"")"),"Lassi")</f>
        <v>Lassi</v>
      </c>
      <c r="G1437" s="1" t="s">
        <v>8047</v>
      </c>
      <c r="H1437" s="1" t="s">
        <v>4205</v>
      </c>
      <c r="I1437" s="1" t="str">
        <f ca="1">IFERROR(__xludf.DUMMYFUNCTION("GOOGLETRANSLATE(O1437,""en"",""pt"")"),"18")</f>
        <v>18</v>
      </c>
      <c r="J1437" s="1" t="str">
        <f ca="1">IFERROR(__xludf.DUMMYFUNCTION("GOOGLETRANSLATE(Q1437,""en"",""pt"")"),"Refrigerado")</f>
        <v>Refrigerado</v>
      </c>
      <c r="K1437" s="3">
        <v>44193</v>
      </c>
      <c r="L1437" s="3">
        <v>44211</v>
      </c>
      <c r="M1437" s="1">
        <v>319</v>
      </c>
      <c r="N1437" s="1" t="s">
        <v>8048</v>
      </c>
      <c r="O1437" s="1" t="s">
        <v>8049</v>
      </c>
      <c r="P1437" s="1">
        <v>55</v>
      </c>
      <c r="Q1437" s="1" t="s">
        <v>8051</v>
      </c>
      <c r="R1437">
        <f t="shared" ca="1" si="22"/>
        <v>1</v>
      </c>
      <c r="S1437">
        <f t="shared" ca="1" si="22"/>
        <v>1</v>
      </c>
    </row>
    <row r="1438" spans="1:19" ht="13.2">
      <c r="A1438" s="1" t="s">
        <v>8052</v>
      </c>
      <c r="B1438" s="1">
        <v>69</v>
      </c>
      <c r="C1438" s="1" t="str">
        <f ca="1">IFERROR(__xludf.DUMMYFUNCTION("GOOGLETRANSLATE(D1438,""en"",""pt"")"),"Grande")</f>
        <v>Grande</v>
      </c>
      <c r="D1438" s="3">
        <v>44609</v>
      </c>
      <c r="E1438" s="1">
        <v>6</v>
      </c>
      <c r="F1438" s="2" t="str">
        <f ca="1">IFERROR(__xludf.DUMMYFUNCTION("GOOGLETRANSLATE(I1438,""en"",""pt"")"),"Coalhada")</f>
        <v>Coalhada</v>
      </c>
      <c r="G1438" s="1" t="s">
        <v>8053</v>
      </c>
      <c r="H1438" s="1" t="s">
        <v>5339</v>
      </c>
      <c r="I1438" s="1" t="str">
        <f ca="1">IFERROR(__xludf.DUMMYFUNCTION("GOOGLETRANSLATE(O1438,""en"",""pt"")"),"6")</f>
        <v>6</v>
      </c>
      <c r="J1438" s="1" t="str">
        <f ca="1">IFERROR(__xludf.DUMMYFUNCTION("GOOGLETRANSLATE(Q1438,""en"",""pt"")"),"Refrigerado")</f>
        <v>Refrigerado</v>
      </c>
      <c r="K1438" s="3">
        <v>44600</v>
      </c>
      <c r="L1438" s="3">
        <v>44606</v>
      </c>
      <c r="M1438" s="1">
        <v>106</v>
      </c>
      <c r="N1438" s="1" t="s">
        <v>8054</v>
      </c>
      <c r="O1438" s="1" t="s">
        <v>8055</v>
      </c>
      <c r="P1438" s="1">
        <v>97</v>
      </c>
      <c r="Q1438" s="1" t="s">
        <v>8056</v>
      </c>
      <c r="R1438">
        <f t="shared" ca="1" si="22"/>
        <v>1</v>
      </c>
      <c r="S1438">
        <f t="shared" ca="1" si="22"/>
        <v>1</v>
      </c>
    </row>
    <row r="1439" spans="1:19" ht="13.2">
      <c r="A1439" s="1" t="s">
        <v>8057</v>
      </c>
      <c r="B1439" s="1">
        <v>18</v>
      </c>
      <c r="C1439" s="1" t="str">
        <f ca="1">IFERROR(__xludf.DUMMYFUNCTION("GOOGLETRANSLATE(D1439,""en"",""pt"")"),"Grande")</f>
        <v>Grande</v>
      </c>
      <c r="D1439" s="3">
        <v>44815</v>
      </c>
      <c r="E1439" s="1">
        <v>7</v>
      </c>
      <c r="F1439" s="2" t="str">
        <f ca="1">IFERROR(__xludf.DUMMYFUNCTION("GOOGLETRANSLATE(I1439,""en"",""pt"")"),"Lassi")</f>
        <v>Lassi</v>
      </c>
      <c r="G1439" s="1" t="s">
        <v>8058</v>
      </c>
      <c r="H1439" s="1" t="s">
        <v>5403</v>
      </c>
      <c r="I1439" s="1" t="str">
        <f ca="1">IFERROR(__xludf.DUMMYFUNCTION("GOOGLETRANSLATE(O1439,""en"",""pt"")"),"18")</f>
        <v>18</v>
      </c>
      <c r="J1439" s="1" t="str">
        <f ca="1">IFERROR(__xludf.DUMMYFUNCTION("GOOGLETRANSLATE(Q1439,""en"",""pt"")"),"Refrigerado")</f>
        <v>Refrigerado</v>
      </c>
      <c r="K1439" s="3">
        <v>44765</v>
      </c>
      <c r="L1439" s="3">
        <v>44783</v>
      </c>
      <c r="M1439" s="1">
        <v>575</v>
      </c>
      <c r="N1439" s="1" t="s">
        <v>8059</v>
      </c>
      <c r="O1439" s="1" t="s">
        <v>8060</v>
      </c>
      <c r="P1439" s="1">
        <v>291</v>
      </c>
      <c r="Q1439" s="1" t="s">
        <v>8061</v>
      </c>
      <c r="R1439">
        <f t="shared" ca="1" si="22"/>
        <v>0</v>
      </c>
      <c r="S1439">
        <f t="shared" ca="1" si="22"/>
        <v>0</v>
      </c>
    </row>
    <row r="1440" spans="1:19" ht="13.2">
      <c r="A1440" s="1" t="s">
        <v>8062</v>
      </c>
      <c r="B1440" s="1">
        <v>39</v>
      </c>
      <c r="C1440" s="1" t="str">
        <f ca="1">IFERROR(__xludf.DUMMYFUNCTION("GOOGLETRANSLATE(D1440,""en"",""pt"")"),"Pequeno")</f>
        <v>Pequeno</v>
      </c>
      <c r="D1440" s="3">
        <v>44877</v>
      </c>
      <c r="E1440" s="1">
        <v>5</v>
      </c>
      <c r="F1440" s="2" t="str">
        <f ca="1">IFERROR(__xludf.DUMMYFUNCTION("GOOGLETRANSLATE(I1440,""en"",""pt"")"),"Sorvete")</f>
        <v>Sorvete</v>
      </c>
      <c r="G1440" s="1" t="s">
        <v>7005</v>
      </c>
      <c r="H1440" s="1" t="s">
        <v>8063</v>
      </c>
      <c r="I1440" s="1" t="str">
        <f ca="1">IFERROR(__xludf.DUMMYFUNCTION("GOOGLETRANSLATE(O1440,""en"",""pt"")"),"27")</f>
        <v>27</v>
      </c>
      <c r="J1440" s="1" t="str">
        <f ca="1">IFERROR(__xludf.DUMMYFUNCTION("GOOGLETRANSLATE(Q1440,""en"",""pt"")"),"Congeladas")</f>
        <v>Congeladas</v>
      </c>
      <c r="K1440" s="3">
        <v>44858</v>
      </c>
      <c r="L1440" s="3">
        <v>44885</v>
      </c>
      <c r="M1440" s="1">
        <v>279</v>
      </c>
      <c r="N1440" s="1" t="s">
        <v>8064</v>
      </c>
      <c r="O1440" s="1" t="s">
        <v>8065</v>
      </c>
      <c r="P1440" s="1">
        <v>300</v>
      </c>
      <c r="Q1440" s="1" t="s">
        <v>8067</v>
      </c>
      <c r="R1440">
        <f t="shared" ca="1" si="22"/>
        <v>0</v>
      </c>
      <c r="S1440">
        <f t="shared" ca="1" si="22"/>
        <v>0</v>
      </c>
    </row>
    <row r="1441" spans="1:19" ht="13.2">
      <c r="A1441" s="1" t="s">
        <v>8068</v>
      </c>
      <c r="B1441" s="1">
        <v>76</v>
      </c>
      <c r="C1441" s="1" t="str">
        <f ca="1">IFERROR(__xludf.DUMMYFUNCTION("GOOGLETRANSLATE(D1441,""en"",""pt"")"),"Grande")</f>
        <v>Grande</v>
      </c>
      <c r="D1441" s="3">
        <v>44682</v>
      </c>
      <c r="E1441" s="1">
        <v>4</v>
      </c>
      <c r="F1441" s="2" t="str">
        <f ca="1">IFERROR(__xludf.DUMMYFUNCTION("GOOGLETRANSLATE(I1441,""en"",""pt"")"),"Iogurte")</f>
        <v>Iogurte</v>
      </c>
      <c r="G1441" s="1" t="s">
        <v>8069</v>
      </c>
      <c r="H1441" s="1" t="s">
        <v>8050</v>
      </c>
      <c r="I1441" s="1" t="str">
        <f ca="1">IFERROR(__xludf.DUMMYFUNCTION("GOOGLETRANSLATE(O1441,""en"",""pt"")"),"28")</f>
        <v>28</v>
      </c>
      <c r="J1441" s="1" t="str">
        <f ca="1">IFERROR(__xludf.DUMMYFUNCTION("GOOGLETRANSLATE(Q1441,""en"",""pt"")"),"Congeladas")</f>
        <v>Congeladas</v>
      </c>
      <c r="K1441" s="3">
        <v>44636</v>
      </c>
      <c r="L1441" s="3">
        <v>44664</v>
      </c>
      <c r="M1441" s="1">
        <v>4</v>
      </c>
      <c r="N1441" s="4">
        <v>45562</v>
      </c>
      <c r="O1441" s="1" t="s">
        <v>8070</v>
      </c>
      <c r="P1441" s="1">
        <v>640</v>
      </c>
      <c r="Q1441" s="1" t="s">
        <v>8071</v>
      </c>
      <c r="R1441">
        <f t="shared" ca="1" si="22"/>
        <v>0</v>
      </c>
      <c r="S1441">
        <f t="shared" ca="1" si="22"/>
        <v>0</v>
      </c>
    </row>
    <row r="1442" spans="1:19" ht="13.2">
      <c r="A1442" s="1" t="s">
        <v>8072</v>
      </c>
      <c r="B1442" s="1">
        <v>78</v>
      </c>
      <c r="C1442" s="1" t="str">
        <f ca="1">IFERROR(__xludf.DUMMYFUNCTION("GOOGLETRANSLATE(D1442,""en"",""pt"")"),"Grande")</f>
        <v>Grande</v>
      </c>
      <c r="D1442" s="3">
        <v>44398</v>
      </c>
      <c r="E1442" s="1">
        <v>1</v>
      </c>
      <c r="F1442" s="2" t="str">
        <f ca="1">IFERROR(__xludf.DUMMYFUNCTION("GOOGLETRANSLATE(I1442,""en"",""pt"")"),"Leite")</f>
        <v>Leite</v>
      </c>
      <c r="G1442" s="1" t="s">
        <v>8073</v>
      </c>
      <c r="H1442" s="1" t="s">
        <v>8074</v>
      </c>
      <c r="I1442" s="1" t="str">
        <f ca="1">IFERROR(__xludf.DUMMYFUNCTION("GOOGLETRANSLATE(O1442,""en"",""pt"")"),"1")</f>
        <v>1</v>
      </c>
      <c r="J1442" s="1" t="str">
        <f ca="1">IFERROR(__xludf.DUMMYFUNCTION("GOOGLETRANSLATE(Q1442,""en"",""pt"")"),"Pacote de polietileno")</f>
        <v>Pacote de polietileno</v>
      </c>
      <c r="K1442" s="3">
        <v>44353</v>
      </c>
      <c r="L1442" s="3">
        <v>44354</v>
      </c>
      <c r="M1442" s="1">
        <v>84</v>
      </c>
      <c r="N1442" s="1" t="s">
        <v>7038</v>
      </c>
      <c r="O1442" s="1" t="s">
        <v>8075</v>
      </c>
      <c r="P1442" s="1">
        <v>119</v>
      </c>
      <c r="Q1442" s="1" t="s">
        <v>8077</v>
      </c>
      <c r="R1442">
        <f t="shared" ca="1" si="22"/>
        <v>0</v>
      </c>
      <c r="S1442">
        <f t="shared" ca="1" si="22"/>
        <v>1</v>
      </c>
    </row>
    <row r="1443" spans="1:19" ht="13.2">
      <c r="A1443" s="1" t="s">
        <v>8078</v>
      </c>
      <c r="B1443" s="1">
        <v>41</v>
      </c>
      <c r="C1443" s="1" t="str">
        <f ca="1">IFERROR(__xludf.DUMMYFUNCTION("GOOGLETRANSLATE(D1443,""en"",""pt"")"),"Pequeno")</f>
        <v>Pequeno</v>
      </c>
      <c r="D1443" s="3">
        <v>43709</v>
      </c>
      <c r="E1443" s="1">
        <v>5</v>
      </c>
      <c r="F1443" s="2" t="str">
        <f ca="1">IFERROR(__xludf.DUMMYFUNCTION("GOOGLETRANSLATE(I1443,""en"",""pt"")"),"Sorvete")</f>
        <v>Sorvete</v>
      </c>
      <c r="G1443" s="1" t="s">
        <v>8079</v>
      </c>
      <c r="H1443" s="1" t="s">
        <v>8080</v>
      </c>
      <c r="I1443" s="1" t="str">
        <f ca="1">IFERROR(__xludf.DUMMYFUNCTION("GOOGLETRANSLATE(O1443,""en"",""pt"")"),"26")</f>
        <v>26</v>
      </c>
      <c r="J1443" s="1" t="str">
        <f ca="1">IFERROR(__xludf.DUMMYFUNCTION("GOOGLETRANSLATE(Q1443,""en"",""pt"")"),"Congeladas")</f>
        <v>Congeladas</v>
      </c>
      <c r="K1443" s="3">
        <v>43687</v>
      </c>
      <c r="L1443" s="3">
        <v>43713</v>
      </c>
      <c r="M1443" s="1">
        <v>104</v>
      </c>
      <c r="N1443" s="1" t="s">
        <v>3603</v>
      </c>
      <c r="O1443" s="1" t="s">
        <v>8081</v>
      </c>
      <c r="P1443" s="1">
        <v>85</v>
      </c>
      <c r="Q1443" s="1" t="s">
        <v>8082</v>
      </c>
      <c r="R1443">
        <f t="shared" ca="1" si="22"/>
        <v>0</v>
      </c>
      <c r="S1443">
        <f t="shared" ca="1" si="22"/>
        <v>0</v>
      </c>
    </row>
    <row r="1444" spans="1:19" ht="13.2">
      <c r="A1444" s="1" t="s">
        <v>8083</v>
      </c>
      <c r="B1444" s="1">
        <v>13</v>
      </c>
      <c r="C1444" s="1" t="str">
        <f ca="1">IFERROR(__xludf.DUMMYFUNCTION("GOOGLETRANSLATE(D1444,""en"",""pt"")"),"Grande")</f>
        <v>Grande</v>
      </c>
      <c r="D1444" s="3">
        <v>44743</v>
      </c>
      <c r="E1444" s="1">
        <v>9</v>
      </c>
      <c r="F1444" s="2" t="str">
        <f ca="1">IFERROR(__xludf.DUMMYFUNCTION("GOOGLETRANSLATE(I1444,""en"",""pt"")"),"Painel")</f>
        <v>Painel</v>
      </c>
      <c r="G1444" s="1" t="s">
        <v>8084</v>
      </c>
      <c r="H1444" s="1" t="s">
        <v>4719</v>
      </c>
      <c r="I1444" s="1" t="str">
        <f ca="1">IFERROR(__xludf.DUMMYFUNCTION("GOOGLETRANSLATE(O1444,""en"",""pt"")"),"14")</f>
        <v>14</v>
      </c>
      <c r="J1444" s="1" t="str">
        <f ca="1">IFERROR(__xludf.DUMMYFUNCTION("GOOGLETRANSLATE(Q1444,""en"",""pt"")"),"Refrigerado")</f>
        <v>Refrigerado</v>
      </c>
      <c r="K1444" s="3">
        <v>44694</v>
      </c>
      <c r="L1444" s="3">
        <v>44708</v>
      </c>
      <c r="M1444" s="1">
        <v>81</v>
      </c>
      <c r="N1444" s="1" t="s">
        <v>8085</v>
      </c>
      <c r="O1444" s="1" t="s">
        <v>8086</v>
      </c>
      <c r="P1444" s="1">
        <v>634</v>
      </c>
      <c r="Q1444" s="1" t="s">
        <v>8087</v>
      </c>
      <c r="R1444">
        <f t="shared" ca="1" si="22"/>
        <v>0</v>
      </c>
      <c r="S1444">
        <f t="shared" ca="1" si="22"/>
        <v>1</v>
      </c>
    </row>
    <row r="1445" spans="1:19" ht="13.2">
      <c r="A1445" s="1" t="s">
        <v>8088</v>
      </c>
      <c r="B1445" s="1">
        <v>27</v>
      </c>
      <c r="C1445" s="1" t="str">
        <f ca="1">IFERROR(__xludf.DUMMYFUNCTION("GOOGLETRANSLATE(D1445,""en"",""pt"")"),"Médio")</f>
        <v>Médio</v>
      </c>
      <c r="D1445" s="3">
        <v>44157</v>
      </c>
      <c r="E1445" s="1">
        <v>2</v>
      </c>
      <c r="F1445" s="2" t="str">
        <f ca="1">IFERROR(__xludf.DUMMYFUNCTION("GOOGLETRANSLATE(I1445,""en"",""pt"")"),"Manteiga")</f>
        <v>Manteiga</v>
      </c>
      <c r="G1445" s="1" t="s">
        <v>8089</v>
      </c>
      <c r="H1445" s="1" t="s">
        <v>2085</v>
      </c>
      <c r="I1445" s="1" t="str">
        <f ca="1">IFERROR(__xludf.DUMMYFUNCTION("GOOGLETRANSLATE(O1445,""en"",""pt"")"),"34")</f>
        <v>34</v>
      </c>
      <c r="J1445" s="1" t="str">
        <f ca="1">IFERROR(__xludf.DUMMYFUNCTION("GOOGLETRANSLATE(Q1445,""en"",""pt"")"),"Congeladas")</f>
        <v>Congeladas</v>
      </c>
      <c r="K1445" s="3">
        <v>44126</v>
      </c>
      <c r="L1445" s="3">
        <v>44160</v>
      </c>
      <c r="M1445" s="1">
        <v>524</v>
      </c>
      <c r="N1445" s="1" t="s">
        <v>304</v>
      </c>
      <c r="O1445" s="1" t="s">
        <v>8090</v>
      </c>
      <c r="P1445" s="1">
        <v>251</v>
      </c>
      <c r="Q1445" s="1" t="s">
        <v>8091</v>
      </c>
      <c r="R1445">
        <f t="shared" ca="1" si="22"/>
        <v>0</v>
      </c>
      <c r="S1445">
        <f t="shared" ca="1" si="22"/>
        <v>1</v>
      </c>
    </row>
    <row r="1446" spans="1:19" ht="13.2">
      <c r="A1446" s="1" t="s">
        <v>8092</v>
      </c>
      <c r="B1446" s="1">
        <v>59</v>
      </c>
      <c r="C1446" s="1" t="str">
        <f ca="1">IFERROR(__xludf.DUMMYFUNCTION("GOOGLETRANSLATE(D1446,""en"",""pt"")"),"Médio")</f>
        <v>Médio</v>
      </c>
      <c r="D1446" s="3">
        <v>44903</v>
      </c>
      <c r="E1446" s="1">
        <v>6</v>
      </c>
      <c r="F1446" s="2" t="str">
        <f ca="1">IFERROR(__xludf.DUMMYFUNCTION("GOOGLETRANSLATE(I1446,""en"",""pt"")"),"Coalhada")</f>
        <v>Coalhada</v>
      </c>
      <c r="G1446" s="1" t="s">
        <v>8093</v>
      </c>
      <c r="H1446" s="1" t="s">
        <v>8094</v>
      </c>
      <c r="I1446" s="1" t="str">
        <f ca="1">IFERROR(__xludf.DUMMYFUNCTION("GOOGLETRANSLATE(O1446,""en"",""pt"")"),"5")</f>
        <v>5</v>
      </c>
      <c r="J1446" s="1" t="str">
        <f ca="1">IFERROR(__xludf.DUMMYFUNCTION("GOOGLETRANSLATE(Q1446,""en"",""pt"")"),"Refrigerado")</f>
        <v>Refrigerado</v>
      </c>
      <c r="K1446" s="3">
        <v>44862</v>
      </c>
      <c r="L1446" s="3">
        <v>44867</v>
      </c>
      <c r="M1446" s="1">
        <v>440</v>
      </c>
      <c r="N1446" s="4">
        <v>45603</v>
      </c>
      <c r="O1446" s="5">
        <v>448610</v>
      </c>
      <c r="P1446" s="1">
        <v>46</v>
      </c>
      <c r="Q1446" s="1" t="s">
        <v>8095</v>
      </c>
      <c r="R1446">
        <f t="shared" ca="1" si="22"/>
        <v>0</v>
      </c>
      <c r="S1446">
        <f t="shared" ca="1" si="22"/>
        <v>1</v>
      </c>
    </row>
    <row r="1447" spans="1:19" ht="13.2">
      <c r="A1447" s="1" t="s">
        <v>8096</v>
      </c>
      <c r="B1447" s="1">
        <v>33</v>
      </c>
      <c r="C1447" s="1" t="str">
        <f ca="1">IFERROR(__xludf.DUMMYFUNCTION("GOOGLETRANSLATE(D1447,""en"",""pt"")"),"Médio")</f>
        <v>Médio</v>
      </c>
      <c r="D1447" s="3">
        <v>44667</v>
      </c>
      <c r="E1447" s="1">
        <v>6</v>
      </c>
      <c r="F1447" s="2" t="str">
        <f ca="1">IFERROR(__xludf.DUMMYFUNCTION("GOOGLETRANSLATE(I1447,""en"",""pt"")"),"Coalhada")</f>
        <v>Coalhada</v>
      </c>
      <c r="G1447" s="1" t="s">
        <v>8097</v>
      </c>
      <c r="H1447" s="1" t="s">
        <v>8098</v>
      </c>
      <c r="I1447" s="1" t="str">
        <f ca="1">IFERROR(__xludf.DUMMYFUNCTION("GOOGLETRANSLATE(O1447,""en"",""pt"")"),"5")</f>
        <v>5</v>
      </c>
      <c r="J1447" s="1" t="str">
        <f ca="1">IFERROR(__xludf.DUMMYFUNCTION("GOOGLETRANSLATE(Q1447,""en"",""pt"")"),"Refrigerado")</f>
        <v>Refrigerado</v>
      </c>
      <c r="K1447" s="3">
        <v>44661</v>
      </c>
      <c r="L1447" s="3">
        <v>44666</v>
      </c>
      <c r="M1447" s="1">
        <v>299</v>
      </c>
      <c r="N1447" s="1" t="s">
        <v>8099</v>
      </c>
      <c r="O1447" s="1" t="s">
        <v>8100</v>
      </c>
      <c r="P1447" s="1">
        <v>274</v>
      </c>
      <c r="Q1447" s="1" t="s">
        <v>8101</v>
      </c>
      <c r="R1447">
        <f t="shared" ca="1" si="22"/>
        <v>1</v>
      </c>
      <c r="S1447">
        <f t="shared" ca="1" si="22"/>
        <v>1</v>
      </c>
    </row>
    <row r="1448" spans="1:19" ht="13.2">
      <c r="A1448" s="1" t="s">
        <v>8102</v>
      </c>
      <c r="B1448" s="1">
        <v>88</v>
      </c>
      <c r="C1448" s="1" t="str">
        <f ca="1">IFERROR(__xludf.DUMMYFUNCTION("GOOGLETRANSLATE(D1448,""en"",""pt"")"),"Pequeno")</f>
        <v>Pequeno</v>
      </c>
      <c r="D1448" s="3">
        <v>43507</v>
      </c>
      <c r="E1448" s="1">
        <v>5</v>
      </c>
      <c r="F1448" s="2" t="str">
        <f ca="1">IFERROR(__xludf.DUMMYFUNCTION("GOOGLETRANSLATE(I1448,""en"",""pt"")"),"Sorvete")</f>
        <v>Sorvete</v>
      </c>
      <c r="G1448" s="1" t="s">
        <v>8103</v>
      </c>
      <c r="H1448" s="1" t="s">
        <v>8104</v>
      </c>
      <c r="I1448" s="1" t="str">
        <f ca="1">IFERROR(__xludf.DUMMYFUNCTION("GOOGLETRANSLATE(O1448,""en"",""pt"")"),"22")</f>
        <v>22</v>
      </c>
      <c r="J1448" s="1" t="str">
        <f ca="1">IFERROR(__xludf.DUMMYFUNCTION("GOOGLETRANSLATE(Q1448,""en"",""pt"")"),"Congeladas")</f>
        <v>Congeladas</v>
      </c>
      <c r="K1448" s="3">
        <v>43468</v>
      </c>
      <c r="L1448" s="3">
        <v>43490</v>
      </c>
      <c r="M1448" s="1">
        <v>930</v>
      </c>
      <c r="N1448" s="6">
        <v>45560</v>
      </c>
      <c r="O1448" s="1" t="s">
        <v>8105</v>
      </c>
      <c r="P1448" s="1">
        <v>32</v>
      </c>
      <c r="Q1448" s="1" t="s">
        <v>7088</v>
      </c>
      <c r="R1448">
        <f t="shared" ca="1" si="22"/>
        <v>1</v>
      </c>
      <c r="S1448">
        <f t="shared" ca="1" si="22"/>
        <v>1</v>
      </c>
    </row>
    <row r="1449" spans="1:19" ht="13.2">
      <c r="A1449" s="1" t="s">
        <v>8106</v>
      </c>
      <c r="B1449" s="1">
        <v>93</v>
      </c>
      <c r="C1449" s="1" t="str">
        <f ca="1">IFERROR(__xludf.DUMMYFUNCTION("GOOGLETRANSLATE(D1449,""en"",""pt"")"),"Médio")</f>
        <v>Médio</v>
      </c>
      <c r="D1449" s="3">
        <v>43748</v>
      </c>
      <c r="E1449" s="1">
        <v>9</v>
      </c>
      <c r="F1449" s="2" t="str">
        <f ca="1">IFERROR(__xludf.DUMMYFUNCTION("GOOGLETRANSLATE(I1449,""en"",""pt"")"),"Painel")</f>
        <v>Painel</v>
      </c>
      <c r="G1449" s="1" t="s">
        <v>8107</v>
      </c>
      <c r="H1449" s="1" t="s">
        <v>8108</v>
      </c>
      <c r="I1449" s="1" t="str">
        <f ca="1">IFERROR(__xludf.DUMMYFUNCTION("GOOGLETRANSLATE(O1449,""en"",""pt"")"),"12")</f>
        <v>12</v>
      </c>
      <c r="J1449" s="1" t="str">
        <f ca="1">IFERROR(__xludf.DUMMYFUNCTION("GOOGLETRANSLATE(Q1449,""en"",""pt"")"),"Refrigerado")</f>
        <v>Refrigerado</v>
      </c>
      <c r="K1449" s="3">
        <v>43705</v>
      </c>
      <c r="L1449" s="3">
        <v>43717</v>
      </c>
      <c r="M1449" s="1">
        <v>195</v>
      </c>
      <c r="N1449" s="1" t="s">
        <v>7269</v>
      </c>
      <c r="O1449" s="1" t="s">
        <v>8109</v>
      </c>
      <c r="P1449" s="1">
        <v>100</v>
      </c>
      <c r="Q1449" s="1" t="s">
        <v>8111</v>
      </c>
      <c r="R1449">
        <f t="shared" ca="1" si="22"/>
        <v>0</v>
      </c>
      <c r="S1449">
        <f t="shared" ca="1" si="22"/>
        <v>1</v>
      </c>
    </row>
    <row r="1450" spans="1:19" ht="13.2">
      <c r="A1450" s="1" t="s">
        <v>8112</v>
      </c>
      <c r="B1450" s="1">
        <v>59</v>
      </c>
      <c r="C1450" s="1" t="str">
        <f ca="1">IFERROR(__xludf.DUMMYFUNCTION("GOOGLETRANSLATE(D1450,""en"",""pt"")"),"Grande")</f>
        <v>Grande</v>
      </c>
      <c r="D1450" s="3">
        <v>43576</v>
      </c>
      <c r="E1450" s="1">
        <v>8</v>
      </c>
      <c r="F1450" s="2" t="str">
        <f ca="1">IFERROR(__xludf.DUMMYFUNCTION("GOOGLETRANSLATE(I1450,""en"",""pt"")"),"Soro de leite coalhado")</f>
        <v>Soro de leite coalhado</v>
      </c>
      <c r="G1450" s="1" t="s">
        <v>8113</v>
      </c>
      <c r="H1450" s="1" t="s">
        <v>2445</v>
      </c>
      <c r="I1450" s="1" t="str">
        <f ca="1">IFERROR(__xludf.DUMMYFUNCTION("GOOGLETRANSLATE(O1450,""en"",""pt"")"),"14")</f>
        <v>14</v>
      </c>
      <c r="J1450" s="1" t="str">
        <f ca="1">IFERROR(__xludf.DUMMYFUNCTION("GOOGLETRANSLATE(Q1450,""en"",""pt"")"),"Refrigerado")</f>
        <v>Refrigerado</v>
      </c>
      <c r="K1450" s="3">
        <v>43549</v>
      </c>
      <c r="L1450" s="3">
        <v>43563</v>
      </c>
      <c r="M1450" s="1">
        <v>8</v>
      </c>
      <c r="N1450" s="1" t="s">
        <v>8114</v>
      </c>
      <c r="O1450" s="1" t="s">
        <v>8115</v>
      </c>
      <c r="P1450" s="1">
        <v>7</v>
      </c>
      <c r="Q1450" s="1" t="s">
        <v>6883</v>
      </c>
      <c r="R1450">
        <f t="shared" ca="1" si="22"/>
        <v>1</v>
      </c>
      <c r="S1450">
        <f t="shared" ca="1" si="22"/>
        <v>0</v>
      </c>
    </row>
    <row r="1451" spans="1:19" ht="13.2">
      <c r="A1451" s="1" t="s">
        <v>8116</v>
      </c>
      <c r="B1451" s="1">
        <v>92</v>
      </c>
      <c r="C1451" s="1" t="str">
        <f ca="1">IFERROR(__xludf.DUMMYFUNCTION("GOOGLETRANSLATE(D1451,""en"",""pt"")"),"Médio")</f>
        <v>Médio</v>
      </c>
      <c r="D1451" s="3">
        <v>43925</v>
      </c>
      <c r="E1451" s="1">
        <v>9</v>
      </c>
      <c r="F1451" s="2" t="str">
        <f ca="1">IFERROR(__xludf.DUMMYFUNCTION("GOOGLETRANSLATE(I1451,""en"",""pt"")"),"Painel")</f>
        <v>Painel</v>
      </c>
      <c r="G1451" s="1" t="s">
        <v>6989</v>
      </c>
      <c r="H1451" s="1" t="s">
        <v>8117</v>
      </c>
      <c r="I1451" s="1" t="str">
        <f ca="1">IFERROR(__xludf.DUMMYFUNCTION("GOOGLETRANSLATE(O1451,""en"",""pt"")"),"9")</f>
        <v>9</v>
      </c>
      <c r="J1451" s="1" t="str">
        <f ca="1">IFERROR(__xludf.DUMMYFUNCTION("GOOGLETRANSLATE(Q1451,""en"",""pt"")"),"Refrigerado")</f>
        <v>Refrigerado</v>
      </c>
      <c r="K1451" s="3">
        <v>43909</v>
      </c>
      <c r="L1451" s="3">
        <v>43918</v>
      </c>
      <c r="M1451" s="1">
        <v>30</v>
      </c>
      <c r="N1451" s="1" t="s">
        <v>8118</v>
      </c>
      <c r="O1451" s="5">
        <v>52475</v>
      </c>
      <c r="P1451" s="1">
        <v>129</v>
      </c>
      <c r="Q1451" s="1" t="s">
        <v>8119</v>
      </c>
      <c r="R1451">
        <f t="shared" ca="1" si="22"/>
        <v>1</v>
      </c>
      <c r="S1451">
        <f t="shared" ca="1" si="22"/>
        <v>1</v>
      </c>
    </row>
    <row r="1452" spans="1:19" ht="13.2">
      <c r="A1452" s="1" t="s">
        <v>8120</v>
      </c>
      <c r="B1452" s="1">
        <v>57</v>
      </c>
      <c r="C1452" s="1" t="str">
        <f ca="1">IFERROR(__xludf.DUMMYFUNCTION("GOOGLETRANSLATE(D1452,""en"",""pt"")"),"Médio")</f>
        <v>Médio</v>
      </c>
      <c r="D1452" s="3">
        <v>44517</v>
      </c>
      <c r="E1452" s="1">
        <v>9</v>
      </c>
      <c r="F1452" s="2" t="str">
        <f ca="1">IFERROR(__xludf.DUMMYFUNCTION("GOOGLETRANSLATE(I1452,""en"",""pt"")"),"Painel")</f>
        <v>Painel</v>
      </c>
      <c r="G1452" s="1" t="s">
        <v>8121</v>
      </c>
      <c r="H1452" s="4">
        <v>45486</v>
      </c>
      <c r="I1452" s="1" t="str">
        <f ca="1">IFERROR(__xludf.DUMMYFUNCTION("GOOGLETRANSLATE(O1452,""en"",""pt"")"),"8")</f>
        <v>8</v>
      </c>
      <c r="J1452" s="1" t="str">
        <f ca="1">IFERROR(__xludf.DUMMYFUNCTION("GOOGLETRANSLATE(Q1452,""en"",""pt"")"),"Refrigerado")</f>
        <v>Refrigerado</v>
      </c>
      <c r="K1452" s="3">
        <v>44473</v>
      </c>
      <c r="L1452" s="3">
        <v>44481</v>
      </c>
      <c r="M1452" s="1">
        <v>59</v>
      </c>
      <c r="N1452" s="1" t="s">
        <v>8122</v>
      </c>
      <c r="O1452" s="1" t="s">
        <v>8123</v>
      </c>
      <c r="P1452" s="1">
        <v>77</v>
      </c>
      <c r="Q1452" s="1" t="s">
        <v>8124</v>
      </c>
      <c r="R1452">
        <f t="shared" ca="1" si="22"/>
        <v>0</v>
      </c>
      <c r="S1452">
        <f t="shared" ca="1" si="22"/>
        <v>1</v>
      </c>
    </row>
    <row r="1453" spans="1:19" ht="13.2">
      <c r="A1453" s="1" t="s">
        <v>8125</v>
      </c>
      <c r="B1453" s="1">
        <v>83</v>
      </c>
      <c r="C1453" s="1" t="str">
        <f ca="1">IFERROR(__xludf.DUMMYFUNCTION("GOOGLETRANSLATE(D1453,""en"",""pt"")"),"Pequeno")</f>
        <v>Pequeno</v>
      </c>
      <c r="D1453" s="3">
        <v>44234</v>
      </c>
      <c r="E1453" s="1">
        <v>7</v>
      </c>
      <c r="F1453" s="2" t="str">
        <f ca="1">IFERROR(__xludf.DUMMYFUNCTION("GOOGLETRANSLATE(I1453,""en"",""pt"")"),"Lassi")</f>
        <v>Lassi</v>
      </c>
      <c r="G1453" s="1" t="s">
        <v>8126</v>
      </c>
      <c r="H1453" s="1" t="s">
        <v>6300</v>
      </c>
      <c r="I1453" s="1" t="str">
        <f ca="1">IFERROR(__xludf.DUMMYFUNCTION("GOOGLETRANSLATE(O1453,""en"",""pt"")"),"16")</f>
        <v>16</v>
      </c>
      <c r="J1453" s="1" t="str">
        <f ca="1">IFERROR(__xludf.DUMMYFUNCTION("GOOGLETRANSLATE(Q1453,""en"",""pt"")"),"Refrigerado")</f>
        <v>Refrigerado</v>
      </c>
      <c r="K1453" s="3">
        <v>44212</v>
      </c>
      <c r="L1453" s="3">
        <v>44228</v>
      </c>
      <c r="M1453" s="1">
        <v>573</v>
      </c>
      <c r="N1453" s="1" t="s">
        <v>8127</v>
      </c>
      <c r="O1453" s="1" t="s">
        <v>8128</v>
      </c>
      <c r="P1453" s="1">
        <v>39</v>
      </c>
      <c r="Q1453" s="1" t="s">
        <v>8130</v>
      </c>
      <c r="R1453">
        <f t="shared" ca="1" si="22"/>
        <v>1</v>
      </c>
      <c r="S1453">
        <f t="shared" ca="1" si="22"/>
        <v>1</v>
      </c>
    </row>
    <row r="1454" spans="1:19" ht="13.2">
      <c r="A1454" s="1" t="s">
        <v>8131</v>
      </c>
      <c r="B1454" s="1">
        <v>35</v>
      </c>
      <c r="C1454" s="1" t="str">
        <f ca="1">IFERROR(__xludf.DUMMYFUNCTION("GOOGLETRANSLATE(D1454,""en"",""pt"")"),"Pequeno")</f>
        <v>Pequeno</v>
      </c>
      <c r="D1454" s="3">
        <v>43652</v>
      </c>
      <c r="E1454" s="1">
        <v>5</v>
      </c>
      <c r="F1454" s="2" t="str">
        <f ca="1">IFERROR(__xludf.DUMMYFUNCTION("GOOGLETRANSLATE(I1454,""en"",""pt"")"),"Sorvete")</f>
        <v>Sorvete</v>
      </c>
      <c r="G1454" s="1" t="s">
        <v>8132</v>
      </c>
      <c r="H1454" s="1" t="s">
        <v>8133</v>
      </c>
      <c r="I1454" s="1" t="str">
        <f ca="1">IFERROR(__xludf.DUMMYFUNCTION("GOOGLETRANSLATE(O1454,""en"",""pt"")"),"27")</f>
        <v>27</v>
      </c>
      <c r="J1454" s="1" t="str">
        <f ca="1">IFERROR(__xludf.DUMMYFUNCTION("GOOGLETRANSLATE(Q1454,""en"",""pt"")"),"Congeladas")</f>
        <v>Congeladas</v>
      </c>
      <c r="K1454" s="3">
        <v>43637</v>
      </c>
      <c r="L1454" s="3">
        <v>43664</v>
      </c>
      <c r="M1454" s="1">
        <v>749</v>
      </c>
      <c r="N1454" s="1" t="s">
        <v>8134</v>
      </c>
      <c r="O1454" s="1" t="s">
        <v>8135</v>
      </c>
      <c r="P1454" s="1">
        <v>90</v>
      </c>
      <c r="Q1454" s="1" t="s">
        <v>8136</v>
      </c>
      <c r="R1454">
        <f t="shared" ca="1" si="22"/>
        <v>1</v>
      </c>
      <c r="S1454">
        <f t="shared" ca="1" si="22"/>
        <v>0</v>
      </c>
    </row>
    <row r="1455" spans="1:19" ht="13.2">
      <c r="A1455" s="1" t="s">
        <v>8137</v>
      </c>
      <c r="B1455" s="1">
        <v>54</v>
      </c>
      <c r="C1455" s="1" t="str">
        <f ca="1">IFERROR(__xludf.DUMMYFUNCTION("GOOGLETRANSLATE(D1455,""en"",""pt"")"),"Pequeno")</f>
        <v>Pequeno</v>
      </c>
      <c r="D1455" s="3">
        <v>44037</v>
      </c>
      <c r="E1455" s="1">
        <v>6</v>
      </c>
      <c r="F1455" s="2" t="str">
        <f ca="1">IFERROR(__xludf.DUMMYFUNCTION("GOOGLETRANSLATE(I1455,""en"",""pt"")"),"Coalhada")</f>
        <v>Coalhada</v>
      </c>
      <c r="G1455" s="1" t="s">
        <v>8138</v>
      </c>
      <c r="H1455" s="1" t="s">
        <v>8139</v>
      </c>
      <c r="I1455" s="1" t="str">
        <f ca="1">IFERROR(__xludf.DUMMYFUNCTION("GOOGLETRANSLATE(O1455,""en"",""pt"")"),"5")</f>
        <v>5</v>
      </c>
      <c r="J1455" s="1" t="str">
        <f ca="1">IFERROR(__xludf.DUMMYFUNCTION("GOOGLETRANSLATE(Q1455,""en"",""pt"")"),"Refrigerado")</f>
        <v>Refrigerado</v>
      </c>
      <c r="K1455" s="3">
        <v>43986</v>
      </c>
      <c r="L1455" s="3">
        <v>43991</v>
      </c>
      <c r="M1455" s="1">
        <v>116</v>
      </c>
      <c r="N1455" s="1" t="s">
        <v>8140</v>
      </c>
      <c r="O1455" s="1" t="s">
        <v>8141</v>
      </c>
      <c r="P1455" s="1">
        <v>201</v>
      </c>
      <c r="Q1455" s="1" t="s">
        <v>8142</v>
      </c>
      <c r="R1455">
        <f t="shared" ca="1" si="22"/>
        <v>0</v>
      </c>
      <c r="S1455">
        <f t="shared" ca="1" si="22"/>
        <v>0</v>
      </c>
    </row>
    <row r="1456" spans="1:19" ht="13.2">
      <c r="A1456" s="1" t="s">
        <v>8143</v>
      </c>
      <c r="B1456" s="1">
        <v>28</v>
      </c>
      <c r="C1456" s="1" t="str">
        <f ca="1">IFERROR(__xludf.DUMMYFUNCTION("GOOGLETRANSLATE(D1456,""en"",""pt"")"),"Grande")</f>
        <v>Grande</v>
      </c>
      <c r="D1456" s="3">
        <v>43910</v>
      </c>
      <c r="E1456" s="1">
        <v>6</v>
      </c>
      <c r="F1456" s="2" t="str">
        <f ca="1">IFERROR(__xludf.DUMMYFUNCTION("GOOGLETRANSLATE(I1456,""en"",""pt"")"),"Coalhada")</f>
        <v>Coalhada</v>
      </c>
      <c r="G1456" s="1" t="s">
        <v>8144</v>
      </c>
      <c r="H1456" s="1" t="s">
        <v>7069</v>
      </c>
      <c r="I1456" s="1" t="str">
        <f ca="1">IFERROR(__xludf.DUMMYFUNCTION("GOOGLETRANSLATE(O1456,""en"",""pt"")"),"5")</f>
        <v>5</v>
      </c>
      <c r="J1456" s="1" t="str">
        <f ca="1">IFERROR(__xludf.DUMMYFUNCTION("GOOGLETRANSLATE(Q1456,""en"",""pt"")"),"Refrigerado")</f>
        <v>Refrigerado</v>
      </c>
      <c r="K1456" s="3">
        <v>43863</v>
      </c>
      <c r="L1456" s="3">
        <v>43868</v>
      </c>
      <c r="M1456" s="1">
        <v>261</v>
      </c>
      <c r="N1456" s="1" t="s">
        <v>6002</v>
      </c>
      <c r="O1456" s="1" t="s">
        <v>8145</v>
      </c>
      <c r="P1456" s="1">
        <v>210</v>
      </c>
      <c r="Q1456" s="1" t="s">
        <v>244</v>
      </c>
      <c r="R1456">
        <f t="shared" ca="1" si="22"/>
        <v>0</v>
      </c>
      <c r="S1456">
        <f t="shared" ca="1" si="22"/>
        <v>0</v>
      </c>
    </row>
    <row r="1457" spans="1:19" ht="13.2">
      <c r="A1457" s="1" t="s">
        <v>8146</v>
      </c>
      <c r="B1457" s="1">
        <v>40</v>
      </c>
      <c r="C1457" s="1" t="str">
        <f ca="1">IFERROR(__xludf.DUMMYFUNCTION("GOOGLETRANSLATE(D1457,""en"",""pt"")"),"Médio")</f>
        <v>Médio</v>
      </c>
      <c r="D1457" s="3">
        <v>43882</v>
      </c>
      <c r="E1457" s="1">
        <v>8</v>
      </c>
      <c r="F1457" s="2" t="str">
        <f ca="1">IFERROR(__xludf.DUMMYFUNCTION("GOOGLETRANSLATE(I1457,""en"",""pt"")"),"Soro de leite coalhado")</f>
        <v>Soro de leite coalhado</v>
      </c>
      <c r="G1457" s="1" t="s">
        <v>8147</v>
      </c>
      <c r="H1457" s="1" t="s">
        <v>8148</v>
      </c>
      <c r="I1457" s="1" t="str">
        <f ca="1">IFERROR(__xludf.DUMMYFUNCTION("GOOGLETRANSLATE(O1457,""en"",""pt"")"),"8")</f>
        <v>8</v>
      </c>
      <c r="J1457" s="1" t="str">
        <f ca="1">IFERROR(__xludf.DUMMYFUNCTION("GOOGLETRANSLATE(Q1457,""en"",""pt"")"),"Refrigerado")</f>
        <v>Refrigerado</v>
      </c>
      <c r="K1457" s="3">
        <v>43880</v>
      </c>
      <c r="L1457" s="3">
        <v>43888</v>
      </c>
      <c r="M1457" s="1">
        <v>161</v>
      </c>
      <c r="N1457" s="1" t="s">
        <v>8149</v>
      </c>
      <c r="O1457" s="1" t="s">
        <v>8150</v>
      </c>
      <c r="P1457" s="1">
        <v>4</v>
      </c>
      <c r="Q1457" s="1" t="s">
        <v>8151</v>
      </c>
      <c r="R1457">
        <f t="shared" ca="1" si="22"/>
        <v>1</v>
      </c>
      <c r="S1457">
        <f t="shared" ca="1" si="22"/>
        <v>0</v>
      </c>
    </row>
    <row r="1458" spans="1:19" ht="13.2">
      <c r="A1458" s="1" t="s">
        <v>8152</v>
      </c>
      <c r="B1458" s="1">
        <v>73</v>
      </c>
      <c r="C1458" s="1" t="str">
        <f ca="1">IFERROR(__xludf.DUMMYFUNCTION("GOOGLETRANSLATE(D1458,""en"",""pt"")"),"Médio")</f>
        <v>Médio</v>
      </c>
      <c r="D1458" s="3">
        <v>44661</v>
      </c>
      <c r="E1458" s="1">
        <v>2</v>
      </c>
      <c r="F1458" s="2" t="str">
        <f ca="1">IFERROR(__xludf.DUMMYFUNCTION("GOOGLETRANSLATE(I1458,""en"",""pt"")"),"Manteiga")</f>
        <v>Manteiga</v>
      </c>
      <c r="G1458" s="1" t="s">
        <v>8153</v>
      </c>
      <c r="H1458" s="1" t="s">
        <v>8154</v>
      </c>
      <c r="I1458" s="1" t="str">
        <f ca="1">IFERROR(__xludf.DUMMYFUNCTION("GOOGLETRANSLATE(O1458,""en"",""pt"")"),"29")</f>
        <v>29</v>
      </c>
      <c r="J1458" s="1" t="str">
        <f ca="1">IFERROR(__xludf.DUMMYFUNCTION("GOOGLETRANSLATE(Q1458,""en"",""pt"")"),"Congeladas")</f>
        <v>Congeladas</v>
      </c>
      <c r="K1458" s="3">
        <v>44649</v>
      </c>
      <c r="L1458" s="3">
        <v>44678</v>
      </c>
      <c r="M1458" s="1">
        <v>98</v>
      </c>
      <c r="N1458" s="1" t="s">
        <v>8155</v>
      </c>
      <c r="O1458" s="1" t="s">
        <v>8156</v>
      </c>
      <c r="P1458" s="1">
        <v>532</v>
      </c>
      <c r="Q1458" s="1" t="s">
        <v>8158</v>
      </c>
      <c r="R1458">
        <f t="shared" ca="1" si="22"/>
        <v>1</v>
      </c>
      <c r="S1458">
        <f t="shared" ca="1" si="22"/>
        <v>0</v>
      </c>
    </row>
    <row r="1459" spans="1:19" ht="13.2">
      <c r="A1459" s="1" t="s">
        <v>8159</v>
      </c>
      <c r="B1459" s="1">
        <v>30</v>
      </c>
      <c r="C1459" s="1" t="str">
        <f ca="1">IFERROR(__xludf.DUMMYFUNCTION("GOOGLETRANSLATE(D1459,""en"",""pt"")"),"Médio")</f>
        <v>Médio</v>
      </c>
      <c r="D1459" s="3">
        <v>44913</v>
      </c>
      <c r="E1459" s="1">
        <v>3</v>
      </c>
      <c r="F1459" s="2" t="str">
        <f ca="1">IFERROR(__xludf.DUMMYFUNCTION("GOOGLETRANSLATE(I1459,""en"",""pt"")"),"Queijo")</f>
        <v>Queijo</v>
      </c>
      <c r="G1459" s="1" t="s">
        <v>8160</v>
      </c>
      <c r="H1459" s="1" t="s">
        <v>8161</v>
      </c>
      <c r="I1459" s="1" t="str">
        <f ca="1">IFERROR(__xludf.DUMMYFUNCTION("GOOGLETRANSLATE(O1459,""en"",""pt"")"),"56")</f>
        <v>56</v>
      </c>
      <c r="J1459" s="1" t="str">
        <f ca="1">IFERROR(__xludf.DUMMYFUNCTION("GOOGLETRANSLATE(Q1459,""en"",""pt"")"),"Congeladas")</f>
        <v>Congeladas</v>
      </c>
      <c r="K1459" s="3">
        <v>44869</v>
      </c>
      <c r="L1459" s="3">
        <v>44925</v>
      </c>
      <c r="M1459" s="1">
        <v>394</v>
      </c>
      <c r="N1459" s="1" t="s">
        <v>8162</v>
      </c>
      <c r="O1459" s="1" t="s">
        <v>8163</v>
      </c>
      <c r="P1459" s="1">
        <v>94</v>
      </c>
      <c r="Q1459" s="1" t="s">
        <v>8164</v>
      </c>
      <c r="R1459">
        <f t="shared" ca="1" si="22"/>
        <v>1</v>
      </c>
      <c r="S1459">
        <f t="shared" ca="1" si="22"/>
        <v>0</v>
      </c>
    </row>
    <row r="1460" spans="1:19" ht="13.2">
      <c r="A1460" s="1" t="s">
        <v>8165</v>
      </c>
      <c r="B1460" s="1">
        <v>36</v>
      </c>
      <c r="C1460" s="1" t="str">
        <f ca="1">IFERROR(__xludf.DUMMYFUNCTION("GOOGLETRANSLATE(D1460,""en"",""pt"")"),"Médio")</f>
        <v>Médio</v>
      </c>
      <c r="D1460" s="3">
        <v>44764</v>
      </c>
      <c r="E1460" s="1">
        <v>1</v>
      </c>
      <c r="F1460" s="2" t="str">
        <f ca="1">IFERROR(__xludf.DUMMYFUNCTION("GOOGLETRANSLATE(I1460,""en"",""pt"")"),"Leite")</f>
        <v>Leite</v>
      </c>
      <c r="G1460" s="1" t="s">
        <v>8166</v>
      </c>
      <c r="H1460" s="1" t="s">
        <v>8167</v>
      </c>
      <c r="I1460" s="1" t="str">
        <f ca="1">IFERROR(__xludf.DUMMYFUNCTION("GOOGLETRANSLATE(O1460,""en"",""pt"")"),"2")</f>
        <v>2</v>
      </c>
      <c r="J1460" s="1" t="str">
        <f ca="1">IFERROR(__xludf.DUMMYFUNCTION("GOOGLETRANSLATE(Q1460,""en"",""pt"")"),"Pacote de polietileno")</f>
        <v>Pacote de polietileno</v>
      </c>
      <c r="K1460" s="3">
        <v>44754</v>
      </c>
      <c r="L1460" s="3">
        <v>44756</v>
      </c>
      <c r="M1460" s="1">
        <v>4</v>
      </c>
      <c r="N1460" s="1" t="s">
        <v>8168</v>
      </c>
      <c r="O1460" s="1" t="s">
        <v>8169</v>
      </c>
      <c r="P1460" s="1">
        <v>54</v>
      </c>
      <c r="Q1460" s="1" t="s">
        <v>8170</v>
      </c>
      <c r="R1460">
        <f t="shared" ca="1" si="22"/>
        <v>0</v>
      </c>
      <c r="S1460">
        <f t="shared" ca="1" si="22"/>
        <v>1</v>
      </c>
    </row>
    <row r="1461" spans="1:19" ht="13.2">
      <c r="A1461" s="1" t="s">
        <v>8171</v>
      </c>
      <c r="B1461" s="1">
        <v>26</v>
      </c>
      <c r="C1461" s="1" t="str">
        <f ca="1">IFERROR(__xludf.DUMMYFUNCTION("GOOGLETRANSLATE(D1461,""en"",""pt"")"),"Médio")</f>
        <v>Médio</v>
      </c>
      <c r="D1461" s="3">
        <v>44047</v>
      </c>
      <c r="E1461" s="1">
        <v>1</v>
      </c>
      <c r="F1461" s="2" t="str">
        <f ca="1">IFERROR(__xludf.DUMMYFUNCTION("GOOGLETRANSLATE(I1461,""en"",""pt"")"),"Leite")</f>
        <v>Leite</v>
      </c>
      <c r="G1461" s="1" t="s">
        <v>3580</v>
      </c>
      <c r="H1461" s="1" t="s">
        <v>2862</v>
      </c>
      <c r="I1461" s="1" t="str">
        <f ca="1">IFERROR(__xludf.DUMMYFUNCTION("GOOGLETRANSLATE(O1461,""en"",""pt"")"),"28")</f>
        <v>28</v>
      </c>
      <c r="J1461" s="1" t="str">
        <f ca="1">IFERROR(__xludf.DUMMYFUNCTION("GOOGLETRANSLATE(Q1461,""en"",""pt"")"),"Pacote Tetra")</f>
        <v>Pacote Tetra</v>
      </c>
      <c r="K1461" s="3">
        <v>43990</v>
      </c>
      <c r="L1461" s="3">
        <v>44018</v>
      </c>
      <c r="M1461" s="1">
        <v>4</v>
      </c>
      <c r="N1461" s="1" t="s">
        <v>8172</v>
      </c>
      <c r="O1461" s="1" t="s">
        <v>8173</v>
      </c>
      <c r="P1461" s="1">
        <v>22</v>
      </c>
      <c r="Q1461" s="1" t="s">
        <v>5390</v>
      </c>
      <c r="R1461">
        <f t="shared" ca="1" si="22"/>
        <v>0</v>
      </c>
      <c r="S1461">
        <f t="shared" ca="1" si="22"/>
        <v>0</v>
      </c>
    </row>
    <row r="1462" spans="1:19" ht="13.2">
      <c r="A1462" s="1" t="s">
        <v>8174</v>
      </c>
      <c r="B1462" s="1">
        <v>13</v>
      </c>
      <c r="C1462" s="1" t="str">
        <f ca="1">IFERROR(__xludf.DUMMYFUNCTION("GOOGLETRANSLATE(D1462,""en"",""pt"")"),"Grande")</f>
        <v>Grande</v>
      </c>
      <c r="D1462" s="3">
        <v>44383</v>
      </c>
      <c r="E1462" s="1">
        <v>1</v>
      </c>
      <c r="F1462" s="2" t="str">
        <f ca="1">IFERROR(__xludf.DUMMYFUNCTION("GOOGLETRANSLATE(I1462,""en"",""pt"")"),"Leite")</f>
        <v>Leite</v>
      </c>
      <c r="G1462" s="1" t="s">
        <v>8175</v>
      </c>
      <c r="H1462" s="1" t="s">
        <v>3269</v>
      </c>
      <c r="I1462" s="1" t="str">
        <f ca="1">IFERROR(__xludf.DUMMYFUNCTION("GOOGLETRANSLATE(O1462,""en"",""pt"")"),"23")</f>
        <v>23</v>
      </c>
      <c r="J1462" s="1" t="str">
        <f ca="1">IFERROR(__xludf.DUMMYFUNCTION("GOOGLETRANSLATE(Q1462,""en"",""pt"")"),"Pacote Tetra")</f>
        <v>Pacote Tetra</v>
      </c>
      <c r="K1462" s="3">
        <v>44331</v>
      </c>
      <c r="L1462" s="3">
        <v>44354</v>
      </c>
      <c r="M1462" s="1">
        <v>7</v>
      </c>
      <c r="N1462" s="1" t="s">
        <v>3342</v>
      </c>
      <c r="O1462" s="1" t="s">
        <v>8176</v>
      </c>
      <c r="P1462" s="1">
        <v>473</v>
      </c>
      <c r="Q1462" s="1" t="s">
        <v>8178</v>
      </c>
      <c r="R1462">
        <f t="shared" ca="1" si="22"/>
        <v>1</v>
      </c>
      <c r="S1462">
        <f t="shared" ca="1" si="22"/>
        <v>1</v>
      </c>
    </row>
    <row r="1463" spans="1:19" ht="13.2">
      <c r="A1463" s="1" t="s">
        <v>6576</v>
      </c>
      <c r="B1463" s="1">
        <v>45</v>
      </c>
      <c r="C1463" s="1" t="str">
        <f ca="1">IFERROR(__xludf.DUMMYFUNCTION("GOOGLETRANSLATE(D1463,""en"",""pt"")"),"Grande")</f>
        <v>Grande</v>
      </c>
      <c r="D1463" s="3">
        <v>44690</v>
      </c>
      <c r="E1463" s="1">
        <v>9</v>
      </c>
      <c r="F1463" s="2" t="str">
        <f ca="1">IFERROR(__xludf.DUMMYFUNCTION("GOOGLETRANSLATE(I1463,""en"",""pt"")"),"Painel")</f>
        <v>Painel</v>
      </c>
      <c r="G1463" s="1" t="s">
        <v>8179</v>
      </c>
      <c r="H1463" s="1" t="s">
        <v>4105</v>
      </c>
      <c r="I1463" s="1" t="str">
        <f ca="1">IFERROR(__xludf.DUMMYFUNCTION("GOOGLETRANSLATE(O1463,""en"",""pt"")"),"12")</f>
        <v>12</v>
      </c>
      <c r="J1463" s="1" t="str">
        <f ca="1">IFERROR(__xludf.DUMMYFUNCTION("GOOGLETRANSLATE(Q1463,""en"",""pt"")"),"Refrigerado")</f>
        <v>Refrigerado</v>
      </c>
      <c r="K1463" s="3">
        <v>44681</v>
      </c>
      <c r="L1463" s="3">
        <v>44693</v>
      </c>
      <c r="M1463" s="1">
        <v>18</v>
      </c>
      <c r="N1463" s="1" t="s">
        <v>8180</v>
      </c>
      <c r="O1463" s="1" t="s">
        <v>8181</v>
      </c>
      <c r="P1463" s="1">
        <v>791</v>
      </c>
      <c r="Q1463" s="1" t="s">
        <v>1531</v>
      </c>
      <c r="R1463">
        <f t="shared" ca="1" si="22"/>
        <v>1</v>
      </c>
      <c r="S1463">
        <f t="shared" ca="1" si="22"/>
        <v>0</v>
      </c>
    </row>
    <row r="1464" spans="1:19" ht="13.2">
      <c r="A1464" s="1" t="s">
        <v>8182</v>
      </c>
      <c r="B1464" s="1">
        <v>51</v>
      </c>
      <c r="C1464" s="1" t="str">
        <f ca="1">IFERROR(__xludf.DUMMYFUNCTION("GOOGLETRANSLATE(D1464,""en"",""pt"")"),"Pequeno")</f>
        <v>Pequeno</v>
      </c>
      <c r="D1464" s="3">
        <v>44787</v>
      </c>
      <c r="E1464" s="1">
        <v>3</v>
      </c>
      <c r="F1464" s="2" t="str">
        <f ca="1">IFERROR(__xludf.DUMMYFUNCTION("GOOGLETRANSLATE(I1464,""en"",""pt"")"),"Queijo")</f>
        <v>Queijo</v>
      </c>
      <c r="G1464" s="1" t="s">
        <v>704</v>
      </c>
      <c r="H1464" s="1" t="s">
        <v>521</v>
      </c>
      <c r="I1464" s="1" t="str">
        <f ca="1">IFERROR(__xludf.DUMMYFUNCTION("GOOGLETRANSLATE(O1464,""en"",""pt"")"),"33")</f>
        <v>33</v>
      </c>
      <c r="J1464" s="1" t="str">
        <f ca="1">IFERROR(__xludf.DUMMYFUNCTION("GOOGLETRANSLATE(Q1464,""en"",""pt"")"),"Refrigerado")</f>
        <v>Refrigerado</v>
      </c>
      <c r="K1464" s="3">
        <v>44759</v>
      </c>
      <c r="L1464" s="3">
        <v>44792</v>
      </c>
      <c r="M1464" s="1">
        <v>807</v>
      </c>
      <c r="N1464" s="1" t="s">
        <v>959</v>
      </c>
      <c r="O1464" s="1" t="s">
        <v>8183</v>
      </c>
      <c r="P1464" s="1">
        <v>123</v>
      </c>
      <c r="Q1464" s="1" t="s">
        <v>3689</v>
      </c>
      <c r="R1464">
        <f t="shared" ca="1" si="22"/>
        <v>0</v>
      </c>
      <c r="S1464">
        <f t="shared" ca="1" si="22"/>
        <v>1</v>
      </c>
    </row>
    <row r="1465" spans="1:19" ht="13.2">
      <c r="A1465" s="1" t="s">
        <v>8185</v>
      </c>
      <c r="B1465" s="1">
        <v>98</v>
      </c>
      <c r="C1465" s="1" t="str">
        <f ca="1">IFERROR(__xludf.DUMMYFUNCTION("GOOGLETRANSLATE(D1465,""en"",""pt"")"),"Pequeno")</f>
        <v>Pequeno</v>
      </c>
      <c r="D1465" s="3">
        <v>43472</v>
      </c>
      <c r="E1465" s="1">
        <v>7</v>
      </c>
      <c r="F1465" s="2" t="str">
        <f ca="1">IFERROR(__xludf.DUMMYFUNCTION("GOOGLETRANSLATE(I1465,""en"",""pt"")"),"Lassi")</f>
        <v>Lassi</v>
      </c>
      <c r="G1465" s="1" t="s">
        <v>8186</v>
      </c>
      <c r="H1465" s="1" t="s">
        <v>436</v>
      </c>
      <c r="I1465" s="1" t="str">
        <f ca="1">IFERROR(__xludf.DUMMYFUNCTION("GOOGLETRANSLATE(O1465,""en"",""pt"")"),"16")</f>
        <v>16</v>
      </c>
      <c r="J1465" s="1" t="str">
        <f ca="1">IFERROR(__xludf.DUMMYFUNCTION("GOOGLETRANSLATE(Q1465,""en"",""pt"")"),"Refrigerado")</f>
        <v>Refrigerado</v>
      </c>
      <c r="K1465" s="3">
        <v>43462</v>
      </c>
      <c r="L1465" s="3">
        <v>43478</v>
      </c>
      <c r="M1465" s="1">
        <v>122</v>
      </c>
      <c r="N1465" s="1" t="s">
        <v>8187</v>
      </c>
      <c r="O1465" s="1" t="s">
        <v>8188</v>
      </c>
      <c r="P1465" s="1">
        <v>664</v>
      </c>
      <c r="Q1465" s="1" t="s">
        <v>8189</v>
      </c>
      <c r="R1465">
        <f t="shared" ca="1" si="22"/>
        <v>1</v>
      </c>
      <c r="S1465">
        <f t="shared" ca="1" si="22"/>
        <v>1</v>
      </c>
    </row>
    <row r="1466" spans="1:19" ht="13.2">
      <c r="A1466" s="1" t="s">
        <v>8190</v>
      </c>
      <c r="B1466" s="1">
        <v>79</v>
      </c>
      <c r="C1466" s="1" t="str">
        <f ca="1">IFERROR(__xludf.DUMMYFUNCTION("GOOGLETRANSLATE(D1466,""en"",""pt"")"),"Grande")</f>
        <v>Grande</v>
      </c>
      <c r="D1466" s="3">
        <v>43955</v>
      </c>
      <c r="E1466" s="1">
        <v>4</v>
      </c>
      <c r="F1466" s="2" t="str">
        <f ca="1">IFERROR(__xludf.DUMMYFUNCTION("GOOGLETRANSLATE(I1466,""en"",""pt"")"),"Iogurte")</f>
        <v>Iogurte</v>
      </c>
      <c r="G1466" s="1" t="s">
        <v>8191</v>
      </c>
      <c r="H1466" s="1" t="s">
        <v>2775</v>
      </c>
      <c r="I1466" s="1" t="str">
        <f ca="1">IFERROR(__xludf.DUMMYFUNCTION("GOOGLETRANSLATE(O1466,""en"",""pt"")"),"23")</f>
        <v>23</v>
      </c>
      <c r="J1466" s="1" t="str">
        <f ca="1">IFERROR(__xludf.DUMMYFUNCTION("GOOGLETRANSLATE(Q1466,""en"",""pt"")"),"Refrigerado")</f>
        <v>Refrigerado</v>
      </c>
      <c r="K1466" s="3">
        <v>43943</v>
      </c>
      <c r="L1466" s="3">
        <v>43966</v>
      </c>
      <c r="M1466" s="1">
        <v>9</v>
      </c>
      <c r="N1466" s="1" t="s">
        <v>4018</v>
      </c>
      <c r="O1466" s="1" t="s">
        <v>8192</v>
      </c>
      <c r="P1466" s="1">
        <v>1</v>
      </c>
      <c r="Q1466" s="1" t="s">
        <v>4919</v>
      </c>
      <c r="R1466">
        <f t="shared" ca="1" si="22"/>
        <v>0</v>
      </c>
      <c r="S1466">
        <f t="shared" ca="1" si="22"/>
        <v>0</v>
      </c>
    </row>
    <row r="1467" spans="1:19" ht="13.2">
      <c r="A1467" s="1" t="s">
        <v>8193</v>
      </c>
      <c r="B1467" s="1">
        <v>60</v>
      </c>
      <c r="C1467" s="1" t="str">
        <f ca="1">IFERROR(__xludf.DUMMYFUNCTION("GOOGLETRANSLATE(D1467,""en"",""pt"")"),"Grande")</f>
        <v>Grande</v>
      </c>
      <c r="D1467" s="3">
        <v>44486</v>
      </c>
      <c r="E1467" s="1">
        <v>5</v>
      </c>
      <c r="F1467" s="2" t="str">
        <f ca="1">IFERROR(__xludf.DUMMYFUNCTION("GOOGLETRANSLATE(I1467,""en"",""pt"")"),"Sorvete")</f>
        <v>Sorvete</v>
      </c>
      <c r="G1467" s="1" t="s">
        <v>8194</v>
      </c>
      <c r="H1467" s="1" t="s">
        <v>8195</v>
      </c>
      <c r="I1467" s="1" t="str">
        <f ca="1">IFERROR(__xludf.DUMMYFUNCTION("GOOGLETRANSLATE(O1467,""en"",""pt"")"),"28")</f>
        <v>28</v>
      </c>
      <c r="J1467" s="1" t="str">
        <f ca="1">IFERROR(__xludf.DUMMYFUNCTION("GOOGLETRANSLATE(Q1467,""en"",""pt"")"),"Congeladas")</f>
        <v>Congeladas</v>
      </c>
      <c r="K1467" s="3">
        <v>44454</v>
      </c>
      <c r="L1467" s="3">
        <v>44482</v>
      </c>
      <c r="M1467" s="1">
        <v>45</v>
      </c>
      <c r="N1467" s="1" t="s">
        <v>8196</v>
      </c>
      <c r="O1467" s="1" t="s">
        <v>8197</v>
      </c>
      <c r="P1467" s="1">
        <v>38</v>
      </c>
      <c r="Q1467" s="1" t="s">
        <v>8198</v>
      </c>
      <c r="R1467">
        <f t="shared" ca="1" si="22"/>
        <v>0</v>
      </c>
      <c r="S1467">
        <f t="shared" ca="1" si="22"/>
        <v>1</v>
      </c>
    </row>
    <row r="1468" spans="1:19" ht="13.2">
      <c r="A1468" s="1" t="s">
        <v>8199</v>
      </c>
      <c r="B1468" s="1">
        <v>53</v>
      </c>
      <c r="C1468" s="1" t="str">
        <f ca="1">IFERROR(__xludf.DUMMYFUNCTION("GOOGLETRANSLATE(D1468,""en"",""pt"")"),"Médio")</f>
        <v>Médio</v>
      </c>
      <c r="D1468" s="3">
        <v>43629</v>
      </c>
      <c r="E1468" s="1">
        <v>4</v>
      </c>
      <c r="F1468" s="2" t="str">
        <f ca="1">IFERROR(__xludf.DUMMYFUNCTION("GOOGLETRANSLATE(I1468,""en"",""pt"")"),"Iogurte")</f>
        <v>Iogurte</v>
      </c>
      <c r="G1468" s="1" t="s">
        <v>8200</v>
      </c>
      <c r="H1468" s="1" t="s">
        <v>4194</v>
      </c>
      <c r="I1468" s="1" t="str">
        <f ca="1">IFERROR(__xludf.DUMMYFUNCTION("GOOGLETRANSLATE(O1468,""en"",""pt"")"),"26")</f>
        <v>26</v>
      </c>
      <c r="J1468" s="1" t="str">
        <f ca="1">IFERROR(__xludf.DUMMYFUNCTION("GOOGLETRANSLATE(Q1468,""en"",""pt"")"),"Congeladas")</f>
        <v>Congeladas</v>
      </c>
      <c r="K1468" s="3">
        <v>43580</v>
      </c>
      <c r="L1468" s="3">
        <v>43606</v>
      </c>
      <c r="M1468" s="1">
        <v>495</v>
      </c>
      <c r="N1468" s="1" t="s">
        <v>8168</v>
      </c>
      <c r="O1468" s="1" t="s">
        <v>8201</v>
      </c>
      <c r="P1468" s="1">
        <v>374</v>
      </c>
      <c r="Q1468" s="1" t="s">
        <v>8202</v>
      </c>
      <c r="R1468">
        <f t="shared" ca="1" si="22"/>
        <v>1</v>
      </c>
      <c r="S1468">
        <f t="shared" ca="1" si="22"/>
        <v>0</v>
      </c>
    </row>
    <row r="1469" spans="1:19" ht="13.2">
      <c r="A1469" s="1" t="s">
        <v>8203</v>
      </c>
      <c r="B1469" s="1">
        <v>44</v>
      </c>
      <c r="C1469" s="1" t="str">
        <f ca="1">IFERROR(__xludf.DUMMYFUNCTION("GOOGLETRANSLATE(D1469,""en"",""pt"")"),"Pequeno")</f>
        <v>Pequeno</v>
      </c>
      <c r="D1469" s="3">
        <v>44162</v>
      </c>
      <c r="E1469" s="1">
        <v>8</v>
      </c>
      <c r="F1469" s="2" t="str">
        <f ca="1">IFERROR(__xludf.DUMMYFUNCTION("GOOGLETRANSLATE(I1469,""en"",""pt"")"),"Soro de leite coalhado")</f>
        <v>Soro de leite coalhado</v>
      </c>
      <c r="G1469" s="1" t="s">
        <v>8127</v>
      </c>
      <c r="H1469" s="1" t="s">
        <v>8204</v>
      </c>
      <c r="I1469" s="1" t="str">
        <f ca="1">IFERROR(__xludf.DUMMYFUNCTION("GOOGLETRANSLATE(O1469,""en"",""pt"")"),"13")</f>
        <v>13</v>
      </c>
      <c r="J1469" s="1" t="str">
        <f ca="1">IFERROR(__xludf.DUMMYFUNCTION("GOOGLETRANSLATE(Q1469,""en"",""pt"")"),"Refrigerado")</f>
        <v>Refrigerado</v>
      </c>
      <c r="K1469" s="3">
        <v>44148</v>
      </c>
      <c r="L1469" s="3">
        <v>44161</v>
      </c>
      <c r="M1469" s="1">
        <v>40</v>
      </c>
      <c r="N1469" s="1" t="s">
        <v>8205</v>
      </c>
      <c r="O1469" s="1" t="s">
        <v>8206</v>
      </c>
      <c r="P1469" s="1">
        <v>0</v>
      </c>
      <c r="Q1469" s="1" t="s">
        <v>8207</v>
      </c>
      <c r="R1469">
        <f t="shared" ca="1" si="22"/>
        <v>1</v>
      </c>
      <c r="S1469">
        <f t="shared" ca="1" si="22"/>
        <v>1</v>
      </c>
    </row>
    <row r="1470" spans="1:19" ht="13.2">
      <c r="A1470" s="1" t="s">
        <v>8208</v>
      </c>
      <c r="B1470" s="1">
        <v>25</v>
      </c>
      <c r="C1470" s="1" t="str">
        <f ca="1">IFERROR(__xludf.DUMMYFUNCTION("GOOGLETRANSLATE(D1470,""en"",""pt"")"),"Médio")</f>
        <v>Médio</v>
      </c>
      <c r="D1470" s="3">
        <v>43730</v>
      </c>
      <c r="E1470" s="1">
        <v>6</v>
      </c>
      <c r="F1470" s="2" t="str">
        <f ca="1">IFERROR(__xludf.DUMMYFUNCTION("GOOGLETRANSLATE(I1470,""en"",""pt"")"),"Coalhada")</f>
        <v>Coalhada</v>
      </c>
      <c r="G1470" s="1" t="s">
        <v>8209</v>
      </c>
      <c r="H1470" s="1" t="s">
        <v>8210</v>
      </c>
      <c r="I1470" s="1" t="str">
        <f ca="1">IFERROR(__xludf.DUMMYFUNCTION("GOOGLETRANSLATE(O1470,""en"",""pt"")"),"6")</f>
        <v>6</v>
      </c>
      <c r="J1470" s="1" t="str">
        <f ca="1">IFERROR(__xludf.DUMMYFUNCTION("GOOGLETRANSLATE(Q1470,""en"",""pt"")"),"Refrigerado")</f>
        <v>Refrigerado</v>
      </c>
      <c r="K1470" s="3">
        <v>43675</v>
      </c>
      <c r="L1470" s="3">
        <v>43681</v>
      </c>
      <c r="M1470" s="1">
        <v>193</v>
      </c>
      <c r="N1470" s="1" t="s">
        <v>8211</v>
      </c>
      <c r="O1470" s="1" t="s">
        <v>8212</v>
      </c>
      <c r="P1470" s="1">
        <v>375</v>
      </c>
      <c r="Q1470" s="1" t="s">
        <v>6259</v>
      </c>
      <c r="R1470">
        <f t="shared" ca="1" si="22"/>
        <v>0</v>
      </c>
      <c r="S1470">
        <f t="shared" ca="1" si="22"/>
        <v>1</v>
      </c>
    </row>
    <row r="1471" spans="1:19" ht="13.2">
      <c r="A1471" s="1" t="s">
        <v>8213</v>
      </c>
      <c r="B1471" s="1">
        <v>99</v>
      </c>
      <c r="C1471" s="1" t="str">
        <f ca="1">IFERROR(__xludf.DUMMYFUNCTION("GOOGLETRANSLATE(D1471,""en"",""pt"")"),"Médio")</f>
        <v>Médio</v>
      </c>
      <c r="D1471" s="3">
        <v>44839</v>
      </c>
      <c r="E1471" s="1">
        <v>7</v>
      </c>
      <c r="F1471" s="2" t="str">
        <f ca="1">IFERROR(__xludf.DUMMYFUNCTION("GOOGLETRANSLATE(I1471,""en"",""pt"")"),"Lassi")</f>
        <v>Lassi</v>
      </c>
      <c r="G1471" s="1" t="s">
        <v>4987</v>
      </c>
      <c r="H1471" s="1" t="s">
        <v>8214</v>
      </c>
      <c r="I1471" s="1" t="str">
        <f ca="1">IFERROR(__xludf.DUMMYFUNCTION("GOOGLETRANSLATE(O1471,""en"",""pt"")"),"14")</f>
        <v>14</v>
      </c>
      <c r="J1471" s="1" t="str">
        <f ca="1">IFERROR(__xludf.DUMMYFUNCTION("GOOGLETRANSLATE(Q1471,""en"",""pt"")"),"Refrigerado")</f>
        <v>Refrigerado</v>
      </c>
      <c r="K1471" s="3">
        <v>44800</v>
      </c>
      <c r="L1471" s="3">
        <v>44814</v>
      </c>
      <c r="M1471" s="1">
        <v>39</v>
      </c>
      <c r="N1471" s="1" t="s">
        <v>8215</v>
      </c>
      <c r="O1471" s="1" t="s">
        <v>8216</v>
      </c>
      <c r="P1471" s="1">
        <v>14</v>
      </c>
      <c r="Q1471" s="1" t="s">
        <v>8217</v>
      </c>
      <c r="R1471">
        <f t="shared" ca="1" si="22"/>
        <v>0</v>
      </c>
      <c r="S1471">
        <f t="shared" ca="1" si="22"/>
        <v>0</v>
      </c>
    </row>
    <row r="1472" spans="1:19" ht="13.2">
      <c r="A1472" s="1" t="s">
        <v>8218</v>
      </c>
      <c r="B1472" s="1">
        <v>59</v>
      </c>
      <c r="C1472" s="1" t="str">
        <f ca="1">IFERROR(__xludf.DUMMYFUNCTION("GOOGLETRANSLATE(D1472,""en"",""pt"")"),"Pequeno")</f>
        <v>Pequeno</v>
      </c>
      <c r="D1472" s="3">
        <v>44662</v>
      </c>
      <c r="E1472" s="1">
        <v>2</v>
      </c>
      <c r="F1472" s="2" t="str">
        <f ca="1">IFERROR(__xludf.DUMMYFUNCTION("GOOGLETRANSLATE(I1472,""en"",""pt"")"),"Manteiga")</f>
        <v>Manteiga</v>
      </c>
      <c r="G1472" s="1" t="s">
        <v>8219</v>
      </c>
      <c r="H1472" s="1" t="s">
        <v>8220</v>
      </c>
      <c r="I1472" s="1" t="str">
        <f ca="1">IFERROR(__xludf.DUMMYFUNCTION("GOOGLETRANSLATE(O1472,""en"",""pt"")"),"28")</f>
        <v>28</v>
      </c>
      <c r="J1472" s="1" t="str">
        <f ca="1">IFERROR(__xludf.DUMMYFUNCTION("GOOGLETRANSLATE(Q1472,""en"",""pt"")"),"Congeladas")</f>
        <v>Congeladas</v>
      </c>
      <c r="K1472" s="3">
        <v>44621</v>
      </c>
      <c r="L1472" s="3">
        <v>44649</v>
      </c>
      <c r="M1472" s="1">
        <v>239</v>
      </c>
      <c r="N1472" s="1" t="s">
        <v>8221</v>
      </c>
      <c r="O1472" s="1" t="s">
        <v>8222</v>
      </c>
      <c r="P1472" s="1">
        <v>30</v>
      </c>
      <c r="Q1472" s="1" t="s">
        <v>8223</v>
      </c>
      <c r="R1472">
        <f t="shared" ca="1" si="22"/>
        <v>0</v>
      </c>
      <c r="S1472">
        <f t="shared" ca="1" si="22"/>
        <v>0</v>
      </c>
    </row>
    <row r="1473" spans="1:19" ht="13.2">
      <c r="A1473" s="1" t="s">
        <v>8224</v>
      </c>
      <c r="B1473" s="1">
        <v>49</v>
      </c>
      <c r="C1473" s="1" t="str">
        <f ca="1">IFERROR(__xludf.DUMMYFUNCTION("GOOGLETRANSLATE(D1473,""en"",""pt"")"),"Grande")</f>
        <v>Grande</v>
      </c>
      <c r="D1473" s="3">
        <v>43678</v>
      </c>
      <c r="E1473" s="1">
        <v>10</v>
      </c>
      <c r="F1473" s="2" t="str">
        <f ca="1">IFERROR(__xludf.DUMMYFUNCTION("GOOGLETRANSLATE(I1473,""en"",""pt"")"),"ghee")</f>
        <v>ghee</v>
      </c>
      <c r="G1473" s="1" t="s">
        <v>8225</v>
      </c>
      <c r="H1473" s="1" t="s">
        <v>8226</v>
      </c>
      <c r="I1473" s="1" t="str">
        <f ca="1">IFERROR(__xludf.DUMMYFUNCTION("GOOGLETRANSLATE(O1473,""en"",""pt"")"),"87")</f>
        <v>87</v>
      </c>
      <c r="J1473" s="1" t="str">
        <f ca="1">IFERROR(__xludf.DUMMYFUNCTION("GOOGLETRANSLATE(Q1473,""en"",""pt"")"),"Ambiente")</f>
        <v>Ambiente</v>
      </c>
      <c r="K1473" s="3">
        <v>43677</v>
      </c>
      <c r="L1473" s="3">
        <v>43764</v>
      </c>
      <c r="M1473" s="1">
        <v>229</v>
      </c>
      <c r="N1473" s="1" t="s">
        <v>8227</v>
      </c>
      <c r="O1473" s="1" t="s">
        <v>8228</v>
      </c>
      <c r="P1473" s="1">
        <v>45</v>
      </c>
      <c r="Q1473" s="1" t="s">
        <v>8229</v>
      </c>
      <c r="R1473">
        <f t="shared" ca="1" si="22"/>
        <v>1</v>
      </c>
      <c r="S1473">
        <f t="shared" ca="1" si="22"/>
        <v>0</v>
      </c>
    </row>
    <row r="1474" spans="1:19" ht="13.2">
      <c r="A1474" s="1" t="s">
        <v>8230</v>
      </c>
      <c r="B1474" s="1">
        <v>67</v>
      </c>
      <c r="C1474" s="1" t="str">
        <f ca="1">IFERROR(__xludf.DUMMYFUNCTION("GOOGLETRANSLATE(D1474,""en"",""pt"")"),"Pequeno")</f>
        <v>Pequeno</v>
      </c>
      <c r="D1474" s="3">
        <v>44571</v>
      </c>
      <c r="E1474" s="1">
        <v>10</v>
      </c>
      <c r="F1474" s="2" t="str">
        <f ca="1">IFERROR(__xludf.DUMMYFUNCTION("GOOGLETRANSLATE(I1474,""en"",""pt"")"),"ghee")</f>
        <v>ghee</v>
      </c>
      <c r="G1474" s="1" t="s">
        <v>8231</v>
      </c>
      <c r="H1474" s="1" t="s">
        <v>5164</v>
      </c>
      <c r="I1474" s="1" t="str">
        <f ca="1">IFERROR(__xludf.DUMMYFUNCTION("GOOGLETRANSLATE(O1474,""en"",""pt"")"),"71")</f>
        <v>71</v>
      </c>
      <c r="J1474" s="1" t="str">
        <f ca="1">IFERROR(__xludf.DUMMYFUNCTION("GOOGLETRANSLATE(Q1474,""en"",""pt"")"),"Ambiente")</f>
        <v>Ambiente</v>
      </c>
      <c r="K1474" s="3">
        <v>44533</v>
      </c>
      <c r="L1474" s="3">
        <v>44604</v>
      </c>
      <c r="M1474" s="1">
        <v>553</v>
      </c>
      <c r="N1474" s="1" t="s">
        <v>3085</v>
      </c>
      <c r="O1474" s="1" t="s">
        <v>8232</v>
      </c>
      <c r="P1474" s="1">
        <v>5</v>
      </c>
      <c r="Q1474" s="1" t="s">
        <v>8233</v>
      </c>
      <c r="R1474">
        <f t="shared" ca="1" si="22"/>
        <v>1</v>
      </c>
      <c r="S1474">
        <f t="shared" ca="1" si="22"/>
        <v>1</v>
      </c>
    </row>
    <row r="1475" spans="1:19" ht="13.2">
      <c r="A1475" s="1" t="s">
        <v>8234</v>
      </c>
      <c r="B1475" s="1">
        <v>45</v>
      </c>
      <c r="C1475" s="1" t="str">
        <f ca="1">IFERROR(__xludf.DUMMYFUNCTION("GOOGLETRANSLATE(D1475,""en"",""pt"")"),"Médio")</f>
        <v>Médio</v>
      </c>
      <c r="D1475" s="3">
        <v>44589</v>
      </c>
      <c r="E1475" s="1">
        <v>4</v>
      </c>
      <c r="F1475" s="2" t="str">
        <f ca="1">IFERROR(__xludf.DUMMYFUNCTION("GOOGLETRANSLATE(I1475,""en"",""pt"")"),"Iogurte")</f>
        <v>Iogurte</v>
      </c>
      <c r="G1475" s="1" t="s">
        <v>8235</v>
      </c>
      <c r="H1475" s="1" t="s">
        <v>8236</v>
      </c>
      <c r="I1475" s="1" t="str">
        <f ca="1">IFERROR(__xludf.DUMMYFUNCTION("GOOGLETRANSLATE(O1475,""en"",""pt"")"),"25")</f>
        <v>25</v>
      </c>
      <c r="J1475" s="1" t="str">
        <f ca="1">IFERROR(__xludf.DUMMYFUNCTION("GOOGLETRANSLATE(Q1475,""en"",""pt"")"),"Congeladas")</f>
        <v>Congeladas</v>
      </c>
      <c r="K1475" s="3">
        <v>44540</v>
      </c>
      <c r="L1475" s="3">
        <v>44565</v>
      </c>
      <c r="M1475" s="1">
        <v>306</v>
      </c>
      <c r="N1475" s="1" t="s">
        <v>2039</v>
      </c>
      <c r="O1475" s="1" t="s">
        <v>8237</v>
      </c>
      <c r="P1475" s="1">
        <v>463</v>
      </c>
      <c r="Q1475" s="1" t="s">
        <v>1482</v>
      </c>
      <c r="R1475">
        <f t="shared" ref="R1475:S1538" ca="1" si="23">RANDBETWEEN(0,1)</f>
        <v>0</v>
      </c>
      <c r="S1475">
        <f t="shared" ca="1" si="23"/>
        <v>0</v>
      </c>
    </row>
    <row r="1476" spans="1:19" ht="13.2">
      <c r="A1476" s="1" t="s">
        <v>8238</v>
      </c>
      <c r="B1476" s="1">
        <v>34</v>
      </c>
      <c r="C1476" s="1" t="str">
        <f ca="1">IFERROR(__xludf.DUMMYFUNCTION("GOOGLETRANSLATE(D1476,""en"",""pt"")"),"Grande")</f>
        <v>Grande</v>
      </c>
      <c r="D1476" s="3">
        <v>44550</v>
      </c>
      <c r="E1476" s="1">
        <v>1</v>
      </c>
      <c r="F1476" s="2" t="str">
        <f ca="1">IFERROR(__xludf.DUMMYFUNCTION("GOOGLETRANSLATE(I1476,""en"",""pt"")"),"Leite")</f>
        <v>Leite</v>
      </c>
      <c r="G1476" s="1" t="s">
        <v>8239</v>
      </c>
      <c r="H1476" s="1" t="s">
        <v>2750</v>
      </c>
      <c r="I1476" s="1" t="str">
        <f ca="1">IFERROR(__xludf.DUMMYFUNCTION("GOOGLETRANSLATE(O1476,""en"",""pt"")"),"24")</f>
        <v>24</v>
      </c>
      <c r="J1476" s="1" t="str">
        <f ca="1">IFERROR(__xludf.DUMMYFUNCTION("GOOGLETRANSLATE(Q1476,""en"",""pt"")"),"Pacote Tetra")</f>
        <v>Pacote Tetra</v>
      </c>
      <c r="K1476" s="3">
        <v>44533</v>
      </c>
      <c r="L1476" s="3">
        <v>44557</v>
      </c>
      <c r="M1476" s="1">
        <v>540</v>
      </c>
      <c r="N1476" s="1" t="s">
        <v>8240</v>
      </c>
      <c r="O1476" s="1" t="s">
        <v>8241</v>
      </c>
      <c r="P1476" s="1">
        <v>445</v>
      </c>
      <c r="Q1476" s="1" t="s">
        <v>8242</v>
      </c>
      <c r="R1476">
        <f t="shared" ca="1" si="23"/>
        <v>0</v>
      </c>
      <c r="S1476">
        <f t="shared" ca="1" si="23"/>
        <v>0</v>
      </c>
    </row>
    <row r="1477" spans="1:19" ht="13.2">
      <c r="A1477" s="1" t="s">
        <v>8243</v>
      </c>
      <c r="B1477" s="1">
        <v>71</v>
      </c>
      <c r="C1477" s="1" t="str">
        <f ca="1">IFERROR(__xludf.DUMMYFUNCTION("GOOGLETRANSLATE(D1477,""en"",""pt"")"),"Pequeno")</f>
        <v>Pequeno</v>
      </c>
      <c r="D1477" s="3">
        <v>44486</v>
      </c>
      <c r="E1477" s="1">
        <v>6</v>
      </c>
      <c r="F1477" s="2" t="str">
        <f ca="1">IFERROR(__xludf.DUMMYFUNCTION("GOOGLETRANSLATE(I1477,""en"",""pt"")"),"Coalhada")</f>
        <v>Coalhada</v>
      </c>
      <c r="G1477" s="1" t="s">
        <v>8244</v>
      </c>
      <c r="H1477" s="1" t="s">
        <v>8245</v>
      </c>
      <c r="I1477" s="1" t="str">
        <f ca="1">IFERROR(__xludf.DUMMYFUNCTION("GOOGLETRANSLATE(O1477,""en"",""pt"")"),"7")</f>
        <v>7</v>
      </c>
      <c r="J1477" s="1" t="str">
        <f ca="1">IFERROR(__xludf.DUMMYFUNCTION("GOOGLETRANSLATE(Q1477,""en"",""pt"")"),"Refrigerado")</f>
        <v>Refrigerado</v>
      </c>
      <c r="K1477" s="3">
        <v>44429</v>
      </c>
      <c r="L1477" s="3">
        <v>44436</v>
      </c>
      <c r="M1477" s="1">
        <v>86</v>
      </c>
      <c r="N1477" s="1" t="s">
        <v>8246</v>
      </c>
      <c r="O1477" s="5">
        <v>526317</v>
      </c>
      <c r="P1477" s="1">
        <v>267</v>
      </c>
      <c r="Q1477" s="1" t="s">
        <v>8248</v>
      </c>
      <c r="R1477">
        <f t="shared" ca="1" si="23"/>
        <v>0</v>
      </c>
      <c r="S1477">
        <f t="shared" ca="1" si="23"/>
        <v>1</v>
      </c>
    </row>
    <row r="1478" spans="1:19" ht="13.2">
      <c r="A1478" s="1" t="s">
        <v>8249</v>
      </c>
      <c r="B1478" s="1">
        <v>96</v>
      </c>
      <c r="C1478" s="1" t="str">
        <f ca="1">IFERROR(__xludf.DUMMYFUNCTION("GOOGLETRANSLATE(D1478,""en"",""pt"")"),"Pequeno")</f>
        <v>Pequeno</v>
      </c>
      <c r="D1478" s="3">
        <v>44670</v>
      </c>
      <c r="E1478" s="1">
        <v>1</v>
      </c>
      <c r="F1478" s="2" t="str">
        <f ca="1">IFERROR(__xludf.DUMMYFUNCTION("GOOGLETRANSLATE(I1478,""en"",""pt"")"),"Leite")</f>
        <v>Leite</v>
      </c>
      <c r="G1478" s="1" t="s">
        <v>8250</v>
      </c>
      <c r="H1478" s="1" t="s">
        <v>8251</v>
      </c>
      <c r="I1478" s="1" t="str">
        <f ca="1">IFERROR(__xludf.DUMMYFUNCTION("GOOGLETRANSLATE(O1478,""en"",""pt"")"),"1")</f>
        <v>1</v>
      </c>
      <c r="J1478" s="1" t="str">
        <f ca="1">IFERROR(__xludf.DUMMYFUNCTION("GOOGLETRANSLATE(Q1478,""en"",""pt"")"),"Pacote de polietileno")</f>
        <v>Pacote de polietileno</v>
      </c>
      <c r="K1478" s="3">
        <v>44613</v>
      </c>
      <c r="L1478" s="3">
        <v>44614</v>
      </c>
      <c r="M1478" s="1">
        <v>422</v>
      </c>
      <c r="N1478" s="1" t="s">
        <v>8252</v>
      </c>
      <c r="O1478" s="1" t="s">
        <v>8253</v>
      </c>
      <c r="P1478" s="1">
        <v>110</v>
      </c>
      <c r="Q1478" s="1" t="s">
        <v>8254</v>
      </c>
      <c r="R1478">
        <f t="shared" ca="1" si="23"/>
        <v>1</v>
      </c>
      <c r="S1478">
        <f t="shared" ca="1" si="23"/>
        <v>1</v>
      </c>
    </row>
    <row r="1479" spans="1:19" ht="13.2">
      <c r="A1479" s="1" t="s">
        <v>8255</v>
      </c>
      <c r="B1479" s="1">
        <v>87</v>
      </c>
      <c r="C1479" s="1" t="str">
        <f ca="1">IFERROR(__xludf.DUMMYFUNCTION("GOOGLETRANSLATE(D1479,""en"",""pt"")"),"Médio")</f>
        <v>Médio</v>
      </c>
      <c r="D1479" s="3">
        <v>43925</v>
      </c>
      <c r="E1479" s="1">
        <v>10</v>
      </c>
      <c r="F1479" s="2" t="str">
        <f ca="1">IFERROR(__xludf.DUMMYFUNCTION("GOOGLETRANSLATE(I1479,""en"",""pt"")"),"ghee")</f>
        <v>ghee</v>
      </c>
      <c r="G1479" s="1" t="s">
        <v>8256</v>
      </c>
      <c r="H1479" s="1" t="s">
        <v>8257</v>
      </c>
      <c r="I1479" s="1" t="str">
        <f ca="1">IFERROR(__xludf.DUMMYFUNCTION("GOOGLETRANSLATE(O1479,""en"",""pt"")"),"81")</f>
        <v>81</v>
      </c>
      <c r="J1479" s="1" t="str">
        <f ca="1">IFERROR(__xludf.DUMMYFUNCTION("GOOGLETRANSLATE(Q1479,""en"",""pt"")"),"Ambiente")</f>
        <v>Ambiente</v>
      </c>
      <c r="K1479" s="3">
        <v>43871</v>
      </c>
      <c r="L1479" s="3">
        <v>43952</v>
      </c>
      <c r="M1479" s="1">
        <v>343</v>
      </c>
      <c r="N1479" s="1" t="s">
        <v>1210</v>
      </c>
      <c r="O1479" s="1" t="s">
        <v>8258</v>
      </c>
      <c r="P1479" s="1">
        <v>579</v>
      </c>
      <c r="Q1479" s="1" t="s">
        <v>2773</v>
      </c>
      <c r="R1479">
        <f t="shared" ca="1" si="23"/>
        <v>0</v>
      </c>
      <c r="S1479">
        <f t="shared" ca="1" si="23"/>
        <v>0</v>
      </c>
    </row>
    <row r="1480" spans="1:19" ht="13.2">
      <c r="A1480" s="1" t="s">
        <v>8259</v>
      </c>
      <c r="B1480" s="1">
        <v>25</v>
      </c>
      <c r="C1480" s="1" t="str">
        <f ca="1">IFERROR(__xludf.DUMMYFUNCTION("GOOGLETRANSLATE(D1480,""en"",""pt"")"),"Grande")</f>
        <v>Grande</v>
      </c>
      <c r="D1480" s="3">
        <v>44281</v>
      </c>
      <c r="E1480" s="1">
        <v>2</v>
      </c>
      <c r="F1480" s="2" t="str">
        <f ca="1">IFERROR(__xludf.DUMMYFUNCTION("GOOGLETRANSLATE(I1480,""en"",""pt"")"),"Manteiga")</f>
        <v>Manteiga</v>
      </c>
      <c r="G1480" s="1" t="s">
        <v>1590</v>
      </c>
      <c r="H1480" s="1" t="s">
        <v>8260</v>
      </c>
      <c r="I1480" s="1" t="str">
        <f ca="1">IFERROR(__xludf.DUMMYFUNCTION("GOOGLETRANSLATE(O1480,""en"",""pt"")"),"37")</f>
        <v>37</v>
      </c>
      <c r="J1480" s="1" t="str">
        <f ca="1">IFERROR(__xludf.DUMMYFUNCTION("GOOGLETRANSLATE(Q1480,""en"",""pt"")"),"Congeladas")</f>
        <v>Congeladas</v>
      </c>
      <c r="K1480" s="3">
        <v>44264</v>
      </c>
      <c r="L1480" s="3">
        <v>44301</v>
      </c>
      <c r="M1480" s="1">
        <v>10</v>
      </c>
      <c r="N1480" s="1" t="s">
        <v>5780</v>
      </c>
      <c r="O1480" s="1" t="s">
        <v>8261</v>
      </c>
      <c r="P1480" s="1">
        <v>41</v>
      </c>
      <c r="Q1480" s="1" t="s">
        <v>8262</v>
      </c>
      <c r="R1480">
        <f t="shared" ca="1" si="23"/>
        <v>1</v>
      </c>
      <c r="S1480">
        <f t="shared" ca="1" si="23"/>
        <v>1</v>
      </c>
    </row>
    <row r="1481" spans="1:19" ht="13.2">
      <c r="A1481" s="1" t="s">
        <v>8263</v>
      </c>
      <c r="B1481" s="1">
        <v>64</v>
      </c>
      <c r="C1481" s="1" t="str">
        <f ca="1">IFERROR(__xludf.DUMMYFUNCTION("GOOGLETRANSLATE(D1481,""en"",""pt"")"),"Médio")</f>
        <v>Médio</v>
      </c>
      <c r="D1481" s="3">
        <v>44725</v>
      </c>
      <c r="E1481" s="1">
        <v>9</v>
      </c>
      <c r="F1481" s="2" t="str">
        <f ca="1">IFERROR(__xludf.DUMMYFUNCTION("GOOGLETRANSLATE(I1481,""en"",""pt"")"),"Painel")</f>
        <v>Painel</v>
      </c>
      <c r="G1481" s="1" t="s">
        <v>8264</v>
      </c>
      <c r="H1481" s="6">
        <v>45333</v>
      </c>
      <c r="I1481" s="1" t="str">
        <f ca="1">IFERROR(__xludf.DUMMYFUNCTION("GOOGLETRANSLATE(O1481,""en"",""pt"")"),"13")</f>
        <v>13</v>
      </c>
      <c r="J1481" s="1" t="str">
        <f ca="1">IFERROR(__xludf.DUMMYFUNCTION("GOOGLETRANSLATE(Q1481,""en"",""pt"")"),"Refrigerado")</f>
        <v>Refrigerado</v>
      </c>
      <c r="K1481" s="3">
        <v>44688</v>
      </c>
      <c r="L1481" s="3">
        <v>44701</v>
      </c>
      <c r="M1481" s="1">
        <v>375</v>
      </c>
      <c r="N1481" s="1" t="s">
        <v>8265</v>
      </c>
      <c r="O1481" s="1" t="s">
        <v>8266</v>
      </c>
      <c r="P1481" s="1">
        <v>33</v>
      </c>
      <c r="Q1481" s="1" t="s">
        <v>5461</v>
      </c>
      <c r="R1481">
        <f t="shared" ca="1" si="23"/>
        <v>1</v>
      </c>
      <c r="S1481">
        <f t="shared" ca="1" si="23"/>
        <v>1</v>
      </c>
    </row>
    <row r="1482" spans="1:19" ht="13.2">
      <c r="A1482" s="1" t="s">
        <v>8267</v>
      </c>
      <c r="B1482" s="1">
        <v>44</v>
      </c>
      <c r="C1482" s="1" t="str">
        <f ca="1">IFERROR(__xludf.DUMMYFUNCTION("GOOGLETRANSLATE(D1482,""en"",""pt"")"),"Médio")</f>
        <v>Médio</v>
      </c>
      <c r="D1482" s="3">
        <v>44352</v>
      </c>
      <c r="E1482" s="1">
        <v>5</v>
      </c>
      <c r="F1482" s="2" t="str">
        <f ca="1">IFERROR(__xludf.DUMMYFUNCTION("GOOGLETRANSLATE(I1482,""en"",""pt"")"),"Sorvete")</f>
        <v>Sorvete</v>
      </c>
      <c r="G1482" s="1" t="s">
        <v>6901</v>
      </c>
      <c r="H1482" s="1" t="s">
        <v>8268</v>
      </c>
      <c r="I1482" s="1" t="str">
        <f ca="1">IFERROR(__xludf.DUMMYFUNCTION("GOOGLETRANSLATE(O1482,""en"",""pt"")"),"23")</f>
        <v>23</v>
      </c>
      <c r="J1482" s="1" t="str">
        <f ca="1">IFERROR(__xludf.DUMMYFUNCTION("GOOGLETRANSLATE(Q1482,""en"",""pt"")"),"Congeladas")</f>
        <v>Congeladas</v>
      </c>
      <c r="K1482" s="3">
        <v>44309</v>
      </c>
      <c r="L1482" s="3">
        <v>44332</v>
      </c>
      <c r="M1482" s="1">
        <v>69</v>
      </c>
      <c r="N1482" s="1" t="s">
        <v>8269</v>
      </c>
      <c r="O1482" s="1" t="s">
        <v>8270</v>
      </c>
      <c r="P1482" s="1">
        <v>402</v>
      </c>
      <c r="Q1482" s="1" t="s">
        <v>3373</v>
      </c>
      <c r="R1482">
        <f t="shared" ca="1" si="23"/>
        <v>0</v>
      </c>
      <c r="S1482">
        <f t="shared" ca="1" si="23"/>
        <v>0</v>
      </c>
    </row>
    <row r="1483" spans="1:19" ht="13.2">
      <c r="A1483" s="1" t="s">
        <v>8271</v>
      </c>
      <c r="B1483" s="1">
        <v>79</v>
      </c>
      <c r="C1483" s="1" t="str">
        <f ca="1">IFERROR(__xludf.DUMMYFUNCTION("GOOGLETRANSLATE(D1483,""en"",""pt"")"),"Médio")</f>
        <v>Médio</v>
      </c>
      <c r="D1483" s="3">
        <v>44884</v>
      </c>
      <c r="E1483" s="1">
        <v>9</v>
      </c>
      <c r="F1483" s="2" t="str">
        <f ca="1">IFERROR(__xludf.DUMMYFUNCTION("GOOGLETRANSLATE(I1483,""en"",""pt"")"),"Painel")</f>
        <v>Painel</v>
      </c>
      <c r="G1483" s="1" t="s">
        <v>8272</v>
      </c>
      <c r="H1483" s="1" t="s">
        <v>8273</v>
      </c>
      <c r="I1483" s="1" t="str">
        <f ca="1">IFERROR(__xludf.DUMMYFUNCTION("GOOGLETRANSLATE(O1483,""en"",""pt"")"),"7")</f>
        <v>7</v>
      </c>
      <c r="J1483" s="1" t="str">
        <f ca="1">IFERROR(__xludf.DUMMYFUNCTION("GOOGLETRANSLATE(Q1483,""en"",""pt"")"),"Refrigerado")</f>
        <v>Refrigerado</v>
      </c>
      <c r="K1483" s="3">
        <v>44856</v>
      </c>
      <c r="L1483" s="3">
        <v>44863</v>
      </c>
      <c r="M1483" s="1">
        <v>144</v>
      </c>
      <c r="N1483" s="1" t="s">
        <v>2816</v>
      </c>
      <c r="O1483" s="1" t="s">
        <v>8274</v>
      </c>
      <c r="P1483" s="1">
        <v>188</v>
      </c>
      <c r="Q1483" s="1" t="s">
        <v>8276</v>
      </c>
      <c r="R1483">
        <f t="shared" ca="1" si="23"/>
        <v>1</v>
      </c>
      <c r="S1483">
        <f t="shared" ca="1" si="23"/>
        <v>1</v>
      </c>
    </row>
    <row r="1484" spans="1:19" ht="13.2">
      <c r="A1484" s="1" t="s">
        <v>8277</v>
      </c>
      <c r="B1484" s="1">
        <v>69</v>
      </c>
      <c r="C1484" s="1" t="str">
        <f ca="1">IFERROR(__xludf.DUMMYFUNCTION("GOOGLETRANSLATE(D1484,""en"",""pt"")"),"Grande")</f>
        <v>Grande</v>
      </c>
      <c r="D1484" s="3">
        <v>44537</v>
      </c>
      <c r="E1484" s="1">
        <v>6</v>
      </c>
      <c r="F1484" s="2" t="str">
        <f ca="1">IFERROR(__xludf.DUMMYFUNCTION("GOOGLETRANSLATE(I1484,""en"",""pt"")"),"Coalhada")</f>
        <v>Coalhada</v>
      </c>
      <c r="G1484" s="1" t="s">
        <v>8278</v>
      </c>
      <c r="H1484" s="1" t="s">
        <v>2588</v>
      </c>
      <c r="I1484" s="1" t="str">
        <f ca="1">IFERROR(__xludf.DUMMYFUNCTION("GOOGLETRANSLATE(O1484,""en"",""pt"")"),"5")</f>
        <v>5</v>
      </c>
      <c r="J1484" s="1" t="str">
        <f ca="1">IFERROR(__xludf.DUMMYFUNCTION("GOOGLETRANSLATE(Q1484,""en"",""pt"")"),"Refrigerado")</f>
        <v>Refrigerado</v>
      </c>
      <c r="K1484" s="3">
        <v>44533</v>
      </c>
      <c r="L1484" s="3">
        <v>44538</v>
      </c>
      <c r="M1484" s="1">
        <v>50</v>
      </c>
      <c r="N1484" s="1" t="s">
        <v>8279</v>
      </c>
      <c r="O1484" s="5">
        <v>192605</v>
      </c>
      <c r="P1484" s="1">
        <v>869</v>
      </c>
      <c r="Q1484" s="1" t="s">
        <v>8280</v>
      </c>
      <c r="R1484">
        <f t="shared" ca="1" si="23"/>
        <v>0</v>
      </c>
      <c r="S1484">
        <f t="shared" ca="1" si="23"/>
        <v>0</v>
      </c>
    </row>
    <row r="1485" spans="1:19" ht="13.2">
      <c r="A1485" s="1" t="s">
        <v>8281</v>
      </c>
      <c r="B1485" s="1">
        <v>20</v>
      </c>
      <c r="C1485" s="1" t="str">
        <f ca="1">IFERROR(__xludf.DUMMYFUNCTION("GOOGLETRANSLATE(D1485,""en"",""pt"")"),"Grande")</f>
        <v>Grande</v>
      </c>
      <c r="D1485" s="3">
        <v>44384</v>
      </c>
      <c r="E1485" s="1">
        <v>8</v>
      </c>
      <c r="F1485" s="2" t="str">
        <f ca="1">IFERROR(__xludf.DUMMYFUNCTION("GOOGLETRANSLATE(I1485,""en"",""pt"")"),"Soro de leite coalhado")</f>
        <v>Soro de leite coalhado</v>
      </c>
      <c r="G1485" s="1" t="s">
        <v>8282</v>
      </c>
      <c r="H1485" s="1" t="s">
        <v>8283</v>
      </c>
      <c r="I1485" s="1" t="str">
        <f ca="1">IFERROR(__xludf.DUMMYFUNCTION("GOOGLETRANSLATE(O1485,""en"",""pt"")"),"13")</f>
        <v>13</v>
      </c>
      <c r="J1485" s="1" t="str">
        <f ca="1">IFERROR(__xludf.DUMMYFUNCTION("GOOGLETRANSLATE(Q1485,""en"",""pt"")"),"Refrigerado")</f>
        <v>Refrigerado</v>
      </c>
      <c r="K1485" s="3">
        <v>44378</v>
      </c>
      <c r="L1485" s="3">
        <v>44391</v>
      </c>
      <c r="M1485" s="1">
        <v>219</v>
      </c>
      <c r="N1485" s="1" t="s">
        <v>5972</v>
      </c>
      <c r="O1485" s="1" t="s">
        <v>8284</v>
      </c>
      <c r="P1485" s="1">
        <v>122</v>
      </c>
      <c r="Q1485" s="1" t="s">
        <v>1677</v>
      </c>
      <c r="R1485">
        <f t="shared" ca="1" si="23"/>
        <v>0</v>
      </c>
      <c r="S1485">
        <f t="shared" ca="1" si="23"/>
        <v>0</v>
      </c>
    </row>
    <row r="1486" spans="1:19" ht="13.2">
      <c r="A1486" s="1" t="s">
        <v>8286</v>
      </c>
      <c r="B1486" s="1">
        <v>87</v>
      </c>
      <c r="C1486" s="1" t="str">
        <f ca="1">IFERROR(__xludf.DUMMYFUNCTION("GOOGLETRANSLATE(D1486,""en"",""pt"")"),"Grande")</f>
        <v>Grande</v>
      </c>
      <c r="D1486" s="3">
        <v>43782</v>
      </c>
      <c r="E1486" s="1">
        <v>7</v>
      </c>
      <c r="F1486" s="2" t="str">
        <f ca="1">IFERROR(__xludf.DUMMYFUNCTION("GOOGLETRANSLATE(I1486,""en"",""pt"")"),"Lassi")</f>
        <v>Lassi</v>
      </c>
      <c r="G1486" s="1" t="s">
        <v>8287</v>
      </c>
      <c r="H1486" s="1" t="s">
        <v>6497</v>
      </c>
      <c r="I1486" s="1" t="str">
        <f ca="1">IFERROR(__xludf.DUMMYFUNCTION("GOOGLETRANSLATE(O1486,""en"",""pt"")"),"16")</f>
        <v>16</v>
      </c>
      <c r="J1486" s="1" t="str">
        <f ca="1">IFERROR(__xludf.DUMMYFUNCTION("GOOGLETRANSLATE(Q1486,""en"",""pt"")"),"Refrigerado")</f>
        <v>Refrigerado</v>
      </c>
      <c r="K1486" s="3">
        <v>43769</v>
      </c>
      <c r="L1486" s="3">
        <v>43785</v>
      </c>
      <c r="M1486" s="1">
        <v>13</v>
      </c>
      <c r="N1486" s="1" t="s">
        <v>8288</v>
      </c>
      <c r="O1486" s="1" t="s">
        <v>8289</v>
      </c>
      <c r="P1486" s="1">
        <v>287</v>
      </c>
      <c r="Q1486" s="1" t="s">
        <v>8290</v>
      </c>
      <c r="R1486">
        <f t="shared" ca="1" si="23"/>
        <v>0</v>
      </c>
      <c r="S1486">
        <f t="shared" ca="1" si="23"/>
        <v>0</v>
      </c>
    </row>
    <row r="1487" spans="1:19" ht="13.2">
      <c r="A1487" s="1" t="s">
        <v>8291</v>
      </c>
      <c r="B1487" s="1">
        <v>71</v>
      </c>
      <c r="C1487" s="1" t="str">
        <f ca="1">IFERROR(__xludf.DUMMYFUNCTION("GOOGLETRANSLATE(D1487,""en"",""pt"")"),"Grande")</f>
        <v>Grande</v>
      </c>
      <c r="D1487" s="3">
        <v>43853</v>
      </c>
      <c r="E1487" s="1">
        <v>4</v>
      </c>
      <c r="F1487" s="2" t="str">
        <f ca="1">IFERROR(__xludf.DUMMYFUNCTION("GOOGLETRANSLATE(I1487,""en"",""pt"")"),"Iogurte")</f>
        <v>Iogurte</v>
      </c>
      <c r="G1487" s="1" t="s">
        <v>8292</v>
      </c>
      <c r="H1487" s="1" t="s">
        <v>8293</v>
      </c>
      <c r="I1487" s="1" t="str">
        <f ca="1">IFERROR(__xludf.DUMMYFUNCTION("GOOGLETRANSLATE(O1487,""en"",""pt"")"),"22")</f>
        <v>22</v>
      </c>
      <c r="J1487" s="1" t="str">
        <f ca="1">IFERROR(__xludf.DUMMYFUNCTION("GOOGLETRANSLATE(Q1487,""en"",""pt"")"),"Refrigerado")</f>
        <v>Refrigerado</v>
      </c>
      <c r="K1487" s="3">
        <v>43830</v>
      </c>
      <c r="L1487" s="3">
        <v>43852</v>
      </c>
      <c r="M1487" s="1">
        <v>119</v>
      </c>
      <c r="N1487" s="1" t="s">
        <v>2110</v>
      </c>
      <c r="O1487" s="1" t="s">
        <v>8294</v>
      </c>
      <c r="P1487" s="1">
        <v>10</v>
      </c>
      <c r="Q1487" s="1" t="s">
        <v>540</v>
      </c>
      <c r="R1487">
        <f t="shared" ca="1" si="23"/>
        <v>1</v>
      </c>
      <c r="S1487">
        <f t="shared" ca="1" si="23"/>
        <v>0</v>
      </c>
    </row>
    <row r="1488" spans="1:19" ht="13.2">
      <c r="A1488" s="1" t="s">
        <v>8295</v>
      </c>
      <c r="B1488" s="1">
        <v>29</v>
      </c>
      <c r="C1488" s="1" t="str">
        <f ca="1">IFERROR(__xludf.DUMMYFUNCTION("GOOGLETRANSLATE(D1488,""en"",""pt"")"),"Pequeno")</f>
        <v>Pequeno</v>
      </c>
      <c r="D1488" s="3">
        <v>44278</v>
      </c>
      <c r="E1488" s="1">
        <v>5</v>
      </c>
      <c r="F1488" s="2" t="str">
        <f ca="1">IFERROR(__xludf.DUMMYFUNCTION("GOOGLETRANSLATE(I1488,""en"",""pt"")"),"Sorvete")</f>
        <v>Sorvete</v>
      </c>
      <c r="G1488" s="1" t="s">
        <v>8296</v>
      </c>
      <c r="H1488" s="1" t="s">
        <v>8297</v>
      </c>
      <c r="I1488" s="1" t="str">
        <f ca="1">IFERROR(__xludf.DUMMYFUNCTION("GOOGLETRANSLATE(O1488,""en"",""pt"")"),"22")</f>
        <v>22</v>
      </c>
      <c r="J1488" s="1" t="str">
        <f ca="1">IFERROR(__xludf.DUMMYFUNCTION("GOOGLETRANSLATE(Q1488,""en"",""pt"")"),"Congeladas")</f>
        <v>Congeladas</v>
      </c>
      <c r="K1488" s="3">
        <v>44226</v>
      </c>
      <c r="L1488" s="3">
        <v>44248</v>
      </c>
      <c r="M1488" s="1">
        <v>280</v>
      </c>
      <c r="N1488" s="1" t="s">
        <v>8298</v>
      </c>
      <c r="O1488" s="1" t="s">
        <v>8299</v>
      </c>
      <c r="P1488" s="1">
        <v>376</v>
      </c>
      <c r="Q1488" s="1" t="s">
        <v>8300</v>
      </c>
      <c r="R1488">
        <f t="shared" ca="1" si="23"/>
        <v>0</v>
      </c>
      <c r="S1488">
        <f t="shared" ca="1" si="23"/>
        <v>1</v>
      </c>
    </row>
    <row r="1489" spans="1:19" ht="13.2">
      <c r="A1489" s="1" t="s">
        <v>8301</v>
      </c>
      <c r="B1489" s="1">
        <v>98</v>
      </c>
      <c r="C1489" s="1" t="str">
        <f ca="1">IFERROR(__xludf.DUMMYFUNCTION("GOOGLETRANSLATE(D1489,""en"",""pt"")"),"Médio")</f>
        <v>Médio</v>
      </c>
      <c r="D1489" s="3">
        <v>44171</v>
      </c>
      <c r="E1489" s="1">
        <v>3</v>
      </c>
      <c r="F1489" s="2" t="str">
        <f ca="1">IFERROR(__xludf.DUMMYFUNCTION("GOOGLETRANSLATE(I1489,""en"",""pt"")"),"Queijo")</f>
        <v>Queijo</v>
      </c>
      <c r="G1489" s="1" t="s">
        <v>8302</v>
      </c>
      <c r="H1489" s="1" t="s">
        <v>4774</v>
      </c>
      <c r="I1489" s="1" t="str">
        <f ca="1">IFERROR(__xludf.DUMMYFUNCTION("GOOGLETRANSLATE(O1489,""en"",""pt"")"),"53")</f>
        <v>53</v>
      </c>
      <c r="J1489" s="1" t="str">
        <f ca="1">IFERROR(__xludf.DUMMYFUNCTION("GOOGLETRANSLATE(Q1489,""en"",""pt"")"),"Congeladas")</f>
        <v>Congeladas</v>
      </c>
      <c r="K1489" s="3">
        <v>44148</v>
      </c>
      <c r="L1489" s="3">
        <v>44201</v>
      </c>
      <c r="M1489" s="1">
        <v>302</v>
      </c>
      <c r="N1489" s="1" t="s">
        <v>388</v>
      </c>
      <c r="O1489" s="1" t="s">
        <v>8303</v>
      </c>
      <c r="P1489" s="1">
        <v>326</v>
      </c>
      <c r="Q1489" s="1" t="s">
        <v>8304</v>
      </c>
      <c r="R1489">
        <f t="shared" ca="1" si="23"/>
        <v>0</v>
      </c>
      <c r="S1489">
        <f t="shared" ca="1" si="23"/>
        <v>0</v>
      </c>
    </row>
    <row r="1490" spans="1:19" ht="13.2">
      <c r="A1490" s="1" t="s">
        <v>8305</v>
      </c>
      <c r="B1490" s="1">
        <v>72</v>
      </c>
      <c r="C1490" s="1" t="str">
        <f ca="1">IFERROR(__xludf.DUMMYFUNCTION("GOOGLETRANSLATE(D1490,""en"",""pt"")"),"Médio")</f>
        <v>Médio</v>
      </c>
      <c r="D1490" s="3">
        <v>44306</v>
      </c>
      <c r="E1490" s="1">
        <v>9</v>
      </c>
      <c r="F1490" s="2" t="str">
        <f ca="1">IFERROR(__xludf.DUMMYFUNCTION("GOOGLETRANSLATE(I1490,""en"",""pt"")"),"Painel")</f>
        <v>Painel</v>
      </c>
      <c r="G1490" s="1" t="s">
        <v>8306</v>
      </c>
      <c r="H1490" s="1" t="s">
        <v>8307</v>
      </c>
      <c r="I1490" s="1" t="str">
        <f ca="1">IFERROR(__xludf.DUMMYFUNCTION("GOOGLETRANSLATE(O1490,""en"",""pt"")"),"8")</f>
        <v>8</v>
      </c>
      <c r="J1490" s="1" t="str">
        <f ca="1">IFERROR(__xludf.DUMMYFUNCTION("GOOGLETRANSLATE(Q1490,""en"",""pt"")"),"Refrigerado")</f>
        <v>Refrigerado</v>
      </c>
      <c r="K1490" s="3">
        <v>44257</v>
      </c>
      <c r="L1490" s="3">
        <v>44265</v>
      </c>
      <c r="M1490" s="1">
        <v>30</v>
      </c>
      <c r="N1490" s="1" t="s">
        <v>8308</v>
      </c>
      <c r="O1490" s="1" t="s">
        <v>8309</v>
      </c>
      <c r="P1490" s="1">
        <v>48</v>
      </c>
      <c r="Q1490" s="1" t="s">
        <v>8310</v>
      </c>
      <c r="R1490">
        <f t="shared" ca="1" si="23"/>
        <v>0</v>
      </c>
      <c r="S1490">
        <f t="shared" ca="1" si="23"/>
        <v>1</v>
      </c>
    </row>
    <row r="1491" spans="1:19" ht="13.2">
      <c r="A1491" s="1" t="s">
        <v>8311</v>
      </c>
      <c r="B1491" s="1">
        <v>26</v>
      </c>
      <c r="C1491" s="1" t="str">
        <f ca="1">IFERROR(__xludf.DUMMYFUNCTION("GOOGLETRANSLATE(D1491,""en"",""pt"")"),"Grande")</f>
        <v>Grande</v>
      </c>
      <c r="D1491" s="3">
        <v>44404</v>
      </c>
      <c r="E1491" s="1">
        <v>2</v>
      </c>
      <c r="F1491" s="2" t="str">
        <f ca="1">IFERROR(__xludf.DUMMYFUNCTION("GOOGLETRANSLATE(I1491,""en"",""pt"")"),"Manteiga")</f>
        <v>Manteiga</v>
      </c>
      <c r="G1491" s="1" t="s">
        <v>8312</v>
      </c>
      <c r="H1491" s="1" t="s">
        <v>363</v>
      </c>
      <c r="I1491" s="1" t="str">
        <f ca="1">IFERROR(__xludf.DUMMYFUNCTION("GOOGLETRANSLATE(O1491,""en"",""pt"")"),"36")</f>
        <v>36</v>
      </c>
      <c r="J1491" s="1" t="str">
        <f ca="1">IFERROR(__xludf.DUMMYFUNCTION("GOOGLETRANSLATE(Q1491,""en"",""pt"")"),"Congeladas")</f>
        <v>Congeladas</v>
      </c>
      <c r="K1491" s="3">
        <v>44386</v>
      </c>
      <c r="L1491" s="3">
        <v>44422</v>
      </c>
      <c r="M1491" s="1">
        <v>157</v>
      </c>
      <c r="N1491" s="1" t="s">
        <v>8313</v>
      </c>
      <c r="O1491" s="1" t="s">
        <v>8314</v>
      </c>
      <c r="P1491" s="1">
        <v>679</v>
      </c>
      <c r="Q1491" s="1" t="s">
        <v>8315</v>
      </c>
      <c r="R1491">
        <f t="shared" ca="1" si="23"/>
        <v>1</v>
      </c>
      <c r="S1491">
        <f t="shared" ca="1" si="23"/>
        <v>0</v>
      </c>
    </row>
    <row r="1492" spans="1:19" ht="13.2">
      <c r="A1492" s="1" t="s">
        <v>8316</v>
      </c>
      <c r="B1492" s="1">
        <v>10</v>
      </c>
      <c r="C1492" s="1" t="str">
        <f ca="1">IFERROR(__xludf.DUMMYFUNCTION("GOOGLETRANSLATE(D1492,""en"",""pt"")"),"Grande")</f>
        <v>Grande</v>
      </c>
      <c r="D1492" s="3">
        <v>44584</v>
      </c>
      <c r="E1492" s="1">
        <v>3</v>
      </c>
      <c r="F1492" s="2" t="str">
        <f ca="1">IFERROR(__xludf.DUMMYFUNCTION("GOOGLETRANSLATE(I1492,""en"",""pt"")"),"Queijo")</f>
        <v>Queijo</v>
      </c>
      <c r="G1492" s="1" t="s">
        <v>8317</v>
      </c>
      <c r="H1492" s="1" t="s">
        <v>8318</v>
      </c>
      <c r="I1492" s="1" t="str">
        <f ca="1">IFERROR(__xludf.DUMMYFUNCTION("GOOGLETRANSLATE(O1492,""en"",""pt"")"),"74")</f>
        <v>74</v>
      </c>
      <c r="J1492" s="1" t="str">
        <f ca="1">IFERROR(__xludf.DUMMYFUNCTION("GOOGLETRANSLATE(Q1492,""en"",""pt"")"),"Refrigerado")</f>
        <v>Refrigerado</v>
      </c>
      <c r="K1492" s="3">
        <v>44549</v>
      </c>
      <c r="L1492" s="3">
        <v>44623</v>
      </c>
      <c r="M1492" s="1">
        <v>466</v>
      </c>
      <c r="N1492" s="1" t="s">
        <v>8319</v>
      </c>
      <c r="O1492" s="1" t="s">
        <v>8320</v>
      </c>
      <c r="P1492" s="1">
        <v>385</v>
      </c>
      <c r="Q1492" s="1" t="s">
        <v>7027</v>
      </c>
      <c r="R1492">
        <f t="shared" ca="1" si="23"/>
        <v>1</v>
      </c>
      <c r="S1492">
        <f t="shared" ca="1" si="23"/>
        <v>1</v>
      </c>
    </row>
    <row r="1493" spans="1:19" ht="13.2">
      <c r="A1493" s="1" t="s">
        <v>8321</v>
      </c>
      <c r="B1493" s="1">
        <v>29</v>
      </c>
      <c r="C1493" s="1" t="str">
        <f ca="1">IFERROR(__xludf.DUMMYFUNCTION("GOOGLETRANSLATE(D1493,""en"",""pt"")"),"Médio")</f>
        <v>Médio</v>
      </c>
      <c r="D1493" s="3">
        <v>44085</v>
      </c>
      <c r="E1493" s="1">
        <v>6</v>
      </c>
      <c r="F1493" s="2" t="str">
        <f ca="1">IFERROR(__xludf.DUMMYFUNCTION("GOOGLETRANSLATE(I1493,""en"",""pt"")"),"Coalhada")</f>
        <v>Coalhada</v>
      </c>
      <c r="G1493" s="1" t="s">
        <v>8322</v>
      </c>
      <c r="H1493" s="1" t="s">
        <v>8323</v>
      </c>
      <c r="I1493" s="1" t="str">
        <f ca="1">IFERROR(__xludf.DUMMYFUNCTION("GOOGLETRANSLATE(O1493,""en"",""pt"")"),"7")</f>
        <v>7</v>
      </c>
      <c r="J1493" s="1" t="str">
        <f ca="1">IFERROR(__xludf.DUMMYFUNCTION("GOOGLETRANSLATE(Q1493,""en"",""pt"")"),"Refrigerado")</f>
        <v>Refrigerado</v>
      </c>
      <c r="K1493" s="3">
        <v>44055</v>
      </c>
      <c r="L1493" s="3">
        <v>44062</v>
      </c>
      <c r="M1493" s="1">
        <v>434</v>
      </c>
      <c r="N1493" s="1" t="s">
        <v>7120</v>
      </c>
      <c r="O1493" s="1" t="s">
        <v>8324</v>
      </c>
      <c r="P1493" s="1">
        <v>38</v>
      </c>
      <c r="Q1493" s="1" t="s">
        <v>8325</v>
      </c>
      <c r="R1493">
        <f t="shared" ca="1" si="23"/>
        <v>0</v>
      </c>
      <c r="S1493">
        <f t="shared" ca="1" si="23"/>
        <v>0</v>
      </c>
    </row>
    <row r="1494" spans="1:19" ht="13.2">
      <c r="A1494" s="1" t="s">
        <v>8326</v>
      </c>
      <c r="B1494" s="1">
        <v>83</v>
      </c>
      <c r="C1494" s="1" t="str">
        <f ca="1">IFERROR(__xludf.DUMMYFUNCTION("GOOGLETRANSLATE(D1494,""en"",""pt"")"),"Grande")</f>
        <v>Grande</v>
      </c>
      <c r="D1494" s="3">
        <v>44107</v>
      </c>
      <c r="E1494" s="1">
        <v>6</v>
      </c>
      <c r="F1494" s="2" t="str">
        <f ca="1">IFERROR(__xludf.DUMMYFUNCTION("GOOGLETRANSLATE(I1494,""en"",""pt"")"),"Coalhada")</f>
        <v>Coalhada</v>
      </c>
      <c r="G1494" s="1" t="s">
        <v>8327</v>
      </c>
      <c r="H1494" s="1" t="s">
        <v>2209</v>
      </c>
      <c r="I1494" s="1" t="str">
        <f ca="1">IFERROR(__xludf.DUMMYFUNCTION("GOOGLETRANSLATE(O1494,""en"",""pt"")"),"7")</f>
        <v>7</v>
      </c>
      <c r="J1494" s="1" t="str">
        <f ca="1">IFERROR(__xludf.DUMMYFUNCTION("GOOGLETRANSLATE(Q1494,""en"",""pt"")"),"Refrigerado")</f>
        <v>Refrigerado</v>
      </c>
      <c r="K1494" s="3">
        <v>44078</v>
      </c>
      <c r="L1494" s="3">
        <v>44085</v>
      </c>
      <c r="M1494" s="1">
        <v>46</v>
      </c>
      <c r="N1494" s="1" t="s">
        <v>8328</v>
      </c>
      <c r="O1494" s="1" t="s">
        <v>8329</v>
      </c>
      <c r="P1494" s="1">
        <v>146</v>
      </c>
      <c r="Q1494" s="1" t="s">
        <v>5326</v>
      </c>
      <c r="R1494">
        <f t="shared" ca="1" si="23"/>
        <v>1</v>
      </c>
      <c r="S1494">
        <f t="shared" ca="1" si="23"/>
        <v>0</v>
      </c>
    </row>
    <row r="1495" spans="1:19" ht="13.2">
      <c r="A1495" s="1" t="s">
        <v>8330</v>
      </c>
      <c r="B1495" s="1">
        <v>62</v>
      </c>
      <c r="C1495" s="1" t="str">
        <f ca="1">IFERROR(__xludf.DUMMYFUNCTION("GOOGLETRANSLATE(D1495,""en"",""pt"")"),"Médio")</f>
        <v>Médio</v>
      </c>
      <c r="D1495" s="3">
        <v>44610</v>
      </c>
      <c r="E1495" s="1">
        <v>9</v>
      </c>
      <c r="F1495" s="2" t="str">
        <f ca="1">IFERROR(__xludf.DUMMYFUNCTION("GOOGLETRANSLATE(I1495,""en"",""pt"")"),"Painel")</f>
        <v>Painel</v>
      </c>
      <c r="G1495" s="1" t="s">
        <v>8331</v>
      </c>
      <c r="H1495" s="1" t="s">
        <v>8332</v>
      </c>
      <c r="I1495" s="1" t="str">
        <f ca="1">IFERROR(__xludf.DUMMYFUNCTION("GOOGLETRANSLATE(O1495,""en"",""pt"")"),"14")</f>
        <v>14</v>
      </c>
      <c r="J1495" s="1" t="str">
        <f ca="1">IFERROR(__xludf.DUMMYFUNCTION("GOOGLETRANSLATE(Q1495,""en"",""pt"")"),"Refrigerado")</f>
        <v>Refrigerado</v>
      </c>
      <c r="K1495" s="3">
        <v>44585</v>
      </c>
      <c r="L1495" s="3">
        <v>44599</v>
      </c>
      <c r="M1495" s="1">
        <v>424</v>
      </c>
      <c r="N1495" s="1" t="s">
        <v>8333</v>
      </c>
      <c r="O1495" s="1" t="s">
        <v>8334</v>
      </c>
      <c r="P1495" s="1">
        <v>383</v>
      </c>
      <c r="Q1495" s="1" t="s">
        <v>3145</v>
      </c>
      <c r="R1495">
        <f t="shared" ca="1" si="23"/>
        <v>0</v>
      </c>
      <c r="S1495">
        <f t="shared" ca="1" si="23"/>
        <v>1</v>
      </c>
    </row>
    <row r="1496" spans="1:19" ht="13.2">
      <c r="A1496" s="1" t="s">
        <v>8336</v>
      </c>
      <c r="B1496" s="1">
        <v>81</v>
      </c>
      <c r="C1496" s="1" t="str">
        <f ca="1">IFERROR(__xludf.DUMMYFUNCTION("GOOGLETRANSLATE(D1496,""en"",""pt"")"),"Grande")</f>
        <v>Grande</v>
      </c>
      <c r="D1496" s="3">
        <v>44890</v>
      </c>
      <c r="E1496" s="1">
        <v>6</v>
      </c>
      <c r="F1496" s="2" t="str">
        <f ca="1">IFERROR(__xludf.DUMMYFUNCTION("GOOGLETRANSLATE(I1496,""en"",""pt"")"),"Coalhada")</f>
        <v>Coalhada</v>
      </c>
      <c r="G1496" s="1" t="s">
        <v>8337</v>
      </c>
      <c r="H1496" s="1" t="s">
        <v>8338</v>
      </c>
      <c r="I1496" s="1" t="str">
        <f ca="1">IFERROR(__xludf.DUMMYFUNCTION("GOOGLETRANSLATE(O1496,""en"",""pt"")"),"7")</f>
        <v>7</v>
      </c>
      <c r="J1496" s="1" t="str">
        <f ca="1">IFERROR(__xludf.DUMMYFUNCTION("GOOGLETRANSLATE(Q1496,""en"",""pt"")"),"Refrigerado")</f>
        <v>Refrigerado</v>
      </c>
      <c r="K1496" s="3">
        <v>44884</v>
      </c>
      <c r="L1496" s="3">
        <v>44891</v>
      </c>
      <c r="M1496" s="1">
        <v>532</v>
      </c>
      <c r="N1496" s="1" t="s">
        <v>8339</v>
      </c>
      <c r="O1496" s="1" t="s">
        <v>8340</v>
      </c>
      <c r="P1496" s="1">
        <v>312</v>
      </c>
      <c r="Q1496" s="1" t="s">
        <v>8341</v>
      </c>
      <c r="R1496">
        <f t="shared" ca="1" si="23"/>
        <v>1</v>
      </c>
      <c r="S1496">
        <f t="shared" ca="1" si="23"/>
        <v>0</v>
      </c>
    </row>
    <row r="1497" spans="1:19" ht="13.2">
      <c r="A1497" s="1" t="s">
        <v>8342</v>
      </c>
      <c r="B1497" s="1">
        <v>33</v>
      </c>
      <c r="C1497" s="1" t="str">
        <f ca="1">IFERROR(__xludf.DUMMYFUNCTION("GOOGLETRANSLATE(D1497,""en"",""pt"")"),"Pequeno")</f>
        <v>Pequeno</v>
      </c>
      <c r="D1497" s="3">
        <v>44636</v>
      </c>
      <c r="E1497" s="1">
        <v>7</v>
      </c>
      <c r="F1497" s="2" t="str">
        <f ca="1">IFERROR(__xludf.DUMMYFUNCTION("GOOGLETRANSLATE(I1497,""en"",""pt"")"),"Lassi")</f>
        <v>Lassi</v>
      </c>
      <c r="G1497" s="1" t="s">
        <v>8343</v>
      </c>
      <c r="H1497" s="1" t="s">
        <v>4175</v>
      </c>
      <c r="I1497" s="1" t="str">
        <f ca="1">IFERROR(__xludf.DUMMYFUNCTION("GOOGLETRANSLATE(O1497,""en"",""pt"")"),"18")</f>
        <v>18</v>
      </c>
      <c r="J1497" s="1" t="str">
        <f ca="1">IFERROR(__xludf.DUMMYFUNCTION("GOOGLETRANSLATE(Q1497,""en"",""pt"")"),"Refrigerado")</f>
        <v>Refrigerado</v>
      </c>
      <c r="K1497" s="3">
        <v>44629</v>
      </c>
      <c r="L1497" s="3">
        <v>44647</v>
      </c>
      <c r="M1497" s="1">
        <v>200</v>
      </c>
      <c r="N1497" s="1" t="s">
        <v>31</v>
      </c>
      <c r="O1497" s="1" t="s">
        <v>8344</v>
      </c>
      <c r="P1497" s="1">
        <v>689</v>
      </c>
      <c r="Q1497" s="1" t="s">
        <v>8345</v>
      </c>
      <c r="R1497">
        <f t="shared" ca="1" si="23"/>
        <v>1</v>
      </c>
      <c r="S1497">
        <f t="shared" ca="1" si="23"/>
        <v>0</v>
      </c>
    </row>
    <row r="1498" spans="1:19" ht="13.2">
      <c r="A1498" s="1" t="s">
        <v>8346</v>
      </c>
      <c r="B1498" s="1">
        <v>50</v>
      </c>
      <c r="C1498" s="1" t="str">
        <f ca="1">IFERROR(__xludf.DUMMYFUNCTION("GOOGLETRANSLATE(D1498,""en"",""pt"")"),"Médio")</f>
        <v>Médio</v>
      </c>
      <c r="D1498" s="3">
        <v>44274</v>
      </c>
      <c r="E1498" s="1">
        <v>5</v>
      </c>
      <c r="F1498" s="2" t="str">
        <f ca="1">IFERROR(__xludf.DUMMYFUNCTION("GOOGLETRANSLATE(I1498,""en"",""pt"")"),"Sorvete")</f>
        <v>Sorvete</v>
      </c>
      <c r="G1498" s="1" t="s">
        <v>8347</v>
      </c>
      <c r="H1498" s="1" t="s">
        <v>8348</v>
      </c>
      <c r="I1498" s="1" t="str">
        <f ca="1">IFERROR(__xludf.DUMMYFUNCTION("GOOGLETRANSLATE(O1498,""en"",""pt"")"),"23")</f>
        <v>23</v>
      </c>
      <c r="J1498" s="1" t="str">
        <f ca="1">IFERROR(__xludf.DUMMYFUNCTION("GOOGLETRANSLATE(Q1498,""en"",""pt"")"),"Congeladas")</f>
        <v>Congeladas</v>
      </c>
      <c r="K1498" s="3">
        <v>44259</v>
      </c>
      <c r="L1498" s="3">
        <v>44282</v>
      </c>
      <c r="M1498" s="1">
        <v>72</v>
      </c>
      <c r="N1498" s="1" t="s">
        <v>8349</v>
      </c>
      <c r="O1498" s="1" t="s">
        <v>8350</v>
      </c>
      <c r="P1498" s="1">
        <v>58</v>
      </c>
      <c r="Q1498" s="1" t="s">
        <v>8351</v>
      </c>
      <c r="R1498">
        <f t="shared" ca="1" si="23"/>
        <v>1</v>
      </c>
      <c r="S1498">
        <f t="shared" ca="1" si="23"/>
        <v>0</v>
      </c>
    </row>
    <row r="1499" spans="1:19" ht="13.2">
      <c r="A1499" s="1" t="s">
        <v>8352</v>
      </c>
      <c r="B1499" s="1">
        <v>30</v>
      </c>
      <c r="C1499" s="1" t="str">
        <f ca="1">IFERROR(__xludf.DUMMYFUNCTION("GOOGLETRANSLATE(D1499,""en"",""pt"")"),"Médio")</f>
        <v>Médio</v>
      </c>
      <c r="D1499" s="3">
        <v>44517</v>
      </c>
      <c r="E1499" s="1">
        <v>6</v>
      </c>
      <c r="F1499" s="2" t="str">
        <f ca="1">IFERROR(__xludf.DUMMYFUNCTION("GOOGLETRANSLATE(I1499,""en"",""pt"")"),"Coalhada")</f>
        <v>Coalhada</v>
      </c>
      <c r="G1499" s="1" t="s">
        <v>8353</v>
      </c>
      <c r="H1499" s="1" t="s">
        <v>8354</v>
      </c>
      <c r="I1499" s="1" t="str">
        <f ca="1">IFERROR(__xludf.DUMMYFUNCTION("GOOGLETRANSLATE(O1499,""en"",""pt"")"),"7")</f>
        <v>7</v>
      </c>
      <c r="J1499" s="1" t="str">
        <f ca="1">IFERROR(__xludf.DUMMYFUNCTION("GOOGLETRANSLATE(Q1499,""en"",""pt"")"),"Refrigerado")</f>
        <v>Refrigerado</v>
      </c>
      <c r="K1499" s="3">
        <v>44460</v>
      </c>
      <c r="L1499" s="3">
        <v>44467</v>
      </c>
      <c r="M1499" s="1">
        <v>199</v>
      </c>
      <c r="N1499" s="1" t="s">
        <v>8355</v>
      </c>
      <c r="O1499" s="1" t="s">
        <v>8356</v>
      </c>
      <c r="P1499" s="1">
        <v>358</v>
      </c>
      <c r="Q1499" s="1" t="s">
        <v>7074</v>
      </c>
      <c r="R1499">
        <f t="shared" ca="1" si="23"/>
        <v>1</v>
      </c>
      <c r="S1499">
        <f t="shared" ca="1" si="23"/>
        <v>1</v>
      </c>
    </row>
    <row r="1500" spans="1:19" ht="13.2">
      <c r="A1500" s="1" t="s">
        <v>8357</v>
      </c>
      <c r="B1500" s="1">
        <v>68</v>
      </c>
      <c r="C1500" s="1" t="str">
        <f ca="1">IFERROR(__xludf.DUMMYFUNCTION("GOOGLETRANSLATE(D1500,""en"",""pt"")"),"Médio")</f>
        <v>Médio</v>
      </c>
      <c r="D1500" s="3">
        <v>43544</v>
      </c>
      <c r="E1500" s="1">
        <v>1</v>
      </c>
      <c r="F1500" s="2" t="str">
        <f ca="1">IFERROR(__xludf.DUMMYFUNCTION("GOOGLETRANSLATE(I1500,""en"",""pt"")"),"Leite")</f>
        <v>Leite</v>
      </c>
      <c r="G1500" s="1" t="s">
        <v>8358</v>
      </c>
      <c r="H1500" s="1" t="s">
        <v>8359</v>
      </c>
      <c r="I1500" s="1" t="str">
        <f ca="1">IFERROR(__xludf.DUMMYFUNCTION("GOOGLETRANSLATE(O1500,""en"",""pt"")"),"24")</f>
        <v>24</v>
      </c>
      <c r="J1500" s="1" t="str">
        <f ca="1">IFERROR(__xludf.DUMMYFUNCTION("GOOGLETRANSLATE(Q1500,""en"",""pt"")"),"Pacote Tetra")</f>
        <v>Pacote Tetra</v>
      </c>
      <c r="K1500" s="3">
        <v>43530</v>
      </c>
      <c r="L1500" s="3">
        <v>43554</v>
      </c>
      <c r="M1500" s="1">
        <v>248</v>
      </c>
      <c r="N1500" s="1" t="s">
        <v>8360</v>
      </c>
      <c r="O1500" s="1" t="s">
        <v>8361</v>
      </c>
      <c r="P1500" s="1">
        <v>110</v>
      </c>
      <c r="Q1500" s="1" t="s">
        <v>8362</v>
      </c>
      <c r="R1500">
        <f t="shared" ca="1" si="23"/>
        <v>1</v>
      </c>
      <c r="S1500">
        <f t="shared" ca="1" si="23"/>
        <v>0</v>
      </c>
    </row>
    <row r="1501" spans="1:19" ht="13.2">
      <c r="A1501" s="1" t="s">
        <v>8363</v>
      </c>
      <c r="B1501" s="1">
        <v>28</v>
      </c>
      <c r="C1501" s="1" t="str">
        <f ca="1">IFERROR(__xludf.DUMMYFUNCTION("GOOGLETRANSLATE(D1501,""en"",""pt"")"),"Grande")</f>
        <v>Grande</v>
      </c>
      <c r="D1501" s="3">
        <v>44839</v>
      </c>
      <c r="E1501" s="1">
        <v>5</v>
      </c>
      <c r="F1501" s="2" t="str">
        <f ca="1">IFERROR(__xludf.DUMMYFUNCTION("GOOGLETRANSLATE(I1501,""en"",""pt"")"),"Sorvete")</f>
        <v>Sorvete</v>
      </c>
      <c r="G1501" s="1" t="s">
        <v>8364</v>
      </c>
      <c r="H1501" s="1" t="s">
        <v>8365</v>
      </c>
      <c r="I1501" s="1" t="str">
        <f ca="1">IFERROR(__xludf.DUMMYFUNCTION("GOOGLETRANSLATE(O1501,""en"",""pt"")"),"26")</f>
        <v>26</v>
      </c>
      <c r="J1501" s="1" t="str">
        <f ca="1">IFERROR(__xludf.DUMMYFUNCTION("GOOGLETRANSLATE(Q1501,""en"",""pt"")"),"Congeladas")</f>
        <v>Congeladas</v>
      </c>
      <c r="K1501" s="3">
        <v>44827</v>
      </c>
      <c r="L1501" s="3">
        <v>44853</v>
      </c>
      <c r="M1501" s="1">
        <v>51</v>
      </c>
      <c r="N1501" s="1" t="s">
        <v>8366</v>
      </c>
      <c r="O1501" s="1" t="s">
        <v>8367</v>
      </c>
      <c r="P1501" s="1">
        <v>357</v>
      </c>
      <c r="Q1501" s="1" t="s">
        <v>8368</v>
      </c>
      <c r="R1501">
        <f t="shared" ca="1" si="23"/>
        <v>0</v>
      </c>
      <c r="S1501">
        <f t="shared" ca="1" si="23"/>
        <v>1</v>
      </c>
    </row>
    <row r="1502" spans="1:19" ht="13.2">
      <c r="A1502" s="1" t="s">
        <v>8369</v>
      </c>
      <c r="B1502" s="1">
        <v>21</v>
      </c>
      <c r="C1502" s="1" t="str">
        <f ca="1">IFERROR(__xludf.DUMMYFUNCTION("GOOGLETRANSLATE(D1502,""en"",""pt"")"),"Pequeno")</f>
        <v>Pequeno</v>
      </c>
      <c r="D1502" s="3">
        <v>43990</v>
      </c>
      <c r="E1502" s="1">
        <v>10</v>
      </c>
      <c r="F1502" s="2" t="str">
        <f ca="1">IFERROR(__xludf.DUMMYFUNCTION("GOOGLETRANSLATE(I1502,""en"",""pt"")"),"ghee")</f>
        <v>ghee</v>
      </c>
      <c r="G1502" s="1" t="s">
        <v>8370</v>
      </c>
      <c r="H1502" s="1" t="s">
        <v>8371</v>
      </c>
      <c r="I1502" s="1" t="str">
        <f ca="1">IFERROR(__xludf.DUMMYFUNCTION("GOOGLETRANSLATE(O1502,""en"",""pt"")"),"73")</f>
        <v>73</v>
      </c>
      <c r="J1502" s="1" t="str">
        <f ca="1">IFERROR(__xludf.DUMMYFUNCTION("GOOGLETRANSLATE(Q1502,""en"",""pt"")"),"Ambiente")</f>
        <v>Ambiente</v>
      </c>
      <c r="K1502" s="3">
        <v>43965</v>
      </c>
      <c r="L1502" s="3">
        <v>44038</v>
      </c>
      <c r="M1502" s="1">
        <v>42</v>
      </c>
      <c r="N1502" s="1" t="s">
        <v>8372</v>
      </c>
      <c r="O1502" s="1" t="s">
        <v>8373</v>
      </c>
      <c r="P1502" s="1">
        <v>658</v>
      </c>
      <c r="Q1502" s="1" t="s">
        <v>8374</v>
      </c>
      <c r="R1502">
        <f t="shared" ca="1" si="23"/>
        <v>0</v>
      </c>
      <c r="S1502">
        <f t="shared" ca="1" si="23"/>
        <v>0</v>
      </c>
    </row>
    <row r="1503" spans="1:19" ht="13.2">
      <c r="A1503" s="1" t="s">
        <v>8375</v>
      </c>
      <c r="B1503" s="1">
        <v>33</v>
      </c>
      <c r="C1503" s="1" t="str">
        <f ca="1">IFERROR(__xludf.DUMMYFUNCTION("GOOGLETRANSLATE(D1503,""en"",""pt"")"),"Médio")</f>
        <v>Médio</v>
      </c>
      <c r="D1503" s="3">
        <v>44798</v>
      </c>
      <c r="E1503" s="1">
        <v>10</v>
      </c>
      <c r="F1503" s="2" t="str">
        <f ca="1">IFERROR(__xludf.DUMMYFUNCTION("GOOGLETRANSLATE(I1503,""en"",""pt"")"),"ghee")</f>
        <v>ghee</v>
      </c>
      <c r="G1503" s="1" t="s">
        <v>8376</v>
      </c>
      <c r="H1503" s="1" t="s">
        <v>8377</v>
      </c>
      <c r="I1503" s="1" t="str">
        <f ca="1">IFERROR(__xludf.DUMMYFUNCTION("GOOGLETRANSLATE(O1503,""en"",""pt"")"),"115")</f>
        <v>115</v>
      </c>
      <c r="J1503" s="1" t="str">
        <f ca="1">IFERROR(__xludf.DUMMYFUNCTION("GOOGLETRANSLATE(Q1503,""en"",""pt"")"),"Ambiente")</f>
        <v>Ambiente</v>
      </c>
      <c r="K1503" s="3">
        <v>44791</v>
      </c>
      <c r="L1503" s="3">
        <v>44906</v>
      </c>
      <c r="M1503" s="1">
        <v>744</v>
      </c>
      <c r="N1503" s="1" t="s">
        <v>1319</v>
      </c>
      <c r="O1503" s="1" t="s">
        <v>8378</v>
      </c>
      <c r="P1503" s="1">
        <v>46</v>
      </c>
      <c r="Q1503" s="1" t="s">
        <v>8380</v>
      </c>
      <c r="R1503">
        <f t="shared" ca="1" si="23"/>
        <v>1</v>
      </c>
      <c r="S1503">
        <f t="shared" ca="1" si="23"/>
        <v>0</v>
      </c>
    </row>
    <row r="1504" spans="1:19" ht="13.2">
      <c r="A1504" s="1" t="s">
        <v>8381</v>
      </c>
      <c r="B1504" s="1">
        <v>53</v>
      </c>
      <c r="C1504" s="1" t="str">
        <f ca="1">IFERROR(__xludf.DUMMYFUNCTION("GOOGLETRANSLATE(D1504,""en"",""pt"")"),"Pequeno")</f>
        <v>Pequeno</v>
      </c>
      <c r="D1504" s="3">
        <v>44516</v>
      </c>
      <c r="E1504" s="1">
        <v>9</v>
      </c>
      <c r="F1504" s="2" t="str">
        <f ca="1">IFERROR(__xludf.DUMMYFUNCTION("GOOGLETRANSLATE(I1504,""en"",""pt"")"),"Painel")</f>
        <v>Painel</v>
      </c>
      <c r="G1504" s="1" t="s">
        <v>8382</v>
      </c>
      <c r="H1504" s="1" t="s">
        <v>3253</v>
      </c>
      <c r="I1504" s="1" t="str">
        <f ca="1">IFERROR(__xludf.DUMMYFUNCTION("GOOGLETRANSLATE(O1504,""en"",""pt"")"),"13")</f>
        <v>13</v>
      </c>
      <c r="J1504" s="1" t="str">
        <f ca="1">IFERROR(__xludf.DUMMYFUNCTION("GOOGLETRANSLATE(Q1504,""en"",""pt"")"),"Refrigerado")</f>
        <v>Refrigerado</v>
      </c>
      <c r="K1504" s="3">
        <v>44484</v>
      </c>
      <c r="L1504" s="3">
        <v>44497</v>
      </c>
      <c r="M1504" s="1">
        <v>324</v>
      </c>
      <c r="N1504" s="4">
        <v>45558</v>
      </c>
      <c r="O1504" s="5">
        <v>2134265</v>
      </c>
      <c r="P1504" s="1">
        <v>54</v>
      </c>
      <c r="Q1504" s="1" t="s">
        <v>1792</v>
      </c>
      <c r="R1504">
        <f t="shared" ca="1" si="23"/>
        <v>1</v>
      </c>
      <c r="S1504">
        <f t="shared" ca="1" si="23"/>
        <v>0</v>
      </c>
    </row>
    <row r="1505" spans="1:19" ht="13.2">
      <c r="A1505" s="1" t="s">
        <v>8383</v>
      </c>
      <c r="B1505" s="1">
        <v>35</v>
      </c>
      <c r="C1505" s="1" t="str">
        <f ca="1">IFERROR(__xludf.DUMMYFUNCTION("GOOGLETRANSLATE(D1505,""en"",""pt"")"),"Grande")</f>
        <v>Grande</v>
      </c>
      <c r="D1505" s="3">
        <v>43642</v>
      </c>
      <c r="E1505" s="1">
        <v>7</v>
      </c>
      <c r="F1505" s="2" t="str">
        <f ca="1">IFERROR(__xludf.DUMMYFUNCTION("GOOGLETRANSLATE(I1505,""en"",""pt"")"),"Lassi")</f>
        <v>Lassi</v>
      </c>
      <c r="G1505" s="1" t="s">
        <v>8384</v>
      </c>
      <c r="H1505" s="1" t="s">
        <v>8385</v>
      </c>
      <c r="I1505" s="1" t="str">
        <f ca="1">IFERROR(__xludf.DUMMYFUNCTION("GOOGLETRANSLATE(O1505,""en"",""pt"")"),"18")</f>
        <v>18</v>
      </c>
      <c r="J1505" s="1" t="str">
        <f ca="1">IFERROR(__xludf.DUMMYFUNCTION("GOOGLETRANSLATE(Q1505,""en"",""pt"")"),"Refrigerado")</f>
        <v>Refrigerado</v>
      </c>
      <c r="K1505" s="3">
        <v>43627</v>
      </c>
      <c r="L1505" s="3">
        <v>43645</v>
      </c>
      <c r="M1505" s="1">
        <v>647</v>
      </c>
      <c r="N1505" s="1" t="s">
        <v>8386</v>
      </c>
      <c r="O1505" s="1" t="s">
        <v>8387</v>
      </c>
      <c r="P1505" s="1">
        <v>302</v>
      </c>
      <c r="Q1505" s="1" t="s">
        <v>2348</v>
      </c>
      <c r="R1505">
        <f t="shared" ca="1" si="23"/>
        <v>1</v>
      </c>
      <c r="S1505">
        <f t="shared" ca="1" si="23"/>
        <v>1</v>
      </c>
    </row>
    <row r="1506" spans="1:19" ht="13.2">
      <c r="A1506" s="1" t="s">
        <v>8388</v>
      </c>
      <c r="B1506" s="1">
        <v>33</v>
      </c>
      <c r="C1506" s="1" t="str">
        <f ca="1">IFERROR(__xludf.DUMMYFUNCTION("GOOGLETRANSLATE(D1506,""en"",""pt"")"),"Médio")</f>
        <v>Médio</v>
      </c>
      <c r="D1506" s="3">
        <v>44267</v>
      </c>
      <c r="E1506" s="1">
        <v>5</v>
      </c>
      <c r="F1506" s="2" t="str">
        <f ca="1">IFERROR(__xludf.DUMMYFUNCTION("GOOGLETRANSLATE(I1506,""en"",""pt"")"),"Sorvete")</f>
        <v>Sorvete</v>
      </c>
      <c r="G1506" s="1" t="s">
        <v>8389</v>
      </c>
      <c r="H1506" s="1" t="s">
        <v>8390</v>
      </c>
      <c r="I1506" s="1" t="str">
        <f ca="1">IFERROR(__xludf.DUMMYFUNCTION("GOOGLETRANSLATE(O1506,""en"",""pt"")"),"27")</f>
        <v>27</v>
      </c>
      <c r="J1506" s="1" t="str">
        <f ca="1">IFERROR(__xludf.DUMMYFUNCTION("GOOGLETRANSLATE(Q1506,""en"",""pt"")"),"Congeladas")</f>
        <v>Congeladas</v>
      </c>
      <c r="K1506" s="3">
        <v>44237</v>
      </c>
      <c r="L1506" s="3">
        <v>44264</v>
      </c>
      <c r="M1506" s="1">
        <v>132</v>
      </c>
      <c r="N1506" s="1" t="s">
        <v>8391</v>
      </c>
      <c r="O1506" s="1" t="s">
        <v>8392</v>
      </c>
      <c r="P1506" s="1">
        <v>53</v>
      </c>
      <c r="Q1506" s="1" t="s">
        <v>8394</v>
      </c>
      <c r="R1506">
        <f t="shared" ca="1" si="23"/>
        <v>0</v>
      </c>
      <c r="S1506">
        <f t="shared" ca="1" si="23"/>
        <v>0</v>
      </c>
    </row>
    <row r="1507" spans="1:19" ht="13.2">
      <c r="A1507" s="1" t="s">
        <v>8395</v>
      </c>
      <c r="B1507" s="1">
        <v>85</v>
      </c>
      <c r="C1507" s="1" t="str">
        <f ca="1">IFERROR(__xludf.DUMMYFUNCTION("GOOGLETRANSLATE(D1507,""en"",""pt"")"),"Grande")</f>
        <v>Grande</v>
      </c>
      <c r="D1507" s="3">
        <v>43902</v>
      </c>
      <c r="E1507" s="1">
        <v>6</v>
      </c>
      <c r="F1507" s="2" t="str">
        <f ca="1">IFERROR(__xludf.DUMMYFUNCTION("GOOGLETRANSLATE(I1507,""en"",""pt"")"),"Coalhada")</f>
        <v>Coalhada</v>
      </c>
      <c r="G1507" s="1" t="s">
        <v>8396</v>
      </c>
      <c r="H1507" s="1" t="s">
        <v>8397</v>
      </c>
      <c r="I1507" s="1" t="str">
        <f ca="1">IFERROR(__xludf.DUMMYFUNCTION("GOOGLETRANSLATE(O1507,""en"",""pt"")"),"6")</f>
        <v>6</v>
      </c>
      <c r="J1507" s="1" t="str">
        <f ca="1">IFERROR(__xludf.DUMMYFUNCTION("GOOGLETRANSLATE(Q1507,""en"",""pt"")"),"Refrigerado")</f>
        <v>Refrigerado</v>
      </c>
      <c r="K1507" s="3">
        <v>43865</v>
      </c>
      <c r="L1507" s="3">
        <v>43871</v>
      </c>
      <c r="M1507" s="1">
        <v>343</v>
      </c>
      <c r="N1507" s="1" t="s">
        <v>1113</v>
      </c>
      <c r="O1507" s="1" t="s">
        <v>8398</v>
      </c>
      <c r="P1507" s="1">
        <v>147</v>
      </c>
      <c r="Q1507" s="1" t="s">
        <v>8399</v>
      </c>
      <c r="R1507">
        <f t="shared" ca="1" si="23"/>
        <v>1</v>
      </c>
      <c r="S1507">
        <f t="shared" ca="1" si="23"/>
        <v>1</v>
      </c>
    </row>
    <row r="1508" spans="1:19" ht="13.2">
      <c r="A1508" s="1" t="s">
        <v>8400</v>
      </c>
      <c r="B1508" s="1">
        <v>97</v>
      </c>
      <c r="C1508" s="1" t="str">
        <f ca="1">IFERROR(__xludf.DUMMYFUNCTION("GOOGLETRANSLATE(D1508,""en"",""pt"")"),"Grande")</f>
        <v>Grande</v>
      </c>
      <c r="D1508" s="3">
        <v>43843</v>
      </c>
      <c r="E1508" s="1">
        <v>10</v>
      </c>
      <c r="F1508" s="2" t="str">
        <f ca="1">IFERROR(__xludf.DUMMYFUNCTION("GOOGLETRANSLATE(I1508,""en"",""pt"")"),"ghee")</f>
        <v>ghee</v>
      </c>
      <c r="G1508" s="1" t="s">
        <v>8401</v>
      </c>
      <c r="H1508" s="1" t="s">
        <v>131</v>
      </c>
      <c r="I1508" s="1" t="str">
        <f ca="1">IFERROR(__xludf.DUMMYFUNCTION("GOOGLETRANSLATE(O1508,""en"",""pt"")"),"130")</f>
        <v>130</v>
      </c>
      <c r="J1508" s="1" t="str">
        <f ca="1">IFERROR(__xludf.DUMMYFUNCTION("GOOGLETRANSLATE(Q1508,""en"",""pt"")"),"Ambiente")</f>
        <v>Ambiente</v>
      </c>
      <c r="K1508" s="3">
        <v>43833</v>
      </c>
      <c r="L1508" s="3">
        <v>43963</v>
      </c>
      <c r="M1508" s="1">
        <v>3</v>
      </c>
      <c r="N1508" s="1" t="s">
        <v>8402</v>
      </c>
      <c r="O1508" s="1" t="s">
        <v>8403</v>
      </c>
      <c r="P1508" s="1">
        <v>2</v>
      </c>
      <c r="Q1508" s="1" t="s">
        <v>8404</v>
      </c>
      <c r="R1508">
        <f t="shared" ca="1" si="23"/>
        <v>0</v>
      </c>
      <c r="S1508">
        <f t="shared" ca="1" si="23"/>
        <v>1</v>
      </c>
    </row>
    <row r="1509" spans="1:19" ht="13.2">
      <c r="A1509" s="1" t="s">
        <v>1143</v>
      </c>
      <c r="B1509" s="1">
        <v>94</v>
      </c>
      <c r="C1509" s="1" t="str">
        <f ca="1">IFERROR(__xludf.DUMMYFUNCTION("GOOGLETRANSLATE(D1509,""en"",""pt"")"),"Pequeno")</f>
        <v>Pequeno</v>
      </c>
      <c r="D1509" s="3">
        <v>43617</v>
      </c>
      <c r="E1509" s="1">
        <v>9</v>
      </c>
      <c r="F1509" s="2" t="str">
        <f ca="1">IFERROR(__xludf.DUMMYFUNCTION("GOOGLETRANSLATE(I1509,""en"",""pt"")"),"Painel")</f>
        <v>Painel</v>
      </c>
      <c r="G1509" s="1" t="s">
        <v>8405</v>
      </c>
      <c r="H1509" s="1" t="s">
        <v>4180</v>
      </c>
      <c r="I1509" s="1" t="str">
        <f ca="1">IFERROR(__xludf.DUMMYFUNCTION("GOOGLETRANSLATE(O1509,""en"",""pt"")"),"9")</f>
        <v>9</v>
      </c>
      <c r="J1509" s="1" t="str">
        <f ca="1">IFERROR(__xludf.DUMMYFUNCTION("GOOGLETRANSLATE(Q1509,""en"",""pt"")"),"Refrigerado")</f>
        <v>Refrigerado</v>
      </c>
      <c r="K1509" s="3">
        <v>43571</v>
      </c>
      <c r="L1509" s="3">
        <v>43580</v>
      </c>
      <c r="M1509" s="1">
        <v>425</v>
      </c>
      <c r="N1509" s="1" t="s">
        <v>547</v>
      </c>
      <c r="O1509" s="1" t="s">
        <v>8406</v>
      </c>
      <c r="P1509" s="1">
        <v>46</v>
      </c>
      <c r="Q1509" s="1" t="s">
        <v>8407</v>
      </c>
      <c r="R1509">
        <f t="shared" ca="1" si="23"/>
        <v>1</v>
      </c>
      <c r="S1509">
        <f t="shared" ca="1" si="23"/>
        <v>1</v>
      </c>
    </row>
    <row r="1510" spans="1:19" ht="13.2">
      <c r="A1510" s="1" t="s">
        <v>8408</v>
      </c>
      <c r="B1510" s="1">
        <v>72</v>
      </c>
      <c r="C1510" s="1" t="str">
        <f ca="1">IFERROR(__xludf.DUMMYFUNCTION("GOOGLETRANSLATE(D1510,""en"",""pt"")"),"Médio")</f>
        <v>Médio</v>
      </c>
      <c r="D1510" s="3">
        <v>44254</v>
      </c>
      <c r="E1510" s="1">
        <v>8</v>
      </c>
      <c r="F1510" s="2" t="str">
        <f ca="1">IFERROR(__xludf.DUMMYFUNCTION("GOOGLETRANSLATE(I1510,""en"",""pt"")"),"Soro de leite coalhado")</f>
        <v>Soro de leite coalhado</v>
      </c>
      <c r="G1510" s="1" t="s">
        <v>8409</v>
      </c>
      <c r="H1510" s="1" t="s">
        <v>8410</v>
      </c>
      <c r="I1510" s="1" t="str">
        <f ca="1">IFERROR(__xludf.DUMMYFUNCTION("GOOGLETRANSLATE(O1510,""en"",""pt"")"),"13")</f>
        <v>13</v>
      </c>
      <c r="J1510" s="1" t="str">
        <f ca="1">IFERROR(__xludf.DUMMYFUNCTION("GOOGLETRANSLATE(Q1510,""en"",""pt"")"),"Refrigerado")</f>
        <v>Refrigerado</v>
      </c>
      <c r="K1510" s="3">
        <v>44244</v>
      </c>
      <c r="L1510" s="3">
        <v>44257</v>
      </c>
      <c r="M1510" s="1">
        <v>2</v>
      </c>
      <c r="N1510" s="1" t="s">
        <v>8411</v>
      </c>
      <c r="O1510" s="1" t="s">
        <v>8412</v>
      </c>
      <c r="P1510" s="1">
        <v>14</v>
      </c>
      <c r="Q1510" s="1" t="s">
        <v>8413</v>
      </c>
      <c r="R1510">
        <f t="shared" ca="1" si="23"/>
        <v>0</v>
      </c>
      <c r="S1510">
        <f t="shared" ca="1" si="23"/>
        <v>1</v>
      </c>
    </row>
    <row r="1511" spans="1:19" ht="13.2">
      <c r="A1511" s="1" t="s">
        <v>8414</v>
      </c>
      <c r="B1511" s="1">
        <v>37</v>
      </c>
      <c r="C1511" s="1" t="str">
        <f ca="1">IFERROR(__xludf.DUMMYFUNCTION("GOOGLETRANSLATE(D1511,""en"",""pt"")"),"Pequeno")</f>
        <v>Pequeno</v>
      </c>
      <c r="D1511" s="3">
        <v>43529</v>
      </c>
      <c r="E1511" s="1">
        <v>10</v>
      </c>
      <c r="F1511" s="2" t="str">
        <f ca="1">IFERROR(__xludf.DUMMYFUNCTION("GOOGLETRANSLATE(I1511,""en"",""pt"")"),"ghee")</f>
        <v>ghee</v>
      </c>
      <c r="G1511" s="1" t="s">
        <v>8415</v>
      </c>
      <c r="H1511" s="1" t="s">
        <v>8416</v>
      </c>
      <c r="I1511" s="1" t="str">
        <f ca="1">IFERROR(__xludf.DUMMYFUNCTION("GOOGLETRANSLATE(O1511,""en"",""pt"")"),"124")</f>
        <v>124</v>
      </c>
      <c r="J1511" s="1" t="str">
        <f ca="1">IFERROR(__xludf.DUMMYFUNCTION("GOOGLETRANSLATE(Q1511,""en"",""pt"")"),"Ambiente")</f>
        <v>Ambiente</v>
      </c>
      <c r="K1511" s="3">
        <v>43471</v>
      </c>
      <c r="L1511" s="3">
        <v>43595</v>
      </c>
      <c r="M1511" s="1">
        <v>379</v>
      </c>
      <c r="N1511" s="1" t="s">
        <v>3423</v>
      </c>
      <c r="O1511" s="1" t="s">
        <v>8417</v>
      </c>
      <c r="P1511" s="1">
        <v>247</v>
      </c>
      <c r="Q1511" s="1" t="s">
        <v>8418</v>
      </c>
      <c r="R1511">
        <f t="shared" ca="1" si="23"/>
        <v>0</v>
      </c>
      <c r="S1511">
        <f t="shared" ca="1" si="23"/>
        <v>1</v>
      </c>
    </row>
    <row r="1512" spans="1:19" ht="13.2">
      <c r="A1512" s="1" t="s">
        <v>8419</v>
      </c>
      <c r="B1512" s="1">
        <v>100</v>
      </c>
      <c r="C1512" s="1" t="str">
        <f ca="1">IFERROR(__xludf.DUMMYFUNCTION("GOOGLETRANSLATE(D1512,""en"",""pt"")"),"Pequeno")</f>
        <v>Pequeno</v>
      </c>
      <c r="D1512" s="3">
        <v>43850</v>
      </c>
      <c r="E1512" s="1">
        <v>7</v>
      </c>
      <c r="F1512" s="2" t="str">
        <f ca="1">IFERROR(__xludf.DUMMYFUNCTION("GOOGLETRANSLATE(I1512,""en"",""pt"")"),"Lassi")</f>
        <v>Lassi</v>
      </c>
      <c r="G1512" s="1" t="s">
        <v>8420</v>
      </c>
      <c r="H1512" s="1" t="s">
        <v>4149</v>
      </c>
      <c r="I1512" s="1" t="str">
        <f ca="1">IFERROR(__xludf.DUMMYFUNCTION("GOOGLETRANSLATE(O1512,""en"",""pt"")"),"16")</f>
        <v>16</v>
      </c>
      <c r="J1512" s="1" t="str">
        <f ca="1">IFERROR(__xludf.DUMMYFUNCTION("GOOGLETRANSLATE(Q1512,""en"",""pt"")"),"Refrigerado")</f>
        <v>Refrigerado</v>
      </c>
      <c r="K1512" s="3">
        <v>43820</v>
      </c>
      <c r="L1512" s="3">
        <v>43836</v>
      </c>
      <c r="M1512" s="1">
        <v>503</v>
      </c>
      <c r="N1512" s="1" t="s">
        <v>7525</v>
      </c>
      <c r="O1512" s="1" t="s">
        <v>8421</v>
      </c>
      <c r="P1512" s="1">
        <v>67</v>
      </c>
      <c r="Q1512" s="1" t="s">
        <v>8422</v>
      </c>
      <c r="R1512">
        <f t="shared" ca="1" si="23"/>
        <v>1</v>
      </c>
      <c r="S1512">
        <f t="shared" ca="1" si="23"/>
        <v>1</v>
      </c>
    </row>
    <row r="1513" spans="1:19" ht="13.2">
      <c r="A1513" s="1" t="s">
        <v>8423</v>
      </c>
      <c r="B1513" s="1">
        <v>62</v>
      </c>
      <c r="C1513" s="1" t="str">
        <f ca="1">IFERROR(__xludf.DUMMYFUNCTION("GOOGLETRANSLATE(D1513,""en"",""pt"")"),"Médio")</f>
        <v>Médio</v>
      </c>
      <c r="D1513" s="3">
        <v>43945</v>
      </c>
      <c r="E1513" s="1">
        <v>7</v>
      </c>
      <c r="F1513" s="2" t="str">
        <f ca="1">IFERROR(__xludf.DUMMYFUNCTION("GOOGLETRANSLATE(I1513,""en"",""pt"")"),"Lassi")</f>
        <v>Lassi</v>
      </c>
      <c r="G1513" s="1" t="s">
        <v>8424</v>
      </c>
      <c r="H1513" s="1" t="s">
        <v>1928</v>
      </c>
      <c r="I1513" s="1" t="str">
        <f ca="1">IFERROR(__xludf.DUMMYFUNCTION("GOOGLETRANSLATE(O1513,""en"",""pt"")"),"16")</f>
        <v>16</v>
      </c>
      <c r="J1513" s="1" t="str">
        <f ca="1">IFERROR(__xludf.DUMMYFUNCTION("GOOGLETRANSLATE(Q1513,""en"",""pt"")"),"Refrigerado")</f>
        <v>Refrigerado</v>
      </c>
      <c r="K1513" s="3">
        <v>43900</v>
      </c>
      <c r="L1513" s="3">
        <v>43916</v>
      </c>
      <c r="M1513" s="1">
        <v>132</v>
      </c>
      <c r="N1513" s="1" t="s">
        <v>5306</v>
      </c>
      <c r="O1513" s="1" t="s">
        <v>8425</v>
      </c>
      <c r="P1513" s="1">
        <v>579</v>
      </c>
      <c r="Q1513" s="1" t="s">
        <v>4586</v>
      </c>
      <c r="R1513">
        <f t="shared" ca="1" si="23"/>
        <v>1</v>
      </c>
      <c r="S1513">
        <f t="shared" ca="1" si="23"/>
        <v>1</v>
      </c>
    </row>
    <row r="1514" spans="1:19" ht="13.2">
      <c r="A1514" s="1" t="s">
        <v>8426</v>
      </c>
      <c r="B1514" s="1">
        <v>90</v>
      </c>
      <c r="C1514" s="1" t="str">
        <f ca="1">IFERROR(__xludf.DUMMYFUNCTION("GOOGLETRANSLATE(D1514,""en"",""pt"")"),"Médio")</f>
        <v>Médio</v>
      </c>
      <c r="D1514" s="3">
        <v>43617</v>
      </c>
      <c r="E1514" s="1">
        <v>10</v>
      </c>
      <c r="F1514" s="2" t="str">
        <f ca="1">IFERROR(__xludf.DUMMYFUNCTION("GOOGLETRANSLATE(I1514,""en"",""pt"")"),"ghee")</f>
        <v>ghee</v>
      </c>
      <c r="G1514" s="1" t="s">
        <v>8427</v>
      </c>
      <c r="H1514" s="1" t="s">
        <v>290</v>
      </c>
      <c r="I1514" s="1" t="str">
        <f ca="1">IFERROR(__xludf.DUMMYFUNCTION("GOOGLETRANSLATE(O1514,""en"",""pt"")"),"121")</f>
        <v>121</v>
      </c>
      <c r="J1514" s="1" t="str">
        <f ca="1">IFERROR(__xludf.DUMMYFUNCTION("GOOGLETRANSLATE(Q1514,""en"",""pt"")"),"Ambiente")</f>
        <v>Ambiente</v>
      </c>
      <c r="K1514" s="3">
        <v>43571</v>
      </c>
      <c r="L1514" s="3">
        <v>43692</v>
      </c>
      <c r="M1514" s="1">
        <v>38</v>
      </c>
      <c r="N1514" s="1" t="s">
        <v>8428</v>
      </c>
      <c r="O1514" s="1" t="s">
        <v>8429</v>
      </c>
      <c r="P1514" s="1">
        <v>560</v>
      </c>
      <c r="Q1514" s="1" t="s">
        <v>8431</v>
      </c>
      <c r="R1514">
        <f t="shared" ca="1" si="23"/>
        <v>0</v>
      </c>
      <c r="S1514">
        <f t="shared" ca="1" si="23"/>
        <v>0</v>
      </c>
    </row>
    <row r="1515" spans="1:19" ht="13.2">
      <c r="A1515" s="1" t="s">
        <v>8432</v>
      </c>
      <c r="B1515" s="1">
        <v>29</v>
      </c>
      <c r="C1515" s="1" t="str">
        <f ca="1">IFERROR(__xludf.DUMMYFUNCTION("GOOGLETRANSLATE(D1515,""en"",""pt"")"),"Grande")</f>
        <v>Grande</v>
      </c>
      <c r="D1515" s="3">
        <v>43501</v>
      </c>
      <c r="E1515" s="1">
        <v>6</v>
      </c>
      <c r="F1515" s="2" t="str">
        <f ca="1">IFERROR(__xludf.DUMMYFUNCTION("GOOGLETRANSLATE(I1515,""en"",""pt"")"),"Coalhada")</f>
        <v>Coalhada</v>
      </c>
      <c r="G1515" s="1" t="s">
        <v>8433</v>
      </c>
      <c r="H1515" s="1" t="s">
        <v>8434</v>
      </c>
      <c r="I1515" s="1" t="str">
        <f ca="1">IFERROR(__xludf.DUMMYFUNCTION("GOOGLETRANSLATE(O1515,""en"",""pt"")"),"6")</f>
        <v>6</v>
      </c>
      <c r="J1515" s="1" t="str">
        <f ca="1">IFERROR(__xludf.DUMMYFUNCTION("GOOGLETRANSLATE(Q1515,""en"",""pt"")"),"Refrigerado")</f>
        <v>Refrigerado</v>
      </c>
      <c r="K1515" s="3">
        <v>43458</v>
      </c>
      <c r="L1515" s="3">
        <v>43464</v>
      </c>
      <c r="M1515" s="1">
        <v>90</v>
      </c>
      <c r="N1515" s="1" t="s">
        <v>5198</v>
      </c>
      <c r="O1515" s="5">
        <v>1328570</v>
      </c>
      <c r="P1515" s="1">
        <v>671</v>
      </c>
      <c r="Q1515" s="1" t="s">
        <v>8435</v>
      </c>
      <c r="R1515">
        <f t="shared" ca="1" si="23"/>
        <v>0</v>
      </c>
      <c r="S1515">
        <f t="shared" ca="1" si="23"/>
        <v>0</v>
      </c>
    </row>
    <row r="1516" spans="1:19" ht="13.2">
      <c r="A1516" s="1" t="s">
        <v>8436</v>
      </c>
      <c r="B1516" s="1">
        <v>64</v>
      </c>
      <c r="C1516" s="1" t="str">
        <f ca="1">IFERROR(__xludf.DUMMYFUNCTION("GOOGLETRANSLATE(D1516,""en"",""pt"")"),"Grande")</f>
        <v>Grande</v>
      </c>
      <c r="D1516" s="3">
        <v>44518</v>
      </c>
      <c r="E1516" s="1">
        <v>6</v>
      </c>
      <c r="F1516" s="2" t="str">
        <f ca="1">IFERROR(__xludf.DUMMYFUNCTION("GOOGLETRANSLATE(I1516,""en"",""pt"")"),"Coalhada")</f>
        <v>Coalhada</v>
      </c>
      <c r="G1516" s="1" t="s">
        <v>8437</v>
      </c>
      <c r="H1516" s="1" t="s">
        <v>8438</v>
      </c>
      <c r="I1516" s="1" t="str">
        <f ca="1">IFERROR(__xludf.DUMMYFUNCTION("GOOGLETRANSLATE(O1516,""en"",""pt"")"),"7")</f>
        <v>7</v>
      </c>
      <c r="J1516" s="1" t="str">
        <f ca="1">IFERROR(__xludf.DUMMYFUNCTION("GOOGLETRANSLATE(Q1516,""en"",""pt"")"),"Refrigerado")</f>
        <v>Refrigerado</v>
      </c>
      <c r="K1516" s="3">
        <v>44509</v>
      </c>
      <c r="L1516" s="3">
        <v>44516</v>
      </c>
      <c r="M1516" s="1">
        <v>93</v>
      </c>
      <c r="N1516" s="1" t="s">
        <v>4963</v>
      </c>
      <c r="O1516" s="1" t="s">
        <v>8439</v>
      </c>
      <c r="P1516" s="1">
        <v>897</v>
      </c>
      <c r="Q1516" s="1" t="s">
        <v>8441</v>
      </c>
      <c r="R1516">
        <f t="shared" ca="1" si="23"/>
        <v>1</v>
      </c>
      <c r="S1516">
        <f t="shared" ca="1" si="23"/>
        <v>0</v>
      </c>
    </row>
    <row r="1517" spans="1:19" ht="13.2">
      <c r="A1517" s="1" t="s">
        <v>8442</v>
      </c>
      <c r="B1517" s="1">
        <v>43</v>
      </c>
      <c r="C1517" s="1" t="str">
        <f ca="1">IFERROR(__xludf.DUMMYFUNCTION("GOOGLETRANSLATE(D1517,""en"",""pt"")"),"Médio")</f>
        <v>Médio</v>
      </c>
      <c r="D1517" s="3">
        <v>44313</v>
      </c>
      <c r="E1517" s="1">
        <v>1</v>
      </c>
      <c r="F1517" s="2" t="str">
        <f ca="1">IFERROR(__xludf.DUMMYFUNCTION("GOOGLETRANSLATE(I1517,""en"",""pt"")"),"Leite")</f>
        <v>Leite</v>
      </c>
      <c r="G1517" s="1" t="s">
        <v>8443</v>
      </c>
      <c r="H1517" s="1" t="s">
        <v>8444</v>
      </c>
      <c r="I1517" s="1" t="str">
        <f ca="1">IFERROR(__xludf.DUMMYFUNCTION("GOOGLETRANSLATE(O1517,""en"",""pt"")"),"22")</f>
        <v>22</v>
      </c>
      <c r="J1517" s="1" t="str">
        <f ca="1">IFERROR(__xludf.DUMMYFUNCTION("GOOGLETRANSLATE(Q1517,""en"",""pt"")"),"Pacote Tetra")</f>
        <v>Pacote Tetra</v>
      </c>
      <c r="K1517" s="3">
        <v>44270</v>
      </c>
      <c r="L1517" s="3">
        <v>44292</v>
      </c>
      <c r="M1517" s="1">
        <v>101</v>
      </c>
      <c r="N1517" s="1" t="s">
        <v>8445</v>
      </c>
      <c r="O1517" s="1" t="s">
        <v>8446</v>
      </c>
      <c r="P1517" s="1">
        <v>86</v>
      </c>
      <c r="Q1517" s="1" t="s">
        <v>8447</v>
      </c>
      <c r="R1517">
        <f t="shared" ca="1" si="23"/>
        <v>0</v>
      </c>
      <c r="S1517">
        <f t="shared" ca="1" si="23"/>
        <v>0</v>
      </c>
    </row>
    <row r="1518" spans="1:19" ht="13.2">
      <c r="A1518" s="1" t="s">
        <v>8448</v>
      </c>
      <c r="B1518" s="1">
        <v>94</v>
      </c>
      <c r="C1518" s="1" t="str">
        <f ca="1">IFERROR(__xludf.DUMMYFUNCTION("GOOGLETRANSLATE(D1518,""en"",""pt"")"),"Pequeno")</f>
        <v>Pequeno</v>
      </c>
      <c r="D1518" s="3">
        <v>44261</v>
      </c>
      <c r="E1518" s="1">
        <v>1</v>
      </c>
      <c r="F1518" s="2" t="str">
        <f ca="1">IFERROR(__xludf.DUMMYFUNCTION("GOOGLETRANSLATE(I1518,""en"",""pt"")"),"Leite")</f>
        <v>Leite</v>
      </c>
      <c r="G1518" s="1" t="s">
        <v>8449</v>
      </c>
      <c r="H1518" s="1" t="s">
        <v>5953</v>
      </c>
      <c r="I1518" s="1" t="str">
        <f ca="1">IFERROR(__xludf.DUMMYFUNCTION("GOOGLETRANSLATE(O1518,""en"",""pt"")"),"21")</f>
        <v>21</v>
      </c>
      <c r="J1518" s="1" t="str">
        <f ca="1">IFERROR(__xludf.DUMMYFUNCTION("GOOGLETRANSLATE(Q1518,""en"",""pt"")"),"Pacote Tetra")</f>
        <v>Pacote Tetra</v>
      </c>
      <c r="K1518" s="3">
        <v>44250</v>
      </c>
      <c r="L1518" s="3">
        <v>44271</v>
      </c>
      <c r="M1518" s="1">
        <v>344</v>
      </c>
      <c r="N1518" s="1" t="s">
        <v>5008</v>
      </c>
      <c r="O1518" s="1" t="s">
        <v>8450</v>
      </c>
      <c r="P1518" s="1">
        <v>51</v>
      </c>
      <c r="Q1518" s="1" t="s">
        <v>6942</v>
      </c>
      <c r="R1518">
        <f t="shared" ca="1" si="23"/>
        <v>1</v>
      </c>
      <c r="S1518">
        <f t="shared" ca="1" si="23"/>
        <v>1</v>
      </c>
    </row>
    <row r="1519" spans="1:19" ht="13.2">
      <c r="A1519" s="1" t="s">
        <v>8451</v>
      </c>
      <c r="B1519" s="1">
        <v>66</v>
      </c>
      <c r="C1519" s="1" t="str">
        <f ca="1">IFERROR(__xludf.DUMMYFUNCTION("GOOGLETRANSLATE(D1519,""en"",""pt"")"),"Médio")</f>
        <v>Médio</v>
      </c>
      <c r="D1519" s="3">
        <v>43907</v>
      </c>
      <c r="E1519" s="1">
        <v>5</v>
      </c>
      <c r="F1519" s="2" t="str">
        <f ca="1">IFERROR(__xludf.DUMMYFUNCTION("GOOGLETRANSLATE(I1519,""en"",""pt"")"),"Sorvete")</f>
        <v>Sorvete</v>
      </c>
      <c r="G1519" s="1" t="s">
        <v>8452</v>
      </c>
      <c r="H1519" s="1" t="s">
        <v>1910</v>
      </c>
      <c r="I1519" s="1" t="str">
        <f ca="1">IFERROR(__xludf.DUMMYFUNCTION("GOOGLETRANSLATE(O1519,""en"",""pt"")"),"23")</f>
        <v>23</v>
      </c>
      <c r="J1519" s="1" t="str">
        <f ca="1">IFERROR(__xludf.DUMMYFUNCTION("GOOGLETRANSLATE(Q1519,""en"",""pt"")"),"Congeladas")</f>
        <v>Congeladas</v>
      </c>
      <c r="K1519" s="3">
        <v>43906</v>
      </c>
      <c r="L1519" s="3">
        <v>43929</v>
      </c>
      <c r="M1519" s="1">
        <v>71</v>
      </c>
      <c r="N1519" s="1" t="s">
        <v>8453</v>
      </c>
      <c r="O1519" s="1" t="s">
        <v>8454</v>
      </c>
      <c r="P1519" s="1">
        <v>313</v>
      </c>
      <c r="Q1519" s="1" t="s">
        <v>8455</v>
      </c>
      <c r="R1519">
        <f t="shared" ca="1" si="23"/>
        <v>0</v>
      </c>
      <c r="S1519">
        <f t="shared" ca="1" si="23"/>
        <v>0</v>
      </c>
    </row>
    <row r="1520" spans="1:19" ht="13.2">
      <c r="A1520" s="1" t="s">
        <v>8456</v>
      </c>
      <c r="B1520" s="1">
        <v>97</v>
      </c>
      <c r="C1520" s="1" t="str">
        <f ca="1">IFERROR(__xludf.DUMMYFUNCTION("GOOGLETRANSLATE(D1520,""en"",""pt"")"),"Pequeno")</f>
        <v>Pequeno</v>
      </c>
      <c r="D1520" s="3">
        <v>44384</v>
      </c>
      <c r="E1520" s="1">
        <v>4</v>
      </c>
      <c r="F1520" s="2" t="str">
        <f ca="1">IFERROR(__xludf.DUMMYFUNCTION("GOOGLETRANSLATE(I1520,""en"",""pt"")"),"Iogurte")</f>
        <v>Iogurte</v>
      </c>
      <c r="G1520" s="1" t="s">
        <v>8457</v>
      </c>
      <c r="H1520" s="4">
        <v>45522</v>
      </c>
      <c r="I1520" s="1" t="str">
        <f ca="1">IFERROR(__xludf.DUMMYFUNCTION("GOOGLETRANSLATE(O1520,""en"",""pt"")"),"26")</f>
        <v>26</v>
      </c>
      <c r="J1520" s="1" t="str">
        <f ca="1">IFERROR(__xludf.DUMMYFUNCTION("GOOGLETRANSLATE(Q1520,""en"",""pt"")"),"Refrigerado")</f>
        <v>Refrigerado</v>
      </c>
      <c r="K1520" s="3">
        <v>44340</v>
      </c>
      <c r="L1520" s="3">
        <v>44366</v>
      </c>
      <c r="M1520" s="1">
        <v>39</v>
      </c>
      <c r="N1520" s="1" t="s">
        <v>8458</v>
      </c>
      <c r="O1520" s="1" t="s">
        <v>8459</v>
      </c>
      <c r="P1520" s="1">
        <v>190</v>
      </c>
      <c r="Q1520" s="1" t="s">
        <v>773</v>
      </c>
      <c r="R1520">
        <f t="shared" ca="1" si="23"/>
        <v>1</v>
      </c>
      <c r="S1520">
        <f t="shared" ca="1" si="23"/>
        <v>0</v>
      </c>
    </row>
    <row r="1521" spans="1:19" ht="13.2">
      <c r="A1521" s="1" t="s">
        <v>8461</v>
      </c>
      <c r="B1521" s="1">
        <v>77</v>
      </c>
      <c r="C1521" s="1" t="str">
        <f ca="1">IFERROR(__xludf.DUMMYFUNCTION("GOOGLETRANSLATE(D1521,""en"",""pt"")"),"Médio")</f>
        <v>Médio</v>
      </c>
      <c r="D1521" s="3">
        <v>44542</v>
      </c>
      <c r="E1521" s="1">
        <v>10</v>
      </c>
      <c r="F1521" s="2" t="str">
        <f ca="1">IFERROR(__xludf.DUMMYFUNCTION("GOOGLETRANSLATE(I1521,""en"",""pt"")"),"ghee")</f>
        <v>ghee</v>
      </c>
      <c r="G1521" s="1" t="s">
        <v>8462</v>
      </c>
      <c r="H1521" s="1" t="s">
        <v>6553</v>
      </c>
      <c r="I1521" s="1" t="str">
        <f ca="1">IFERROR(__xludf.DUMMYFUNCTION("GOOGLETRANSLATE(O1521,""en"",""pt"")"),"136")</f>
        <v>136</v>
      </c>
      <c r="J1521" s="1" t="str">
        <f ca="1">IFERROR(__xludf.DUMMYFUNCTION("GOOGLETRANSLATE(Q1521,""en"",""pt"")"),"Ambiente")</f>
        <v>Ambiente</v>
      </c>
      <c r="K1521" s="3">
        <v>44528</v>
      </c>
      <c r="L1521" s="3">
        <v>44664</v>
      </c>
      <c r="M1521" s="1">
        <v>46</v>
      </c>
      <c r="N1521" s="1" t="s">
        <v>4074</v>
      </c>
      <c r="O1521" s="1" t="s">
        <v>8463</v>
      </c>
      <c r="P1521" s="1">
        <v>499</v>
      </c>
      <c r="Q1521" s="1" t="s">
        <v>8464</v>
      </c>
      <c r="R1521">
        <f t="shared" ca="1" si="23"/>
        <v>1</v>
      </c>
      <c r="S1521">
        <f t="shared" ca="1" si="23"/>
        <v>0</v>
      </c>
    </row>
    <row r="1522" spans="1:19" ht="13.2">
      <c r="A1522" s="1" t="s">
        <v>8465</v>
      </c>
      <c r="B1522" s="1">
        <v>35</v>
      </c>
      <c r="C1522" s="1" t="str">
        <f ca="1">IFERROR(__xludf.DUMMYFUNCTION("GOOGLETRANSLATE(D1522,""en"",""pt"")"),"Grande")</f>
        <v>Grande</v>
      </c>
      <c r="D1522" s="3">
        <v>44214</v>
      </c>
      <c r="E1522" s="1">
        <v>2</v>
      </c>
      <c r="F1522" s="2" t="str">
        <f ca="1">IFERROR(__xludf.DUMMYFUNCTION("GOOGLETRANSLATE(I1522,""en"",""pt"")"),"Manteiga")</f>
        <v>Manteiga</v>
      </c>
      <c r="G1522" s="1" t="s">
        <v>8466</v>
      </c>
      <c r="H1522" s="1" t="s">
        <v>1015</v>
      </c>
      <c r="I1522" s="1" t="str">
        <f ca="1">IFERROR(__xludf.DUMMYFUNCTION("GOOGLETRANSLATE(O1522,""en"",""pt"")"),"26")</f>
        <v>26</v>
      </c>
      <c r="J1522" s="1" t="str">
        <f ca="1">IFERROR(__xludf.DUMMYFUNCTION("GOOGLETRANSLATE(Q1522,""en"",""pt"")"),"Refrigerado")</f>
        <v>Refrigerado</v>
      </c>
      <c r="K1522" s="3">
        <v>44193</v>
      </c>
      <c r="L1522" s="3">
        <v>44219</v>
      </c>
      <c r="M1522" s="1">
        <v>82</v>
      </c>
      <c r="N1522" s="1" t="s">
        <v>653</v>
      </c>
      <c r="O1522" s="1" t="s">
        <v>8467</v>
      </c>
      <c r="P1522" s="1">
        <v>421</v>
      </c>
      <c r="Q1522" s="1" t="s">
        <v>8468</v>
      </c>
      <c r="R1522">
        <f t="shared" ca="1" si="23"/>
        <v>1</v>
      </c>
      <c r="S1522">
        <f t="shared" ca="1" si="23"/>
        <v>1</v>
      </c>
    </row>
    <row r="1523" spans="1:19" ht="13.2">
      <c r="A1523" s="1" t="s">
        <v>8469</v>
      </c>
      <c r="B1523" s="1">
        <v>41</v>
      </c>
      <c r="C1523" s="1" t="str">
        <f ca="1">IFERROR(__xludf.DUMMYFUNCTION("GOOGLETRANSLATE(D1523,""en"",""pt"")"),"Pequeno")</f>
        <v>Pequeno</v>
      </c>
      <c r="D1523" s="3">
        <v>44180</v>
      </c>
      <c r="E1523" s="1">
        <v>10</v>
      </c>
      <c r="F1523" s="2" t="str">
        <f ca="1">IFERROR(__xludf.DUMMYFUNCTION("GOOGLETRANSLATE(I1523,""en"",""pt"")"),"ghee")</f>
        <v>ghee</v>
      </c>
      <c r="G1523" s="1" t="s">
        <v>8470</v>
      </c>
      <c r="H1523" s="1" t="s">
        <v>8471</v>
      </c>
      <c r="I1523" s="1" t="str">
        <f ca="1">IFERROR(__xludf.DUMMYFUNCTION("GOOGLETRANSLATE(O1523,""en"",""pt"")"),"141")</f>
        <v>141</v>
      </c>
      <c r="J1523" s="1" t="str">
        <f ca="1">IFERROR(__xludf.DUMMYFUNCTION("GOOGLETRANSLATE(Q1523,""en"",""pt"")"),"Ambiente")</f>
        <v>Ambiente</v>
      </c>
      <c r="K1523" s="3">
        <v>44175</v>
      </c>
      <c r="L1523" s="3">
        <v>44316</v>
      </c>
      <c r="M1523" s="1">
        <v>453</v>
      </c>
      <c r="N1523" s="1" t="s">
        <v>5803</v>
      </c>
      <c r="O1523" s="1" t="s">
        <v>8472</v>
      </c>
      <c r="P1523" s="1">
        <v>468</v>
      </c>
      <c r="Q1523" s="1" t="s">
        <v>8474</v>
      </c>
      <c r="R1523">
        <f t="shared" ca="1" si="23"/>
        <v>1</v>
      </c>
      <c r="S1523">
        <f t="shared" ca="1" si="23"/>
        <v>0</v>
      </c>
    </row>
    <row r="1524" spans="1:19" ht="13.2">
      <c r="A1524" s="1" t="s">
        <v>8475</v>
      </c>
      <c r="B1524" s="1">
        <v>41</v>
      </c>
      <c r="C1524" s="1" t="str">
        <f ca="1">IFERROR(__xludf.DUMMYFUNCTION("GOOGLETRANSLATE(D1524,""en"",""pt"")"),"Médio")</f>
        <v>Médio</v>
      </c>
      <c r="D1524" s="3">
        <v>43662</v>
      </c>
      <c r="E1524" s="1">
        <v>7</v>
      </c>
      <c r="F1524" s="2" t="str">
        <f ca="1">IFERROR(__xludf.DUMMYFUNCTION("GOOGLETRANSLATE(I1524,""en"",""pt"")"),"Lassi")</f>
        <v>Lassi</v>
      </c>
      <c r="G1524" s="1" t="s">
        <v>8476</v>
      </c>
      <c r="H1524" s="1" t="s">
        <v>924</v>
      </c>
      <c r="I1524" s="1" t="str">
        <f ca="1">IFERROR(__xludf.DUMMYFUNCTION("GOOGLETRANSLATE(O1524,""en"",""pt"")"),"15")</f>
        <v>15</v>
      </c>
      <c r="J1524" s="1" t="str">
        <f ca="1">IFERROR(__xludf.DUMMYFUNCTION("GOOGLETRANSLATE(Q1524,""en"",""pt"")"),"Refrigerado")</f>
        <v>Refrigerado</v>
      </c>
      <c r="K1524" s="3">
        <v>43607</v>
      </c>
      <c r="L1524" s="3">
        <v>43622</v>
      </c>
      <c r="M1524" s="1">
        <v>566</v>
      </c>
      <c r="N1524" s="1" t="s">
        <v>1748</v>
      </c>
      <c r="O1524" s="1" t="s">
        <v>8477</v>
      </c>
      <c r="P1524" s="1">
        <v>423</v>
      </c>
      <c r="Q1524" s="1" t="s">
        <v>8478</v>
      </c>
      <c r="R1524">
        <f t="shared" ca="1" si="23"/>
        <v>0</v>
      </c>
      <c r="S1524">
        <f t="shared" ca="1" si="23"/>
        <v>1</v>
      </c>
    </row>
    <row r="1525" spans="1:19" ht="13.2">
      <c r="A1525" s="1" t="s">
        <v>8479</v>
      </c>
      <c r="B1525" s="1">
        <v>12</v>
      </c>
      <c r="C1525" s="1" t="str">
        <f ca="1">IFERROR(__xludf.DUMMYFUNCTION("GOOGLETRANSLATE(D1525,""en"",""pt"")"),"Grande")</f>
        <v>Grande</v>
      </c>
      <c r="D1525" s="3">
        <v>43611</v>
      </c>
      <c r="E1525" s="1">
        <v>2</v>
      </c>
      <c r="F1525" s="2" t="str">
        <f ca="1">IFERROR(__xludf.DUMMYFUNCTION("GOOGLETRANSLATE(I1525,""en"",""pt"")"),"Manteiga")</f>
        <v>Manteiga</v>
      </c>
      <c r="G1525" s="1" t="s">
        <v>7654</v>
      </c>
      <c r="H1525" s="1" t="s">
        <v>4714</v>
      </c>
      <c r="I1525" s="1" t="str">
        <f ca="1">IFERROR(__xludf.DUMMYFUNCTION("GOOGLETRANSLATE(O1525,""en"",""pt"")"),"37")</f>
        <v>37</v>
      </c>
      <c r="J1525" s="1" t="str">
        <f ca="1">IFERROR(__xludf.DUMMYFUNCTION("GOOGLETRANSLATE(Q1525,""en"",""pt"")"),"Congeladas")</f>
        <v>Congeladas</v>
      </c>
      <c r="K1525" s="3">
        <v>43556</v>
      </c>
      <c r="L1525" s="3">
        <v>43593</v>
      </c>
      <c r="M1525" s="1">
        <v>19</v>
      </c>
      <c r="N1525" s="1" t="s">
        <v>7091</v>
      </c>
      <c r="O1525" s="1" t="s">
        <v>8480</v>
      </c>
      <c r="P1525" s="1">
        <v>70</v>
      </c>
      <c r="Q1525" s="1" t="s">
        <v>5615</v>
      </c>
      <c r="R1525">
        <f t="shared" ca="1" si="23"/>
        <v>0</v>
      </c>
      <c r="S1525">
        <f t="shared" ca="1" si="23"/>
        <v>0</v>
      </c>
    </row>
    <row r="1526" spans="1:19" ht="13.2">
      <c r="A1526" s="1" t="s">
        <v>8481</v>
      </c>
      <c r="B1526" s="1">
        <v>59</v>
      </c>
      <c r="C1526" s="1" t="str">
        <f ca="1">IFERROR(__xludf.DUMMYFUNCTION("GOOGLETRANSLATE(D1526,""en"",""pt"")"),"Pequeno")</f>
        <v>Pequeno</v>
      </c>
      <c r="D1526" s="3">
        <v>44817</v>
      </c>
      <c r="E1526" s="1">
        <v>6</v>
      </c>
      <c r="F1526" s="2" t="str">
        <f ca="1">IFERROR(__xludf.DUMMYFUNCTION("GOOGLETRANSLATE(I1526,""en"",""pt"")"),"Coalhada")</f>
        <v>Coalhada</v>
      </c>
      <c r="G1526" s="1" t="s">
        <v>8482</v>
      </c>
      <c r="H1526" s="1" t="s">
        <v>8483</v>
      </c>
      <c r="I1526" s="1" t="str">
        <f ca="1">IFERROR(__xludf.DUMMYFUNCTION("GOOGLETRANSLATE(O1526,""en"",""pt"")"),"5")</f>
        <v>5</v>
      </c>
      <c r="J1526" s="1" t="str">
        <f ca="1">IFERROR(__xludf.DUMMYFUNCTION("GOOGLETRANSLATE(Q1526,""en"",""pt"")"),"Refrigerado")</f>
        <v>Refrigerado</v>
      </c>
      <c r="K1526" s="3">
        <v>44757</v>
      </c>
      <c r="L1526" s="3">
        <v>44762</v>
      </c>
      <c r="M1526" s="1">
        <v>77</v>
      </c>
      <c r="N1526" s="4">
        <v>45316</v>
      </c>
      <c r="O1526" s="5">
        <v>11871</v>
      </c>
      <c r="P1526" s="1">
        <v>23</v>
      </c>
      <c r="Q1526" s="1" t="s">
        <v>8485</v>
      </c>
      <c r="R1526">
        <f t="shared" ca="1" si="23"/>
        <v>0</v>
      </c>
      <c r="S1526">
        <f t="shared" ca="1" si="23"/>
        <v>1</v>
      </c>
    </row>
    <row r="1527" spans="1:19" ht="13.2">
      <c r="A1527" s="1" t="s">
        <v>8486</v>
      </c>
      <c r="B1527" s="1">
        <v>23</v>
      </c>
      <c r="C1527" s="1" t="str">
        <f ca="1">IFERROR(__xludf.DUMMYFUNCTION("GOOGLETRANSLATE(D1527,""en"",""pt"")"),"Médio")</f>
        <v>Médio</v>
      </c>
      <c r="D1527" s="3">
        <v>44212</v>
      </c>
      <c r="E1527" s="1">
        <v>7</v>
      </c>
      <c r="F1527" s="2" t="str">
        <f ca="1">IFERROR(__xludf.DUMMYFUNCTION("GOOGLETRANSLATE(I1527,""en"",""pt"")"),"Lassi")</f>
        <v>Lassi</v>
      </c>
      <c r="G1527" s="1" t="s">
        <v>8487</v>
      </c>
      <c r="H1527" s="1" t="s">
        <v>7220</v>
      </c>
      <c r="I1527" s="1" t="str">
        <f ca="1">IFERROR(__xludf.DUMMYFUNCTION("GOOGLETRANSLATE(O1527,""en"",""pt"")"),"13")</f>
        <v>13</v>
      </c>
      <c r="J1527" s="1" t="str">
        <f ca="1">IFERROR(__xludf.DUMMYFUNCTION("GOOGLETRANSLATE(Q1527,""en"",""pt"")"),"Refrigerado")</f>
        <v>Refrigerado</v>
      </c>
      <c r="K1527" s="3">
        <v>44183</v>
      </c>
      <c r="L1527" s="3">
        <v>44196</v>
      </c>
      <c r="M1527" s="1">
        <v>901</v>
      </c>
      <c r="N1527" s="1" t="s">
        <v>8488</v>
      </c>
      <c r="O1527" s="1" t="s">
        <v>8489</v>
      </c>
      <c r="P1527" s="1">
        <v>24</v>
      </c>
      <c r="Q1527" s="1" t="s">
        <v>398</v>
      </c>
      <c r="R1527">
        <f t="shared" ca="1" si="23"/>
        <v>0</v>
      </c>
      <c r="S1527">
        <f t="shared" ca="1" si="23"/>
        <v>1</v>
      </c>
    </row>
    <row r="1528" spans="1:19" ht="13.2">
      <c r="A1528" s="1" t="s">
        <v>8490</v>
      </c>
      <c r="B1528" s="1">
        <v>39</v>
      </c>
      <c r="C1528" s="1" t="str">
        <f ca="1">IFERROR(__xludf.DUMMYFUNCTION("GOOGLETRANSLATE(D1528,""en"",""pt"")"),"Pequeno")</f>
        <v>Pequeno</v>
      </c>
      <c r="D1528" s="3">
        <v>44689</v>
      </c>
      <c r="E1528" s="1">
        <v>2</v>
      </c>
      <c r="F1528" s="2" t="str">
        <f ca="1">IFERROR(__xludf.DUMMYFUNCTION("GOOGLETRANSLATE(I1528,""en"",""pt"")"),"Manteiga")</f>
        <v>Manteiga</v>
      </c>
      <c r="G1528" s="1" t="s">
        <v>1722</v>
      </c>
      <c r="H1528" s="1" t="s">
        <v>8491</v>
      </c>
      <c r="I1528" s="1" t="str">
        <f ca="1">IFERROR(__xludf.DUMMYFUNCTION("GOOGLETRANSLATE(O1528,""en"",""pt"")"),"36")</f>
        <v>36</v>
      </c>
      <c r="J1528" s="1" t="str">
        <f ca="1">IFERROR(__xludf.DUMMYFUNCTION("GOOGLETRANSLATE(Q1528,""en"",""pt"")"),"Refrigerado")</f>
        <v>Refrigerado</v>
      </c>
      <c r="K1528" s="3">
        <v>44676</v>
      </c>
      <c r="L1528" s="3">
        <v>44712</v>
      </c>
      <c r="M1528" s="1">
        <v>9</v>
      </c>
      <c r="N1528" s="1" t="s">
        <v>6697</v>
      </c>
      <c r="O1528" s="1" t="s">
        <v>8492</v>
      </c>
      <c r="P1528" s="1">
        <v>29</v>
      </c>
      <c r="Q1528" s="1" t="s">
        <v>8493</v>
      </c>
      <c r="R1528">
        <f t="shared" ca="1" si="23"/>
        <v>0</v>
      </c>
      <c r="S1528">
        <f t="shared" ca="1" si="23"/>
        <v>1</v>
      </c>
    </row>
    <row r="1529" spans="1:19" ht="13.2">
      <c r="A1529" s="1" t="s">
        <v>8494</v>
      </c>
      <c r="B1529" s="1">
        <v>51</v>
      </c>
      <c r="C1529" s="1" t="str">
        <f ca="1">IFERROR(__xludf.DUMMYFUNCTION("GOOGLETRANSLATE(D1529,""en"",""pt"")"),"Médio")</f>
        <v>Médio</v>
      </c>
      <c r="D1529" s="3">
        <v>44753</v>
      </c>
      <c r="E1529" s="1">
        <v>5</v>
      </c>
      <c r="F1529" s="2" t="str">
        <f ca="1">IFERROR(__xludf.DUMMYFUNCTION("GOOGLETRANSLATE(I1529,""en"",""pt"")"),"Sorvete")</f>
        <v>Sorvete</v>
      </c>
      <c r="G1529" s="1" t="s">
        <v>8495</v>
      </c>
      <c r="H1529" s="1" t="s">
        <v>4527</v>
      </c>
      <c r="I1529" s="1" t="str">
        <f ca="1">IFERROR(__xludf.DUMMYFUNCTION("GOOGLETRANSLATE(O1529,""en"",""pt"")"),"23")</f>
        <v>23</v>
      </c>
      <c r="J1529" s="1" t="str">
        <f ca="1">IFERROR(__xludf.DUMMYFUNCTION("GOOGLETRANSLATE(Q1529,""en"",""pt"")"),"Congeladas")</f>
        <v>Congeladas</v>
      </c>
      <c r="K1529" s="3">
        <v>44708</v>
      </c>
      <c r="L1529" s="3">
        <v>44731</v>
      </c>
      <c r="M1529" s="1">
        <v>323</v>
      </c>
      <c r="N1529" s="1" t="s">
        <v>107</v>
      </c>
      <c r="O1529" s="1" t="s">
        <v>8496</v>
      </c>
      <c r="P1529" s="1">
        <v>295</v>
      </c>
      <c r="Q1529" s="1" t="s">
        <v>6769</v>
      </c>
      <c r="R1529">
        <f t="shared" ca="1" si="23"/>
        <v>0</v>
      </c>
      <c r="S1529">
        <f t="shared" ca="1" si="23"/>
        <v>0</v>
      </c>
    </row>
    <row r="1530" spans="1:19" ht="13.2">
      <c r="A1530" s="1" t="s">
        <v>8497</v>
      </c>
      <c r="B1530" s="1">
        <v>34</v>
      </c>
      <c r="C1530" s="1" t="str">
        <f ca="1">IFERROR(__xludf.DUMMYFUNCTION("GOOGLETRANSLATE(D1530,""en"",""pt"")"),"Pequeno")</f>
        <v>Pequeno</v>
      </c>
      <c r="D1530" s="3">
        <v>43588</v>
      </c>
      <c r="E1530" s="1">
        <v>7</v>
      </c>
      <c r="F1530" s="2" t="str">
        <f ca="1">IFERROR(__xludf.DUMMYFUNCTION("GOOGLETRANSLATE(I1530,""en"",""pt"")"),"Lassi")</f>
        <v>Lassi</v>
      </c>
      <c r="G1530" s="1" t="s">
        <v>8498</v>
      </c>
      <c r="H1530" s="1" t="s">
        <v>4445</v>
      </c>
      <c r="I1530" s="1" t="str">
        <f ca="1">IFERROR(__xludf.DUMMYFUNCTION("GOOGLETRANSLATE(O1530,""en"",""pt"")"),"15")</f>
        <v>15</v>
      </c>
      <c r="J1530" s="1" t="str">
        <f ca="1">IFERROR(__xludf.DUMMYFUNCTION("GOOGLETRANSLATE(Q1530,""en"",""pt"")"),"Refrigerado")</f>
        <v>Refrigerado</v>
      </c>
      <c r="K1530" s="3">
        <v>43556</v>
      </c>
      <c r="L1530" s="3">
        <v>43571</v>
      </c>
      <c r="M1530" s="1">
        <v>151</v>
      </c>
      <c r="N1530" s="1" t="s">
        <v>4195</v>
      </c>
      <c r="O1530" s="1" t="s">
        <v>8499</v>
      </c>
      <c r="P1530" s="1">
        <v>19</v>
      </c>
      <c r="Q1530" s="1" t="s">
        <v>8501</v>
      </c>
      <c r="R1530">
        <f t="shared" ca="1" si="23"/>
        <v>0</v>
      </c>
      <c r="S1530">
        <f t="shared" ca="1" si="23"/>
        <v>1</v>
      </c>
    </row>
    <row r="1531" spans="1:19" ht="13.2">
      <c r="A1531" s="1" t="s">
        <v>8502</v>
      </c>
      <c r="B1531" s="1">
        <v>29</v>
      </c>
      <c r="C1531" s="1" t="str">
        <f ca="1">IFERROR(__xludf.DUMMYFUNCTION("GOOGLETRANSLATE(D1531,""en"",""pt"")"),"Médio")</f>
        <v>Médio</v>
      </c>
      <c r="D1531" s="3">
        <v>44533</v>
      </c>
      <c r="E1531" s="1">
        <v>8</v>
      </c>
      <c r="F1531" s="2" t="str">
        <f ca="1">IFERROR(__xludf.DUMMYFUNCTION("GOOGLETRANSLATE(I1531,""en"",""pt"")"),"Soro de leite coalhado")</f>
        <v>Soro de leite coalhado</v>
      </c>
      <c r="G1531" s="1" t="s">
        <v>8503</v>
      </c>
      <c r="H1531" s="1" t="s">
        <v>5495</v>
      </c>
      <c r="I1531" s="1" t="str">
        <f ca="1">IFERROR(__xludf.DUMMYFUNCTION("GOOGLETRANSLATE(O1531,""en"",""pt"")"),"8")</f>
        <v>8</v>
      </c>
      <c r="J1531" s="1" t="str">
        <f ca="1">IFERROR(__xludf.DUMMYFUNCTION("GOOGLETRANSLATE(Q1531,""en"",""pt"")"),"Refrigerado")</f>
        <v>Refrigerado</v>
      </c>
      <c r="K1531" s="3">
        <v>44497</v>
      </c>
      <c r="L1531" s="3">
        <v>44505</v>
      </c>
      <c r="M1531" s="1">
        <v>278</v>
      </c>
      <c r="N1531" s="1" t="s">
        <v>8504</v>
      </c>
      <c r="O1531" s="1" t="s">
        <v>8505</v>
      </c>
      <c r="P1531" s="1">
        <v>83</v>
      </c>
      <c r="Q1531" s="1" t="s">
        <v>8506</v>
      </c>
      <c r="R1531">
        <f t="shared" ca="1" si="23"/>
        <v>0</v>
      </c>
      <c r="S1531">
        <f t="shared" ca="1" si="23"/>
        <v>1</v>
      </c>
    </row>
    <row r="1532" spans="1:19" ht="13.2">
      <c r="A1532" s="1" t="s">
        <v>1729</v>
      </c>
      <c r="B1532" s="1">
        <v>56</v>
      </c>
      <c r="C1532" s="1" t="str">
        <f ca="1">IFERROR(__xludf.DUMMYFUNCTION("GOOGLETRANSLATE(D1532,""en"",""pt"")"),"Pequeno")</f>
        <v>Pequeno</v>
      </c>
      <c r="D1532" s="3">
        <v>44545</v>
      </c>
      <c r="E1532" s="1">
        <v>9</v>
      </c>
      <c r="F1532" s="2" t="str">
        <f ca="1">IFERROR(__xludf.DUMMYFUNCTION("GOOGLETRANSLATE(I1532,""en"",""pt"")"),"Painel")</f>
        <v>Painel</v>
      </c>
      <c r="G1532" s="1" t="s">
        <v>8507</v>
      </c>
      <c r="H1532" s="1" t="s">
        <v>8508</v>
      </c>
      <c r="I1532" s="1" t="str">
        <f ca="1">IFERROR(__xludf.DUMMYFUNCTION("GOOGLETRANSLATE(O1532,""en"",""pt"")"),"9")</f>
        <v>9</v>
      </c>
      <c r="J1532" s="1" t="str">
        <f ca="1">IFERROR(__xludf.DUMMYFUNCTION("GOOGLETRANSLATE(Q1532,""en"",""pt"")"),"Refrigerado")</f>
        <v>Refrigerado</v>
      </c>
      <c r="K1532" s="3">
        <v>44487</v>
      </c>
      <c r="L1532" s="3">
        <v>44496</v>
      </c>
      <c r="M1532" s="1">
        <v>102</v>
      </c>
      <c r="N1532" s="4">
        <v>45441</v>
      </c>
      <c r="O1532" s="1" t="s">
        <v>8509</v>
      </c>
      <c r="P1532" s="1">
        <v>720</v>
      </c>
      <c r="Q1532" s="1" t="s">
        <v>6771</v>
      </c>
      <c r="R1532">
        <f t="shared" ca="1" si="23"/>
        <v>1</v>
      </c>
      <c r="S1532">
        <f t="shared" ca="1" si="23"/>
        <v>0</v>
      </c>
    </row>
    <row r="1533" spans="1:19" ht="13.2">
      <c r="A1533" s="1" t="s">
        <v>8511</v>
      </c>
      <c r="B1533" s="1">
        <v>45</v>
      </c>
      <c r="C1533" s="1" t="str">
        <f ca="1">IFERROR(__xludf.DUMMYFUNCTION("GOOGLETRANSLATE(D1533,""en"",""pt"")"),"Pequeno")</f>
        <v>Pequeno</v>
      </c>
      <c r="D1533" s="3">
        <v>44879</v>
      </c>
      <c r="E1533" s="1">
        <v>6</v>
      </c>
      <c r="F1533" s="2" t="str">
        <f ca="1">IFERROR(__xludf.DUMMYFUNCTION("GOOGLETRANSLATE(I1533,""en"",""pt"")"),"Coalhada")</f>
        <v>Coalhada</v>
      </c>
      <c r="G1533" s="1" t="s">
        <v>8512</v>
      </c>
      <c r="H1533" s="1" t="s">
        <v>8513</v>
      </c>
      <c r="I1533" s="1" t="str">
        <f ca="1">IFERROR(__xludf.DUMMYFUNCTION("GOOGLETRANSLATE(O1533,""en"",""pt"")"),"5")</f>
        <v>5</v>
      </c>
      <c r="J1533" s="1" t="str">
        <f ca="1">IFERROR(__xludf.DUMMYFUNCTION("GOOGLETRANSLATE(Q1533,""en"",""pt"")"),"Refrigerado")</f>
        <v>Refrigerado</v>
      </c>
      <c r="K1533" s="3">
        <v>44850</v>
      </c>
      <c r="L1533" s="3">
        <v>44855</v>
      </c>
      <c r="M1533" s="1">
        <v>16</v>
      </c>
      <c r="N1533" s="1" t="s">
        <v>8514</v>
      </c>
      <c r="O1533" s="5" t="s">
        <v>8515</v>
      </c>
      <c r="P1533" s="1">
        <v>468</v>
      </c>
      <c r="Q1533" s="1" t="s">
        <v>8516</v>
      </c>
      <c r="R1533">
        <f t="shared" ca="1" si="23"/>
        <v>0</v>
      </c>
      <c r="S1533">
        <f t="shared" ca="1" si="23"/>
        <v>1</v>
      </c>
    </row>
    <row r="1534" spans="1:19" ht="13.2">
      <c r="A1534" s="1" t="s">
        <v>8517</v>
      </c>
      <c r="B1534" s="1">
        <v>24</v>
      </c>
      <c r="C1534" s="1" t="str">
        <f ca="1">IFERROR(__xludf.DUMMYFUNCTION("GOOGLETRANSLATE(D1534,""en"",""pt"")"),"Grande")</f>
        <v>Grande</v>
      </c>
      <c r="D1534" s="3">
        <v>44235</v>
      </c>
      <c r="E1534" s="1">
        <v>1</v>
      </c>
      <c r="F1534" s="2" t="str">
        <f ca="1">IFERROR(__xludf.DUMMYFUNCTION("GOOGLETRANSLATE(I1534,""en"",""pt"")"),"Leite")</f>
        <v>Leite</v>
      </c>
      <c r="G1534" s="1" t="s">
        <v>8518</v>
      </c>
      <c r="H1534" s="1" t="s">
        <v>2013</v>
      </c>
      <c r="I1534" s="1" t="str">
        <f ca="1">IFERROR(__xludf.DUMMYFUNCTION("GOOGLETRANSLATE(O1534,""en"",""pt"")"),"28")</f>
        <v>28</v>
      </c>
      <c r="J1534" s="1" t="str">
        <f ca="1">IFERROR(__xludf.DUMMYFUNCTION("GOOGLETRANSLATE(Q1534,""en"",""pt"")"),"Pacote Tetra")</f>
        <v>Pacote Tetra</v>
      </c>
      <c r="K1534" s="3">
        <v>44186</v>
      </c>
      <c r="L1534" s="3">
        <v>44214</v>
      </c>
      <c r="M1534" s="1">
        <v>106</v>
      </c>
      <c r="N1534" s="1" t="s">
        <v>8519</v>
      </c>
      <c r="O1534" s="1" t="s">
        <v>8520</v>
      </c>
      <c r="P1534" s="1">
        <v>468</v>
      </c>
      <c r="Q1534" s="1" t="s">
        <v>8521</v>
      </c>
      <c r="R1534">
        <f t="shared" ca="1" si="23"/>
        <v>0</v>
      </c>
      <c r="S1534">
        <f t="shared" ca="1" si="23"/>
        <v>0</v>
      </c>
    </row>
    <row r="1535" spans="1:19" ht="13.2">
      <c r="A1535" s="1" t="s">
        <v>8522</v>
      </c>
      <c r="B1535" s="1">
        <v>100</v>
      </c>
      <c r="C1535" s="1" t="str">
        <f ca="1">IFERROR(__xludf.DUMMYFUNCTION("GOOGLETRANSLATE(D1535,""en"",""pt"")"),"Grande")</f>
        <v>Grande</v>
      </c>
      <c r="D1535" s="3">
        <v>44739</v>
      </c>
      <c r="E1535" s="1">
        <v>7</v>
      </c>
      <c r="F1535" s="2" t="str">
        <f ca="1">IFERROR(__xludf.DUMMYFUNCTION("GOOGLETRANSLATE(I1535,""en"",""pt"")"),"Lassi")</f>
        <v>Lassi</v>
      </c>
      <c r="G1535" s="1" t="s">
        <v>8523</v>
      </c>
      <c r="H1535" s="1" t="s">
        <v>3598</v>
      </c>
      <c r="I1535" s="1" t="str">
        <f ca="1">IFERROR(__xludf.DUMMYFUNCTION("GOOGLETRANSLATE(O1535,""en"",""pt"")"),"15")</f>
        <v>15</v>
      </c>
      <c r="J1535" s="1" t="str">
        <f ca="1">IFERROR(__xludf.DUMMYFUNCTION("GOOGLETRANSLATE(Q1535,""en"",""pt"")"),"Refrigerado")</f>
        <v>Refrigerado</v>
      </c>
      <c r="K1535" s="3">
        <v>44716</v>
      </c>
      <c r="L1535" s="3">
        <v>44731</v>
      </c>
      <c r="M1535" s="1">
        <v>95</v>
      </c>
      <c r="N1535" s="1" t="s">
        <v>8524</v>
      </c>
      <c r="O1535" s="1" t="s">
        <v>8525</v>
      </c>
      <c r="P1535" s="1">
        <v>36</v>
      </c>
      <c r="Q1535" s="1" t="s">
        <v>8526</v>
      </c>
      <c r="R1535">
        <f t="shared" ca="1" si="23"/>
        <v>1</v>
      </c>
      <c r="S1535">
        <f t="shared" ca="1" si="23"/>
        <v>1</v>
      </c>
    </row>
    <row r="1536" spans="1:19" ht="13.2">
      <c r="A1536" s="1" t="s">
        <v>8527</v>
      </c>
      <c r="B1536" s="1">
        <v>27</v>
      </c>
      <c r="C1536" s="1" t="str">
        <f ca="1">IFERROR(__xludf.DUMMYFUNCTION("GOOGLETRANSLATE(D1536,""en"",""pt"")"),"Grande")</f>
        <v>Grande</v>
      </c>
      <c r="D1536" s="3">
        <v>43978</v>
      </c>
      <c r="E1536" s="1">
        <v>5</v>
      </c>
      <c r="F1536" s="2" t="str">
        <f ca="1">IFERROR(__xludf.DUMMYFUNCTION("GOOGLETRANSLATE(I1536,""en"",""pt"")"),"Sorvete")</f>
        <v>Sorvete</v>
      </c>
      <c r="G1536" s="1" t="s">
        <v>8528</v>
      </c>
      <c r="H1536" s="1" t="s">
        <v>8529</v>
      </c>
      <c r="I1536" s="1" t="str">
        <f ca="1">IFERROR(__xludf.DUMMYFUNCTION("GOOGLETRANSLATE(O1536,""en"",""pt"")"),"26")</f>
        <v>26</v>
      </c>
      <c r="J1536" s="1" t="str">
        <f ca="1">IFERROR(__xludf.DUMMYFUNCTION("GOOGLETRANSLATE(Q1536,""en"",""pt"")"),"Congeladas")</f>
        <v>Congeladas</v>
      </c>
      <c r="K1536" s="3">
        <v>43938</v>
      </c>
      <c r="L1536" s="3">
        <v>43964</v>
      </c>
      <c r="M1536" s="1">
        <v>557</v>
      </c>
      <c r="N1536" s="6">
        <v>45562</v>
      </c>
      <c r="O1536" s="1" t="s">
        <v>8530</v>
      </c>
      <c r="P1536" s="1">
        <v>2</v>
      </c>
      <c r="Q1536" s="1" t="s">
        <v>7550</v>
      </c>
      <c r="R1536">
        <f t="shared" ca="1" si="23"/>
        <v>1</v>
      </c>
      <c r="S1536">
        <f t="shared" ca="1" si="23"/>
        <v>0</v>
      </c>
    </row>
    <row r="1537" spans="1:19" ht="13.2">
      <c r="A1537" s="1" t="s">
        <v>8531</v>
      </c>
      <c r="B1537" s="1">
        <v>72</v>
      </c>
      <c r="C1537" s="1" t="str">
        <f ca="1">IFERROR(__xludf.DUMMYFUNCTION("GOOGLETRANSLATE(D1537,""en"",""pt"")"),"Grande")</f>
        <v>Grande</v>
      </c>
      <c r="D1537" s="3">
        <v>44555</v>
      </c>
      <c r="E1537" s="1">
        <v>2</v>
      </c>
      <c r="F1537" s="2" t="str">
        <f ca="1">IFERROR(__xludf.DUMMYFUNCTION("GOOGLETRANSLATE(I1537,""en"",""pt"")"),"Manteiga")</f>
        <v>Manteiga</v>
      </c>
      <c r="G1537" s="1" t="s">
        <v>8532</v>
      </c>
      <c r="H1537" s="1" t="s">
        <v>8533</v>
      </c>
      <c r="I1537" s="1" t="str">
        <f ca="1">IFERROR(__xludf.DUMMYFUNCTION("GOOGLETRANSLATE(O1537,""en"",""pt"")"),"29")</f>
        <v>29</v>
      </c>
      <c r="J1537" s="1" t="str">
        <f ca="1">IFERROR(__xludf.DUMMYFUNCTION("GOOGLETRANSLATE(Q1537,""en"",""pt"")"),"Congeladas")</f>
        <v>Congeladas</v>
      </c>
      <c r="K1537" s="3">
        <v>44502</v>
      </c>
      <c r="L1537" s="3">
        <v>44531</v>
      </c>
      <c r="M1537" s="1">
        <v>641</v>
      </c>
      <c r="N1537" s="1" t="s">
        <v>4842</v>
      </c>
      <c r="O1537" s="1" t="s">
        <v>8534</v>
      </c>
      <c r="P1537" s="1">
        <v>60</v>
      </c>
      <c r="Q1537" s="1" t="s">
        <v>8535</v>
      </c>
      <c r="R1537">
        <f t="shared" ca="1" si="23"/>
        <v>1</v>
      </c>
      <c r="S1537">
        <f t="shared" ca="1" si="23"/>
        <v>1</v>
      </c>
    </row>
    <row r="1538" spans="1:19" ht="13.2">
      <c r="A1538" s="1" t="s">
        <v>8536</v>
      </c>
      <c r="B1538" s="1">
        <v>64</v>
      </c>
      <c r="C1538" s="1" t="str">
        <f ca="1">IFERROR(__xludf.DUMMYFUNCTION("GOOGLETRANSLATE(D1538,""en"",""pt"")"),"Médio")</f>
        <v>Médio</v>
      </c>
      <c r="D1538" s="3">
        <v>44888</v>
      </c>
      <c r="E1538" s="1">
        <v>6</v>
      </c>
      <c r="F1538" s="2" t="str">
        <f ca="1">IFERROR(__xludf.DUMMYFUNCTION("GOOGLETRANSLATE(I1538,""en"",""pt"")"),"Coalhada")</f>
        <v>Coalhada</v>
      </c>
      <c r="G1538" s="1" t="s">
        <v>8537</v>
      </c>
      <c r="H1538" s="1" t="s">
        <v>8538</v>
      </c>
      <c r="I1538" s="1" t="str">
        <f ca="1">IFERROR(__xludf.DUMMYFUNCTION("GOOGLETRANSLATE(O1538,""en"",""pt"")"),"5")</f>
        <v>5</v>
      </c>
      <c r="J1538" s="1" t="str">
        <f ca="1">IFERROR(__xludf.DUMMYFUNCTION("GOOGLETRANSLATE(Q1538,""en"",""pt"")"),"Refrigerado")</f>
        <v>Refrigerado</v>
      </c>
      <c r="K1538" s="3">
        <v>44887</v>
      </c>
      <c r="L1538" s="3">
        <v>44892</v>
      </c>
      <c r="M1538" s="1">
        <v>264</v>
      </c>
      <c r="N1538" s="1" t="s">
        <v>202</v>
      </c>
      <c r="O1538" s="1" t="s">
        <v>8539</v>
      </c>
      <c r="P1538" s="1">
        <v>597</v>
      </c>
      <c r="Q1538" s="1" t="s">
        <v>8246</v>
      </c>
      <c r="R1538">
        <f t="shared" ca="1" si="23"/>
        <v>1</v>
      </c>
      <c r="S1538">
        <f t="shared" ca="1" si="23"/>
        <v>0</v>
      </c>
    </row>
    <row r="1539" spans="1:19" ht="13.2">
      <c r="A1539" s="1" t="s">
        <v>8540</v>
      </c>
      <c r="B1539" s="1">
        <v>96</v>
      </c>
      <c r="C1539" s="1" t="str">
        <f ca="1">IFERROR(__xludf.DUMMYFUNCTION("GOOGLETRANSLATE(D1539,""en"",""pt"")"),"Pequeno")</f>
        <v>Pequeno</v>
      </c>
      <c r="D1539" s="3">
        <v>43809</v>
      </c>
      <c r="E1539" s="1">
        <v>6</v>
      </c>
      <c r="F1539" s="2" t="str">
        <f ca="1">IFERROR(__xludf.DUMMYFUNCTION("GOOGLETRANSLATE(I1539,""en"",""pt"")"),"Coalhada")</f>
        <v>Coalhada</v>
      </c>
      <c r="G1539" s="1" t="s">
        <v>8541</v>
      </c>
      <c r="H1539" s="1" t="s">
        <v>8542</v>
      </c>
      <c r="I1539" s="1" t="str">
        <f ca="1">IFERROR(__xludf.DUMMYFUNCTION("GOOGLETRANSLATE(O1539,""en"",""pt"")"),"7")</f>
        <v>7</v>
      </c>
      <c r="J1539" s="1" t="str">
        <f ca="1">IFERROR(__xludf.DUMMYFUNCTION("GOOGLETRANSLATE(Q1539,""en"",""pt"")"),"Refrigerado")</f>
        <v>Refrigerado</v>
      </c>
      <c r="K1539" s="3">
        <v>43769</v>
      </c>
      <c r="L1539" s="3">
        <v>43776</v>
      </c>
      <c r="M1539" s="1">
        <v>119</v>
      </c>
      <c r="N1539" s="1" t="s">
        <v>8543</v>
      </c>
      <c r="O1539" s="1" t="s">
        <v>8544</v>
      </c>
      <c r="P1539" s="1">
        <v>118</v>
      </c>
      <c r="Q1539" s="1" t="s">
        <v>8545</v>
      </c>
      <c r="R1539">
        <f t="shared" ref="R1539:S1602" ca="1" si="24">RANDBETWEEN(0,1)</f>
        <v>1</v>
      </c>
      <c r="S1539">
        <f t="shared" ca="1" si="24"/>
        <v>1</v>
      </c>
    </row>
    <row r="1540" spans="1:19" ht="13.2">
      <c r="A1540" s="1" t="s">
        <v>1366</v>
      </c>
      <c r="B1540" s="1">
        <v>77</v>
      </c>
      <c r="C1540" s="1" t="str">
        <f ca="1">IFERROR(__xludf.DUMMYFUNCTION("GOOGLETRANSLATE(D1540,""en"",""pt"")"),"Grande")</f>
        <v>Grande</v>
      </c>
      <c r="D1540" s="3">
        <v>44830</v>
      </c>
      <c r="E1540" s="1">
        <v>3</v>
      </c>
      <c r="F1540" s="2" t="str">
        <f ca="1">IFERROR(__xludf.DUMMYFUNCTION("GOOGLETRANSLATE(I1540,""en"",""pt"")"),"Queijo")</f>
        <v>Queijo</v>
      </c>
      <c r="G1540" s="1" t="s">
        <v>8546</v>
      </c>
      <c r="H1540" s="1" t="s">
        <v>8547</v>
      </c>
      <c r="I1540" s="1" t="str">
        <f ca="1">IFERROR(__xludf.DUMMYFUNCTION("GOOGLETRANSLATE(O1540,""en"",""pt"")"),"36")</f>
        <v>36</v>
      </c>
      <c r="J1540" s="1" t="str">
        <f ca="1">IFERROR(__xludf.DUMMYFUNCTION("GOOGLETRANSLATE(Q1540,""en"",""pt"")"),"Refrigerado")</f>
        <v>Refrigerado</v>
      </c>
      <c r="K1540" s="3">
        <v>44787</v>
      </c>
      <c r="L1540" s="3">
        <v>44823</v>
      </c>
      <c r="M1540" s="1">
        <v>54</v>
      </c>
      <c r="N1540" s="1" t="s">
        <v>8548</v>
      </c>
      <c r="O1540" s="1" t="s">
        <v>8549</v>
      </c>
      <c r="P1540" s="1">
        <v>696</v>
      </c>
      <c r="Q1540" s="1" t="s">
        <v>572</v>
      </c>
      <c r="R1540">
        <f t="shared" ca="1" si="24"/>
        <v>1</v>
      </c>
      <c r="S1540">
        <f t="shared" ca="1" si="24"/>
        <v>1</v>
      </c>
    </row>
    <row r="1541" spans="1:19" ht="13.2">
      <c r="A1541" s="1" t="s">
        <v>8550</v>
      </c>
      <c r="B1541" s="1">
        <v>85</v>
      </c>
      <c r="C1541" s="1" t="str">
        <f ca="1">IFERROR(__xludf.DUMMYFUNCTION("GOOGLETRANSLATE(D1541,""en"",""pt"")"),"Pequeno")</f>
        <v>Pequeno</v>
      </c>
      <c r="D1541" s="3">
        <v>44102</v>
      </c>
      <c r="E1541" s="1">
        <v>7</v>
      </c>
      <c r="F1541" s="2" t="str">
        <f ca="1">IFERROR(__xludf.DUMMYFUNCTION("GOOGLETRANSLATE(I1541,""en"",""pt"")"),"Lassi")</f>
        <v>Lassi</v>
      </c>
      <c r="G1541" s="1" t="s">
        <v>8551</v>
      </c>
      <c r="H1541" s="1" t="s">
        <v>1234</v>
      </c>
      <c r="I1541" s="1" t="str">
        <f ca="1">IFERROR(__xludf.DUMMYFUNCTION("GOOGLETRANSLATE(O1541,""en"",""pt"")"),"13")</f>
        <v>13</v>
      </c>
      <c r="J1541" s="1" t="str">
        <f ca="1">IFERROR(__xludf.DUMMYFUNCTION("GOOGLETRANSLATE(Q1541,""en"",""pt"")"),"Refrigerado")</f>
        <v>Refrigerado</v>
      </c>
      <c r="K1541" s="3">
        <v>44058</v>
      </c>
      <c r="L1541" s="3">
        <v>44071</v>
      </c>
      <c r="M1541" s="1">
        <v>162</v>
      </c>
      <c r="N1541" s="1" t="s">
        <v>8552</v>
      </c>
      <c r="O1541" s="1" t="s">
        <v>8553</v>
      </c>
      <c r="P1541" s="1">
        <v>778</v>
      </c>
      <c r="Q1541" s="1" t="s">
        <v>8555</v>
      </c>
      <c r="R1541">
        <f t="shared" ca="1" si="24"/>
        <v>0</v>
      </c>
      <c r="S1541">
        <f t="shared" ca="1" si="24"/>
        <v>1</v>
      </c>
    </row>
    <row r="1542" spans="1:19" ht="13.2">
      <c r="A1542" s="1" t="s">
        <v>8556</v>
      </c>
      <c r="B1542" s="1">
        <v>91</v>
      </c>
      <c r="C1542" s="1" t="str">
        <f ca="1">IFERROR(__xludf.DUMMYFUNCTION("GOOGLETRANSLATE(D1542,""en"",""pt"")"),"Grande")</f>
        <v>Grande</v>
      </c>
      <c r="D1542" s="3">
        <v>44332</v>
      </c>
      <c r="E1542" s="1">
        <v>4</v>
      </c>
      <c r="F1542" s="2" t="str">
        <f ca="1">IFERROR(__xludf.DUMMYFUNCTION("GOOGLETRANSLATE(I1542,""en"",""pt"")"),"Iogurte")</f>
        <v>Iogurte</v>
      </c>
      <c r="G1542" s="1" t="s">
        <v>8557</v>
      </c>
      <c r="H1542" s="1" t="s">
        <v>8558</v>
      </c>
      <c r="I1542" s="1" t="str">
        <f ca="1">IFERROR(__xludf.DUMMYFUNCTION("GOOGLETRANSLATE(O1542,""en"",""pt"")"),"30")</f>
        <v>30</v>
      </c>
      <c r="J1542" s="1" t="str">
        <f ca="1">IFERROR(__xludf.DUMMYFUNCTION("GOOGLETRANSLATE(Q1542,""en"",""pt"")"),"Refrigerado")</f>
        <v>Refrigerado</v>
      </c>
      <c r="K1542" s="3">
        <v>44292</v>
      </c>
      <c r="L1542" s="3">
        <v>44322</v>
      </c>
      <c r="M1542" s="1">
        <v>332</v>
      </c>
      <c r="N1542" s="1" t="s">
        <v>47</v>
      </c>
      <c r="O1542" s="1" t="s">
        <v>8559</v>
      </c>
      <c r="P1542" s="1">
        <v>52</v>
      </c>
      <c r="Q1542" s="1" t="s">
        <v>8560</v>
      </c>
      <c r="R1542">
        <f t="shared" ca="1" si="24"/>
        <v>1</v>
      </c>
      <c r="S1542">
        <f t="shared" ca="1" si="24"/>
        <v>1</v>
      </c>
    </row>
    <row r="1543" spans="1:19" ht="13.2">
      <c r="A1543" s="1" t="s">
        <v>8561</v>
      </c>
      <c r="B1543" s="1">
        <v>77</v>
      </c>
      <c r="C1543" s="1" t="str">
        <f ca="1">IFERROR(__xludf.DUMMYFUNCTION("GOOGLETRANSLATE(D1543,""en"",""pt"")"),"Grande")</f>
        <v>Grande</v>
      </c>
      <c r="D1543" s="3">
        <v>44381</v>
      </c>
      <c r="E1543" s="1">
        <v>3</v>
      </c>
      <c r="F1543" s="2" t="str">
        <f ca="1">IFERROR(__xludf.DUMMYFUNCTION("GOOGLETRANSLATE(I1543,""en"",""pt"")"),"Queijo")</f>
        <v>Queijo</v>
      </c>
      <c r="G1543" s="1" t="s">
        <v>2813</v>
      </c>
      <c r="H1543" s="1" t="s">
        <v>3455</v>
      </c>
      <c r="I1543" s="1" t="str">
        <f ca="1">IFERROR(__xludf.DUMMYFUNCTION("GOOGLETRANSLATE(O1543,""en"",""pt"")"),"47")</f>
        <v>47</v>
      </c>
      <c r="J1543" s="1" t="str">
        <f ca="1">IFERROR(__xludf.DUMMYFUNCTION("GOOGLETRANSLATE(Q1543,""en"",""pt"")"),"Refrigerado")</f>
        <v>Refrigerado</v>
      </c>
      <c r="K1543" s="3">
        <v>44359</v>
      </c>
      <c r="L1543" s="3">
        <v>44406</v>
      </c>
      <c r="M1543" s="1">
        <v>630</v>
      </c>
      <c r="N1543" s="1" t="s">
        <v>8562</v>
      </c>
      <c r="O1543" s="1" t="s">
        <v>8563</v>
      </c>
      <c r="P1543" s="1">
        <v>171</v>
      </c>
      <c r="Q1543" s="1" t="s">
        <v>8056</v>
      </c>
      <c r="R1543">
        <f t="shared" ca="1" si="24"/>
        <v>1</v>
      </c>
      <c r="S1543">
        <f t="shared" ca="1" si="24"/>
        <v>0</v>
      </c>
    </row>
    <row r="1544" spans="1:19" ht="13.2">
      <c r="A1544" s="1" t="s">
        <v>8565</v>
      </c>
      <c r="B1544" s="1">
        <v>64</v>
      </c>
      <c r="C1544" s="1" t="str">
        <f ca="1">IFERROR(__xludf.DUMMYFUNCTION("GOOGLETRANSLATE(D1544,""en"",""pt"")"),"Pequeno")</f>
        <v>Pequeno</v>
      </c>
      <c r="D1544" s="3">
        <v>44451</v>
      </c>
      <c r="E1544" s="1">
        <v>9</v>
      </c>
      <c r="F1544" s="2" t="str">
        <f ca="1">IFERROR(__xludf.DUMMYFUNCTION("GOOGLETRANSLATE(I1544,""en"",""pt"")"),"Painel")</f>
        <v>Painel</v>
      </c>
      <c r="G1544" s="1" t="s">
        <v>8566</v>
      </c>
      <c r="H1544" s="1" t="s">
        <v>2241</v>
      </c>
      <c r="I1544" s="1" t="str">
        <f ca="1">IFERROR(__xludf.DUMMYFUNCTION("GOOGLETRANSLATE(O1544,""en"",""pt"")"),"14")</f>
        <v>14</v>
      </c>
      <c r="J1544" s="1" t="str">
        <f ca="1">IFERROR(__xludf.DUMMYFUNCTION("GOOGLETRANSLATE(Q1544,""en"",""pt"")"),"Refrigerado")</f>
        <v>Refrigerado</v>
      </c>
      <c r="K1544" s="3">
        <v>44445</v>
      </c>
      <c r="L1544" s="3">
        <v>44459</v>
      </c>
      <c r="M1544" s="1">
        <v>574</v>
      </c>
      <c r="N1544" s="1" t="s">
        <v>44</v>
      </c>
      <c r="O1544" s="1" t="s">
        <v>8567</v>
      </c>
      <c r="P1544" s="1">
        <v>301</v>
      </c>
      <c r="Q1544" s="1" t="s">
        <v>8568</v>
      </c>
      <c r="R1544">
        <f t="shared" ca="1" si="24"/>
        <v>1</v>
      </c>
      <c r="S1544">
        <f t="shared" ca="1" si="24"/>
        <v>1</v>
      </c>
    </row>
    <row r="1545" spans="1:19" ht="13.2">
      <c r="A1545" s="1" t="s">
        <v>8569</v>
      </c>
      <c r="B1545" s="1">
        <v>95</v>
      </c>
      <c r="C1545" s="1" t="str">
        <f ca="1">IFERROR(__xludf.DUMMYFUNCTION("GOOGLETRANSLATE(D1545,""en"",""pt"")"),"Grande")</f>
        <v>Grande</v>
      </c>
      <c r="D1545" s="3">
        <v>44594</v>
      </c>
      <c r="E1545" s="1">
        <v>4</v>
      </c>
      <c r="F1545" s="2" t="str">
        <f ca="1">IFERROR(__xludf.DUMMYFUNCTION("GOOGLETRANSLATE(I1545,""en"",""pt"")"),"Iogurte")</f>
        <v>Iogurte</v>
      </c>
      <c r="G1545" s="1" t="s">
        <v>6247</v>
      </c>
      <c r="H1545" s="1" t="s">
        <v>8570</v>
      </c>
      <c r="I1545" s="1" t="str">
        <f ca="1">IFERROR(__xludf.DUMMYFUNCTION("GOOGLETRANSLATE(O1545,""en"",""pt"")"),"22")</f>
        <v>22</v>
      </c>
      <c r="J1545" s="1" t="str">
        <f ca="1">IFERROR(__xludf.DUMMYFUNCTION("GOOGLETRANSLATE(Q1545,""en"",""pt"")"),"Refrigerado")</f>
        <v>Refrigerado</v>
      </c>
      <c r="K1545" s="3">
        <v>44572</v>
      </c>
      <c r="L1545" s="3">
        <v>44594</v>
      </c>
      <c r="M1545" s="1">
        <v>9</v>
      </c>
      <c r="N1545" s="1" t="s">
        <v>2406</v>
      </c>
      <c r="O1545" s="1" t="s">
        <v>8571</v>
      </c>
      <c r="P1545" s="1">
        <v>25</v>
      </c>
      <c r="Q1545" s="1" t="s">
        <v>8572</v>
      </c>
      <c r="R1545">
        <f t="shared" ca="1" si="24"/>
        <v>1</v>
      </c>
      <c r="S1545">
        <f t="shared" ca="1" si="24"/>
        <v>0</v>
      </c>
    </row>
    <row r="1546" spans="1:19" ht="13.2">
      <c r="A1546" s="1" t="s">
        <v>8573</v>
      </c>
      <c r="B1546" s="1">
        <v>55</v>
      </c>
      <c r="C1546" s="1" t="str">
        <f ca="1">IFERROR(__xludf.DUMMYFUNCTION("GOOGLETRANSLATE(D1546,""en"",""pt"")"),"Médio")</f>
        <v>Médio</v>
      </c>
      <c r="D1546" s="3">
        <v>44459</v>
      </c>
      <c r="E1546" s="1">
        <v>5</v>
      </c>
      <c r="F1546" s="2" t="str">
        <f ca="1">IFERROR(__xludf.DUMMYFUNCTION("GOOGLETRANSLATE(I1546,""en"",""pt"")"),"Sorvete")</f>
        <v>Sorvete</v>
      </c>
      <c r="G1546" s="1" t="s">
        <v>8574</v>
      </c>
      <c r="H1546" s="1" t="s">
        <v>8575</v>
      </c>
      <c r="I1546" s="1" t="str">
        <f ca="1">IFERROR(__xludf.DUMMYFUNCTION("GOOGLETRANSLATE(O1546,""en"",""pt"")"),"24")</f>
        <v>24</v>
      </c>
      <c r="J1546" s="1" t="str">
        <f ca="1">IFERROR(__xludf.DUMMYFUNCTION("GOOGLETRANSLATE(Q1546,""en"",""pt"")"),"Congeladas")</f>
        <v>Congeladas</v>
      </c>
      <c r="K1546" s="3">
        <v>44455</v>
      </c>
      <c r="L1546" s="3">
        <v>44479</v>
      </c>
      <c r="M1546" s="1">
        <v>243</v>
      </c>
      <c r="N1546" s="1" t="s">
        <v>8576</v>
      </c>
      <c r="O1546" s="1" t="s">
        <v>8577</v>
      </c>
      <c r="P1546" s="1">
        <v>493</v>
      </c>
      <c r="Q1546" s="1" t="s">
        <v>8578</v>
      </c>
      <c r="R1546">
        <f t="shared" ca="1" si="24"/>
        <v>0</v>
      </c>
      <c r="S1546">
        <f t="shared" ca="1" si="24"/>
        <v>1</v>
      </c>
    </row>
    <row r="1547" spans="1:19" ht="13.2">
      <c r="A1547" s="1" t="s">
        <v>8579</v>
      </c>
      <c r="B1547" s="1">
        <v>32</v>
      </c>
      <c r="C1547" s="1" t="str">
        <f ca="1">IFERROR(__xludf.DUMMYFUNCTION("GOOGLETRANSLATE(D1547,""en"",""pt"")"),"Médio")</f>
        <v>Médio</v>
      </c>
      <c r="D1547" s="3">
        <v>44375</v>
      </c>
      <c r="E1547" s="1">
        <v>8</v>
      </c>
      <c r="F1547" s="2" t="str">
        <f ca="1">IFERROR(__xludf.DUMMYFUNCTION("GOOGLETRANSLATE(I1547,""en"",""pt"")"),"Soro de leite coalhado")</f>
        <v>Soro de leite coalhado</v>
      </c>
      <c r="G1547" s="1" t="s">
        <v>8580</v>
      </c>
      <c r="H1547" s="1" t="s">
        <v>8581</v>
      </c>
      <c r="I1547" s="1" t="str">
        <f ca="1">IFERROR(__xludf.DUMMYFUNCTION("GOOGLETRANSLATE(O1547,""en"",""pt"")"),"12")</f>
        <v>12</v>
      </c>
      <c r="J1547" s="1" t="str">
        <f ca="1">IFERROR(__xludf.DUMMYFUNCTION("GOOGLETRANSLATE(Q1547,""en"",""pt"")"),"Refrigerado")</f>
        <v>Refrigerado</v>
      </c>
      <c r="K1547" s="3">
        <v>44374</v>
      </c>
      <c r="L1547" s="3">
        <v>44386</v>
      </c>
      <c r="M1547" s="1">
        <v>107</v>
      </c>
      <c r="N1547" s="1" t="s">
        <v>8582</v>
      </c>
      <c r="O1547" s="1" t="s">
        <v>8583</v>
      </c>
      <c r="P1547" s="1">
        <v>532</v>
      </c>
      <c r="Q1547" s="1" t="s">
        <v>8585</v>
      </c>
      <c r="R1547">
        <f t="shared" ca="1" si="24"/>
        <v>1</v>
      </c>
      <c r="S1547">
        <f t="shared" ca="1" si="24"/>
        <v>1</v>
      </c>
    </row>
    <row r="1548" spans="1:19" ht="13.2">
      <c r="A1548" s="1" t="s">
        <v>8586</v>
      </c>
      <c r="B1548" s="1">
        <v>79</v>
      </c>
      <c r="C1548" s="1" t="str">
        <f ca="1">IFERROR(__xludf.DUMMYFUNCTION("GOOGLETRANSLATE(D1548,""en"",""pt"")"),"Grande")</f>
        <v>Grande</v>
      </c>
      <c r="D1548" s="3">
        <v>44018</v>
      </c>
      <c r="E1548" s="1">
        <v>5</v>
      </c>
      <c r="F1548" s="2" t="str">
        <f ca="1">IFERROR(__xludf.DUMMYFUNCTION("GOOGLETRANSLATE(I1548,""en"",""pt"")"),"Sorvete")</f>
        <v>Sorvete</v>
      </c>
      <c r="G1548" s="1" t="s">
        <v>8587</v>
      </c>
      <c r="H1548" s="1" t="s">
        <v>8588</v>
      </c>
      <c r="I1548" s="1" t="str">
        <f ca="1">IFERROR(__xludf.DUMMYFUNCTION("GOOGLETRANSLATE(O1548,""en"",""pt"")"),"23")</f>
        <v>23</v>
      </c>
      <c r="J1548" s="1" t="str">
        <f ca="1">IFERROR(__xludf.DUMMYFUNCTION("GOOGLETRANSLATE(Q1548,""en"",""pt"")"),"Congeladas")</f>
        <v>Congeladas</v>
      </c>
      <c r="K1548" s="3">
        <v>43967</v>
      </c>
      <c r="L1548" s="3">
        <v>43990</v>
      </c>
      <c r="M1548" s="1">
        <v>176</v>
      </c>
      <c r="N1548" s="1" t="s">
        <v>8589</v>
      </c>
      <c r="O1548" s="1" t="s">
        <v>8590</v>
      </c>
      <c r="P1548" s="1">
        <v>549</v>
      </c>
      <c r="Q1548" s="1" t="s">
        <v>8591</v>
      </c>
      <c r="R1548">
        <f t="shared" ca="1" si="24"/>
        <v>0</v>
      </c>
      <c r="S1548">
        <f t="shared" ca="1" si="24"/>
        <v>0</v>
      </c>
    </row>
    <row r="1549" spans="1:19" ht="13.2">
      <c r="A1549" s="1" t="s">
        <v>8592</v>
      </c>
      <c r="B1549" s="1">
        <v>72</v>
      </c>
      <c r="C1549" s="1" t="str">
        <f ca="1">IFERROR(__xludf.DUMMYFUNCTION("GOOGLETRANSLATE(D1549,""en"",""pt"")"),"Pequeno")</f>
        <v>Pequeno</v>
      </c>
      <c r="D1549" s="3">
        <v>44382</v>
      </c>
      <c r="E1549" s="1">
        <v>1</v>
      </c>
      <c r="F1549" s="2" t="str">
        <f ca="1">IFERROR(__xludf.DUMMYFUNCTION("GOOGLETRANSLATE(I1549,""en"",""pt"")"),"Leite")</f>
        <v>Leite</v>
      </c>
      <c r="G1549" s="1" t="s">
        <v>8593</v>
      </c>
      <c r="H1549" s="1" t="s">
        <v>6689</v>
      </c>
      <c r="I1549" s="1" t="str">
        <f ca="1">IFERROR(__xludf.DUMMYFUNCTION("GOOGLETRANSLATE(O1549,""en"",""pt"")"),"2")</f>
        <v>2</v>
      </c>
      <c r="J1549" s="1" t="str">
        <f ca="1">IFERROR(__xludf.DUMMYFUNCTION("GOOGLETRANSLATE(Q1549,""en"",""pt"")"),"Pacote de polietileno")</f>
        <v>Pacote de polietileno</v>
      </c>
      <c r="K1549" s="3">
        <v>44326</v>
      </c>
      <c r="L1549" s="3">
        <v>44328</v>
      </c>
      <c r="M1549" s="1">
        <v>466</v>
      </c>
      <c r="N1549" s="1" t="s">
        <v>7940</v>
      </c>
      <c r="O1549" s="1" t="s">
        <v>8594</v>
      </c>
      <c r="P1549" s="1">
        <v>332</v>
      </c>
      <c r="Q1549" s="1" t="s">
        <v>8596</v>
      </c>
      <c r="R1549">
        <f t="shared" ca="1" si="24"/>
        <v>0</v>
      </c>
      <c r="S1549">
        <f t="shared" ca="1" si="24"/>
        <v>1</v>
      </c>
    </row>
    <row r="1550" spans="1:19" ht="13.2">
      <c r="A1550" s="1" t="s">
        <v>8597</v>
      </c>
      <c r="B1550" s="1">
        <v>83</v>
      </c>
      <c r="C1550" s="1" t="str">
        <f ca="1">IFERROR(__xludf.DUMMYFUNCTION("GOOGLETRANSLATE(D1550,""en"",""pt"")"),"Grande")</f>
        <v>Grande</v>
      </c>
      <c r="D1550" s="3">
        <v>44221</v>
      </c>
      <c r="E1550" s="1">
        <v>2</v>
      </c>
      <c r="F1550" s="2" t="str">
        <f ca="1">IFERROR(__xludf.DUMMYFUNCTION("GOOGLETRANSLATE(I1550,""en"",""pt"")"),"Manteiga")</f>
        <v>Manteiga</v>
      </c>
      <c r="G1550" s="1" t="s">
        <v>8598</v>
      </c>
      <c r="H1550" s="1" t="s">
        <v>8599</v>
      </c>
      <c r="I1550" s="1" t="str">
        <f ca="1">IFERROR(__xludf.DUMMYFUNCTION("GOOGLETRANSLATE(O1550,""en"",""pt"")"),"37")</f>
        <v>37</v>
      </c>
      <c r="J1550" s="1" t="str">
        <f ca="1">IFERROR(__xludf.DUMMYFUNCTION("GOOGLETRANSLATE(Q1550,""en"",""pt"")"),"Congeladas")</f>
        <v>Congeladas</v>
      </c>
      <c r="K1550" s="3">
        <v>44162</v>
      </c>
      <c r="L1550" s="3">
        <v>44199</v>
      </c>
      <c r="M1550" s="1">
        <v>602</v>
      </c>
      <c r="N1550" s="1" t="s">
        <v>8600</v>
      </c>
      <c r="O1550" s="1" t="s">
        <v>8601</v>
      </c>
      <c r="P1550" s="1">
        <v>315</v>
      </c>
      <c r="Q1550" s="1" t="s">
        <v>8602</v>
      </c>
      <c r="R1550">
        <f t="shared" ca="1" si="24"/>
        <v>0</v>
      </c>
      <c r="S1550">
        <f t="shared" ca="1" si="24"/>
        <v>0</v>
      </c>
    </row>
    <row r="1551" spans="1:19" ht="13.2">
      <c r="A1551" s="1" t="s">
        <v>8603</v>
      </c>
      <c r="B1551" s="1">
        <v>40</v>
      </c>
      <c r="C1551" s="1" t="str">
        <f ca="1">IFERROR(__xludf.DUMMYFUNCTION("GOOGLETRANSLATE(D1551,""en"",""pt"")"),"Grande")</f>
        <v>Grande</v>
      </c>
      <c r="D1551" s="3">
        <v>43762</v>
      </c>
      <c r="E1551" s="1">
        <v>6</v>
      </c>
      <c r="F1551" s="2" t="str">
        <f ca="1">IFERROR(__xludf.DUMMYFUNCTION("GOOGLETRANSLATE(I1551,""en"",""pt"")"),"Coalhada")</f>
        <v>Coalhada</v>
      </c>
      <c r="G1551" s="1" t="s">
        <v>8604</v>
      </c>
      <c r="H1551" s="1" t="s">
        <v>2146</v>
      </c>
      <c r="I1551" s="1" t="str">
        <f ca="1">IFERROR(__xludf.DUMMYFUNCTION("GOOGLETRANSLATE(O1551,""en"",""pt"")"),"6")</f>
        <v>6</v>
      </c>
      <c r="J1551" s="1" t="str">
        <f ca="1">IFERROR(__xludf.DUMMYFUNCTION("GOOGLETRANSLATE(Q1551,""en"",""pt"")"),"Refrigerado")</f>
        <v>Refrigerado</v>
      </c>
      <c r="K1551" s="3">
        <v>43719</v>
      </c>
      <c r="L1551" s="3">
        <v>43725</v>
      </c>
      <c r="M1551" s="1">
        <v>533</v>
      </c>
      <c r="N1551" s="1" t="s">
        <v>8605</v>
      </c>
      <c r="O1551" s="1" t="s">
        <v>8606</v>
      </c>
      <c r="P1551" s="1">
        <v>267</v>
      </c>
      <c r="Q1551" s="1" t="s">
        <v>8607</v>
      </c>
      <c r="R1551">
        <f t="shared" ca="1" si="24"/>
        <v>0</v>
      </c>
      <c r="S1551">
        <f t="shared" ca="1" si="24"/>
        <v>0</v>
      </c>
    </row>
    <row r="1552" spans="1:19" ht="13.2">
      <c r="A1552" s="1" t="s">
        <v>8608</v>
      </c>
      <c r="B1552" s="1">
        <v>20</v>
      </c>
      <c r="C1552" s="1" t="str">
        <f ca="1">IFERROR(__xludf.DUMMYFUNCTION("GOOGLETRANSLATE(D1552,""en"",""pt"")"),"Médio")</f>
        <v>Médio</v>
      </c>
      <c r="D1552" s="3">
        <v>44117</v>
      </c>
      <c r="E1552" s="1">
        <v>3</v>
      </c>
      <c r="F1552" s="2" t="str">
        <f ca="1">IFERROR(__xludf.DUMMYFUNCTION("GOOGLETRANSLATE(I1552,""en"",""pt"")"),"Queijo")</f>
        <v>Queijo</v>
      </c>
      <c r="G1552" s="1" t="s">
        <v>8609</v>
      </c>
      <c r="H1552" s="1" t="s">
        <v>8610</v>
      </c>
      <c r="I1552" s="1" t="str">
        <f ca="1">IFERROR(__xludf.DUMMYFUNCTION("GOOGLETRANSLATE(O1552,""en"",""pt"")"),"88")</f>
        <v>88</v>
      </c>
      <c r="J1552" s="1" t="str">
        <f ca="1">IFERROR(__xludf.DUMMYFUNCTION("GOOGLETRANSLATE(Q1552,""en"",""pt"")"),"Refrigerado")</f>
        <v>Refrigerado</v>
      </c>
      <c r="K1552" s="3">
        <v>44077</v>
      </c>
      <c r="L1552" s="3">
        <v>44165</v>
      </c>
      <c r="M1552" s="1">
        <v>354</v>
      </c>
      <c r="N1552" s="1" t="s">
        <v>8379</v>
      </c>
      <c r="O1552" s="1" t="s">
        <v>8611</v>
      </c>
      <c r="P1552" s="1">
        <v>79</v>
      </c>
      <c r="Q1552" s="1" t="s">
        <v>8612</v>
      </c>
      <c r="R1552">
        <f t="shared" ca="1" si="24"/>
        <v>0</v>
      </c>
      <c r="S1552">
        <f t="shared" ca="1" si="24"/>
        <v>0</v>
      </c>
    </row>
    <row r="1553" spans="1:19" ht="13.2">
      <c r="A1553" s="1" t="s">
        <v>8613</v>
      </c>
      <c r="B1553" s="1">
        <v>27</v>
      </c>
      <c r="C1553" s="1" t="str">
        <f ca="1">IFERROR(__xludf.DUMMYFUNCTION("GOOGLETRANSLATE(D1553,""en"",""pt"")"),"Pequeno")</f>
        <v>Pequeno</v>
      </c>
      <c r="D1553" s="3">
        <v>44418</v>
      </c>
      <c r="E1553" s="1">
        <v>10</v>
      </c>
      <c r="F1553" s="2" t="str">
        <f ca="1">IFERROR(__xludf.DUMMYFUNCTION("GOOGLETRANSLATE(I1553,""en"",""pt"")"),"ghee")</f>
        <v>ghee</v>
      </c>
      <c r="G1553" s="1" t="s">
        <v>8614</v>
      </c>
      <c r="H1553" s="1" t="s">
        <v>8615</v>
      </c>
      <c r="I1553" s="1" t="str">
        <f ca="1">IFERROR(__xludf.DUMMYFUNCTION("GOOGLETRANSLATE(O1553,""en"",""pt"")"),"93")</f>
        <v>93</v>
      </c>
      <c r="J1553" s="1" t="str">
        <f ca="1">IFERROR(__xludf.DUMMYFUNCTION("GOOGLETRANSLATE(Q1553,""en"",""pt"")"),"Ambiente")</f>
        <v>Ambiente</v>
      </c>
      <c r="K1553" s="3">
        <v>44403</v>
      </c>
      <c r="L1553" s="3">
        <v>44496</v>
      </c>
      <c r="M1553" s="1">
        <v>32</v>
      </c>
      <c r="N1553" s="1" t="s">
        <v>8616</v>
      </c>
      <c r="O1553" s="1" t="s">
        <v>8617</v>
      </c>
      <c r="P1553" s="1">
        <v>714</v>
      </c>
      <c r="Q1553" s="1" t="s">
        <v>8618</v>
      </c>
      <c r="R1553">
        <f t="shared" ca="1" si="24"/>
        <v>1</v>
      </c>
      <c r="S1553">
        <f t="shared" ca="1" si="24"/>
        <v>0</v>
      </c>
    </row>
    <row r="1554" spans="1:19" ht="13.2">
      <c r="A1554" s="1" t="s">
        <v>8619</v>
      </c>
      <c r="B1554" s="1">
        <v>36</v>
      </c>
      <c r="C1554" s="1" t="str">
        <f ca="1">IFERROR(__xludf.DUMMYFUNCTION("GOOGLETRANSLATE(D1554,""en"",""pt"")"),"Grande")</f>
        <v>Grande</v>
      </c>
      <c r="D1554" s="3">
        <v>44181</v>
      </c>
      <c r="E1554" s="1">
        <v>2</v>
      </c>
      <c r="F1554" s="2" t="str">
        <f ca="1">IFERROR(__xludf.DUMMYFUNCTION("GOOGLETRANSLATE(I1554,""en"",""pt"")"),"Manteiga")</f>
        <v>Manteiga</v>
      </c>
      <c r="G1554" s="1" t="s">
        <v>8620</v>
      </c>
      <c r="H1554" s="1" t="s">
        <v>8621</v>
      </c>
      <c r="I1554" s="1" t="str">
        <f ca="1">IFERROR(__xludf.DUMMYFUNCTION("GOOGLETRANSLATE(O1554,""en"",""pt"")"),"29")</f>
        <v>29</v>
      </c>
      <c r="J1554" s="1" t="str">
        <f ca="1">IFERROR(__xludf.DUMMYFUNCTION("GOOGLETRANSLATE(Q1554,""en"",""pt"")"),"Refrigerado")</f>
        <v>Refrigerado</v>
      </c>
      <c r="K1554" s="3">
        <v>44151</v>
      </c>
      <c r="L1554" s="3">
        <v>44180</v>
      </c>
      <c r="M1554" s="1">
        <v>184</v>
      </c>
      <c r="N1554" s="1" t="s">
        <v>8622</v>
      </c>
      <c r="O1554" s="1" t="s">
        <v>8623</v>
      </c>
      <c r="P1554" s="1">
        <v>222</v>
      </c>
      <c r="Q1554" s="1" t="s">
        <v>8624</v>
      </c>
      <c r="R1554">
        <f t="shared" ca="1" si="24"/>
        <v>1</v>
      </c>
      <c r="S1554">
        <f t="shared" ca="1" si="24"/>
        <v>1</v>
      </c>
    </row>
    <row r="1555" spans="1:19" ht="13.2">
      <c r="A1555" s="1" t="s">
        <v>8625</v>
      </c>
      <c r="B1555" s="1">
        <v>28</v>
      </c>
      <c r="C1555" s="1" t="str">
        <f ca="1">IFERROR(__xludf.DUMMYFUNCTION("GOOGLETRANSLATE(D1555,""en"",""pt"")"),"Grande")</f>
        <v>Grande</v>
      </c>
      <c r="D1555" s="3">
        <v>44540</v>
      </c>
      <c r="E1555" s="1">
        <v>2</v>
      </c>
      <c r="F1555" s="2" t="str">
        <f ca="1">IFERROR(__xludf.DUMMYFUNCTION("GOOGLETRANSLATE(I1555,""en"",""pt"")"),"Manteiga")</f>
        <v>Manteiga</v>
      </c>
      <c r="G1555" s="1" t="s">
        <v>8626</v>
      </c>
      <c r="H1555" s="1" t="s">
        <v>4627</v>
      </c>
      <c r="I1555" s="1" t="str">
        <f ca="1">IFERROR(__xludf.DUMMYFUNCTION("GOOGLETRANSLATE(O1555,""en"",""pt"")"),"40")</f>
        <v>40</v>
      </c>
      <c r="J1555" s="1" t="str">
        <f ca="1">IFERROR(__xludf.DUMMYFUNCTION("GOOGLETRANSLATE(Q1555,""en"",""pt"")"),"Refrigerado")</f>
        <v>Refrigerado</v>
      </c>
      <c r="K1555" s="3">
        <v>44503</v>
      </c>
      <c r="L1555" s="3">
        <v>44543</v>
      </c>
      <c r="M1555" s="1">
        <v>281</v>
      </c>
      <c r="N1555" s="1" t="s">
        <v>8627</v>
      </c>
      <c r="O1555" s="1" t="s">
        <v>8628</v>
      </c>
      <c r="P1555" s="1">
        <v>518</v>
      </c>
      <c r="Q1555" s="1" t="s">
        <v>8629</v>
      </c>
      <c r="R1555">
        <f t="shared" ca="1" si="24"/>
        <v>0</v>
      </c>
      <c r="S1555">
        <f t="shared" ca="1" si="24"/>
        <v>0</v>
      </c>
    </row>
    <row r="1556" spans="1:19" ht="13.2">
      <c r="A1556" s="1" t="s">
        <v>8630</v>
      </c>
      <c r="B1556" s="1">
        <v>55</v>
      </c>
      <c r="C1556" s="1" t="str">
        <f ca="1">IFERROR(__xludf.DUMMYFUNCTION("GOOGLETRANSLATE(D1556,""en"",""pt"")"),"Pequeno")</f>
        <v>Pequeno</v>
      </c>
      <c r="D1556" s="3">
        <v>43633</v>
      </c>
      <c r="E1556" s="1">
        <v>3</v>
      </c>
      <c r="F1556" s="2" t="str">
        <f ca="1">IFERROR(__xludf.DUMMYFUNCTION("GOOGLETRANSLATE(I1556,""en"",""pt"")"),"Queijo")</f>
        <v>Queijo</v>
      </c>
      <c r="G1556" s="1" t="s">
        <v>8631</v>
      </c>
      <c r="H1556" s="1" t="s">
        <v>3868</v>
      </c>
      <c r="I1556" s="1" t="str">
        <f ca="1">IFERROR(__xludf.DUMMYFUNCTION("GOOGLETRANSLATE(O1556,""en"",""pt"")"),"86")</f>
        <v>86</v>
      </c>
      <c r="J1556" s="1" t="str">
        <f ca="1">IFERROR(__xludf.DUMMYFUNCTION("GOOGLETRANSLATE(Q1556,""en"",""pt"")"),"Refrigerado")</f>
        <v>Refrigerado</v>
      </c>
      <c r="K1556" s="3">
        <v>43606</v>
      </c>
      <c r="L1556" s="3">
        <v>43692</v>
      </c>
      <c r="M1556" s="1">
        <v>779</v>
      </c>
      <c r="N1556" s="1" t="s">
        <v>2733</v>
      </c>
      <c r="O1556" s="1" t="s">
        <v>8632</v>
      </c>
      <c r="P1556" s="1">
        <v>50</v>
      </c>
      <c r="Q1556" s="1" t="s">
        <v>8633</v>
      </c>
      <c r="R1556">
        <f t="shared" ca="1" si="24"/>
        <v>0</v>
      </c>
      <c r="S1556">
        <f t="shared" ca="1" si="24"/>
        <v>1</v>
      </c>
    </row>
    <row r="1557" spans="1:19" ht="13.2">
      <c r="A1557" s="1" t="s">
        <v>8634</v>
      </c>
      <c r="B1557" s="1">
        <v>25</v>
      </c>
      <c r="C1557" s="1" t="str">
        <f ca="1">IFERROR(__xludf.DUMMYFUNCTION("GOOGLETRANSLATE(D1557,""en"",""pt"")"),"Médio")</f>
        <v>Médio</v>
      </c>
      <c r="D1557" s="3">
        <v>44899</v>
      </c>
      <c r="E1557" s="1">
        <v>1</v>
      </c>
      <c r="F1557" s="2" t="str">
        <f ca="1">IFERROR(__xludf.DUMMYFUNCTION("GOOGLETRANSLATE(I1557,""en"",""pt"")"),"Leite")</f>
        <v>Leite</v>
      </c>
      <c r="G1557" s="1" t="s">
        <v>8635</v>
      </c>
      <c r="H1557" s="1" t="s">
        <v>2046</v>
      </c>
      <c r="I1557" s="1" t="str">
        <f ca="1">IFERROR(__xludf.DUMMYFUNCTION("GOOGLETRANSLATE(O1557,""en"",""pt"")"),"24")</f>
        <v>24</v>
      </c>
      <c r="J1557" s="1" t="str">
        <f ca="1">IFERROR(__xludf.DUMMYFUNCTION("GOOGLETRANSLATE(Q1557,""en"",""pt"")"),"Pacote Tetra")</f>
        <v>Pacote Tetra</v>
      </c>
      <c r="K1557" s="3">
        <v>44870</v>
      </c>
      <c r="L1557" s="3">
        <v>44894</v>
      </c>
      <c r="M1557" s="1">
        <v>5</v>
      </c>
      <c r="N1557" s="1" t="s">
        <v>1620</v>
      </c>
      <c r="O1557" s="1" t="s">
        <v>8636</v>
      </c>
      <c r="P1557" s="1">
        <v>689</v>
      </c>
      <c r="Q1557" s="1" t="s">
        <v>8638</v>
      </c>
      <c r="R1557">
        <f t="shared" ca="1" si="24"/>
        <v>1</v>
      </c>
      <c r="S1557">
        <f t="shared" ca="1" si="24"/>
        <v>1</v>
      </c>
    </row>
    <row r="1558" spans="1:19" ht="13.2">
      <c r="A1558" s="1" t="s">
        <v>8639</v>
      </c>
      <c r="B1558" s="1">
        <v>44</v>
      </c>
      <c r="C1558" s="1" t="str">
        <f ca="1">IFERROR(__xludf.DUMMYFUNCTION("GOOGLETRANSLATE(D1558,""en"",""pt"")"),"Médio")</f>
        <v>Médio</v>
      </c>
      <c r="D1558" s="3">
        <v>43596</v>
      </c>
      <c r="E1558" s="1">
        <v>9</v>
      </c>
      <c r="F1558" s="2" t="str">
        <f ca="1">IFERROR(__xludf.DUMMYFUNCTION("GOOGLETRANSLATE(I1558,""en"",""pt"")"),"Painel")</f>
        <v>Painel</v>
      </c>
      <c r="G1558" s="1" t="s">
        <v>8640</v>
      </c>
      <c r="H1558" s="4">
        <v>45494</v>
      </c>
      <c r="I1558" s="1" t="str">
        <f ca="1">IFERROR(__xludf.DUMMYFUNCTION("GOOGLETRANSLATE(O1558,""en"",""pt"")"),"13")</f>
        <v>13</v>
      </c>
      <c r="J1558" s="1" t="str">
        <f ca="1">IFERROR(__xludf.DUMMYFUNCTION("GOOGLETRANSLATE(Q1558,""en"",""pt"")"),"Refrigerado")</f>
        <v>Refrigerado</v>
      </c>
      <c r="K1558" s="3">
        <v>43550</v>
      </c>
      <c r="L1558" s="3">
        <v>43563</v>
      </c>
      <c r="M1558" s="1">
        <v>335</v>
      </c>
      <c r="N1558" s="1" t="s">
        <v>8641</v>
      </c>
      <c r="O1558" s="1" t="s">
        <v>8642</v>
      </c>
      <c r="P1558" s="1">
        <v>239</v>
      </c>
      <c r="Q1558" s="1" t="s">
        <v>8643</v>
      </c>
      <c r="R1558">
        <f t="shared" ca="1" si="24"/>
        <v>1</v>
      </c>
      <c r="S1558">
        <f t="shared" ca="1" si="24"/>
        <v>0</v>
      </c>
    </row>
    <row r="1559" spans="1:19" ht="13.2">
      <c r="A1559" s="1" t="s">
        <v>8644</v>
      </c>
      <c r="B1559" s="1">
        <v>98</v>
      </c>
      <c r="C1559" s="1" t="str">
        <f ca="1">IFERROR(__xludf.DUMMYFUNCTION("GOOGLETRANSLATE(D1559,""en"",""pt"")"),"Pequeno")</f>
        <v>Pequeno</v>
      </c>
      <c r="D1559" s="3">
        <v>43601</v>
      </c>
      <c r="E1559" s="1">
        <v>1</v>
      </c>
      <c r="F1559" s="2" t="str">
        <f ca="1">IFERROR(__xludf.DUMMYFUNCTION("GOOGLETRANSLATE(I1559,""en"",""pt"")"),"Leite")</f>
        <v>Leite</v>
      </c>
      <c r="G1559" s="1" t="s">
        <v>8645</v>
      </c>
      <c r="H1559" s="1" t="s">
        <v>8646</v>
      </c>
      <c r="I1559" s="1" t="str">
        <f ca="1">IFERROR(__xludf.DUMMYFUNCTION("GOOGLETRANSLATE(O1559,""en"",""pt"")"),"1")</f>
        <v>1</v>
      </c>
      <c r="J1559" s="1" t="str">
        <f ca="1">IFERROR(__xludf.DUMMYFUNCTION("GOOGLETRANSLATE(Q1559,""en"",""pt"")"),"Pacote de polietileno")</f>
        <v>Pacote de polietileno</v>
      </c>
      <c r="K1559" s="3">
        <v>43574</v>
      </c>
      <c r="L1559" s="3">
        <v>43575</v>
      </c>
      <c r="M1559" s="1">
        <v>426</v>
      </c>
      <c r="N1559" s="1" t="s">
        <v>8647</v>
      </c>
      <c r="O1559" s="1" t="s">
        <v>8648</v>
      </c>
      <c r="P1559" s="1">
        <v>72</v>
      </c>
      <c r="Q1559" s="1" t="s">
        <v>8650</v>
      </c>
      <c r="R1559">
        <f t="shared" ca="1" si="24"/>
        <v>1</v>
      </c>
      <c r="S1559">
        <f t="shared" ca="1" si="24"/>
        <v>0</v>
      </c>
    </row>
    <row r="1560" spans="1:19" ht="13.2">
      <c r="A1560" s="1" t="s">
        <v>8651</v>
      </c>
      <c r="B1560" s="1">
        <v>53</v>
      </c>
      <c r="C1560" s="1" t="str">
        <f ca="1">IFERROR(__xludf.DUMMYFUNCTION("GOOGLETRANSLATE(D1560,""en"",""pt"")"),"Grande")</f>
        <v>Grande</v>
      </c>
      <c r="D1560" s="3">
        <v>43823</v>
      </c>
      <c r="E1560" s="1">
        <v>9</v>
      </c>
      <c r="F1560" s="2" t="str">
        <f ca="1">IFERROR(__xludf.DUMMYFUNCTION("GOOGLETRANSLATE(I1560,""en"",""pt"")"),"Painel")</f>
        <v>Painel</v>
      </c>
      <c r="G1560" s="1" t="s">
        <v>8652</v>
      </c>
      <c r="H1560" s="6">
        <v>45455</v>
      </c>
      <c r="I1560" s="1" t="str">
        <f ca="1">IFERROR(__xludf.DUMMYFUNCTION("GOOGLETRANSLATE(O1560,""en"",""pt"")"),"11")</f>
        <v>11</v>
      </c>
      <c r="J1560" s="1" t="str">
        <f ca="1">IFERROR(__xludf.DUMMYFUNCTION("GOOGLETRANSLATE(Q1560,""en"",""pt"")"),"Refrigerado")</f>
        <v>Refrigerado</v>
      </c>
      <c r="K1560" s="3">
        <v>43798</v>
      </c>
      <c r="L1560" s="3">
        <v>43809</v>
      </c>
      <c r="M1560" s="1">
        <v>12</v>
      </c>
      <c r="N1560" s="4">
        <v>45513</v>
      </c>
      <c r="O1560" s="1" t="s">
        <v>8653</v>
      </c>
      <c r="P1560" s="1">
        <v>948</v>
      </c>
      <c r="Q1560" s="1" t="s">
        <v>781</v>
      </c>
      <c r="R1560">
        <f t="shared" ca="1" si="24"/>
        <v>0</v>
      </c>
      <c r="S1560">
        <f t="shared" ca="1" si="24"/>
        <v>0</v>
      </c>
    </row>
    <row r="1561" spans="1:19" ht="13.2">
      <c r="A1561" s="1" t="s">
        <v>8654</v>
      </c>
      <c r="B1561" s="1">
        <v>56</v>
      </c>
      <c r="C1561" s="1" t="str">
        <f ca="1">IFERROR(__xludf.DUMMYFUNCTION("GOOGLETRANSLATE(D1561,""en"",""pt"")"),"Grande")</f>
        <v>Grande</v>
      </c>
      <c r="D1561" s="3">
        <v>43965</v>
      </c>
      <c r="E1561" s="1">
        <v>2</v>
      </c>
      <c r="F1561" s="2" t="str">
        <f ca="1">IFERROR(__xludf.DUMMYFUNCTION("GOOGLETRANSLATE(I1561,""en"",""pt"")"),"Manteiga")</f>
        <v>Manteiga</v>
      </c>
      <c r="G1561" s="1" t="s">
        <v>5208</v>
      </c>
      <c r="H1561" s="1" t="s">
        <v>8655</v>
      </c>
      <c r="I1561" s="1" t="str">
        <f ca="1">IFERROR(__xludf.DUMMYFUNCTION("GOOGLETRANSLATE(O1561,""en"",""pt"")"),"28")</f>
        <v>28</v>
      </c>
      <c r="J1561" s="1" t="str">
        <f ca="1">IFERROR(__xludf.DUMMYFUNCTION("GOOGLETRANSLATE(Q1561,""en"",""pt"")"),"Congeladas")</f>
        <v>Congeladas</v>
      </c>
      <c r="K1561" s="3">
        <v>43928</v>
      </c>
      <c r="L1561" s="3">
        <v>43956</v>
      </c>
      <c r="M1561" s="1">
        <v>51</v>
      </c>
      <c r="N1561" s="1" t="s">
        <v>8656</v>
      </c>
      <c r="O1561" s="1" t="s">
        <v>8657</v>
      </c>
      <c r="P1561" s="1">
        <v>95</v>
      </c>
      <c r="Q1561" s="1" t="s">
        <v>8659</v>
      </c>
      <c r="R1561">
        <f t="shared" ca="1" si="24"/>
        <v>0</v>
      </c>
      <c r="S1561">
        <f t="shared" ca="1" si="24"/>
        <v>1</v>
      </c>
    </row>
    <row r="1562" spans="1:19" ht="13.2">
      <c r="A1562" s="1" t="s">
        <v>8660</v>
      </c>
      <c r="B1562" s="1">
        <v>98</v>
      </c>
      <c r="C1562" s="1" t="str">
        <f ca="1">IFERROR(__xludf.DUMMYFUNCTION("GOOGLETRANSLATE(D1562,""en"",""pt"")"),"Grande")</f>
        <v>Grande</v>
      </c>
      <c r="D1562" s="3">
        <v>43655</v>
      </c>
      <c r="E1562" s="1">
        <v>7</v>
      </c>
      <c r="F1562" s="2" t="str">
        <f ca="1">IFERROR(__xludf.DUMMYFUNCTION("GOOGLETRANSLATE(I1562,""en"",""pt"")"),"Lassi")</f>
        <v>Lassi</v>
      </c>
      <c r="G1562" s="1" t="s">
        <v>8661</v>
      </c>
      <c r="H1562" s="1" t="s">
        <v>8662</v>
      </c>
      <c r="I1562" s="1" t="str">
        <f ca="1">IFERROR(__xludf.DUMMYFUNCTION("GOOGLETRANSLATE(O1562,""en"",""pt"")"),"12")</f>
        <v>12</v>
      </c>
      <c r="J1562" s="1" t="str">
        <f ca="1">IFERROR(__xludf.DUMMYFUNCTION("GOOGLETRANSLATE(Q1562,""en"",""pt"")"),"Refrigerado")</f>
        <v>Refrigerado</v>
      </c>
      <c r="K1562" s="3">
        <v>43612</v>
      </c>
      <c r="L1562" s="3">
        <v>43624</v>
      </c>
      <c r="M1562" s="1">
        <v>119</v>
      </c>
      <c r="N1562" s="1" t="s">
        <v>8663</v>
      </c>
      <c r="O1562" s="5">
        <v>692502</v>
      </c>
      <c r="P1562" s="1">
        <v>71</v>
      </c>
      <c r="Q1562" s="1" t="s">
        <v>8664</v>
      </c>
      <c r="R1562">
        <f t="shared" ca="1" si="24"/>
        <v>0</v>
      </c>
      <c r="S1562">
        <f t="shared" ca="1" si="24"/>
        <v>1</v>
      </c>
    </row>
    <row r="1563" spans="1:19" ht="13.2">
      <c r="A1563" s="1" t="s">
        <v>8665</v>
      </c>
      <c r="B1563" s="1">
        <v>53</v>
      </c>
      <c r="C1563" s="1" t="str">
        <f ca="1">IFERROR(__xludf.DUMMYFUNCTION("GOOGLETRANSLATE(D1563,""en"",""pt"")"),"Médio")</f>
        <v>Médio</v>
      </c>
      <c r="D1563" s="3">
        <v>44911</v>
      </c>
      <c r="E1563" s="1">
        <v>10</v>
      </c>
      <c r="F1563" s="2" t="str">
        <f ca="1">IFERROR(__xludf.DUMMYFUNCTION("GOOGLETRANSLATE(I1563,""en"",""pt"")"),"ghee")</f>
        <v>ghee</v>
      </c>
      <c r="G1563" s="1" t="s">
        <v>2876</v>
      </c>
      <c r="H1563" s="1" t="s">
        <v>514</v>
      </c>
      <c r="I1563" s="1" t="str">
        <f ca="1">IFERROR(__xludf.DUMMYFUNCTION("GOOGLETRANSLATE(O1563,""en"",""pt"")"),"146")</f>
        <v>146</v>
      </c>
      <c r="J1563" s="1" t="str">
        <f ca="1">IFERROR(__xludf.DUMMYFUNCTION("GOOGLETRANSLATE(Q1563,""en"",""pt"")"),"Ambiente")</f>
        <v>Ambiente</v>
      </c>
      <c r="K1563" s="3">
        <v>44853</v>
      </c>
      <c r="L1563" s="3">
        <v>44999</v>
      </c>
      <c r="M1563" s="1">
        <v>34</v>
      </c>
      <c r="N1563" s="1" t="s">
        <v>8666</v>
      </c>
      <c r="O1563" s="1" t="s">
        <v>8667</v>
      </c>
      <c r="P1563" s="1">
        <v>36</v>
      </c>
      <c r="Q1563" s="1" t="s">
        <v>6348</v>
      </c>
      <c r="R1563">
        <f t="shared" ca="1" si="24"/>
        <v>1</v>
      </c>
      <c r="S1563">
        <f t="shared" ca="1" si="24"/>
        <v>1</v>
      </c>
    </row>
    <row r="1564" spans="1:19" ht="13.2">
      <c r="A1564" s="1" t="s">
        <v>2018</v>
      </c>
      <c r="B1564" s="1">
        <v>87</v>
      </c>
      <c r="C1564" s="1" t="str">
        <f ca="1">IFERROR(__xludf.DUMMYFUNCTION("GOOGLETRANSLATE(D1564,""en"",""pt"")"),"Pequeno")</f>
        <v>Pequeno</v>
      </c>
      <c r="D1564" s="3">
        <v>43772</v>
      </c>
      <c r="E1564" s="1">
        <v>6</v>
      </c>
      <c r="F1564" s="2" t="str">
        <f ca="1">IFERROR(__xludf.DUMMYFUNCTION("GOOGLETRANSLATE(I1564,""en"",""pt"")"),"Coalhada")</f>
        <v>Coalhada</v>
      </c>
      <c r="G1564" s="1" t="s">
        <v>8668</v>
      </c>
      <c r="H1564" s="1" t="s">
        <v>4382</v>
      </c>
      <c r="I1564" s="1" t="str">
        <f ca="1">IFERROR(__xludf.DUMMYFUNCTION("GOOGLETRANSLATE(O1564,""en"",""pt"")"),"6")</f>
        <v>6</v>
      </c>
      <c r="J1564" s="1" t="str">
        <f ca="1">IFERROR(__xludf.DUMMYFUNCTION("GOOGLETRANSLATE(Q1564,""en"",""pt"")"),"Refrigerado")</f>
        <v>Refrigerado</v>
      </c>
      <c r="K1564" s="3">
        <v>43769</v>
      </c>
      <c r="L1564" s="3">
        <v>43775</v>
      </c>
      <c r="M1564" s="1">
        <v>23</v>
      </c>
      <c r="N1564" s="1" t="s">
        <v>8669</v>
      </c>
      <c r="O1564" s="1" t="s">
        <v>8670</v>
      </c>
      <c r="P1564" s="1">
        <v>25</v>
      </c>
      <c r="Q1564" s="1" t="s">
        <v>8671</v>
      </c>
      <c r="R1564">
        <f t="shared" ca="1" si="24"/>
        <v>1</v>
      </c>
      <c r="S1564">
        <f t="shared" ca="1" si="24"/>
        <v>0</v>
      </c>
    </row>
    <row r="1565" spans="1:19" ht="13.2">
      <c r="A1565" s="1" t="s">
        <v>8672</v>
      </c>
      <c r="B1565" s="1">
        <v>67</v>
      </c>
      <c r="C1565" s="1" t="str">
        <f ca="1">IFERROR(__xludf.DUMMYFUNCTION("GOOGLETRANSLATE(D1565,""en"",""pt"")"),"Pequeno")</f>
        <v>Pequeno</v>
      </c>
      <c r="D1565" s="3">
        <v>43602</v>
      </c>
      <c r="E1565" s="1">
        <v>7</v>
      </c>
      <c r="F1565" s="2" t="str">
        <f ca="1">IFERROR(__xludf.DUMMYFUNCTION("GOOGLETRANSLATE(I1565,""en"",""pt"")"),"Lassi")</f>
        <v>Lassi</v>
      </c>
      <c r="G1565" s="1" t="s">
        <v>8673</v>
      </c>
      <c r="H1565" s="1" t="s">
        <v>6392</v>
      </c>
      <c r="I1565" s="1" t="str">
        <f ca="1">IFERROR(__xludf.DUMMYFUNCTION("GOOGLETRANSLATE(O1565,""en"",""pt"")"),"17")</f>
        <v>17</v>
      </c>
      <c r="J1565" s="1" t="str">
        <f ca="1">IFERROR(__xludf.DUMMYFUNCTION("GOOGLETRANSLATE(Q1565,""en"",""pt"")"),"Refrigerado")</f>
        <v>Refrigerado</v>
      </c>
      <c r="K1565" s="3">
        <v>43554</v>
      </c>
      <c r="L1565" s="3">
        <v>43571</v>
      </c>
      <c r="M1565" s="1">
        <v>206</v>
      </c>
      <c r="N1565" s="1" t="s">
        <v>4551</v>
      </c>
      <c r="O1565" s="1" t="s">
        <v>8674</v>
      </c>
      <c r="P1565" s="1">
        <v>191</v>
      </c>
      <c r="Q1565" s="1" t="s">
        <v>8675</v>
      </c>
      <c r="R1565">
        <f t="shared" ca="1" si="24"/>
        <v>0</v>
      </c>
      <c r="S1565">
        <f t="shared" ca="1" si="24"/>
        <v>0</v>
      </c>
    </row>
    <row r="1566" spans="1:19" ht="13.2">
      <c r="A1566" s="1" t="s">
        <v>8676</v>
      </c>
      <c r="B1566" s="1">
        <v>36</v>
      </c>
      <c r="C1566" s="1" t="str">
        <f ca="1">IFERROR(__xludf.DUMMYFUNCTION("GOOGLETRANSLATE(D1566,""en"",""pt"")"),"Grande")</f>
        <v>Grande</v>
      </c>
      <c r="D1566" s="3">
        <v>43744</v>
      </c>
      <c r="E1566" s="1">
        <v>3</v>
      </c>
      <c r="F1566" s="2" t="str">
        <f ca="1">IFERROR(__xludf.DUMMYFUNCTION("GOOGLETRANSLATE(I1566,""en"",""pt"")"),"Queijo")</f>
        <v>Queijo</v>
      </c>
      <c r="G1566" s="1" t="s">
        <v>8677</v>
      </c>
      <c r="H1566" s="1" t="s">
        <v>8678</v>
      </c>
      <c r="I1566" s="1" t="str">
        <f ca="1">IFERROR(__xludf.DUMMYFUNCTION("GOOGLETRANSLATE(O1566,""en"",""pt"")"),"42")</f>
        <v>42</v>
      </c>
      <c r="J1566" s="1" t="str">
        <f ca="1">IFERROR(__xludf.DUMMYFUNCTION("GOOGLETRANSLATE(Q1566,""en"",""pt"")"),"Refrigerado")</f>
        <v>Refrigerado</v>
      </c>
      <c r="K1566" s="3">
        <v>43733</v>
      </c>
      <c r="L1566" s="3">
        <v>43775</v>
      </c>
      <c r="M1566" s="1">
        <v>826</v>
      </c>
      <c r="N1566" s="1" t="s">
        <v>8679</v>
      </c>
      <c r="O1566" s="1" t="s">
        <v>8680</v>
      </c>
      <c r="P1566" s="1">
        <v>47</v>
      </c>
      <c r="Q1566" s="1" t="s">
        <v>8682</v>
      </c>
      <c r="R1566">
        <f t="shared" ca="1" si="24"/>
        <v>1</v>
      </c>
      <c r="S1566">
        <f t="shared" ca="1" si="24"/>
        <v>1</v>
      </c>
    </row>
    <row r="1567" spans="1:19" ht="13.2">
      <c r="A1567" s="1" t="s">
        <v>468</v>
      </c>
      <c r="B1567" s="1">
        <v>88</v>
      </c>
      <c r="C1567" s="1" t="str">
        <f ca="1">IFERROR(__xludf.DUMMYFUNCTION("GOOGLETRANSLATE(D1567,""en"",""pt"")"),"Médio")</f>
        <v>Médio</v>
      </c>
      <c r="D1567" s="3">
        <v>43991</v>
      </c>
      <c r="E1567" s="1">
        <v>2</v>
      </c>
      <c r="F1567" s="2" t="str">
        <f ca="1">IFERROR(__xludf.DUMMYFUNCTION("GOOGLETRANSLATE(I1567,""en"",""pt"")"),"Manteiga")</f>
        <v>Manteiga</v>
      </c>
      <c r="G1567" s="1" t="s">
        <v>8683</v>
      </c>
      <c r="H1567" s="1" t="s">
        <v>8684</v>
      </c>
      <c r="I1567" s="1" t="str">
        <f ca="1">IFERROR(__xludf.DUMMYFUNCTION("GOOGLETRANSLATE(O1567,""en"",""pt"")"),"34")</f>
        <v>34</v>
      </c>
      <c r="J1567" s="1" t="str">
        <f ca="1">IFERROR(__xludf.DUMMYFUNCTION("GOOGLETRANSLATE(Q1567,""en"",""pt"")"),"Refrigerado")</f>
        <v>Refrigerado</v>
      </c>
      <c r="K1567" s="3">
        <v>43949</v>
      </c>
      <c r="L1567" s="3">
        <v>43983</v>
      </c>
      <c r="M1567" s="1">
        <v>24</v>
      </c>
      <c r="N1567" s="1" t="s">
        <v>8685</v>
      </c>
      <c r="O1567" s="1" t="s">
        <v>8686</v>
      </c>
      <c r="P1567" s="1">
        <v>128</v>
      </c>
      <c r="Q1567" s="1" t="s">
        <v>5716</v>
      </c>
      <c r="R1567">
        <f t="shared" ca="1" si="24"/>
        <v>1</v>
      </c>
      <c r="S1567">
        <f t="shared" ca="1" si="24"/>
        <v>0</v>
      </c>
    </row>
    <row r="1568" spans="1:19" ht="13.2">
      <c r="A1568" s="1" t="s">
        <v>8688</v>
      </c>
      <c r="B1568" s="1">
        <v>24</v>
      </c>
      <c r="C1568" s="1" t="str">
        <f ca="1">IFERROR(__xludf.DUMMYFUNCTION("GOOGLETRANSLATE(D1568,""en"",""pt"")"),"Médio")</f>
        <v>Médio</v>
      </c>
      <c r="D1568" s="3">
        <v>43550</v>
      </c>
      <c r="E1568" s="1">
        <v>4</v>
      </c>
      <c r="F1568" s="2" t="str">
        <f ca="1">IFERROR(__xludf.DUMMYFUNCTION("GOOGLETRANSLATE(I1568,""en"",""pt"")"),"Iogurte")</f>
        <v>Iogurte</v>
      </c>
      <c r="G1568" s="1" t="s">
        <v>8689</v>
      </c>
      <c r="H1568" s="1" t="s">
        <v>8690</v>
      </c>
      <c r="I1568" s="1" t="str">
        <f ca="1">IFERROR(__xludf.DUMMYFUNCTION("GOOGLETRANSLATE(O1568,""en"",""pt"")"),"28")</f>
        <v>28</v>
      </c>
      <c r="J1568" s="1" t="str">
        <f ca="1">IFERROR(__xludf.DUMMYFUNCTION("GOOGLETRANSLATE(Q1568,""en"",""pt"")"),"Congeladas")</f>
        <v>Congeladas</v>
      </c>
      <c r="K1568" s="3">
        <v>43515</v>
      </c>
      <c r="L1568" s="3">
        <v>43543</v>
      </c>
      <c r="M1568" s="1">
        <v>683</v>
      </c>
      <c r="N1568" s="1" t="s">
        <v>8691</v>
      </c>
      <c r="O1568" s="1" t="s">
        <v>8692</v>
      </c>
      <c r="P1568" s="1">
        <v>146</v>
      </c>
      <c r="Q1568" s="1" t="s">
        <v>8693</v>
      </c>
      <c r="R1568">
        <f t="shared" ca="1" si="24"/>
        <v>1</v>
      </c>
      <c r="S1568">
        <f t="shared" ca="1" si="24"/>
        <v>0</v>
      </c>
    </row>
    <row r="1569" spans="1:19" ht="13.2">
      <c r="A1569" s="1" t="s">
        <v>8694</v>
      </c>
      <c r="B1569" s="1">
        <v>17</v>
      </c>
      <c r="C1569" s="1" t="str">
        <f ca="1">IFERROR(__xludf.DUMMYFUNCTION("GOOGLETRANSLATE(D1569,""en"",""pt"")"),"Grande")</f>
        <v>Grande</v>
      </c>
      <c r="D1569" s="3">
        <v>44479</v>
      </c>
      <c r="E1569" s="1">
        <v>9</v>
      </c>
      <c r="F1569" s="2" t="str">
        <f ca="1">IFERROR(__xludf.DUMMYFUNCTION("GOOGLETRANSLATE(I1569,""en"",""pt"")"),"Painel")</f>
        <v>Painel</v>
      </c>
      <c r="G1569" s="1" t="s">
        <v>8695</v>
      </c>
      <c r="H1569" s="1" t="s">
        <v>4625</v>
      </c>
      <c r="I1569" s="1" t="str">
        <f ca="1">IFERROR(__xludf.DUMMYFUNCTION("GOOGLETRANSLATE(O1569,""en"",""pt"")"),"8")</f>
        <v>8</v>
      </c>
      <c r="J1569" s="1" t="str">
        <f ca="1">IFERROR(__xludf.DUMMYFUNCTION("GOOGLETRANSLATE(Q1569,""en"",""pt"")"),"Refrigerado")</f>
        <v>Refrigerado</v>
      </c>
      <c r="K1569" s="3">
        <v>44428</v>
      </c>
      <c r="L1569" s="3">
        <v>44436</v>
      </c>
      <c r="M1569" s="1">
        <v>489</v>
      </c>
      <c r="N1569" s="1" t="s">
        <v>8696</v>
      </c>
      <c r="O1569" s="1" t="s">
        <v>8697</v>
      </c>
      <c r="P1569" s="1">
        <v>207</v>
      </c>
      <c r="Q1569" s="1" t="s">
        <v>8698</v>
      </c>
      <c r="R1569">
        <f t="shared" ca="1" si="24"/>
        <v>0</v>
      </c>
      <c r="S1569">
        <f t="shared" ca="1" si="24"/>
        <v>0</v>
      </c>
    </row>
    <row r="1570" spans="1:19" ht="13.2">
      <c r="A1570" s="1" t="s">
        <v>8699</v>
      </c>
      <c r="B1570" s="1">
        <v>62</v>
      </c>
      <c r="C1570" s="1" t="str">
        <f ca="1">IFERROR(__xludf.DUMMYFUNCTION("GOOGLETRANSLATE(D1570,""en"",""pt"")"),"Médio")</f>
        <v>Médio</v>
      </c>
      <c r="D1570" s="3">
        <v>44805</v>
      </c>
      <c r="E1570" s="1">
        <v>1</v>
      </c>
      <c r="F1570" s="2" t="str">
        <f ca="1">IFERROR(__xludf.DUMMYFUNCTION("GOOGLETRANSLATE(I1570,""en"",""pt"")"),"Leite")</f>
        <v>Leite</v>
      </c>
      <c r="G1570" s="1" t="s">
        <v>8700</v>
      </c>
      <c r="H1570" s="6">
        <v>45469</v>
      </c>
      <c r="I1570" s="1" t="str">
        <f ca="1">IFERROR(__xludf.DUMMYFUNCTION("GOOGLETRANSLATE(O1570,""en"",""pt"")"),"1")</f>
        <v>1</v>
      </c>
      <c r="J1570" s="1" t="str">
        <f ca="1">IFERROR(__xludf.DUMMYFUNCTION("GOOGLETRANSLATE(Q1570,""en"",""pt"")"),"Pacote de polietileno")</f>
        <v>Pacote de polietileno</v>
      </c>
      <c r="K1570" s="3">
        <v>44794</v>
      </c>
      <c r="L1570" s="3">
        <v>44795</v>
      </c>
      <c r="M1570" s="1">
        <v>88</v>
      </c>
      <c r="N1570" s="6">
        <v>45473</v>
      </c>
      <c r="O1570" s="1" t="s">
        <v>8701</v>
      </c>
      <c r="P1570" s="1">
        <v>73</v>
      </c>
      <c r="Q1570" s="1" t="s">
        <v>2299</v>
      </c>
      <c r="R1570">
        <f t="shared" ca="1" si="24"/>
        <v>1</v>
      </c>
      <c r="S1570">
        <f t="shared" ca="1" si="24"/>
        <v>0</v>
      </c>
    </row>
    <row r="1571" spans="1:19" ht="13.2">
      <c r="A1571" s="1" t="s">
        <v>8703</v>
      </c>
      <c r="B1571" s="1">
        <v>49</v>
      </c>
      <c r="C1571" s="1" t="str">
        <f ca="1">IFERROR(__xludf.DUMMYFUNCTION("GOOGLETRANSLATE(D1571,""en"",""pt"")"),"Pequeno")</f>
        <v>Pequeno</v>
      </c>
      <c r="D1571" s="3">
        <v>43881</v>
      </c>
      <c r="E1571" s="1">
        <v>8</v>
      </c>
      <c r="F1571" s="2" t="str">
        <f ca="1">IFERROR(__xludf.DUMMYFUNCTION("GOOGLETRANSLATE(I1571,""en"",""pt"")"),"Soro de leite coalhado")</f>
        <v>Soro de leite coalhado</v>
      </c>
      <c r="G1571" s="1" t="s">
        <v>8704</v>
      </c>
      <c r="H1571" s="1" t="s">
        <v>976</v>
      </c>
      <c r="I1571" s="1" t="str">
        <f ca="1">IFERROR(__xludf.DUMMYFUNCTION("GOOGLETRANSLATE(O1571,""en"",""pt"")"),"9")</f>
        <v>9</v>
      </c>
      <c r="J1571" s="1" t="str">
        <f ca="1">IFERROR(__xludf.DUMMYFUNCTION("GOOGLETRANSLATE(Q1571,""en"",""pt"")"),"Refrigerado")</f>
        <v>Refrigerado</v>
      </c>
      <c r="K1571" s="3">
        <v>43857</v>
      </c>
      <c r="L1571" s="3">
        <v>43866</v>
      </c>
      <c r="M1571" s="1">
        <v>252</v>
      </c>
      <c r="N1571" s="1" t="s">
        <v>8705</v>
      </c>
      <c r="O1571" s="1" t="s">
        <v>8706</v>
      </c>
      <c r="P1571" s="1">
        <v>25</v>
      </c>
      <c r="Q1571" s="1" t="s">
        <v>8708</v>
      </c>
      <c r="R1571">
        <f t="shared" ca="1" si="24"/>
        <v>1</v>
      </c>
      <c r="S1571">
        <f t="shared" ca="1" si="24"/>
        <v>1</v>
      </c>
    </row>
    <row r="1572" spans="1:19" ht="13.2">
      <c r="A1572" s="1" t="s">
        <v>8709</v>
      </c>
      <c r="B1572" s="1">
        <v>65</v>
      </c>
      <c r="C1572" s="1" t="str">
        <f ca="1">IFERROR(__xludf.DUMMYFUNCTION("GOOGLETRANSLATE(D1572,""en"",""pt"")"),"Grande")</f>
        <v>Grande</v>
      </c>
      <c r="D1572" s="3">
        <v>43686</v>
      </c>
      <c r="E1572" s="1">
        <v>4</v>
      </c>
      <c r="F1572" s="2" t="str">
        <f ca="1">IFERROR(__xludf.DUMMYFUNCTION("GOOGLETRANSLATE(I1572,""en"",""pt"")"),"Iogurte")</f>
        <v>Iogurte</v>
      </c>
      <c r="G1572" s="1" t="s">
        <v>8710</v>
      </c>
      <c r="H1572" s="1" t="s">
        <v>8711</v>
      </c>
      <c r="I1572" s="1" t="str">
        <f ca="1">IFERROR(__xludf.DUMMYFUNCTION("GOOGLETRANSLATE(O1572,""en"",""pt"")"),"24")</f>
        <v>24</v>
      </c>
      <c r="J1572" s="1" t="str">
        <f ca="1">IFERROR(__xludf.DUMMYFUNCTION("GOOGLETRANSLATE(Q1572,""en"",""pt"")"),"Refrigerado")</f>
        <v>Refrigerado</v>
      </c>
      <c r="K1572" s="3">
        <v>43657</v>
      </c>
      <c r="L1572" s="3">
        <v>43681</v>
      </c>
      <c r="M1572" s="1">
        <v>15</v>
      </c>
      <c r="N1572" s="1" t="s">
        <v>5283</v>
      </c>
      <c r="O1572" s="1" t="s">
        <v>8712</v>
      </c>
      <c r="P1572" s="1">
        <v>407</v>
      </c>
      <c r="Q1572" s="1" t="s">
        <v>8713</v>
      </c>
      <c r="R1572">
        <f t="shared" ca="1" si="24"/>
        <v>0</v>
      </c>
      <c r="S1572">
        <f t="shared" ca="1" si="24"/>
        <v>1</v>
      </c>
    </row>
    <row r="1573" spans="1:19" ht="13.2">
      <c r="A1573" s="1" t="s">
        <v>8714</v>
      </c>
      <c r="B1573" s="1">
        <v>46</v>
      </c>
      <c r="C1573" s="1" t="str">
        <f ca="1">IFERROR(__xludf.DUMMYFUNCTION("GOOGLETRANSLATE(D1573,""en"",""pt"")"),"Médio")</f>
        <v>Médio</v>
      </c>
      <c r="D1573" s="3">
        <v>44170</v>
      </c>
      <c r="E1573" s="1">
        <v>6</v>
      </c>
      <c r="F1573" s="2" t="str">
        <f ca="1">IFERROR(__xludf.DUMMYFUNCTION("GOOGLETRANSLATE(I1573,""en"",""pt"")"),"Coalhada")</f>
        <v>Coalhada</v>
      </c>
      <c r="G1573" s="1" t="s">
        <v>8715</v>
      </c>
      <c r="H1573" s="1" t="s">
        <v>8716</v>
      </c>
      <c r="I1573" s="1" t="str">
        <f ca="1">IFERROR(__xludf.DUMMYFUNCTION("GOOGLETRANSLATE(O1573,""en"",""pt"")"),"6")</f>
        <v>6</v>
      </c>
      <c r="J1573" s="1" t="str">
        <f ca="1">IFERROR(__xludf.DUMMYFUNCTION("GOOGLETRANSLATE(Q1573,""en"",""pt"")"),"Refrigerado")</f>
        <v>Refrigerado</v>
      </c>
      <c r="K1573" s="3">
        <v>44120</v>
      </c>
      <c r="L1573" s="3">
        <v>44126</v>
      </c>
      <c r="M1573" s="1">
        <v>29</v>
      </c>
      <c r="N1573" s="1" t="s">
        <v>5809</v>
      </c>
      <c r="O1573" s="1" t="s">
        <v>8717</v>
      </c>
      <c r="P1573" s="1">
        <v>1</v>
      </c>
      <c r="Q1573" s="1" t="s">
        <v>8719</v>
      </c>
      <c r="R1573">
        <f t="shared" ca="1" si="24"/>
        <v>1</v>
      </c>
      <c r="S1573">
        <f t="shared" ca="1" si="24"/>
        <v>1</v>
      </c>
    </row>
    <row r="1574" spans="1:19" ht="13.2">
      <c r="A1574" s="1" t="s">
        <v>8720</v>
      </c>
      <c r="B1574" s="1">
        <v>54</v>
      </c>
      <c r="C1574" s="1" t="str">
        <f ca="1">IFERROR(__xludf.DUMMYFUNCTION("GOOGLETRANSLATE(D1574,""en"",""pt"")"),"Médio")</f>
        <v>Médio</v>
      </c>
      <c r="D1574" s="3">
        <v>44494</v>
      </c>
      <c r="E1574" s="1">
        <v>6</v>
      </c>
      <c r="F1574" s="2" t="str">
        <f ca="1">IFERROR(__xludf.DUMMYFUNCTION("GOOGLETRANSLATE(I1574,""en"",""pt"")"),"Coalhada")</f>
        <v>Coalhada</v>
      </c>
      <c r="G1574" s="1" t="s">
        <v>7247</v>
      </c>
      <c r="H1574" s="1" t="s">
        <v>8721</v>
      </c>
      <c r="I1574" s="1" t="str">
        <f ca="1">IFERROR(__xludf.DUMMYFUNCTION("GOOGLETRANSLATE(O1574,""en"",""pt"")"),"5")</f>
        <v>5</v>
      </c>
      <c r="J1574" s="1" t="str">
        <f ca="1">IFERROR(__xludf.DUMMYFUNCTION("GOOGLETRANSLATE(Q1574,""en"",""pt"")"),"Refrigerado")</f>
        <v>Refrigerado</v>
      </c>
      <c r="K1574" s="3">
        <v>44481</v>
      </c>
      <c r="L1574" s="3">
        <v>44486</v>
      </c>
      <c r="M1574" s="1">
        <v>59</v>
      </c>
      <c r="N1574" s="1" t="s">
        <v>517</v>
      </c>
      <c r="O1574" s="1" t="s">
        <v>8722</v>
      </c>
      <c r="P1574" s="1">
        <v>34</v>
      </c>
      <c r="Q1574" s="1" t="s">
        <v>4347</v>
      </c>
      <c r="R1574">
        <f t="shared" ca="1" si="24"/>
        <v>0</v>
      </c>
      <c r="S1574">
        <f t="shared" ca="1" si="24"/>
        <v>0</v>
      </c>
    </row>
    <row r="1575" spans="1:19" ht="13.2">
      <c r="A1575" s="1" t="s">
        <v>8723</v>
      </c>
      <c r="B1575" s="1">
        <v>74</v>
      </c>
      <c r="C1575" s="1" t="str">
        <f ca="1">IFERROR(__xludf.DUMMYFUNCTION("GOOGLETRANSLATE(D1575,""en"",""pt"")"),"Pequeno")</f>
        <v>Pequeno</v>
      </c>
      <c r="D1575" s="3">
        <v>44656</v>
      </c>
      <c r="E1575" s="1">
        <v>8</v>
      </c>
      <c r="F1575" s="2" t="str">
        <f ca="1">IFERROR(__xludf.DUMMYFUNCTION("GOOGLETRANSLATE(I1575,""en"",""pt"")"),"Soro de leite coalhado")</f>
        <v>Soro de leite coalhado</v>
      </c>
      <c r="G1575" s="1" t="s">
        <v>8724</v>
      </c>
      <c r="H1575" s="1" t="s">
        <v>8725</v>
      </c>
      <c r="I1575" s="1" t="str">
        <f ca="1">IFERROR(__xludf.DUMMYFUNCTION("GOOGLETRANSLATE(O1575,""en"",""pt"")"),"11")</f>
        <v>11</v>
      </c>
      <c r="J1575" s="1" t="str">
        <f ca="1">IFERROR(__xludf.DUMMYFUNCTION("GOOGLETRANSLATE(Q1575,""en"",""pt"")"),"Refrigerado")</f>
        <v>Refrigerado</v>
      </c>
      <c r="K1575" s="3">
        <v>44603</v>
      </c>
      <c r="L1575" s="3">
        <v>44614</v>
      </c>
      <c r="M1575" s="1">
        <v>320</v>
      </c>
      <c r="N1575" s="1" t="s">
        <v>3730</v>
      </c>
      <c r="O1575" s="1" t="s">
        <v>8726</v>
      </c>
      <c r="P1575" s="1">
        <v>421</v>
      </c>
      <c r="Q1575" s="1" t="s">
        <v>8727</v>
      </c>
      <c r="R1575">
        <f t="shared" ca="1" si="24"/>
        <v>0</v>
      </c>
      <c r="S1575">
        <f t="shared" ca="1" si="24"/>
        <v>1</v>
      </c>
    </row>
    <row r="1576" spans="1:19" ht="13.2">
      <c r="A1576" s="1" t="s">
        <v>8728</v>
      </c>
      <c r="B1576" s="1">
        <v>99</v>
      </c>
      <c r="C1576" s="1" t="str">
        <f ca="1">IFERROR(__xludf.DUMMYFUNCTION("GOOGLETRANSLATE(D1576,""en"",""pt"")"),"Médio")</f>
        <v>Médio</v>
      </c>
      <c r="D1576" s="3">
        <v>44178</v>
      </c>
      <c r="E1576" s="1">
        <v>8</v>
      </c>
      <c r="F1576" s="2" t="str">
        <f ca="1">IFERROR(__xludf.DUMMYFUNCTION("GOOGLETRANSLATE(I1576,""en"",""pt"")"),"Soro de leite coalhado")</f>
        <v>Soro de leite coalhado</v>
      </c>
      <c r="G1576" s="1" t="s">
        <v>8729</v>
      </c>
      <c r="H1576" s="1" t="s">
        <v>8730</v>
      </c>
      <c r="I1576" s="1" t="str">
        <f ca="1">IFERROR(__xludf.DUMMYFUNCTION("GOOGLETRANSLATE(O1576,""en"",""pt"")"),"11")</f>
        <v>11</v>
      </c>
      <c r="J1576" s="1" t="str">
        <f ca="1">IFERROR(__xludf.DUMMYFUNCTION("GOOGLETRANSLATE(Q1576,""en"",""pt"")"),"Refrigerado")</f>
        <v>Refrigerado</v>
      </c>
      <c r="K1576" s="3">
        <v>44174</v>
      </c>
      <c r="L1576" s="3">
        <v>44185</v>
      </c>
      <c r="M1576" s="1">
        <v>29</v>
      </c>
      <c r="N1576" s="1" t="s">
        <v>7459</v>
      </c>
      <c r="O1576" s="1" t="s">
        <v>8731</v>
      </c>
      <c r="P1576" s="1">
        <v>58</v>
      </c>
      <c r="Q1576" s="1" t="s">
        <v>8732</v>
      </c>
      <c r="R1576">
        <f t="shared" ca="1" si="24"/>
        <v>1</v>
      </c>
      <c r="S1576">
        <f t="shared" ca="1" si="24"/>
        <v>1</v>
      </c>
    </row>
    <row r="1577" spans="1:19" ht="13.2">
      <c r="A1577" s="1" t="s">
        <v>8733</v>
      </c>
      <c r="B1577" s="1">
        <v>91</v>
      </c>
      <c r="C1577" s="1" t="str">
        <f ca="1">IFERROR(__xludf.DUMMYFUNCTION("GOOGLETRANSLATE(D1577,""en"",""pt"")"),"Pequeno")</f>
        <v>Pequeno</v>
      </c>
      <c r="D1577" s="3">
        <v>43644</v>
      </c>
      <c r="E1577" s="1">
        <v>4</v>
      </c>
      <c r="F1577" s="2" t="str">
        <f ca="1">IFERROR(__xludf.DUMMYFUNCTION("GOOGLETRANSLATE(I1577,""en"",""pt"")"),"Iogurte")</f>
        <v>Iogurte</v>
      </c>
      <c r="G1577" s="1" t="s">
        <v>8734</v>
      </c>
      <c r="H1577" s="1" t="s">
        <v>8735</v>
      </c>
      <c r="I1577" s="1" t="str">
        <f ca="1">IFERROR(__xludf.DUMMYFUNCTION("GOOGLETRANSLATE(O1577,""en"",""pt"")"),"28")</f>
        <v>28</v>
      </c>
      <c r="J1577" s="1" t="str">
        <f ca="1">IFERROR(__xludf.DUMMYFUNCTION("GOOGLETRANSLATE(Q1577,""en"",""pt"")"),"Refrigerado")</f>
        <v>Refrigerado</v>
      </c>
      <c r="K1577" s="3">
        <v>43622</v>
      </c>
      <c r="L1577" s="3">
        <v>43650</v>
      </c>
      <c r="M1577" s="1">
        <v>234</v>
      </c>
      <c r="N1577" s="1" t="s">
        <v>2448</v>
      </c>
      <c r="O1577" s="1" t="s">
        <v>8736</v>
      </c>
      <c r="P1577" s="1">
        <v>514</v>
      </c>
      <c r="Q1577" s="1" t="s">
        <v>8737</v>
      </c>
      <c r="R1577">
        <f t="shared" ca="1" si="24"/>
        <v>0</v>
      </c>
      <c r="S1577">
        <f t="shared" ca="1" si="24"/>
        <v>1</v>
      </c>
    </row>
    <row r="1578" spans="1:19" ht="13.2">
      <c r="A1578" s="1" t="s">
        <v>8738</v>
      </c>
      <c r="B1578" s="1">
        <v>72</v>
      </c>
      <c r="C1578" s="1" t="str">
        <f ca="1">IFERROR(__xludf.DUMMYFUNCTION("GOOGLETRANSLATE(D1578,""en"",""pt"")"),"Pequeno")</f>
        <v>Pequeno</v>
      </c>
      <c r="D1578" s="3">
        <v>44879</v>
      </c>
      <c r="E1578" s="1">
        <v>9</v>
      </c>
      <c r="F1578" s="2" t="str">
        <f ca="1">IFERROR(__xludf.DUMMYFUNCTION("GOOGLETRANSLATE(I1578,""en"",""pt"")"),"Painel")</f>
        <v>Painel</v>
      </c>
      <c r="G1578" s="1" t="s">
        <v>8739</v>
      </c>
      <c r="H1578" s="1" t="s">
        <v>8740</v>
      </c>
      <c r="I1578" s="1" t="str">
        <f ca="1">IFERROR(__xludf.DUMMYFUNCTION("GOOGLETRANSLATE(O1578,""en"",""pt"")"),"7")</f>
        <v>7</v>
      </c>
      <c r="J1578" s="1" t="str">
        <f ca="1">IFERROR(__xludf.DUMMYFUNCTION("GOOGLETRANSLATE(Q1578,""en"",""pt"")"),"Refrigerado")</f>
        <v>Refrigerado</v>
      </c>
      <c r="K1578" s="3">
        <v>44866</v>
      </c>
      <c r="L1578" s="3">
        <v>44873</v>
      </c>
      <c r="M1578" s="1">
        <v>591</v>
      </c>
      <c r="N1578" s="1" t="s">
        <v>1848</v>
      </c>
      <c r="O1578" s="1" t="s">
        <v>8741</v>
      </c>
      <c r="P1578" s="1">
        <v>262</v>
      </c>
      <c r="Q1578" s="1" t="s">
        <v>8743</v>
      </c>
      <c r="R1578">
        <f t="shared" ca="1" si="24"/>
        <v>1</v>
      </c>
      <c r="S1578">
        <f t="shared" ca="1" si="24"/>
        <v>1</v>
      </c>
    </row>
    <row r="1579" spans="1:19" ht="13.2">
      <c r="A1579" s="1" t="s">
        <v>8744</v>
      </c>
      <c r="B1579" s="1">
        <v>30</v>
      </c>
      <c r="C1579" s="1" t="str">
        <f ca="1">IFERROR(__xludf.DUMMYFUNCTION("GOOGLETRANSLATE(D1579,""en"",""pt"")"),"Pequeno")</f>
        <v>Pequeno</v>
      </c>
      <c r="D1579" s="3">
        <v>43715</v>
      </c>
      <c r="E1579" s="1">
        <v>3</v>
      </c>
      <c r="F1579" s="2" t="str">
        <f ca="1">IFERROR(__xludf.DUMMYFUNCTION("GOOGLETRANSLATE(I1579,""en"",""pt"")"),"Queijo")</f>
        <v>Queijo</v>
      </c>
      <c r="G1579" s="1" t="s">
        <v>8745</v>
      </c>
      <c r="H1579" s="1" t="s">
        <v>1711</v>
      </c>
      <c r="I1579" s="1" t="str">
        <f ca="1">IFERROR(__xludf.DUMMYFUNCTION("GOOGLETRANSLATE(O1579,""en"",""pt"")"),"53")</f>
        <v>53</v>
      </c>
      <c r="J1579" s="1" t="str">
        <f ca="1">IFERROR(__xludf.DUMMYFUNCTION("GOOGLETRANSLATE(Q1579,""en"",""pt"")"),"Congeladas")</f>
        <v>Congeladas</v>
      </c>
      <c r="K1579" s="3">
        <v>43703</v>
      </c>
      <c r="L1579" s="3">
        <v>43756</v>
      </c>
      <c r="M1579" s="1">
        <v>51</v>
      </c>
      <c r="N1579" s="1" t="s">
        <v>1340</v>
      </c>
      <c r="O1579" s="1" t="s">
        <v>1341</v>
      </c>
      <c r="P1579" s="1">
        <v>78</v>
      </c>
      <c r="Q1579" s="1" t="s">
        <v>8746</v>
      </c>
      <c r="R1579">
        <f t="shared" ca="1" si="24"/>
        <v>0</v>
      </c>
      <c r="S1579">
        <f t="shared" ca="1" si="24"/>
        <v>0</v>
      </c>
    </row>
    <row r="1580" spans="1:19" ht="13.2">
      <c r="A1580" s="1" t="s">
        <v>8747</v>
      </c>
      <c r="B1580" s="1">
        <v>38</v>
      </c>
      <c r="C1580" s="1" t="str">
        <f ca="1">IFERROR(__xludf.DUMMYFUNCTION("GOOGLETRANSLATE(D1580,""en"",""pt"")"),"Médio")</f>
        <v>Médio</v>
      </c>
      <c r="D1580" s="3">
        <v>44504</v>
      </c>
      <c r="E1580" s="1">
        <v>5</v>
      </c>
      <c r="F1580" s="2" t="str">
        <f ca="1">IFERROR(__xludf.DUMMYFUNCTION("GOOGLETRANSLATE(I1580,""en"",""pt"")"),"Sorvete")</f>
        <v>Sorvete</v>
      </c>
      <c r="G1580" s="1" t="s">
        <v>8748</v>
      </c>
      <c r="H1580" s="1" t="s">
        <v>6586</v>
      </c>
      <c r="I1580" s="1" t="str">
        <f ca="1">IFERROR(__xludf.DUMMYFUNCTION("GOOGLETRANSLATE(O1580,""en"",""pt"")"),"24")</f>
        <v>24</v>
      </c>
      <c r="J1580" s="1" t="str">
        <f ca="1">IFERROR(__xludf.DUMMYFUNCTION("GOOGLETRANSLATE(Q1580,""en"",""pt"")"),"Congeladas")</f>
        <v>Congeladas</v>
      </c>
      <c r="K1580" s="3">
        <v>44450</v>
      </c>
      <c r="L1580" s="3">
        <v>44474</v>
      </c>
      <c r="M1580" s="1">
        <v>142</v>
      </c>
      <c r="N1580" s="1" t="s">
        <v>2283</v>
      </c>
      <c r="O1580" s="1" t="s">
        <v>8749</v>
      </c>
      <c r="P1580" s="1">
        <v>260</v>
      </c>
      <c r="Q1580" s="1" t="s">
        <v>6219</v>
      </c>
      <c r="R1580">
        <f t="shared" ca="1" si="24"/>
        <v>0</v>
      </c>
      <c r="S1580">
        <f t="shared" ca="1" si="24"/>
        <v>0</v>
      </c>
    </row>
    <row r="1581" spans="1:19" ht="13.2">
      <c r="A1581" s="1" t="s">
        <v>8750</v>
      </c>
      <c r="B1581" s="1">
        <v>72</v>
      </c>
      <c r="C1581" s="1" t="str">
        <f ca="1">IFERROR(__xludf.DUMMYFUNCTION("GOOGLETRANSLATE(D1581,""en"",""pt"")"),"Grande")</f>
        <v>Grande</v>
      </c>
      <c r="D1581" s="3">
        <v>44922</v>
      </c>
      <c r="E1581" s="1">
        <v>6</v>
      </c>
      <c r="F1581" s="2" t="str">
        <f ca="1">IFERROR(__xludf.DUMMYFUNCTION("GOOGLETRANSLATE(I1581,""en"",""pt"")"),"Coalhada")</f>
        <v>Coalhada</v>
      </c>
      <c r="G1581" s="1" t="s">
        <v>8751</v>
      </c>
      <c r="H1581" s="1" t="s">
        <v>8752</v>
      </c>
      <c r="I1581" s="1" t="str">
        <f ca="1">IFERROR(__xludf.DUMMYFUNCTION("GOOGLETRANSLATE(O1581,""en"",""pt"")"),"6")</f>
        <v>6</v>
      </c>
      <c r="J1581" s="1" t="str">
        <f ca="1">IFERROR(__xludf.DUMMYFUNCTION("GOOGLETRANSLATE(Q1581,""en"",""pt"")"),"Refrigerado")</f>
        <v>Refrigerado</v>
      </c>
      <c r="K1581" s="3">
        <v>44867</v>
      </c>
      <c r="L1581" s="3">
        <v>44873</v>
      </c>
      <c r="M1581" s="1">
        <v>195</v>
      </c>
      <c r="N1581" s="1" t="s">
        <v>6921</v>
      </c>
      <c r="O1581" s="1" t="s">
        <v>8753</v>
      </c>
      <c r="P1581" s="1">
        <v>439</v>
      </c>
      <c r="Q1581" s="1" t="s">
        <v>8754</v>
      </c>
      <c r="R1581">
        <f t="shared" ca="1" si="24"/>
        <v>0</v>
      </c>
      <c r="S1581">
        <f t="shared" ca="1" si="24"/>
        <v>0</v>
      </c>
    </row>
    <row r="1582" spans="1:19" ht="13.2">
      <c r="A1582" s="1" t="s">
        <v>8755</v>
      </c>
      <c r="B1582" s="1">
        <v>67</v>
      </c>
      <c r="C1582" s="1" t="str">
        <f ca="1">IFERROR(__xludf.DUMMYFUNCTION("GOOGLETRANSLATE(D1582,""en"",""pt"")"),"Pequeno")</f>
        <v>Pequeno</v>
      </c>
      <c r="D1582" s="3">
        <v>43481</v>
      </c>
      <c r="E1582" s="1">
        <v>4</v>
      </c>
      <c r="F1582" s="2" t="str">
        <f ca="1">IFERROR(__xludf.DUMMYFUNCTION("GOOGLETRANSLATE(I1582,""en"",""pt"")"),"Iogurte")</f>
        <v>Iogurte</v>
      </c>
      <c r="G1582" s="1" t="s">
        <v>8756</v>
      </c>
      <c r="H1582" s="1" t="s">
        <v>3744</v>
      </c>
      <c r="I1582" s="1" t="str">
        <f ca="1">IFERROR(__xludf.DUMMYFUNCTION("GOOGLETRANSLATE(O1582,""en"",""pt"")"),"28")</f>
        <v>28</v>
      </c>
      <c r="J1582" s="1" t="str">
        <f ca="1">IFERROR(__xludf.DUMMYFUNCTION("GOOGLETRANSLATE(Q1582,""en"",""pt"")"),"Congeladas")</f>
        <v>Congeladas</v>
      </c>
      <c r="K1582" s="3">
        <v>43446</v>
      </c>
      <c r="L1582" s="3">
        <v>43474</v>
      </c>
      <c r="M1582" s="1">
        <v>72</v>
      </c>
      <c r="N1582" s="1" t="s">
        <v>7048</v>
      </c>
      <c r="O1582" s="1" t="s">
        <v>8757</v>
      </c>
      <c r="P1582" s="1">
        <v>174</v>
      </c>
      <c r="Q1582" s="1" t="s">
        <v>8758</v>
      </c>
      <c r="R1582">
        <f t="shared" ca="1" si="24"/>
        <v>0</v>
      </c>
      <c r="S1582">
        <f t="shared" ca="1" si="24"/>
        <v>1</v>
      </c>
    </row>
    <row r="1583" spans="1:19" ht="13.2">
      <c r="A1583" s="1" t="s">
        <v>8759</v>
      </c>
      <c r="B1583" s="1">
        <v>79</v>
      </c>
      <c r="C1583" s="1" t="str">
        <f ca="1">IFERROR(__xludf.DUMMYFUNCTION("GOOGLETRANSLATE(D1583,""en"",""pt"")"),"Grande")</f>
        <v>Grande</v>
      </c>
      <c r="D1583" s="3">
        <v>43796</v>
      </c>
      <c r="E1583" s="1">
        <v>1</v>
      </c>
      <c r="F1583" s="2" t="str">
        <f ca="1">IFERROR(__xludf.DUMMYFUNCTION("GOOGLETRANSLATE(I1583,""en"",""pt"")"),"Leite")</f>
        <v>Leite</v>
      </c>
      <c r="G1583" s="1" t="s">
        <v>8760</v>
      </c>
      <c r="H1583" s="1" t="s">
        <v>8761</v>
      </c>
      <c r="I1583" s="1" t="str">
        <f ca="1">IFERROR(__xludf.DUMMYFUNCTION("GOOGLETRANSLATE(O1583,""en"",""pt"")"),"27")</f>
        <v>27</v>
      </c>
      <c r="J1583" s="1" t="str">
        <f ca="1">IFERROR(__xludf.DUMMYFUNCTION("GOOGLETRANSLATE(Q1583,""en"",""pt"")"),"Pacote Tetra")</f>
        <v>Pacote Tetra</v>
      </c>
      <c r="K1583" s="3">
        <v>43783</v>
      </c>
      <c r="L1583" s="3">
        <v>43810</v>
      </c>
      <c r="M1583" s="1">
        <v>99</v>
      </c>
      <c r="N1583" s="4">
        <v>45317</v>
      </c>
      <c r="O1583" s="5">
        <v>249706</v>
      </c>
      <c r="P1583" s="1">
        <v>161</v>
      </c>
      <c r="Q1583" s="1" t="s">
        <v>8762</v>
      </c>
      <c r="R1583">
        <f t="shared" ca="1" si="24"/>
        <v>1</v>
      </c>
      <c r="S1583">
        <f t="shared" ca="1" si="24"/>
        <v>0</v>
      </c>
    </row>
    <row r="1584" spans="1:19" ht="13.2">
      <c r="A1584" s="1" t="s">
        <v>8763</v>
      </c>
      <c r="B1584" s="1">
        <v>19</v>
      </c>
      <c r="C1584" s="1" t="str">
        <f ca="1">IFERROR(__xludf.DUMMYFUNCTION("GOOGLETRANSLATE(D1584,""en"",""pt"")"),"Pequeno")</f>
        <v>Pequeno</v>
      </c>
      <c r="D1584" s="3">
        <v>44738</v>
      </c>
      <c r="E1584" s="1">
        <v>6</v>
      </c>
      <c r="F1584" s="2" t="str">
        <f ca="1">IFERROR(__xludf.DUMMYFUNCTION("GOOGLETRANSLATE(I1584,""en"",""pt"")"),"Coalhada")</f>
        <v>Coalhada</v>
      </c>
      <c r="G1584" s="1" t="s">
        <v>8764</v>
      </c>
      <c r="H1584" s="1" t="s">
        <v>2152</v>
      </c>
      <c r="I1584" s="1" t="str">
        <f ca="1">IFERROR(__xludf.DUMMYFUNCTION("GOOGLETRANSLATE(O1584,""en"",""pt"")"),"5")</f>
        <v>5</v>
      </c>
      <c r="J1584" s="1" t="str">
        <f ca="1">IFERROR(__xludf.DUMMYFUNCTION("GOOGLETRANSLATE(Q1584,""en"",""pt"")"),"Refrigerado")</f>
        <v>Refrigerado</v>
      </c>
      <c r="K1584" s="3">
        <v>44723</v>
      </c>
      <c r="L1584" s="3">
        <v>44728</v>
      </c>
      <c r="M1584" s="1">
        <v>168</v>
      </c>
      <c r="N1584" s="1" t="s">
        <v>8765</v>
      </c>
      <c r="O1584" s="1" t="s">
        <v>8766</v>
      </c>
      <c r="P1584" s="1">
        <v>363</v>
      </c>
      <c r="Q1584" s="1" t="s">
        <v>8767</v>
      </c>
      <c r="R1584">
        <f t="shared" ca="1" si="24"/>
        <v>1</v>
      </c>
      <c r="S1584">
        <f t="shared" ca="1" si="24"/>
        <v>0</v>
      </c>
    </row>
    <row r="1585" spans="1:19" ht="13.2">
      <c r="A1585" s="1" t="s">
        <v>6565</v>
      </c>
      <c r="B1585" s="1">
        <v>78</v>
      </c>
      <c r="C1585" s="1" t="str">
        <f ca="1">IFERROR(__xludf.DUMMYFUNCTION("GOOGLETRANSLATE(D1585,""en"",""pt"")"),"Médio")</f>
        <v>Médio</v>
      </c>
      <c r="D1585" s="3">
        <v>43875</v>
      </c>
      <c r="E1585" s="1">
        <v>10</v>
      </c>
      <c r="F1585" s="2" t="str">
        <f ca="1">IFERROR(__xludf.DUMMYFUNCTION("GOOGLETRANSLATE(I1585,""en"",""pt"")"),"ghee")</f>
        <v>ghee</v>
      </c>
      <c r="G1585" s="1" t="s">
        <v>8768</v>
      </c>
      <c r="H1585" s="1" t="s">
        <v>8769</v>
      </c>
      <c r="I1585" s="1" t="str">
        <f ca="1">IFERROR(__xludf.DUMMYFUNCTION("GOOGLETRANSLATE(O1585,""en"",""pt"")"),"82")</f>
        <v>82</v>
      </c>
      <c r="J1585" s="1" t="str">
        <f ca="1">IFERROR(__xludf.DUMMYFUNCTION("GOOGLETRANSLATE(Q1585,""en"",""pt"")"),"Ambiente")</f>
        <v>Ambiente</v>
      </c>
      <c r="K1585" s="3">
        <v>43867</v>
      </c>
      <c r="L1585" s="3">
        <v>43949</v>
      </c>
      <c r="M1585" s="1">
        <v>340</v>
      </c>
      <c r="N1585" s="1" t="s">
        <v>8770</v>
      </c>
      <c r="O1585" s="5">
        <v>1362447</v>
      </c>
      <c r="P1585" s="1">
        <v>8</v>
      </c>
      <c r="Q1585" s="1" t="s">
        <v>8771</v>
      </c>
      <c r="R1585">
        <f t="shared" ca="1" si="24"/>
        <v>1</v>
      </c>
      <c r="S1585">
        <f t="shared" ca="1" si="24"/>
        <v>0</v>
      </c>
    </row>
    <row r="1586" spans="1:19" ht="13.2">
      <c r="A1586" s="1" t="s">
        <v>6356</v>
      </c>
      <c r="B1586" s="1">
        <v>85</v>
      </c>
      <c r="C1586" s="1" t="str">
        <f ca="1">IFERROR(__xludf.DUMMYFUNCTION("GOOGLETRANSLATE(D1586,""en"",""pt"")"),"Pequeno")</f>
        <v>Pequeno</v>
      </c>
      <c r="D1586" s="3">
        <v>44907</v>
      </c>
      <c r="E1586" s="1">
        <v>7</v>
      </c>
      <c r="F1586" s="2" t="str">
        <f ca="1">IFERROR(__xludf.DUMMYFUNCTION("GOOGLETRANSLATE(I1586,""en"",""pt"")"),"Lassi")</f>
        <v>Lassi</v>
      </c>
      <c r="G1586" s="1" t="s">
        <v>8772</v>
      </c>
      <c r="H1586" s="1" t="s">
        <v>8773</v>
      </c>
      <c r="I1586" s="1" t="str">
        <f ca="1">IFERROR(__xludf.DUMMYFUNCTION("GOOGLETRANSLATE(O1586,""en"",""pt"")"),"13")</f>
        <v>13</v>
      </c>
      <c r="J1586" s="1" t="str">
        <f ca="1">IFERROR(__xludf.DUMMYFUNCTION("GOOGLETRANSLATE(Q1586,""en"",""pt"")"),"Refrigerado")</f>
        <v>Refrigerado</v>
      </c>
      <c r="K1586" s="3">
        <v>44901</v>
      </c>
      <c r="L1586" s="3">
        <v>44914</v>
      </c>
      <c r="M1586" s="1">
        <v>160</v>
      </c>
      <c r="N1586" s="1" t="s">
        <v>8774</v>
      </c>
      <c r="O1586" s="5">
        <v>1011814</v>
      </c>
      <c r="P1586" s="1">
        <v>338</v>
      </c>
      <c r="Q1586" s="1" t="s">
        <v>8775</v>
      </c>
      <c r="R1586">
        <f t="shared" ca="1" si="24"/>
        <v>1</v>
      </c>
      <c r="S1586">
        <f t="shared" ca="1" si="24"/>
        <v>1</v>
      </c>
    </row>
    <row r="1587" spans="1:19" ht="13.2">
      <c r="A1587" s="1" t="s">
        <v>8776</v>
      </c>
      <c r="B1587" s="1">
        <v>46</v>
      </c>
      <c r="C1587" s="1" t="str">
        <f ca="1">IFERROR(__xludf.DUMMYFUNCTION("GOOGLETRANSLATE(D1587,""en"",""pt"")"),"Grande")</f>
        <v>Grande</v>
      </c>
      <c r="D1587" s="3">
        <v>44571</v>
      </c>
      <c r="E1587" s="1">
        <v>6</v>
      </c>
      <c r="F1587" s="2" t="str">
        <f ca="1">IFERROR(__xludf.DUMMYFUNCTION("GOOGLETRANSLATE(I1587,""en"",""pt"")"),"Coalhada")</f>
        <v>Coalhada</v>
      </c>
      <c r="G1587" s="1" t="s">
        <v>8777</v>
      </c>
      <c r="H1587" s="1" t="s">
        <v>8778</v>
      </c>
      <c r="I1587" s="1" t="str">
        <f ca="1">IFERROR(__xludf.DUMMYFUNCTION("GOOGLETRANSLATE(O1587,""en"",""pt"")"),"7")</f>
        <v>7</v>
      </c>
      <c r="J1587" s="1" t="str">
        <f ca="1">IFERROR(__xludf.DUMMYFUNCTION("GOOGLETRANSLATE(Q1587,""en"",""pt"")"),"Refrigerado")</f>
        <v>Refrigerado</v>
      </c>
      <c r="K1587" s="3">
        <v>44558</v>
      </c>
      <c r="L1587" s="3">
        <v>44565</v>
      </c>
      <c r="M1587" s="1">
        <v>604</v>
      </c>
      <c r="N1587" s="1" t="s">
        <v>3785</v>
      </c>
      <c r="O1587" s="1" t="s">
        <v>8779</v>
      </c>
      <c r="P1587" s="1">
        <v>200</v>
      </c>
      <c r="Q1587" s="1" t="s">
        <v>1531</v>
      </c>
      <c r="R1587">
        <f t="shared" ca="1" si="24"/>
        <v>0</v>
      </c>
      <c r="S1587">
        <f t="shared" ca="1" si="24"/>
        <v>0</v>
      </c>
    </row>
    <row r="1588" spans="1:19" ht="13.2">
      <c r="A1588" s="1" t="s">
        <v>8780</v>
      </c>
      <c r="B1588" s="1">
        <v>60</v>
      </c>
      <c r="C1588" s="1" t="str">
        <f ca="1">IFERROR(__xludf.DUMMYFUNCTION("GOOGLETRANSLATE(D1588,""en"",""pt"")"),"Pequeno")</f>
        <v>Pequeno</v>
      </c>
      <c r="D1588" s="3">
        <v>43492</v>
      </c>
      <c r="E1588" s="1">
        <v>7</v>
      </c>
      <c r="F1588" s="2" t="str">
        <f ca="1">IFERROR(__xludf.DUMMYFUNCTION("GOOGLETRANSLATE(I1588,""en"",""pt"")"),"Lassi")</f>
        <v>Lassi</v>
      </c>
      <c r="G1588" s="1" t="s">
        <v>8781</v>
      </c>
      <c r="H1588" s="1" t="s">
        <v>8782</v>
      </c>
      <c r="I1588" s="1" t="str">
        <f ca="1">IFERROR(__xludf.DUMMYFUNCTION("GOOGLETRANSLATE(O1588,""en"",""pt"")"),"12")</f>
        <v>12</v>
      </c>
      <c r="J1588" s="1" t="str">
        <f ca="1">IFERROR(__xludf.DUMMYFUNCTION("GOOGLETRANSLATE(Q1588,""en"",""pt"")"),"Refrigerado")</f>
        <v>Refrigerado</v>
      </c>
      <c r="K1588" s="3">
        <v>43445</v>
      </c>
      <c r="L1588" s="3">
        <v>43457</v>
      </c>
      <c r="M1588" s="1">
        <v>8</v>
      </c>
      <c r="N1588" s="1" t="s">
        <v>8595</v>
      </c>
      <c r="O1588" s="1" t="s">
        <v>8783</v>
      </c>
      <c r="P1588" s="1">
        <v>9</v>
      </c>
      <c r="Q1588" s="1" t="s">
        <v>8784</v>
      </c>
      <c r="R1588">
        <f t="shared" ca="1" si="24"/>
        <v>1</v>
      </c>
      <c r="S1588">
        <f t="shared" ca="1" si="24"/>
        <v>0</v>
      </c>
    </row>
    <row r="1589" spans="1:19" ht="13.2">
      <c r="A1589" s="1" t="s">
        <v>8785</v>
      </c>
      <c r="B1589" s="1">
        <v>97</v>
      </c>
      <c r="C1589" s="1" t="str">
        <f ca="1">IFERROR(__xludf.DUMMYFUNCTION("GOOGLETRANSLATE(D1589,""en"",""pt"")"),"Pequeno")</f>
        <v>Pequeno</v>
      </c>
      <c r="D1589" s="3">
        <v>44695</v>
      </c>
      <c r="E1589" s="1">
        <v>10</v>
      </c>
      <c r="F1589" s="2" t="str">
        <f ca="1">IFERROR(__xludf.DUMMYFUNCTION("GOOGLETRANSLATE(I1589,""en"",""pt"")"),"ghee")</f>
        <v>ghee</v>
      </c>
      <c r="G1589" s="1" t="s">
        <v>8786</v>
      </c>
      <c r="H1589" s="1" t="s">
        <v>3401</v>
      </c>
      <c r="I1589" s="1" t="str">
        <f ca="1">IFERROR(__xludf.DUMMYFUNCTION("GOOGLETRANSLATE(O1589,""en"",""pt"")"),"64")</f>
        <v>64</v>
      </c>
      <c r="J1589" s="1" t="str">
        <f ca="1">IFERROR(__xludf.DUMMYFUNCTION("GOOGLETRANSLATE(Q1589,""en"",""pt"")"),"Ambiente")</f>
        <v>Ambiente</v>
      </c>
      <c r="K1589" s="3">
        <v>44692</v>
      </c>
      <c r="L1589" s="3">
        <v>44756</v>
      </c>
      <c r="M1589" s="1">
        <v>60</v>
      </c>
      <c r="N1589" s="1" t="s">
        <v>8787</v>
      </c>
      <c r="O1589" s="5">
        <v>754318</v>
      </c>
      <c r="P1589" s="1">
        <v>2</v>
      </c>
      <c r="Q1589" s="1" t="s">
        <v>8788</v>
      </c>
      <c r="R1589">
        <f t="shared" ca="1" si="24"/>
        <v>1</v>
      </c>
      <c r="S1589">
        <f t="shared" ca="1" si="24"/>
        <v>0</v>
      </c>
    </row>
    <row r="1590" spans="1:19" ht="13.2">
      <c r="A1590" s="1" t="s">
        <v>8789</v>
      </c>
      <c r="B1590" s="1">
        <v>40</v>
      </c>
      <c r="C1590" s="1" t="str">
        <f ca="1">IFERROR(__xludf.DUMMYFUNCTION("GOOGLETRANSLATE(D1590,""en"",""pt"")"),"Médio")</f>
        <v>Médio</v>
      </c>
      <c r="D1590" s="3">
        <v>44541</v>
      </c>
      <c r="E1590" s="1">
        <v>6</v>
      </c>
      <c r="F1590" s="2" t="str">
        <f ca="1">IFERROR(__xludf.DUMMYFUNCTION("GOOGLETRANSLATE(I1590,""en"",""pt"")"),"Coalhada")</f>
        <v>Coalhada</v>
      </c>
      <c r="G1590" s="1" t="s">
        <v>8790</v>
      </c>
      <c r="H1590" s="1" t="s">
        <v>7691</v>
      </c>
      <c r="I1590" s="1" t="str">
        <f ca="1">IFERROR(__xludf.DUMMYFUNCTION("GOOGLETRANSLATE(O1590,""en"",""pt"")"),"7")</f>
        <v>7</v>
      </c>
      <c r="J1590" s="1" t="str">
        <f ca="1">IFERROR(__xludf.DUMMYFUNCTION("GOOGLETRANSLATE(Q1590,""en"",""pt"")"),"Refrigerado")</f>
        <v>Refrigerado</v>
      </c>
      <c r="K1590" s="3">
        <v>44513</v>
      </c>
      <c r="L1590" s="3">
        <v>44520</v>
      </c>
      <c r="M1590" s="1">
        <v>14</v>
      </c>
      <c r="N1590" s="1" t="s">
        <v>8791</v>
      </c>
      <c r="O1590" s="1" t="s">
        <v>8792</v>
      </c>
      <c r="P1590" s="1">
        <v>11</v>
      </c>
      <c r="Q1590" s="1" t="s">
        <v>4400</v>
      </c>
      <c r="R1590">
        <f t="shared" ca="1" si="24"/>
        <v>0</v>
      </c>
      <c r="S1590">
        <f t="shared" ca="1" si="24"/>
        <v>0</v>
      </c>
    </row>
    <row r="1591" spans="1:19" ht="13.2">
      <c r="A1591" s="1" t="s">
        <v>8793</v>
      </c>
      <c r="B1591" s="1">
        <v>57</v>
      </c>
      <c r="C1591" s="1" t="str">
        <f ca="1">IFERROR(__xludf.DUMMYFUNCTION("GOOGLETRANSLATE(D1591,""en"",""pt"")"),"Grande")</f>
        <v>Grande</v>
      </c>
      <c r="D1591" s="3">
        <v>43863</v>
      </c>
      <c r="E1591" s="1">
        <v>5</v>
      </c>
      <c r="F1591" s="2" t="str">
        <f ca="1">IFERROR(__xludf.DUMMYFUNCTION("GOOGLETRANSLATE(I1591,""en"",""pt"")"),"Sorvete")</f>
        <v>Sorvete</v>
      </c>
      <c r="G1591" s="1" t="s">
        <v>8794</v>
      </c>
      <c r="H1591" s="1" t="s">
        <v>8795</v>
      </c>
      <c r="I1591" s="1" t="str">
        <f ca="1">IFERROR(__xludf.DUMMYFUNCTION("GOOGLETRANSLATE(O1591,""en"",""pt"")"),"21")</f>
        <v>21</v>
      </c>
      <c r="J1591" s="1" t="str">
        <f ca="1">IFERROR(__xludf.DUMMYFUNCTION("GOOGLETRANSLATE(Q1591,""en"",""pt"")"),"Congeladas")</f>
        <v>Congeladas</v>
      </c>
      <c r="K1591" s="3">
        <v>43851</v>
      </c>
      <c r="L1591" s="3">
        <v>43872</v>
      </c>
      <c r="M1591" s="1">
        <v>566</v>
      </c>
      <c r="N1591" s="1" t="s">
        <v>8796</v>
      </c>
      <c r="O1591" s="1" t="s">
        <v>8797</v>
      </c>
      <c r="P1591" s="1">
        <v>353</v>
      </c>
      <c r="Q1591" s="1" t="s">
        <v>8798</v>
      </c>
      <c r="R1591">
        <f t="shared" ca="1" si="24"/>
        <v>0</v>
      </c>
      <c r="S1591">
        <f t="shared" ca="1" si="24"/>
        <v>1</v>
      </c>
    </row>
    <row r="1592" spans="1:19" ht="13.2">
      <c r="A1592" s="1" t="s">
        <v>8799</v>
      </c>
      <c r="B1592" s="1">
        <v>15</v>
      </c>
      <c r="C1592" s="1" t="str">
        <f ca="1">IFERROR(__xludf.DUMMYFUNCTION("GOOGLETRANSLATE(D1592,""en"",""pt"")"),"Pequeno")</f>
        <v>Pequeno</v>
      </c>
      <c r="D1592" s="3">
        <v>44607</v>
      </c>
      <c r="E1592" s="1">
        <v>8</v>
      </c>
      <c r="F1592" s="2" t="str">
        <f ca="1">IFERROR(__xludf.DUMMYFUNCTION("GOOGLETRANSLATE(I1592,""en"",""pt"")"),"Soro de leite coalhado")</f>
        <v>Soro de leite coalhado</v>
      </c>
      <c r="G1592" s="1" t="s">
        <v>8800</v>
      </c>
      <c r="H1592" s="1" t="s">
        <v>8801</v>
      </c>
      <c r="I1592" s="1" t="str">
        <f ca="1">IFERROR(__xludf.DUMMYFUNCTION("GOOGLETRANSLATE(O1592,""en"",""pt"")"),"9")</f>
        <v>9</v>
      </c>
      <c r="J1592" s="1" t="str">
        <f ca="1">IFERROR(__xludf.DUMMYFUNCTION("GOOGLETRANSLATE(Q1592,""en"",""pt"")"),"Refrigerado")</f>
        <v>Refrigerado</v>
      </c>
      <c r="K1592" s="3">
        <v>44592</v>
      </c>
      <c r="L1592" s="3">
        <v>44601</v>
      </c>
      <c r="M1592" s="1">
        <v>483</v>
      </c>
      <c r="N1592" s="1" t="s">
        <v>8802</v>
      </c>
      <c r="O1592" s="1" t="s">
        <v>8803</v>
      </c>
      <c r="P1592" s="1">
        <v>388</v>
      </c>
      <c r="Q1592" s="1" t="s">
        <v>8804</v>
      </c>
      <c r="R1592">
        <f t="shared" ca="1" si="24"/>
        <v>1</v>
      </c>
      <c r="S1592">
        <f t="shared" ca="1" si="24"/>
        <v>1</v>
      </c>
    </row>
    <row r="1593" spans="1:19" ht="13.2">
      <c r="A1593" s="1" t="s">
        <v>8805</v>
      </c>
      <c r="B1593" s="1">
        <v>51</v>
      </c>
      <c r="C1593" s="1" t="str">
        <f ca="1">IFERROR(__xludf.DUMMYFUNCTION("GOOGLETRANSLATE(D1593,""en"",""pt"")"),"Médio")</f>
        <v>Médio</v>
      </c>
      <c r="D1593" s="3">
        <v>44252</v>
      </c>
      <c r="E1593" s="1">
        <v>7</v>
      </c>
      <c r="F1593" s="2" t="str">
        <f ca="1">IFERROR(__xludf.DUMMYFUNCTION("GOOGLETRANSLATE(I1593,""en"",""pt"")"),"Lassi")</f>
        <v>Lassi</v>
      </c>
      <c r="G1593" s="1" t="s">
        <v>8806</v>
      </c>
      <c r="H1593" s="1" t="s">
        <v>1101</v>
      </c>
      <c r="I1593" s="1" t="str">
        <f ca="1">IFERROR(__xludf.DUMMYFUNCTION("GOOGLETRANSLATE(O1593,""en"",""pt"")"),"13")</f>
        <v>13</v>
      </c>
      <c r="J1593" s="1" t="str">
        <f ca="1">IFERROR(__xludf.DUMMYFUNCTION("GOOGLETRANSLATE(Q1593,""en"",""pt"")"),"Refrigerado")</f>
        <v>Refrigerado</v>
      </c>
      <c r="K1593" s="3">
        <v>44242</v>
      </c>
      <c r="L1593" s="3">
        <v>44255</v>
      </c>
      <c r="M1593" s="1">
        <v>258</v>
      </c>
      <c r="N1593" s="4">
        <v>45499</v>
      </c>
      <c r="O1593" s="5">
        <v>1821984</v>
      </c>
      <c r="P1593" s="1">
        <v>143</v>
      </c>
      <c r="Q1593" s="1" t="s">
        <v>1560</v>
      </c>
      <c r="R1593">
        <f t="shared" ca="1" si="24"/>
        <v>0</v>
      </c>
      <c r="S1593">
        <f t="shared" ca="1" si="24"/>
        <v>0</v>
      </c>
    </row>
    <row r="1594" spans="1:19" ht="13.2">
      <c r="A1594" s="1" t="s">
        <v>8807</v>
      </c>
      <c r="B1594" s="1">
        <v>36</v>
      </c>
      <c r="C1594" s="1" t="str">
        <f ca="1">IFERROR(__xludf.DUMMYFUNCTION("GOOGLETRANSLATE(D1594,""en"",""pt"")"),"Grande")</f>
        <v>Grande</v>
      </c>
      <c r="D1594" s="3">
        <v>43948</v>
      </c>
      <c r="E1594" s="1">
        <v>8</v>
      </c>
      <c r="F1594" s="2" t="str">
        <f ca="1">IFERROR(__xludf.DUMMYFUNCTION("GOOGLETRANSLATE(I1594,""en"",""pt"")"),"Soro de leite coalhado")</f>
        <v>Soro de leite coalhado</v>
      </c>
      <c r="G1594" s="1" t="s">
        <v>1229</v>
      </c>
      <c r="H1594" s="1" t="s">
        <v>8808</v>
      </c>
      <c r="I1594" s="1" t="str">
        <f ca="1">IFERROR(__xludf.DUMMYFUNCTION("GOOGLETRANSLATE(O1594,""en"",""pt"")"),"13")</f>
        <v>13</v>
      </c>
      <c r="J1594" s="1" t="str">
        <f ca="1">IFERROR(__xludf.DUMMYFUNCTION("GOOGLETRANSLATE(Q1594,""en"",""pt"")"),"Refrigerado")</f>
        <v>Refrigerado</v>
      </c>
      <c r="K1594" s="3">
        <v>43910</v>
      </c>
      <c r="L1594" s="3">
        <v>43923</v>
      </c>
      <c r="M1594" s="1">
        <v>63</v>
      </c>
      <c r="N1594" s="1" t="s">
        <v>8809</v>
      </c>
      <c r="O1594" s="1" t="s">
        <v>8810</v>
      </c>
      <c r="P1594" s="1">
        <v>39</v>
      </c>
      <c r="Q1594" s="1" t="s">
        <v>8524</v>
      </c>
      <c r="R1594">
        <f t="shared" ca="1" si="24"/>
        <v>1</v>
      </c>
      <c r="S1594">
        <f t="shared" ca="1" si="24"/>
        <v>0</v>
      </c>
    </row>
    <row r="1595" spans="1:19" ht="13.2">
      <c r="A1595" s="1" t="s">
        <v>8811</v>
      </c>
      <c r="B1595" s="1">
        <v>93</v>
      </c>
      <c r="C1595" s="1" t="str">
        <f ca="1">IFERROR(__xludf.DUMMYFUNCTION("GOOGLETRANSLATE(D1595,""en"",""pt"")"),"Grande")</f>
        <v>Grande</v>
      </c>
      <c r="D1595" s="3">
        <v>44150</v>
      </c>
      <c r="E1595" s="1">
        <v>9</v>
      </c>
      <c r="F1595" s="2" t="str">
        <f ca="1">IFERROR(__xludf.DUMMYFUNCTION("GOOGLETRANSLATE(I1595,""en"",""pt"")"),"Painel")</f>
        <v>Painel</v>
      </c>
      <c r="G1595" s="1" t="s">
        <v>8812</v>
      </c>
      <c r="H1595" s="1" t="s">
        <v>4137</v>
      </c>
      <c r="I1595" s="1" t="str">
        <f ca="1">IFERROR(__xludf.DUMMYFUNCTION("GOOGLETRANSLATE(O1595,""en"",""pt"")"),"9")</f>
        <v>9</v>
      </c>
      <c r="J1595" s="1" t="str">
        <f ca="1">IFERROR(__xludf.DUMMYFUNCTION("GOOGLETRANSLATE(Q1595,""en"",""pt"")"),"Refrigerado")</f>
        <v>Refrigerado</v>
      </c>
      <c r="K1595" s="3">
        <v>44105</v>
      </c>
      <c r="L1595" s="3">
        <v>44114</v>
      </c>
      <c r="M1595" s="1">
        <v>615</v>
      </c>
      <c r="N1595" s="1" t="s">
        <v>8813</v>
      </c>
      <c r="O1595" s="1" t="s">
        <v>8814</v>
      </c>
      <c r="P1595" s="1">
        <v>46</v>
      </c>
      <c r="Q1595" s="1" t="s">
        <v>8815</v>
      </c>
      <c r="R1595">
        <f t="shared" ca="1" si="24"/>
        <v>0</v>
      </c>
      <c r="S1595">
        <f t="shared" ca="1" si="24"/>
        <v>0</v>
      </c>
    </row>
    <row r="1596" spans="1:19" ht="13.2">
      <c r="A1596" s="1" t="s">
        <v>8816</v>
      </c>
      <c r="B1596" s="1">
        <v>37</v>
      </c>
      <c r="C1596" s="1" t="str">
        <f ca="1">IFERROR(__xludf.DUMMYFUNCTION("GOOGLETRANSLATE(D1596,""en"",""pt"")"),"Médio")</f>
        <v>Médio</v>
      </c>
      <c r="D1596" s="3">
        <v>44472</v>
      </c>
      <c r="E1596" s="1">
        <v>9</v>
      </c>
      <c r="F1596" s="2" t="str">
        <f ca="1">IFERROR(__xludf.DUMMYFUNCTION("GOOGLETRANSLATE(I1596,""en"",""pt"")"),"Painel")</f>
        <v>Painel</v>
      </c>
      <c r="G1596" s="1" t="s">
        <v>8817</v>
      </c>
      <c r="H1596" s="1" t="s">
        <v>8818</v>
      </c>
      <c r="I1596" s="1" t="str">
        <f ca="1">IFERROR(__xludf.DUMMYFUNCTION("GOOGLETRANSLATE(O1596,""en"",""pt"")"),"11")</f>
        <v>11</v>
      </c>
      <c r="J1596" s="1" t="str">
        <f ca="1">IFERROR(__xludf.DUMMYFUNCTION("GOOGLETRANSLATE(Q1596,""en"",""pt"")"),"Refrigerado")</f>
        <v>Refrigerado</v>
      </c>
      <c r="K1596" s="3">
        <v>44423</v>
      </c>
      <c r="L1596" s="3">
        <v>44434</v>
      </c>
      <c r="M1596" s="1">
        <v>190</v>
      </c>
      <c r="N1596" s="1" t="s">
        <v>7344</v>
      </c>
      <c r="O1596" s="1" t="s">
        <v>8819</v>
      </c>
      <c r="P1596" s="1">
        <v>770</v>
      </c>
      <c r="Q1596" s="1" t="s">
        <v>8821</v>
      </c>
      <c r="R1596">
        <f t="shared" ca="1" si="24"/>
        <v>1</v>
      </c>
      <c r="S1596">
        <f t="shared" ca="1" si="24"/>
        <v>1</v>
      </c>
    </row>
    <row r="1597" spans="1:19" ht="13.2">
      <c r="A1597" s="1" t="s">
        <v>8822</v>
      </c>
      <c r="B1597" s="1">
        <v>60</v>
      </c>
      <c r="C1597" s="1" t="str">
        <f ca="1">IFERROR(__xludf.DUMMYFUNCTION("GOOGLETRANSLATE(D1597,""en"",""pt"")"),"Médio")</f>
        <v>Médio</v>
      </c>
      <c r="D1597" s="3">
        <v>43846</v>
      </c>
      <c r="E1597" s="1">
        <v>4</v>
      </c>
      <c r="F1597" s="2" t="str">
        <f ca="1">IFERROR(__xludf.DUMMYFUNCTION("GOOGLETRANSLATE(I1597,""en"",""pt"")"),"Iogurte")</f>
        <v>Iogurte</v>
      </c>
      <c r="G1597" s="1" t="s">
        <v>345</v>
      </c>
      <c r="H1597" s="6">
        <v>45336</v>
      </c>
      <c r="I1597" s="1" t="str">
        <f ca="1">IFERROR(__xludf.DUMMYFUNCTION("GOOGLETRANSLATE(O1597,""en"",""pt"")"),"28")</f>
        <v>28</v>
      </c>
      <c r="J1597" s="1" t="str">
        <f ca="1">IFERROR(__xludf.DUMMYFUNCTION("GOOGLETRANSLATE(Q1597,""en"",""pt"")"),"Congeladas")</f>
        <v>Congeladas</v>
      </c>
      <c r="K1597" s="3">
        <v>43814</v>
      </c>
      <c r="L1597" s="3">
        <v>43842</v>
      </c>
      <c r="M1597" s="1">
        <v>36</v>
      </c>
      <c r="N1597" s="6">
        <v>45457</v>
      </c>
      <c r="O1597" s="1" t="s">
        <v>8823</v>
      </c>
      <c r="P1597" s="1">
        <v>29</v>
      </c>
      <c r="Q1597" s="1" t="s">
        <v>8824</v>
      </c>
      <c r="R1597">
        <f t="shared" ca="1" si="24"/>
        <v>0</v>
      </c>
      <c r="S1597">
        <f t="shared" ca="1" si="24"/>
        <v>0</v>
      </c>
    </row>
    <row r="1598" spans="1:19" ht="13.2">
      <c r="A1598" s="1" t="s">
        <v>8825</v>
      </c>
      <c r="B1598" s="1">
        <v>88</v>
      </c>
      <c r="C1598" s="1" t="str">
        <f ca="1">IFERROR(__xludf.DUMMYFUNCTION("GOOGLETRANSLATE(D1598,""en"",""pt"")"),"Grande")</f>
        <v>Grande</v>
      </c>
      <c r="D1598" s="3">
        <v>43974</v>
      </c>
      <c r="E1598" s="1">
        <v>6</v>
      </c>
      <c r="F1598" s="2" t="str">
        <f ca="1">IFERROR(__xludf.DUMMYFUNCTION("GOOGLETRANSLATE(I1598,""en"",""pt"")"),"Coalhada")</f>
        <v>Coalhada</v>
      </c>
      <c r="G1598" s="1" t="s">
        <v>8826</v>
      </c>
      <c r="H1598" s="1" t="s">
        <v>8827</v>
      </c>
      <c r="I1598" s="1" t="str">
        <f ca="1">IFERROR(__xludf.DUMMYFUNCTION("GOOGLETRANSLATE(O1598,""en"",""pt"")"),"5")</f>
        <v>5</v>
      </c>
      <c r="J1598" s="1" t="str">
        <f ca="1">IFERROR(__xludf.DUMMYFUNCTION("GOOGLETRANSLATE(Q1598,""en"",""pt"")"),"Refrigerado")</f>
        <v>Refrigerado</v>
      </c>
      <c r="K1598" s="3">
        <v>43920</v>
      </c>
      <c r="L1598" s="3">
        <v>43925</v>
      </c>
      <c r="M1598" s="1">
        <v>578</v>
      </c>
      <c r="N1598" s="1" t="s">
        <v>8828</v>
      </c>
      <c r="O1598" s="1" t="s">
        <v>8829</v>
      </c>
      <c r="P1598" s="1">
        <v>245</v>
      </c>
      <c r="Q1598" s="1" t="s">
        <v>8547</v>
      </c>
      <c r="R1598">
        <f t="shared" ca="1" si="24"/>
        <v>1</v>
      </c>
      <c r="S1598">
        <f t="shared" ca="1" si="24"/>
        <v>0</v>
      </c>
    </row>
    <row r="1599" spans="1:19" ht="13.2">
      <c r="A1599" s="1" t="s">
        <v>8830</v>
      </c>
      <c r="B1599" s="1">
        <v>82</v>
      </c>
      <c r="C1599" s="1" t="str">
        <f ca="1">IFERROR(__xludf.DUMMYFUNCTION("GOOGLETRANSLATE(D1599,""en"",""pt"")"),"Grande")</f>
        <v>Grande</v>
      </c>
      <c r="D1599" s="3">
        <v>43964</v>
      </c>
      <c r="E1599" s="1">
        <v>9</v>
      </c>
      <c r="F1599" s="2" t="str">
        <f ca="1">IFERROR(__xludf.DUMMYFUNCTION("GOOGLETRANSLATE(I1599,""en"",""pt"")"),"Painel")</f>
        <v>Painel</v>
      </c>
      <c r="G1599" s="1" t="s">
        <v>8831</v>
      </c>
      <c r="H1599" s="1" t="s">
        <v>8832</v>
      </c>
      <c r="I1599" s="1" t="str">
        <f ca="1">IFERROR(__xludf.DUMMYFUNCTION("GOOGLETRANSLATE(O1599,""en"",""pt"")"),"12")</f>
        <v>12</v>
      </c>
      <c r="J1599" s="1" t="str">
        <f ca="1">IFERROR(__xludf.DUMMYFUNCTION("GOOGLETRANSLATE(Q1599,""en"",""pt"")"),"Refrigerado")</f>
        <v>Refrigerado</v>
      </c>
      <c r="K1599" s="3">
        <v>43955</v>
      </c>
      <c r="L1599" s="3">
        <v>43967</v>
      </c>
      <c r="M1599" s="1">
        <v>908</v>
      </c>
      <c r="N1599" s="1" t="s">
        <v>4719</v>
      </c>
      <c r="O1599" s="1" t="s">
        <v>8833</v>
      </c>
      <c r="P1599" s="1">
        <v>16</v>
      </c>
      <c r="Q1599" s="1" t="s">
        <v>8835</v>
      </c>
      <c r="R1599">
        <f t="shared" ca="1" si="24"/>
        <v>0</v>
      </c>
      <c r="S1599">
        <f t="shared" ca="1" si="24"/>
        <v>1</v>
      </c>
    </row>
    <row r="1600" spans="1:19" ht="13.2">
      <c r="A1600" s="1" t="s">
        <v>8836</v>
      </c>
      <c r="B1600" s="1">
        <v>54</v>
      </c>
      <c r="C1600" s="1" t="str">
        <f ca="1">IFERROR(__xludf.DUMMYFUNCTION("GOOGLETRANSLATE(D1600,""en"",""pt"")"),"Grande")</f>
        <v>Grande</v>
      </c>
      <c r="D1600" s="3">
        <v>44339</v>
      </c>
      <c r="E1600" s="1">
        <v>2</v>
      </c>
      <c r="F1600" s="2" t="str">
        <f ca="1">IFERROR(__xludf.DUMMYFUNCTION("GOOGLETRANSLATE(I1600,""en"",""pt"")"),"Manteiga")</f>
        <v>Manteiga</v>
      </c>
      <c r="G1600" s="1" t="s">
        <v>8837</v>
      </c>
      <c r="H1600" s="1" t="s">
        <v>3284</v>
      </c>
      <c r="I1600" s="1" t="str">
        <f ca="1">IFERROR(__xludf.DUMMYFUNCTION("GOOGLETRANSLATE(O1600,""en"",""pt"")"),"37")</f>
        <v>37</v>
      </c>
      <c r="J1600" s="1" t="str">
        <f ca="1">IFERROR(__xludf.DUMMYFUNCTION("GOOGLETRANSLATE(Q1600,""en"",""pt"")"),"Congeladas")</f>
        <v>Congeladas</v>
      </c>
      <c r="K1600" s="3">
        <v>44282</v>
      </c>
      <c r="L1600" s="3">
        <v>44319</v>
      </c>
      <c r="M1600" s="1">
        <v>460</v>
      </c>
      <c r="N1600" s="1" t="s">
        <v>718</v>
      </c>
      <c r="O1600" s="1" t="s">
        <v>8838</v>
      </c>
      <c r="P1600" s="1">
        <v>266</v>
      </c>
      <c r="Q1600" s="1" t="s">
        <v>8839</v>
      </c>
      <c r="R1600">
        <f t="shared" ca="1" si="24"/>
        <v>1</v>
      </c>
      <c r="S1600">
        <f t="shared" ca="1" si="24"/>
        <v>0</v>
      </c>
    </row>
    <row r="1601" spans="1:19" ht="13.2">
      <c r="A1601" s="1" t="s">
        <v>6245</v>
      </c>
      <c r="B1601" s="1">
        <v>78</v>
      </c>
      <c r="C1601" s="1" t="str">
        <f ca="1">IFERROR(__xludf.DUMMYFUNCTION("GOOGLETRANSLATE(D1601,""en"",""pt"")"),"Pequeno")</f>
        <v>Pequeno</v>
      </c>
      <c r="D1601" s="3">
        <v>44870</v>
      </c>
      <c r="E1601" s="1">
        <v>8</v>
      </c>
      <c r="F1601" s="2" t="str">
        <f ca="1">IFERROR(__xludf.DUMMYFUNCTION("GOOGLETRANSLATE(I1601,""en"",""pt"")"),"Soro de leite coalhado")</f>
        <v>Soro de leite coalhado</v>
      </c>
      <c r="G1601" s="1" t="s">
        <v>8840</v>
      </c>
      <c r="H1601" s="1" t="s">
        <v>3079</v>
      </c>
      <c r="I1601" s="1" t="str">
        <f ca="1">IFERROR(__xludf.DUMMYFUNCTION("GOOGLETRANSLATE(O1601,""en"",""pt"")"),"7")</f>
        <v>7</v>
      </c>
      <c r="J1601" s="1" t="str">
        <f ca="1">IFERROR(__xludf.DUMMYFUNCTION("GOOGLETRANSLATE(Q1601,""en"",""pt"")"),"Refrigerado")</f>
        <v>Refrigerado</v>
      </c>
      <c r="K1601" s="3">
        <v>44862</v>
      </c>
      <c r="L1601" s="3">
        <v>44869</v>
      </c>
      <c r="M1601" s="1">
        <v>98</v>
      </c>
      <c r="N1601" s="1" t="s">
        <v>8841</v>
      </c>
      <c r="O1601" s="5">
        <v>2146227</v>
      </c>
      <c r="P1601" s="1">
        <v>104</v>
      </c>
      <c r="Q1601" s="1" t="s">
        <v>8842</v>
      </c>
      <c r="R1601">
        <f t="shared" ca="1" si="24"/>
        <v>0</v>
      </c>
      <c r="S1601">
        <f t="shared" ca="1" si="24"/>
        <v>0</v>
      </c>
    </row>
    <row r="1602" spans="1:19" ht="13.2">
      <c r="A1602" s="1" t="s">
        <v>8843</v>
      </c>
      <c r="B1602" s="1">
        <v>88</v>
      </c>
      <c r="C1602" s="1" t="str">
        <f ca="1">IFERROR(__xludf.DUMMYFUNCTION("GOOGLETRANSLATE(D1602,""en"",""pt"")"),"Grande")</f>
        <v>Grande</v>
      </c>
      <c r="D1602" s="3">
        <v>44451</v>
      </c>
      <c r="E1602" s="1">
        <v>6</v>
      </c>
      <c r="F1602" s="2" t="str">
        <f ca="1">IFERROR(__xludf.DUMMYFUNCTION("GOOGLETRANSLATE(I1602,""en"",""pt"")"),"Coalhada")</f>
        <v>Coalhada</v>
      </c>
      <c r="G1602" s="1" t="s">
        <v>8844</v>
      </c>
      <c r="H1602" s="1" t="s">
        <v>3553</v>
      </c>
      <c r="I1602" s="1" t="str">
        <f ca="1">IFERROR(__xludf.DUMMYFUNCTION("GOOGLETRANSLATE(O1602,""en"",""pt"")"),"6")</f>
        <v>6</v>
      </c>
      <c r="J1602" s="1" t="str">
        <f ca="1">IFERROR(__xludf.DUMMYFUNCTION("GOOGLETRANSLATE(Q1602,""en"",""pt"")"),"Refrigerado")</f>
        <v>Refrigerado</v>
      </c>
      <c r="K1602" s="3">
        <v>44434</v>
      </c>
      <c r="L1602" s="3">
        <v>44440</v>
      </c>
      <c r="M1602" s="1">
        <v>6</v>
      </c>
      <c r="N1602" s="1" t="s">
        <v>8845</v>
      </c>
      <c r="O1602" s="1" t="s">
        <v>8846</v>
      </c>
      <c r="P1602" s="1">
        <v>25</v>
      </c>
      <c r="Q1602" s="1" t="s">
        <v>2691</v>
      </c>
      <c r="R1602">
        <f t="shared" ca="1" si="24"/>
        <v>0</v>
      </c>
      <c r="S1602">
        <f t="shared" ca="1" si="24"/>
        <v>1</v>
      </c>
    </row>
    <row r="1603" spans="1:19" ht="13.2">
      <c r="A1603" s="1" t="s">
        <v>8848</v>
      </c>
      <c r="B1603" s="1">
        <v>53</v>
      </c>
      <c r="C1603" s="1" t="str">
        <f ca="1">IFERROR(__xludf.DUMMYFUNCTION("GOOGLETRANSLATE(D1603,""en"",""pt"")"),"Pequeno")</f>
        <v>Pequeno</v>
      </c>
      <c r="D1603" s="3">
        <v>43964</v>
      </c>
      <c r="E1603" s="1">
        <v>5</v>
      </c>
      <c r="F1603" s="2" t="str">
        <f ca="1">IFERROR(__xludf.DUMMYFUNCTION("GOOGLETRANSLATE(I1603,""en"",""pt"")"),"Sorvete")</f>
        <v>Sorvete</v>
      </c>
      <c r="G1603" s="1" t="s">
        <v>8849</v>
      </c>
      <c r="H1603" s="1" t="s">
        <v>4715</v>
      </c>
      <c r="I1603" s="1" t="str">
        <f ca="1">IFERROR(__xludf.DUMMYFUNCTION("GOOGLETRANSLATE(O1603,""en"",""pt"")"),"21")</f>
        <v>21</v>
      </c>
      <c r="J1603" s="1" t="str">
        <f ca="1">IFERROR(__xludf.DUMMYFUNCTION("GOOGLETRANSLATE(Q1603,""en"",""pt"")"),"Congeladas")</f>
        <v>Congeladas</v>
      </c>
      <c r="K1603" s="3">
        <v>43963</v>
      </c>
      <c r="L1603" s="3">
        <v>43984</v>
      </c>
      <c r="M1603" s="1">
        <v>570</v>
      </c>
      <c r="N1603" s="1" t="s">
        <v>376</v>
      </c>
      <c r="O1603" s="1" t="s">
        <v>8850</v>
      </c>
      <c r="P1603" s="1">
        <v>366</v>
      </c>
      <c r="Q1603" s="1" t="s">
        <v>564</v>
      </c>
      <c r="R1603">
        <f t="shared" ref="R1603:S1666" ca="1" si="25">RANDBETWEEN(0,1)</f>
        <v>1</v>
      </c>
      <c r="S1603">
        <f t="shared" ca="1" si="25"/>
        <v>1</v>
      </c>
    </row>
    <row r="1604" spans="1:19" ht="13.2">
      <c r="A1604" s="1" t="s">
        <v>8852</v>
      </c>
      <c r="B1604" s="1">
        <v>96</v>
      </c>
      <c r="C1604" s="1" t="str">
        <f ca="1">IFERROR(__xludf.DUMMYFUNCTION("GOOGLETRANSLATE(D1604,""en"",""pt"")"),"Pequeno")</f>
        <v>Pequeno</v>
      </c>
      <c r="D1604" s="3">
        <v>43480</v>
      </c>
      <c r="E1604" s="1">
        <v>3</v>
      </c>
      <c r="F1604" s="2" t="str">
        <f ca="1">IFERROR(__xludf.DUMMYFUNCTION("GOOGLETRANSLATE(I1604,""en"",""pt"")"),"Queijo")</f>
        <v>Queijo</v>
      </c>
      <c r="G1604" s="1" t="s">
        <v>8853</v>
      </c>
      <c r="H1604" s="1" t="s">
        <v>1833</v>
      </c>
      <c r="I1604" s="1" t="str">
        <f ca="1">IFERROR(__xludf.DUMMYFUNCTION("GOOGLETRANSLATE(O1604,""en"",""pt"")"),"74")</f>
        <v>74</v>
      </c>
      <c r="J1604" s="1" t="str">
        <f ca="1">IFERROR(__xludf.DUMMYFUNCTION("GOOGLETRANSLATE(Q1604,""en"",""pt"")"),"Congeladas")</f>
        <v>Congeladas</v>
      </c>
      <c r="K1604" s="3">
        <v>43464</v>
      </c>
      <c r="L1604" s="3">
        <v>43538</v>
      </c>
      <c r="M1604" s="1">
        <v>486</v>
      </c>
      <c r="N1604" s="1" t="s">
        <v>3434</v>
      </c>
      <c r="O1604" s="1" t="s">
        <v>8854</v>
      </c>
      <c r="P1604" s="1">
        <v>178</v>
      </c>
      <c r="Q1604" s="1" t="s">
        <v>8855</v>
      </c>
      <c r="R1604">
        <f t="shared" ca="1" si="25"/>
        <v>1</v>
      </c>
      <c r="S1604">
        <f t="shared" ca="1" si="25"/>
        <v>0</v>
      </c>
    </row>
    <row r="1605" spans="1:19" ht="13.2">
      <c r="A1605" s="1" t="s">
        <v>8856</v>
      </c>
      <c r="B1605" s="1">
        <v>30</v>
      </c>
      <c r="C1605" s="1" t="str">
        <f ca="1">IFERROR(__xludf.DUMMYFUNCTION("GOOGLETRANSLATE(D1605,""en"",""pt"")"),"Médio")</f>
        <v>Médio</v>
      </c>
      <c r="D1605" s="3">
        <v>43711</v>
      </c>
      <c r="E1605" s="1">
        <v>7</v>
      </c>
      <c r="F1605" s="2" t="str">
        <f ca="1">IFERROR(__xludf.DUMMYFUNCTION("GOOGLETRANSLATE(I1605,""en"",""pt"")"),"Lassi")</f>
        <v>Lassi</v>
      </c>
      <c r="G1605" s="1" t="s">
        <v>8857</v>
      </c>
      <c r="H1605" s="1" t="s">
        <v>8858</v>
      </c>
      <c r="I1605" s="1" t="str">
        <f ca="1">IFERROR(__xludf.DUMMYFUNCTION("GOOGLETRANSLATE(O1605,""en"",""pt"")"),"14")</f>
        <v>14</v>
      </c>
      <c r="J1605" s="1" t="str">
        <f ca="1">IFERROR(__xludf.DUMMYFUNCTION("GOOGLETRANSLATE(Q1605,""en"",""pt"")"),"Refrigerado")</f>
        <v>Refrigerado</v>
      </c>
      <c r="K1605" s="3">
        <v>43691</v>
      </c>
      <c r="L1605" s="3">
        <v>43705</v>
      </c>
      <c r="M1605" s="1">
        <v>62</v>
      </c>
      <c r="N1605" s="1" t="s">
        <v>7629</v>
      </c>
      <c r="O1605" s="7">
        <v>962202</v>
      </c>
      <c r="P1605" s="1">
        <v>106</v>
      </c>
      <c r="Q1605" s="1" t="s">
        <v>8859</v>
      </c>
      <c r="R1605">
        <f t="shared" ca="1" si="25"/>
        <v>1</v>
      </c>
      <c r="S1605">
        <f t="shared" ca="1" si="25"/>
        <v>0</v>
      </c>
    </row>
    <row r="1606" spans="1:19" ht="13.2">
      <c r="A1606" s="1" t="s">
        <v>8860</v>
      </c>
      <c r="B1606" s="1">
        <v>55</v>
      </c>
      <c r="C1606" s="1" t="str">
        <f ca="1">IFERROR(__xludf.DUMMYFUNCTION("GOOGLETRANSLATE(D1606,""en"",""pt"")"),"Médio")</f>
        <v>Médio</v>
      </c>
      <c r="D1606" s="3">
        <v>44638</v>
      </c>
      <c r="E1606" s="1">
        <v>9</v>
      </c>
      <c r="F1606" s="2" t="str">
        <f ca="1">IFERROR(__xludf.DUMMYFUNCTION("GOOGLETRANSLATE(I1606,""en"",""pt"")"),"Painel")</f>
        <v>Painel</v>
      </c>
      <c r="G1606" s="1" t="s">
        <v>8861</v>
      </c>
      <c r="H1606" s="1" t="s">
        <v>3278</v>
      </c>
      <c r="I1606" s="1" t="str">
        <f ca="1">IFERROR(__xludf.DUMMYFUNCTION("GOOGLETRANSLATE(O1606,""en"",""pt"")"),"7")</f>
        <v>7</v>
      </c>
      <c r="J1606" s="1" t="str">
        <f ca="1">IFERROR(__xludf.DUMMYFUNCTION("GOOGLETRANSLATE(Q1606,""en"",""pt"")"),"Refrigerado")</f>
        <v>Refrigerado</v>
      </c>
      <c r="K1606" s="3">
        <v>44578</v>
      </c>
      <c r="L1606" s="3">
        <v>44585</v>
      </c>
      <c r="M1606" s="1">
        <v>2</v>
      </c>
      <c r="N1606" s="1" t="s">
        <v>5071</v>
      </c>
      <c r="O1606" s="1" t="s">
        <v>8862</v>
      </c>
      <c r="P1606" s="1">
        <v>4</v>
      </c>
      <c r="Q1606" s="1" t="s">
        <v>4119</v>
      </c>
      <c r="R1606">
        <f t="shared" ca="1" si="25"/>
        <v>1</v>
      </c>
      <c r="S1606">
        <f t="shared" ca="1" si="25"/>
        <v>0</v>
      </c>
    </row>
    <row r="1607" spans="1:19" ht="13.2">
      <c r="A1607" s="1" t="s">
        <v>8863</v>
      </c>
      <c r="B1607" s="1">
        <v>10</v>
      </c>
      <c r="C1607" s="1" t="str">
        <f ca="1">IFERROR(__xludf.DUMMYFUNCTION("GOOGLETRANSLATE(D1607,""en"",""pt"")"),"Pequeno")</f>
        <v>Pequeno</v>
      </c>
      <c r="D1607" s="3">
        <v>43804</v>
      </c>
      <c r="E1607" s="1">
        <v>2</v>
      </c>
      <c r="F1607" s="2" t="str">
        <f ca="1">IFERROR(__xludf.DUMMYFUNCTION("GOOGLETRANSLATE(I1607,""en"",""pt"")"),"Manteiga")</f>
        <v>Manteiga</v>
      </c>
      <c r="G1607" s="1" t="s">
        <v>8864</v>
      </c>
      <c r="H1607" s="6">
        <v>45502</v>
      </c>
      <c r="I1607" s="1" t="str">
        <f ca="1">IFERROR(__xludf.DUMMYFUNCTION("GOOGLETRANSLATE(O1607,""en"",""pt"")"),"28")</f>
        <v>28</v>
      </c>
      <c r="J1607" s="1" t="str">
        <f ca="1">IFERROR(__xludf.DUMMYFUNCTION("GOOGLETRANSLATE(Q1607,""en"",""pt"")"),"Congeladas")</f>
        <v>Congeladas</v>
      </c>
      <c r="K1607" s="3">
        <v>43781</v>
      </c>
      <c r="L1607" s="3">
        <v>43809</v>
      </c>
      <c r="M1607" s="1">
        <v>130</v>
      </c>
      <c r="N1607" s="1" t="s">
        <v>8865</v>
      </c>
      <c r="O1607" s="5">
        <v>779826</v>
      </c>
      <c r="P1607" s="1">
        <v>841</v>
      </c>
      <c r="Q1607" s="1" t="s">
        <v>3120</v>
      </c>
      <c r="R1607">
        <f t="shared" ca="1" si="25"/>
        <v>1</v>
      </c>
      <c r="S1607">
        <f t="shared" ca="1" si="25"/>
        <v>0</v>
      </c>
    </row>
    <row r="1608" spans="1:19" ht="13.2">
      <c r="A1608" s="1" t="s">
        <v>8867</v>
      </c>
      <c r="B1608" s="1">
        <v>52</v>
      </c>
      <c r="C1608" s="1" t="str">
        <f ca="1">IFERROR(__xludf.DUMMYFUNCTION("GOOGLETRANSLATE(D1608,""en"",""pt"")"),"Médio")</f>
        <v>Médio</v>
      </c>
      <c r="D1608" s="3">
        <v>44892</v>
      </c>
      <c r="E1608" s="1">
        <v>4</v>
      </c>
      <c r="F1608" s="2" t="str">
        <f ca="1">IFERROR(__xludf.DUMMYFUNCTION("GOOGLETRANSLATE(I1608,""en"",""pt"")"),"Iogurte")</f>
        <v>Iogurte</v>
      </c>
      <c r="G1608" s="1" t="s">
        <v>8868</v>
      </c>
      <c r="H1608" s="1" t="s">
        <v>6908</v>
      </c>
      <c r="I1608" s="1" t="str">
        <f ca="1">IFERROR(__xludf.DUMMYFUNCTION("GOOGLETRANSLATE(O1608,""en"",""pt"")"),"22")</f>
        <v>22</v>
      </c>
      <c r="J1608" s="1" t="str">
        <f ca="1">IFERROR(__xludf.DUMMYFUNCTION("GOOGLETRANSLATE(Q1608,""en"",""pt"")"),"Refrigerado")</f>
        <v>Refrigerado</v>
      </c>
      <c r="K1608" s="3">
        <v>44837</v>
      </c>
      <c r="L1608" s="3">
        <v>44859</v>
      </c>
      <c r="M1608" s="1">
        <v>328</v>
      </c>
      <c r="N1608" s="1" t="s">
        <v>1607</v>
      </c>
      <c r="O1608" s="1" t="s">
        <v>8869</v>
      </c>
      <c r="P1608" s="1">
        <v>223</v>
      </c>
      <c r="Q1608" s="1" t="s">
        <v>8871</v>
      </c>
      <c r="R1608">
        <f t="shared" ca="1" si="25"/>
        <v>1</v>
      </c>
      <c r="S1608">
        <f t="shared" ca="1" si="25"/>
        <v>0</v>
      </c>
    </row>
    <row r="1609" spans="1:19" ht="13.2">
      <c r="A1609" s="1" t="s">
        <v>8872</v>
      </c>
      <c r="B1609" s="1">
        <v>94</v>
      </c>
      <c r="C1609" s="1" t="str">
        <f ca="1">IFERROR(__xludf.DUMMYFUNCTION("GOOGLETRANSLATE(D1609,""en"",""pt"")"),"Pequeno")</f>
        <v>Pequeno</v>
      </c>
      <c r="D1609" s="3">
        <v>44807</v>
      </c>
      <c r="E1609" s="1">
        <v>1</v>
      </c>
      <c r="F1609" s="2" t="str">
        <f ca="1">IFERROR(__xludf.DUMMYFUNCTION("GOOGLETRANSLATE(I1609,""en"",""pt"")"),"Leite")</f>
        <v>Leite</v>
      </c>
      <c r="G1609" s="1" t="s">
        <v>295</v>
      </c>
      <c r="H1609" s="1" t="s">
        <v>5698</v>
      </c>
      <c r="I1609" s="1" t="str">
        <f ca="1">IFERROR(__xludf.DUMMYFUNCTION("GOOGLETRANSLATE(O1609,""en"",""pt"")"),"1")</f>
        <v>1</v>
      </c>
      <c r="J1609" s="1" t="str">
        <f ca="1">IFERROR(__xludf.DUMMYFUNCTION("GOOGLETRANSLATE(Q1609,""en"",""pt"")"),"Pacote de polietileno")</f>
        <v>Pacote de polietileno</v>
      </c>
      <c r="K1609" s="3">
        <v>44793</v>
      </c>
      <c r="L1609" s="3">
        <v>44794</v>
      </c>
      <c r="M1609" s="1">
        <v>4</v>
      </c>
      <c r="N1609" s="1" t="s">
        <v>8873</v>
      </c>
      <c r="O1609" s="1" t="s">
        <v>8874</v>
      </c>
      <c r="P1609" s="1">
        <v>4</v>
      </c>
      <c r="Q1609" s="1" t="s">
        <v>1600</v>
      </c>
      <c r="R1609">
        <f t="shared" ca="1" si="25"/>
        <v>0</v>
      </c>
      <c r="S1609">
        <f t="shared" ca="1" si="25"/>
        <v>0</v>
      </c>
    </row>
    <row r="1610" spans="1:19" ht="13.2">
      <c r="A1610" s="1" t="s">
        <v>8876</v>
      </c>
      <c r="B1610" s="1">
        <v>10</v>
      </c>
      <c r="C1610" s="1" t="str">
        <f ca="1">IFERROR(__xludf.DUMMYFUNCTION("GOOGLETRANSLATE(D1610,""en"",""pt"")"),"Grande")</f>
        <v>Grande</v>
      </c>
      <c r="D1610" s="3">
        <v>44578</v>
      </c>
      <c r="E1610" s="1">
        <v>2</v>
      </c>
      <c r="F1610" s="2" t="str">
        <f ca="1">IFERROR(__xludf.DUMMYFUNCTION("GOOGLETRANSLATE(I1610,""en"",""pt"")"),"Manteiga")</f>
        <v>Manteiga</v>
      </c>
      <c r="G1610" s="1" t="s">
        <v>8877</v>
      </c>
      <c r="H1610" s="1" t="s">
        <v>8878</v>
      </c>
      <c r="I1610" s="1" t="str">
        <f ca="1">IFERROR(__xludf.DUMMYFUNCTION("GOOGLETRANSLATE(O1610,""en"",""pt"")"),"31")</f>
        <v>31</v>
      </c>
      <c r="J1610" s="1" t="str">
        <f ca="1">IFERROR(__xludf.DUMMYFUNCTION("GOOGLETRANSLATE(Q1610,""en"",""pt"")"),"Refrigerado")</f>
        <v>Refrigerado</v>
      </c>
      <c r="K1610" s="3">
        <v>44546</v>
      </c>
      <c r="L1610" s="3">
        <v>44577</v>
      </c>
      <c r="M1610" s="1">
        <v>119</v>
      </c>
      <c r="N1610" s="1" t="s">
        <v>8879</v>
      </c>
      <c r="O1610" s="1" t="s">
        <v>8880</v>
      </c>
      <c r="P1610" s="1">
        <v>644</v>
      </c>
      <c r="Q1610" s="1" t="s">
        <v>8881</v>
      </c>
      <c r="R1610">
        <f t="shared" ca="1" si="25"/>
        <v>1</v>
      </c>
      <c r="S1610">
        <f t="shared" ca="1" si="25"/>
        <v>0</v>
      </c>
    </row>
    <row r="1611" spans="1:19" ht="13.2">
      <c r="A1611" s="1" t="s">
        <v>8882</v>
      </c>
      <c r="B1611" s="1">
        <v>70</v>
      </c>
      <c r="C1611" s="1" t="str">
        <f ca="1">IFERROR(__xludf.DUMMYFUNCTION("GOOGLETRANSLATE(D1611,""en"",""pt"")"),"Médio")</f>
        <v>Médio</v>
      </c>
      <c r="D1611" s="3">
        <v>44558</v>
      </c>
      <c r="E1611" s="1">
        <v>10</v>
      </c>
      <c r="F1611" s="2" t="str">
        <f ca="1">IFERROR(__xludf.DUMMYFUNCTION("GOOGLETRANSLATE(I1611,""en"",""pt"")"),"ghee")</f>
        <v>ghee</v>
      </c>
      <c r="G1611" s="1" t="s">
        <v>8883</v>
      </c>
      <c r="H1611" s="1" t="s">
        <v>2608</v>
      </c>
      <c r="I1611" s="1" t="str">
        <f ca="1">IFERROR(__xludf.DUMMYFUNCTION("GOOGLETRANSLATE(O1611,""en"",""pt"")"),"81")</f>
        <v>81</v>
      </c>
      <c r="J1611" s="1" t="str">
        <f ca="1">IFERROR(__xludf.DUMMYFUNCTION("GOOGLETRANSLATE(Q1611,""en"",""pt"")"),"Ambiente")</f>
        <v>Ambiente</v>
      </c>
      <c r="K1611" s="3">
        <v>44517</v>
      </c>
      <c r="L1611" s="3">
        <v>44598</v>
      </c>
      <c r="M1611" s="1">
        <v>586</v>
      </c>
      <c r="N1611" s="1" t="s">
        <v>2203</v>
      </c>
      <c r="O1611" s="1" t="s">
        <v>8884</v>
      </c>
      <c r="P1611" s="1">
        <v>252</v>
      </c>
      <c r="Q1611" s="1" t="s">
        <v>8885</v>
      </c>
      <c r="R1611">
        <f t="shared" ca="1" si="25"/>
        <v>0</v>
      </c>
      <c r="S1611">
        <f t="shared" ca="1" si="25"/>
        <v>0</v>
      </c>
    </row>
    <row r="1612" spans="1:19" ht="13.2">
      <c r="A1612" s="1" t="s">
        <v>8886</v>
      </c>
      <c r="B1612" s="1">
        <v>58</v>
      </c>
      <c r="C1612" s="1" t="str">
        <f ca="1">IFERROR(__xludf.DUMMYFUNCTION("GOOGLETRANSLATE(D1612,""en"",""pt"")"),"Pequeno")</f>
        <v>Pequeno</v>
      </c>
      <c r="D1612" s="3">
        <v>44299</v>
      </c>
      <c r="E1612" s="1">
        <v>9</v>
      </c>
      <c r="F1612" s="2" t="str">
        <f ca="1">IFERROR(__xludf.DUMMYFUNCTION("GOOGLETRANSLATE(I1612,""en"",""pt"")"),"Painel")</f>
        <v>Painel</v>
      </c>
      <c r="G1612" s="1" t="s">
        <v>8887</v>
      </c>
      <c r="H1612" s="1" t="s">
        <v>8888</v>
      </c>
      <c r="I1612" s="1" t="str">
        <f ca="1">IFERROR(__xludf.DUMMYFUNCTION("GOOGLETRANSLATE(O1612,""en"",""pt"")"),"11")</f>
        <v>11</v>
      </c>
      <c r="J1612" s="1" t="str">
        <f ca="1">IFERROR(__xludf.DUMMYFUNCTION("GOOGLETRANSLATE(Q1612,""en"",""pt"")"),"Refrigerado")</f>
        <v>Refrigerado</v>
      </c>
      <c r="K1612" s="3">
        <v>44250</v>
      </c>
      <c r="L1612" s="3">
        <v>44261</v>
      </c>
      <c r="M1612" s="1">
        <v>62</v>
      </c>
      <c r="N1612" s="1" t="s">
        <v>480</v>
      </c>
      <c r="O1612" s="1" t="s">
        <v>8889</v>
      </c>
      <c r="P1612" s="1">
        <v>151</v>
      </c>
      <c r="Q1612" s="6">
        <v>45559</v>
      </c>
      <c r="R1612">
        <f t="shared" ca="1" si="25"/>
        <v>1</v>
      </c>
      <c r="S1612">
        <f t="shared" ca="1" si="25"/>
        <v>1</v>
      </c>
    </row>
    <row r="1613" spans="1:19" ht="13.2">
      <c r="A1613" s="1" t="s">
        <v>8891</v>
      </c>
      <c r="B1613" s="1">
        <v>27</v>
      </c>
      <c r="C1613" s="1" t="str">
        <f ca="1">IFERROR(__xludf.DUMMYFUNCTION("GOOGLETRANSLATE(D1613,""en"",""pt"")"),"Grande")</f>
        <v>Grande</v>
      </c>
      <c r="D1613" s="3">
        <v>44744</v>
      </c>
      <c r="E1613" s="1">
        <v>9</v>
      </c>
      <c r="F1613" s="2" t="str">
        <f ca="1">IFERROR(__xludf.DUMMYFUNCTION("GOOGLETRANSLATE(I1613,""en"",""pt"")"),"Painel")</f>
        <v>Painel</v>
      </c>
      <c r="G1613" s="1" t="s">
        <v>8892</v>
      </c>
      <c r="H1613" s="1" t="s">
        <v>8074</v>
      </c>
      <c r="I1613" s="1" t="str">
        <f ca="1">IFERROR(__xludf.DUMMYFUNCTION("GOOGLETRANSLATE(O1613,""en"",""pt"")"),"12")</f>
        <v>12</v>
      </c>
      <c r="J1613" s="1" t="str">
        <f ca="1">IFERROR(__xludf.DUMMYFUNCTION("GOOGLETRANSLATE(Q1613,""en"",""pt"")"),"Refrigerado")</f>
        <v>Refrigerado</v>
      </c>
      <c r="K1613" s="3">
        <v>44722</v>
      </c>
      <c r="L1613" s="3">
        <v>44734</v>
      </c>
      <c r="M1613" s="1">
        <v>273</v>
      </c>
      <c r="N1613" s="6">
        <v>45350</v>
      </c>
      <c r="O1613" s="1" t="s">
        <v>8893</v>
      </c>
      <c r="P1613" s="1">
        <v>268</v>
      </c>
      <c r="Q1613" s="1" t="s">
        <v>8895</v>
      </c>
      <c r="R1613">
        <f t="shared" ca="1" si="25"/>
        <v>1</v>
      </c>
      <c r="S1613">
        <f t="shared" ca="1" si="25"/>
        <v>1</v>
      </c>
    </row>
    <row r="1614" spans="1:19" ht="13.2">
      <c r="A1614" s="1" t="s">
        <v>8896</v>
      </c>
      <c r="B1614" s="1">
        <v>22</v>
      </c>
      <c r="C1614" s="1" t="str">
        <f ca="1">IFERROR(__xludf.DUMMYFUNCTION("GOOGLETRANSLATE(D1614,""en"",""pt"")"),"Grande")</f>
        <v>Grande</v>
      </c>
      <c r="D1614" s="3">
        <v>44380</v>
      </c>
      <c r="E1614" s="1">
        <v>8</v>
      </c>
      <c r="F1614" s="2" t="str">
        <f ca="1">IFERROR(__xludf.DUMMYFUNCTION("GOOGLETRANSLATE(I1614,""en"",""pt"")"),"Soro de leite coalhado")</f>
        <v>Soro de leite coalhado</v>
      </c>
      <c r="G1614" s="1" t="s">
        <v>8897</v>
      </c>
      <c r="H1614" s="1" t="s">
        <v>4527</v>
      </c>
      <c r="I1614" s="1" t="str">
        <f ca="1">IFERROR(__xludf.DUMMYFUNCTION("GOOGLETRANSLATE(O1614,""en"",""pt"")"),"9")</f>
        <v>9</v>
      </c>
      <c r="J1614" s="1" t="str">
        <f ca="1">IFERROR(__xludf.DUMMYFUNCTION("GOOGLETRANSLATE(Q1614,""en"",""pt"")"),"Refrigerado")</f>
        <v>Refrigerado</v>
      </c>
      <c r="K1614" s="3">
        <v>44326</v>
      </c>
      <c r="L1614" s="3">
        <v>44335</v>
      </c>
      <c r="M1614" s="1">
        <v>69</v>
      </c>
      <c r="N1614" s="1" t="s">
        <v>8898</v>
      </c>
      <c r="O1614" s="1" t="s">
        <v>8899</v>
      </c>
      <c r="P1614" s="1">
        <v>369</v>
      </c>
      <c r="Q1614" s="1" t="s">
        <v>8901</v>
      </c>
      <c r="R1614">
        <f t="shared" ca="1" si="25"/>
        <v>0</v>
      </c>
      <c r="S1614">
        <f t="shared" ca="1" si="25"/>
        <v>0</v>
      </c>
    </row>
    <row r="1615" spans="1:19" ht="13.2">
      <c r="A1615" s="1" t="s">
        <v>8902</v>
      </c>
      <c r="B1615" s="1">
        <v>84</v>
      </c>
      <c r="C1615" s="1" t="str">
        <f ca="1">IFERROR(__xludf.DUMMYFUNCTION("GOOGLETRANSLATE(D1615,""en"",""pt"")"),"Grande")</f>
        <v>Grande</v>
      </c>
      <c r="D1615" s="3">
        <v>44605</v>
      </c>
      <c r="E1615" s="1">
        <v>5</v>
      </c>
      <c r="F1615" s="2" t="str">
        <f ca="1">IFERROR(__xludf.DUMMYFUNCTION("GOOGLETRANSLATE(I1615,""en"",""pt"")"),"Sorvete")</f>
        <v>Sorvete</v>
      </c>
      <c r="G1615" s="1" t="s">
        <v>8903</v>
      </c>
      <c r="H1615" s="1" t="s">
        <v>1389</v>
      </c>
      <c r="I1615" s="1" t="str">
        <f ca="1">IFERROR(__xludf.DUMMYFUNCTION("GOOGLETRANSLATE(O1615,""en"",""pt"")"),"29")</f>
        <v>29</v>
      </c>
      <c r="J1615" s="1" t="str">
        <f ca="1">IFERROR(__xludf.DUMMYFUNCTION("GOOGLETRANSLATE(Q1615,""en"",""pt"")"),"Congeladas")</f>
        <v>Congeladas</v>
      </c>
      <c r="K1615" s="3">
        <v>44550</v>
      </c>
      <c r="L1615" s="3">
        <v>44579</v>
      </c>
      <c r="M1615" s="1">
        <v>653</v>
      </c>
      <c r="N1615" s="1" t="s">
        <v>8904</v>
      </c>
      <c r="O1615" s="1" t="s">
        <v>8905</v>
      </c>
      <c r="P1615" s="1">
        <v>259</v>
      </c>
      <c r="Q1615" s="1" t="s">
        <v>8907</v>
      </c>
      <c r="R1615">
        <f t="shared" ca="1" si="25"/>
        <v>1</v>
      </c>
      <c r="S1615">
        <f t="shared" ca="1" si="25"/>
        <v>0</v>
      </c>
    </row>
    <row r="1616" spans="1:19" ht="13.2">
      <c r="A1616" s="1" t="s">
        <v>8908</v>
      </c>
      <c r="B1616" s="1">
        <v>68</v>
      </c>
      <c r="C1616" s="1" t="str">
        <f ca="1">IFERROR(__xludf.DUMMYFUNCTION("GOOGLETRANSLATE(D1616,""en"",""pt"")"),"Médio")</f>
        <v>Médio</v>
      </c>
      <c r="D1616" s="3">
        <v>44478</v>
      </c>
      <c r="E1616" s="1">
        <v>10</v>
      </c>
      <c r="F1616" s="2" t="str">
        <f ca="1">IFERROR(__xludf.DUMMYFUNCTION("GOOGLETRANSLATE(I1616,""en"",""pt"")"),"ghee")</f>
        <v>ghee</v>
      </c>
      <c r="G1616" s="1" t="s">
        <v>8909</v>
      </c>
      <c r="H1616" s="1" t="s">
        <v>4185</v>
      </c>
      <c r="I1616" s="1" t="str">
        <f ca="1">IFERROR(__xludf.DUMMYFUNCTION("GOOGLETRANSLATE(O1616,""en"",""pt"")"),"100")</f>
        <v>100</v>
      </c>
      <c r="J1616" s="1" t="str">
        <f ca="1">IFERROR(__xludf.DUMMYFUNCTION("GOOGLETRANSLATE(Q1616,""en"",""pt"")"),"Ambiente")</f>
        <v>Ambiente</v>
      </c>
      <c r="K1616" s="3">
        <v>44453</v>
      </c>
      <c r="L1616" s="3">
        <v>44553</v>
      </c>
      <c r="M1616" s="1">
        <v>464</v>
      </c>
      <c r="N1616" s="1" t="s">
        <v>1755</v>
      </c>
      <c r="O1616" s="1" t="s">
        <v>8910</v>
      </c>
      <c r="P1616" s="1">
        <v>17</v>
      </c>
      <c r="Q1616" s="1" t="s">
        <v>8911</v>
      </c>
      <c r="R1616">
        <f t="shared" ca="1" si="25"/>
        <v>1</v>
      </c>
      <c r="S1616">
        <f t="shared" ca="1" si="25"/>
        <v>1</v>
      </c>
    </row>
    <row r="1617" spans="1:19" ht="13.2">
      <c r="A1617" s="1" t="s">
        <v>8912</v>
      </c>
      <c r="B1617" s="1">
        <v>99</v>
      </c>
      <c r="C1617" s="1" t="str">
        <f ca="1">IFERROR(__xludf.DUMMYFUNCTION("GOOGLETRANSLATE(D1617,""en"",""pt"")"),"Médio")</f>
        <v>Médio</v>
      </c>
      <c r="D1617" s="3">
        <v>44622</v>
      </c>
      <c r="E1617" s="1">
        <v>8</v>
      </c>
      <c r="F1617" s="2" t="str">
        <f ca="1">IFERROR(__xludf.DUMMYFUNCTION("GOOGLETRANSLATE(I1617,""en"",""pt"")"),"Soro de leite coalhado")</f>
        <v>Soro de leite coalhado</v>
      </c>
      <c r="G1617" s="1" t="s">
        <v>8913</v>
      </c>
      <c r="H1617" s="1" t="s">
        <v>479</v>
      </c>
      <c r="I1617" s="1" t="str">
        <f ca="1">IFERROR(__xludf.DUMMYFUNCTION("GOOGLETRANSLATE(O1617,""en"",""pt"")"),"12")</f>
        <v>12</v>
      </c>
      <c r="J1617" s="1" t="str">
        <f ca="1">IFERROR(__xludf.DUMMYFUNCTION("GOOGLETRANSLATE(Q1617,""en"",""pt"")"),"Refrigerado")</f>
        <v>Refrigerado</v>
      </c>
      <c r="K1617" s="3">
        <v>44582</v>
      </c>
      <c r="L1617" s="3">
        <v>44594</v>
      </c>
      <c r="M1617" s="1">
        <v>118</v>
      </c>
      <c r="N1617" s="1" t="s">
        <v>8914</v>
      </c>
      <c r="O1617" s="1" t="s">
        <v>8915</v>
      </c>
      <c r="P1617" s="1">
        <v>119</v>
      </c>
      <c r="Q1617" s="1" t="s">
        <v>8917</v>
      </c>
      <c r="R1617">
        <f t="shared" ca="1" si="25"/>
        <v>0</v>
      </c>
      <c r="S1617">
        <f t="shared" ca="1" si="25"/>
        <v>1</v>
      </c>
    </row>
    <row r="1618" spans="1:19" ht="13.2">
      <c r="A1618" s="1" t="s">
        <v>8918</v>
      </c>
      <c r="B1618" s="1">
        <v>59</v>
      </c>
      <c r="C1618" s="1" t="str">
        <f ca="1">IFERROR(__xludf.DUMMYFUNCTION("GOOGLETRANSLATE(D1618,""en"",""pt"")"),"Médio")</f>
        <v>Médio</v>
      </c>
      <c r="D1618" s="3">
        <v>44745</v>
      </c>
      <c r="E1618" s="1">
        <v>9</v>
      </c>
      <c r="F1618" s="2" t="str">
        <f ca="1">IFERROR(__xludf.DUMMYFUNCTION("GOOGLETRANSLATE(I1618,""en"",""pt"")"),"Painel")</f>
        <v>Painel</v>
      </c>
      <c r="G1618" s="1" t="s">
        <v>526</v>
      </c>
      <c r="H1618" s="1" t="s">
        <v>8919</v>
      </c>
      <c r="I1618" s="1" t="str">
        <f ca="1">IFERROR(__xludf.DUMMYFUNCTION("GOOGLETRANSLATE(O1618,""en"",""pt"")"),"10")</f>
        <v>10</v>
      </c>
      <c r="J1618" s="1" t="str">
        <f ca="1">IFERROR(__xludf.DUMMYFUNCTION("GOOGLETRANSLATE(Q1618,""en"",""pt"")"),"Refrigerado")</f>
        <v>Refrigerado</v>
      </c>
      <c r="K1618" s="3">
        <v>44737</v>
      </c>
      <c r="L1618" s="3">
        <v>44747</v>
      </c>
      <c r="M1618" s="1">
        <v>231</v>
      </c>
      <c r="N1618" s="1" t="s">
        <v>7012</v>
      </c>
      <c r="O1618" s="1" t="s">
        <v>8920</v>
      </c>
      <c r="P1618" s="1">
        <v>105</v>
      </c>
      <c r="Q1618" s="1" t="s">
        <v>8921</v>
      </c>
      <c r="R1618">
        <f t="shared" ca="1" si="25"/>
        <v>0</v>
      </c>
      <c r="S1618">
        <f t="shared" ca="1" si="25"/>
        <v>0</v>
      </c>
    </row>
    <row r="1619" spans="1:19" ht="13.2">
      <c r="A1619" s="1" t="s">
        <v>8922</v>
      </c>
      <c r="B1619" s="1">
        <v>39</v>
      </c>
      <c r="C1619" s="1" t="str">
        <f ca="1">IFERROR(__xludf.DUMMYFUNCTION("GOOGLETRANSLATE(D1619,""en"",""pt"")"),"Pequeno")</f>
        <v>Pequeno</v>
      </c>
      <c r="D1619" s="3">
        <v>44720</v>
      </c>
      <c r="E1619" s="1">
        <v>7</v>
      </c>
      <c r="F1619" s="2" t="str">
        <f ca="1">IFERROR(__xludf.DUMMYFUNCTION("GOOGLETRANSLATE(I1619,""en"",""pt"")"),"Lassi")</f>
        <v>Lassi</v>
      </c>
      <c r="G1619" s="1" t="s">
        <v>8923</v>
      </c>
      <c r="H1619" s="1" t="s">
        <v>8924</v>
      </c>
      <c r="I1619" s="1" t="str">
        <f ca="1">IFERROR(__xludf.DUMMYFUNCTION("GOOGLETRANSLATE(O1619,""en"",""pt"")"),"18")</f>
        <v>18</v>
      </c>
      <c r="J1619" s="1" t="str">
        <f ca="1">IFERROR(__xludf.DUMMYFUNCTION("GOOGLETRANSLATE(Q1619,""en"",""pt"")"),"Refrigerado")</f>
        <v>Refrigerado</v>
      </c>
      <c r="K1619" s="3">
        <v>44683</v>
      </c>
      <c r="L1619" s="3">
        <v>44701</v>
      </c>
      <c r="M1619" s="1">
        <v>469</v>
      </c>
      <c r="N1619" s="1" t="s">
        <v>8925</v>
      </c>
      <c r="O1619" s="1" t="s">
        <v>8926</v>
      </c>
      <c r="P1619" s="1">
        <v>58</v>
      </c>
      <c r="Q1619" s="1" t="s">
        <v>8589</v>
      </c>
      <c r="R1619">
        <f t="shared" ca="1" si="25"/>
        <v>0</v>
      </c>
      <c r="S1619">
        <f t="shared" ca="1" si="25"/>
        <v>1</v>
      </c>
    </row>
    <row r="1620" spans="1:19" ht="13.2">
      <c r="A1620" s="1" t="s">
        <v>8927</v>
      </c>
      <c r="B1620" s="1">
        <v>17</v>
      </c>
      <c r="C1620" s="1" t="str">
        <f ca="1">IFERROR(__xludf.DUMMYFUNCTION("GOOGLETRANSLATE(D1620,""en"",""pt"")"),"Pequeno")</f>
        <v>Pequeno</v>
      </c>
      <c r="D1620" s="3">
        <v>44108</v>
      </c>
      <c r="E1620" s="1">
        <v>4</v>
      </c>
      <c r="F1620" s="2" t="str">
        <f ca="1">IFERROR(__xludf.DUMMYFUNCTION("GOOGLETRANSLATE(I1620,""en"",""pt"")"),"Iogurte")</f>
        <v>Iogurte</v>
      </c>
      <c r="G1620" s="1" t="s">
        <v>8928</v>
      </c>
      <c r="H1620" s="1" t="s">
        <v>7305</v>
      </c>
      <c r="I1620" s="1" t="str">
        <f ca="1">IFERROR(__xludf.DUMMYFUNCTION("GOOGLETRANSLATE(O1620,""en"",""pt"")"),"27")</f>
        <v>27</v>
      </c>
      <c r="J1620" s="1" t="str">
        <f ca="1">IFERROR(__xludf.DUMMYFUNCTION("GOOGLETRANSLATE(Q1620,""en"",""pt"")"),"Congeladas")</f>
        <v>Congeladas</v>
      </c>
      <c r="K1620" s="3">
        <v>44055</v>
      </c>
      <c r="L1620" s="3">
        <v>44082</v>
      </c>
      <c r="M1620" s="1">
        <v>42</v>
      </c>
      <c r="N1620" s="1" t="s">
        <v>8929</v>
      </c>
      <c r="O1620" s="1" t="s">
        <v>8930</v>
      </c>
      <c r="P1620" s="1">
        <v>11</v>
      </c>
      <c r="Q1620" s="1" t="s">
        <v>8931</v>
      </c>
      <c r="R1620">
        <f t="shared" ca="1" si="25"/>
        <v>0</v>
      </c>
      <c r="S1620">
        <f t="shared" ca="1" si="25"/>
        <v>0</v>
      </c>
    </row>
    <row r="1621" spans="1:19" ht="13.2">
      <c r="A1621" s="1" t="s">
        <v>8932</v>
      </c>
      <c r="B1621" s="1">
        <v>34</v>
      </c>
      <c r="C1621" s="1" t="str">
        <f ca="1">IFERROR(__xludf.DUMMYFUNCTION("GOOGLETRANSLATE(D1621,""en"",""pt"")"),"Médio")</f>
        <v>Médio</v>
      </c>
      <c r="D1621" s="3">
        <v>44633</v>
      </c>
      <c r="E1621" s="1">
        <v>6</v>
      </c>
      <c r="F1621" s="2" t="str">
        <f ca="1">IFERROR(__xludf.DUMMYFUNCTION("GOOGLETRANSLATE(I1621,""en"",""pt"")"),"Coalhada")</f>
        <v>Coalhada</v>
      </c>
      <c r="G1621" s="1" t="s">
        <v>8933</v>
      </c>
      <c r="H1621" s="1" t="s">
        <v>1822</v>
      </c>
      <c r="I1621" s="1" t="str">
        <f ca="1">IFERROR(__xludf.DUMMYFUNCTION("GOOGLETRANSLATE(O1621,""en"",""pt"")"),"6")</f>
        <v>6</v>
      </c>
      <c r="J1621" s="1" t="str">
        <f ca="1">IFERROR(__xludf.DUMMYFUNCTION("GOOGLETRANSLATE(Q1621,""en"",""pt"")"),"Refrigerado")</f>
        <v>Refrigerado</v>
      </c>
      <c r="K1621" s="3">
        <v>44607</v>
      </c>
      <c r="L1621" s="3">
        <v>44613</v>
      </c>
      <c r="M1621" s="1">
        <v>167</v>
      </c>
      <c r="N1621" s="1" t="s">
        <v>8934</v>
      </c>
      <c r="O1621" s="5">
        <v>2947387</v>
      </c>
      <c r="P1621" s="1">
        <v>526</v>
      </c>
      <c r="Q1621" s="1" t="s">
        <v>8936</v>
      </c>
      <c r="R1621">
        <f t="shared" ca="1" si="25"/>
        <v>1</v>
      </c>
      <c r="S1621">
        <f t="shared" ca="1" si="25"/>
        <v>0</v>
      </c>
    </row>
    <row r="1622" spans="1:19" ht="13.2">
      <c r="A1622" s="1" t="s">
        <v>8937</v>
      </c>
      <c r="B1622" s="1">
        <v>56</v>
      </c>
      <c r="C1622" s="1" t="str">
        <f ca="1">IFERROR(__xludf.DUMMYFUNCTION("GOOGLETRANSLATE(D1622,""en"",""pt"")"),"Médio")</f>
        <v>Médio</v>
      </c>
      <c r="D1622" s="3">
        <v>43709</v>
      </c>
      <c r="E1622" s="1">
        <v>3</v>
      </c>
      <c r="F1622" s="2" t="str">
        <f ca="1">IFERROR(__xludf.DUMMYFUNCTION("GOOGLETRANSLATE(I1622,""en"",""pt"")"),"Queijo")</f>
        <v>Queijo</v>
      </c>
      <c r="G1622" s="1" t="s">
        <v>8938</v>
      </c>
      <c r="H1622" s="1" t="s">
        <v>8939</v>
      </c>
      <c r="I1622" s="1" t="str">
        <f ca="1">IFERROR(__xludf.DUMMYFUNCTION("GOOGLETRANSLATE(O1622,""en"",""pt"")"),"35")</f>
        <v>35</v>
      </c>
      <c r="J1622" s="1" t="str">
        <f ca="1">IFERROR(__xludf.DUMMYFUNCTION("GOOGLETRANSLATE(Q1622,""en"",""pt"")"),"Congeladas")</f>
        <v>Congeladas</v>
      </c>
      <c r="K1622" s="3">
        <v>43657</v>
      </c>
      <c r="L1622" s="3">
        <v>43692</v>
      </c>
      <c r="M1622" s="1">
        <v>135</v>
      </c>
      <c r="N1622" s="1" t="s">
        <v>8940</v>
      </c>
      <c r="O1622" s="5">
        <v>2545498</v>
      </c>
      <c r="P1622" s="1">
        <v>31</v>
      </c>
      <c r="Q1622" s="1" t="s">
        <v>8866</v>
      </c>
      <c r="R1622">
        <f t="shared" ca="1" si="25"/>
        <v>0</v>
      </c>
      <c r="S1622">
        <f t="shared" ca="1" si="25"/>
        <v>0</v>
      </c>
    </row>
    <row r="1623" spans="1:19" ht="13.2">
      <c r="A1623" s="1" t="s">
        <v>8942</v>
      </c>
      <c r="B1623" s="1">
        <v>31</v>
      </c>
      <c r="C1623" s="1" t="str">
        <f ca="1">IFERROR(__xludf.DUMMYFUNCTION("GOOGLETRANSLATE(D1623,""en"",""pt"")"),"Grande")</f>
        <v>Grande</v>
      </c>
      <c r="D1623" s="3">
        <v>44060</v>
      </c>
      <c r="E1623" s="1">
        <v>8</v>
      </c>
      <c r="F1623" s="2" t="str">
        <f ca="1">IFERROR(__xludf.DUMMYFUNCTION("GOOGLETRANSLATE(I1623,""en"",""pt"")"),"Soro de leite coalhado")</f>
        <v>Soro de leite coalhado</v>
      </c>
      <c r="G1623" s="1" t="s">
        <v>8943</v>
      </c>
      <c r="H1623" s="1" t="s">
        <v>8944</v>
      </c>
      <c r="I1623" s="1" t="str">
        <f ca="1">IFERROR(__xludf.DUMMYFUNCTION("GOOGLETRANSLATE(O1623,""en"",""pt"")"),"13")</f>
        <v>13</v>
      </c>
      <c r="J1623" s="1" t="str">
        <f ca="1">IFERROR(__xludf.DUMMYFUNCTION("GOOGLETRANSLATE(Q1623,""en"",""pt"")"),"Refrigerado")</f>
        <v>Refrigerado</v>
      </c>
      <c r="K1623" s="3">
        <v>44000</v>
      </c>
      <c r="L1623" s="3">
        <v>44013</v>
      </c>
      <c r="M1623" s="1">
        <v>246</v>
      </c>
      <c r="N1623" s="1" t="s">
        <v>1264</v>
      </c>
      <c r="O1623" s="1" t="s">
        <v>8945</v>
      </c>
      <c r="P1623" s="1">
        <v>8</v>
      </c>
      <c r="Q1623" s="1" t="s">
        <v>8348</v>
      </c>
      <c r="R1623">
        <f t="shared" ca="1" si="25"/>
        <v>0</v>
      </c>
      <c r="S1623">
        <f t="shared" ca="1" si="25"/>
        <v>0</v>
      </c>
    </row>
    <row r="1624" spans="1:19" ht="13.2">
      <c r="A1624" s="1" t="s">
        <v>8946</v>
      </c>
      <c r="B1624" s="1">
        <v>72</v>
      </c>
      <c r="C1624" s="1" t="str">
        <f ca="1">IFERROR(__xludf.DUMMYFUNCTION("GOOGLETRANSLATE(D1624,""en"",""pt"")"),"Pequeno")</f>
        <v>Pequeno</v>
      </c>
      <c r="D1624" s="3">
        <v>44428</v>
      </c>
      <c r="E1624" s="1">
        <v>3</v>
      </c>
      <c r="F1624" s="2" t="str">
        <f ca="1">IFERROR(__xludf.DUMMYFUNCTION("GOOGLETRANSLATE(I1624,""en"",""pt"")"),"Queijo")</f>
        <v>Queijo</v>
      </c>
      <c r="G1624" s="1" t="s">
        <v>8947</v>
      </c>
      <c r="H1624" s="1" t="s">
        <v>8948</v>
      </c>
      <c r="I1624" s="1" t="str">
        <f ca="1">IFERROR(__xludf.DUMMYFUNCTION("GOOGLETRANSLATE(O1624,""en"",""pt"")"),"35")</f>
        <v>35</v>
      </c>
      <c r="J1624" s="1" t="str">
        <f ca="1">IFERROR(__xludf.DUMMYFUNCTION("GOOGLETRANSLATE(Q1624,""en"",""pt"")"),"Congeladas")</f>
        <v>Congeladas</v>
      </c>
      <c r="K1624" s="3">
        <v>44400</v>
      </c>
      <c r="L1624" s="3">
        <v>44435</v>
      </c>
      <c r="M1624" s="1">
        <v>451</v>
      </c>
      <c r="N1624" s="1" t="s">
        <v>8949</v>
      </c>
      <c r="O1624" s="1" t="s">
        <v>8950</v>
      </c>
      <c r="P1624" s="1">
        <v>397</v>
      </c>
      <c r="Q1624" s="1" t="s">
        <v>8951</v>
      </c>
      <c r="R1624">
        <f t="shared" ca="1" si="25"/>
        <v>0</v>
      </c>
      <c r="S1624">
        <f t="shared" ca="1" si="25"/>
        <v>1</v>
      </c>
    </row>
    <row r="1625" spans="1:19" ht="13.2">
      <c r="A1625" s="1" t="s">
        <v>8952</v>
      </c>
      <c r="B1625" s="1">
        <v>37</v>
      </c>
      <c r="C1625" s="1" t="str">
        <f ca="1">IFERROR(__xludf.DUMMYFUNCTION("GOOGLETRANSLATE(D1625,""en"",""pt"")"),"Pequeno")</f>
        <v>Pequeno</v>
      </c>
      <c r="D1625" s="3">
        <v>43902</v>
      </c>
      <c r="E1625" s="1">
        <v>4</v>
      </c>
      <c r="F1625" s="2" t="str">
        <f ca="1">IFERROR(__xludf.DUMMYFUNCTION("GOOGLETRANSLATE(I1625,""en"",""pt"")"),"Iogurte")</f>
        <v>Iogurte</v>
      </c>
      <c r="G1625" s="1" t="s">
        <v>8953</v>
      </c>
      <c r="H1625" s="1" t="s">
        <v>8954</v>
      </c>
      <c r="I1625" s="1" t="str">
        <f ca="1">IFERROR(__xludf.DUMMYFUNCTION("GOOGLETRANSLATE(O1625,""en"",""pt"")"),"25")</f>
        <v>25</v>
      </c>
      <c r="J1625" s="1" t="str">
        <f ca="1">IFERROR(__xludf.DUMMYFUNCTION("GOOGLETRANSLATE(Q1625,""en"",""pt"")"),"Refrigerado")</f>
        <v>Refrigerado</v>
      </c>
      <c r="K1625" s="3">
        <v>43855</v>
      </c>
      <c r="L1625" s="3">
        <v>43880</v>
      </c>
      <c r="M1625" s="1">
        <v>390</v>
      </c>
      <c r="N1625" s="1" t="s">
        <v>8955</v>
      </c>
      <c r="O1625" s="1" t="s">
        <v>8956</v>
      </c>
      <c r="P1625" s="1">
        <v>21</v>
      </c>
      <c r="Q1625" s="1" t="s">
        <v>6829</v>
      </c>
      <c r="R1625">
        <f t="shared" ca="1" si="25"/>
        <v>1</v>
      </c>
      <c r="S1625">
        <f t="shared" ca="1" si="25"/>
        <v>1</v>
      </c>
    </row>
    <row r="1626" spans="1:19" ht="13.2">
      <c r="A1626" s="1" t="s">
        <v>8957</v>
      </c>
      <c r="B1626" s="1">
        <v>16</v>
      </c>
      <c r="C1626" s="1" t="str">
        <f ca="1">IFERROR(__xludf.DUMMYFUNCTION("GOOGLETRANSLATE(D1626,""en"",""pt"")"),"Médio")</f>
        <v>Médio</v>
      </c>
      <c r="D1626" s="3">
        <v>43543</v>
      </c>
      <c r="E1626" s="1">
        <v>6</v>
      </c>
      <c r="F1626" s="2" t="str">
        <f ca="1">IFERROR(__xludf.DUMMYFUNCTION("GOOGLETRANSLATE(I1626,""en"",""pt"")"),"Coalhada")</f>
        <v>Coalhada</v>
      </c>
      <c r="G1626" s="1" t="s">
        <v>8958</v>
      </c>
      <c r="H1626" s="1" t="s">
        <v>6497</v>
      </c>
      <c r="I1626" s="1" t="str">
        <f ca="1">IFERROR(__xludf.DUMMYFUNCTION("GOOGLETRANSLATE(O1626,""en"",""pt"")"),"7")</f>
        <v>7</v>
      </c>
      <c r="J1626" s="1" t="str">
        <f ca="1">IFERROR(__xludf.DUMMYFUNCTION("GOOGLETRANSLATE(Q1626,""en"",""pt"")"),"Refrigerado")</f>
        <v>Refrigerado</v>
      </c>
      <c r="K1626" s="3">
        <v>43485</v>
      </c>
      <c r="L1626" s="3">
        <v>43492</v>
      </c>
      <c r="M1626" s="1">
        <v>1</v>
      </c>
      <c r="N1626" s="1" t="s">
        <v>8022</v>
      </c>
      <c r="O1626" s="1" t="s">
        <v>8022</v>
      </c>
      <c r="P1626" s="1">
        <v>33</v>
      </c>
      <c r="Q1626" s="1" t="s">
        <v>8960</v>
      </c>
      <c r="R1626">
        <f t="shared" ca="1" si="25"/>
        <v>0</v>
      </c>
      <c r="S1626">
        <f t="shared" ca="1" si="25"/>
        <v>0</v>
      </c>
    </row>
    <row r="1627" spans="1:19" ht="13.2">
      <c r="A1627" s="1" t="s">
        <v>8961</v>
      </c>
      <c r="B1627" s="1">
        <v>83</v>
      </c>
      <c r="C1627" s="1" t="str">
        <f ca="1">IFERROR(__xludf.DUMMYFUNCTION("GOOGLETRANSLATE(D1627,""en"",""pt"")"),"Grande")</f>
        <v>Grande</v>
      </c>
      <c r="D1627" s="3">
        <v>44421</v>
      </c>
      <c r="E1627" s="1">
        <v>3</v>
      </c>
      <c r="F1627" s="2" t="str">
        <f ca="1">IFERROR(__xludf.DUMMYFUNCTION("GOOGLETRANSLATE(I1627,""en"",""pt"")"),"Queijo")</f>
        <v>Queijo</v>
      </c>
      <c r="G1627" s="1" t="s">
        <v>8962</v>
      </c>
      <c r="H1627" s="1" t="s">
        <v>8963</v>
      </c>
      <c r="I1627" s="1" t="str">
        <f ca="1">IFERROR(__xludf.DUMMYFUNCTION("GOOGLETRANSLATE(O1627,""en"",""pt"")"),"27")</f>
        <v>27</v>
      </c>
      <c r="J1627" s="1" t="str">
        <f ca="1">IFERROR(__xludf.DUMMYFUNCTION("GOOGLETRANSLATE(Q1627,""en"",""pt"")"),"Refrigerado")</f>
        <v>Refrigerado</v>
      </c>
      <c r="K1627" s="3">
        <v>44365</v>
      </c>
      <c r="L1627" s="3">
        <v>44392</v>
      </c>
      <c r="M1627" s="1">
        <v>539</v>
      </c>
      <c r="N1627" s="1" t="s">
        <v>3553</v>
      </c>
      <c r="O1627" s="1" t="s">
        <v>8964</v>
      </c>
      <c r="P1627" s="1">
        <v>142</v>
      </c>
      <c r="Q1627" s="1" t="s">
        <v>8965</v>
      </c>
      <c r="R1627">
        <f t="shared" ca="1" si="25"/>
        <v>1</v>
      </c>
      <c r="S1627">
        <f t="shared" ca="1" si="25"/>
        <v>0</v>
      </c>
    </row>
    <row r="1628" spans="1:19" ht="13.2">
      <c r="A1628" s="1" t="s">
        <v>8966</v>
      </c>
      <c r="B1628" s="1">
        <v>59</v>
      </c>
      <c r="C1628" s="1" t="str">
        <f ca="1">IFERROR(__xludf.DUMMYFUNCTION("GOOGLETRANSLATE(D1628,""en"",""pt"")"),"Médio")</f>
        <v>Médio</v>
      </c>
      <c r="D1628" s="3">
        <v>44526</v>
      </c>
      <c r="E1628" s="1">
        <v>6</v>
      </c>
      <c r="F1628" s="2" t="str">
        <f ca="1">IFERROR(__xludf.DUMMYFUNCTION("GOOGLETRANSLATE(I1628,""en"",""pt"")"),"Coalhada")</f>
        <v>Coalhada</v>
      </c>
      <c r="G1628" s="1" t="s">
        <v>8967</v>
      </c>
      <c r="H1628" s="4">
        <v>45643</v>
      </c>
      <c r="I1628" s="1" t="str">
        <f ca="1">IFERROR(__xludf.DUMMYFUNCTION("GOOGLETRANSLATE(O1628,""en"",""pt"")"),"6")</f>
        <v>6</v>
      </c>
      <c r="J1628" s="1" t="str">
        <f ca="1">IFERROR(__xludf.DUMMYFUNCTION("GOOGLETRANSLATE(Q1628,""en"",""pt"")"),"Refrigerado")</f>
        <v>Refrigerado</v>
      </c>
      <c r="K1628" s="3">
        <v>44478</v>
      </c>
      <c r="L1628" s="3">
        <v>44484</v>
      </c>
      <c r="M1628" s="1">
        <v>135</v>
      </c>
      <c r="N1628" s="1" t="s">
        <v>8968</v>
      </c>
      <c r="O1628" s="1" t="s">
        <v>8969</v>
      </c>
      <c r="P1628" s="1">
        <v>2</v>
      </c>
      <c r="Q1628" s="1" t="s">
        <v>8970</v>
      </c>
      <c r="R1628">
        <f t="shared" ca="1" si="25"/>
        <v>1</v>
      </c>
      <c r="S1628">
        <f t="shared" ca="1" si="25"/>
        <v>0</v>
      </c>
    </row>
    <row r="1629" spans="1:19" ht="13.2">
      <c r="A1629" s="1" t="s">
        <v>8971</v>
      </c>
      <c r="B1629" s="1">
        <v>28</v>
      </c>
      <c r="C1629" s="1" t="str">
        <f ca="1">IFERROR(__xludf.DUMMYFUNCTION("GOOGLETRANSLATE(D1629,""en"",""pt"")"),"Médio")</f>
        <v>Médio</v>
      </c>
      <c r="D1629" s="3">
        <v>44806</v>
      </c>
      <c r="E1629" s="1">
        <v>2</v>
      </c>
      <c r="F1629" s="2" t="str">
        <f ca="1">IFERROR(__xludf.DUMMYFUNCTION("GOOGLETRANSLATE(I1629,""en"",""pt"")"),"Manteiga")</f>
        <v>Manteiga</v>
      </c>
      <c r="G1629" s="1" t="s">
        <v>8972</v>
      </c>
      <c r="H1629" s="1" t="s">
        <v>7679</v>
      </c>
      <c r="I1629" s="1" t="str">
        <f ca="1">IFERROR(__xludf.DUMMYFUNCTION("GOOGLETRANSLATE(O1629,""en"",""pt"")"),"30")</f>
        <v>30</v>
      </c>
      <c r="J1629" s="1" t="str">
        <f ca="1">IFERROR(__xludf.DUMMYFUNCTION("GOOGLETRANSLATE(Q1629,""en"",""pt"")"),"Refrigerado")</f>
        <v>Refrigerado</v>
      </c>
      <c r="K1629" s="3">
        <v>44778</v>
      </c>
      <c r="L1629" s="3">
        <v>44808</v>
      </c>
      <c r="M1629" s="1">
        <v>38</v>
      </c>
      <c r="N1629" s="1" t="s">
        <v>1380</v>
      </c>
      <c r="O1629" s="1" t="s">
        <v>8973</v>
      </c>
      <c r="P1629" s="1">
        <v>446</v>
      </c>
      <c r="Q1629" s="1" t="s">
        <v>8974</v>
      </c>
      <c r="R1629">
        <f t="shared" ca="1" si="25"/>
        <v>0</v>
      </c>
      <c r="S1629">
        <f t="shared" ca="1" si="25"/>
        <v>1</v>
      </c>
    </row>
    <row r="1630" spans="1:19" ht="13.2">
      <c r="A1630" s="1" t="s">
        <v>8975</v>
      </c>
      <c r="B1630" s="1">
        <v>46</v>
      </c>
      <c r="C1630" s="1" t="str">
        <f ca="1">IFERROR(__xludf.DUMMYFUNCTION("GOOGLETRANSLATE(D1630,""en"",""pt"")"),"Pequeno")</f>
        <v>Pequeno</v>
      </c>
      <c r="D1630" s="3">
        <v>44101</v>
      </c>
      <c r="E1630" s="1">
        <v>7</v>
      </c>
      <c r="F1630" s="2" t="str">
        <f ca="1">IFERROR(__xludf.DUMMYFUNCTION("GOOGLETRANSLATE(I1630,""en"",""pt"")"),"Lassi")</f>
        <v>Lassi</v>
      </c>
      <c r="G1630" s="1" t="s">
        <v>8976</v>
      </c>
      <c r="H1630" s="1" t="s">
        <v>6979</v>
      </c>
      <c r="I1630" s="1" t="str">
        <f ca="1">IFERROR(__xludf.DUMMYFUNCTION("GOOGLETRANSLATE(O1630,""en"",""pt"")"),"14")</f>
        <v>14</v>
      </c>
      <c r="J1630" s="1" t="str">
        <f ca="1">IFERROR(__xludf.DUMMYFUNCTION("GOOGLETRANSLATE(Q1630,""en"",""pt"")"),"Refrigerado")</f>
        <v>Refrigerado</v>
      </c>
      <c r="K1630" s="3">
        <v>44079</v>
      </c>
      <c r="L1630" s="3">
        <v>44093</v>
      </c>
      <c r="M1630" s="1">
        <v>22</v>
      </c>
      <c r="N1630" s="1" t="s">
        <v>7847</v>
      </c>
      <c r="O1630" s="5" t="s">
        <v>8977</v>
      </c>
      <c r="P1630" s="1">
        <v>94</v>
      </c>
      <c r="Q1630" s="1" t="s">
        <v>8978</v>
      </c>
      <c r="R1630">
        <f t="shared" ca="1" si="25"/>
        <v>0</v>
      </c>
      <c r="S1630">
        <f t="shared" ca="1" si="25"/>
        <v>0</v>
      </c>
    </row>
    <row r="1631" spans="1:19" ht="13.2">
      <c r="A1631" s="1" t="s">
        <v>8979</v>
      </c>
      <c r="B1631" s="1">
        <v>95</v>
      </c>
      <c r="C1631" s="1" t="str">
        <f ca="1">IFERROR(__xludf.DUMMYFUNCTION("GOOGLETRANSLATE(D1631,""en"",""pt"")"),"Grande")</f>
        <v>Grande</v>
      </c>
      <c r="D1631" s="3">
        <v>44762</v>
      </c>
      <c r="E1631" s="1">
        <v>4</v>
      </c>
      <c r="F1631" s="2" t="str">
        <f ca="1">IFERROR(__xludf.DUMMYFUNCTION("GOOGLETRANSLATE(I1631,""en"",""pt"")"),"Iogurte")</f>
        <v>Iogurte</v>
      </c>
      <c r="G1631" s="1" t="s">
        <v>8980</v>
      </c>
      <c r="H1631" s="1" t="s">
        <v>8981</v>
      </c>
      <c r="I1631" s="1" t="str">
        <f ca="1">IFERROR(__xludf.DUMMYFUNCTION("GOOGLETRANSLATE(O1631,""en"",""pt"")"),"29")</f>
        <v>29</v>
      </c>
      <c r="J1631" s="1" t="str">
        <f ca="1">IFERROR(__xludf.DUMMYFUNCTION("GOOGLETRANSLATE(Q1631,""en"",""pt"")"),"Refrigerado")</f>
        <v>Refrigerado</v>
      </c>
      <c r="K1631" s="3">
        <v>44703</v>
      </c>
      <c r="L1631" s="3">
        <v>44732</v>
      </c>
      <c r="M1631" s="1">
        <v>126</v>
      </c>
      <c r="N1631" s="1" t="s">
        <v>3023</v>
      </c>
      <c r="O1631" s="1" t="s">
        <v>8982</v>
      </c>
      <c r="P1631" s="1">
        <v>132</v>
      </c>
      <c r="Q1631" s="1" t="s">
        <v>2615</v>
      </c>
      <c r="R1631">
        <f t="shared" ca="1" si="25"/>
        <v>1</v>
      </c>
      <c r="S1631">
        <f t="shared" ca="1" si="25"/>
        <v>0</v>
      </c>
    </row>
    <row r="1632" spans="1:19" ht="13.2">
      <c r="A1632" s="1" t="s">
        <v>8983</v>
      </c>
      <c r="B1632" s="1">
        <v>90</v>
      </c>
      <c r="C1632" s="1" t="str">
        <f ca="1">IFERROR(__xludf.DUMMYFUNCTION("GOOGLETRANSLATE(D1632,""en"",""pt"")"),"Médio")</f>
        <v>Médio</v>
      </c>
      <c r="D1632" s="3">
        <v>43540</v>
      </c>
      <c r="E1632" s="1">
        <v>5</v>
      </c>
      <c r="F1632" s="2" t="str">
        <f ca="1">IFERROR(__xludf.DUMMYFUNCTION("GOOGLETRANSLATE(I1632,""en"",""pt"")"),"Sorvete")</f>
        <v>Sorvete</v>
      </c>
      <c r="G1632" s="1" t="s">
        <v>8984</v>
      </c>
      <c r="H1632" s="1" t="s">
        <v>6956</v>
      </c>
      <c r="I1632" s="1" t="str">
        <f ca="1">IFERROR(__xludf.DUMMYFUNCTION("GOOGLETRANSLATE(O1632,""en"",""pt"")"),"29")</f>
        <v>29</v>
      </c>
      <c r="J1632" s="1" t="str">
        <f ca="1">IFERROR(__xludf.DUMMYFUNCTION("GOOGLETRANSLATE(Q1632,""en"",""pt"")"),"Congeladas")</f>
        <v>Congeladas</v>
      </c>
      <c r="K1632" s="3">
        <v>43530</v>
      </c>
      <c r="L1632" s="3">
        <v>43559</v>
      </c>
      <c r="M1632" s="1">
        <v>572</v>
      </c>
      <c r="N1632" s="1" t="s">
        <v>6069</v>
      </c>
      <c r="O1632" s="1" t="s">
        <v>8985</v>
      </c>
      <c r="P1632" s="1">
        <v>120</v>
      </c>
      <c r="Q1632" s="1" t="s">
        <v>8987</v>
      </c>
      <c r="R1632">
        <f t="shared" ca="1" si="25"/>
        <v>1</v>
      </c>
      <c r="S1632">
        <f t="shared" ca="1" si="25"/>
        <v>0</v>
      </c>
    </row>
    <row r="1633" spans="1:19" ht="13.2">
      <c r="A1633" s="1" t="s">
        <v>8988</v>
      </c>
      <c r="B1633" s="1">
        <v>94</v>
      </c>
      <c r="C1633" s="1" t="str">
        <f ca="1">IFERROR(__xludf.DUMMYFUNCTION("GOOGLETRANSLATE(D1633,""en"",""pt"")"),"Médio")</f>
        <v>Médio</v>
      </c>
      <c r="D1633" s="3">
        <v>43599</v>
      </c>
      <c r="E1633" s="1">
        <v>2</v>
      </c>
      <c r="F1633" s="2" t="str">
        <f ca="1">IFERROR(__xludf.DUMMYFUNCTION("GOOGLETRANSLATE(I1633,""en"",""pt"")"),"Manteiga")</f>
        <v>Manteiga</v>
      </c>
      <c r="G1633" s="1" t="s">
        <v>8989</v>
      </c>
      <c r="H1633" s="1" t="s">
        <v>8990</v>
      </c>
      <c r="I1633" s="1" t="str">
        <f ca="1">IFERROR(__xludf.DUMMYFUNCTION("GOOGLETRANSLATE(O1633,""en"",""pt"")"),"25")</f>
        <v>25</v>
      </c>
      <c r="J1633" s="1" t="str">
        <f ca="1">IFERROR(__xludf.DUMMYFUNCTION("GOOGLETRANSLATE(Q1633,""en"",""pt"")"),"Refrigerado")</f>
        <v>Refrigerado</v>
      </c>
      <c r="K1633" s="3">
        <v>43597</v>
      </c>
      <c r="L1633" s="3">
        <v>43622</v>
      </c>
      <c r="M1633" s="1">
        <v>153</v>
      </c>
      <c r="N1633" s="1" t="s">
        <v>8991</v>
      </c>
      <c r="O1633" s="1" t="s">
        <v>8992</v>
      </c>
      <c r="P1633" s="1">
        <v>834</v>
      </c>
      <c r="Q1633" s="1" t="s">
        <v>962</v>
      </c>
      <c r="R1633">
        <f t="shared" ca="1" si="25"/>
        <v>1</v>
      </c>
      <c r="S1633">
        <f t="shared" ca="1" si="25"/>
        <v>0</v>
      </c>
    </row>
    <row r="1634" spans="1:19" ht="13.2">
      <c r="A1634" s="1" t="s">
        <v>8993</v>
      </c>
      <c r="B1634" s="1">
        <v>53</v>
      </c>
      <c r="C1634" s="1" t="str">
        <f ca="1">IFERROR(__xludf.DUMMYFUNCTION("GOOGLETRANSLATE(D1634,""en"",""pt"")"),"Médio")</f>
        <v>Médio</v>
      </c>
      <c r="D1634" s="3">
        <v>44267</v>
      </c>
      <c r="E1634" s="1">
        <v>2</v>
      </c>
      <c r="F1634" s="2" t="str">
        <f ca="1">IFERROR(__xludf.DUMMYFUNCTION("GOOGLETRANSLATE(I1634,""en"",""pt"")"),"Manteiga")</f>
        <v>Manteiga</v>
      </c>
      <c r="G1634" s="1" t="s">
        <v>8994</v>
      </c>
      <c r="H1634" s="1" t="s">
        <v>5997</v>
      </c>
      <c r="I1634" s="1" t="str">
        <f ca="1">IFERROR(__xludf.DUMMYFUNCTION("GOOGLETRANSLATE(O1634,""en"",""pt"")"),"26")</f>
        <v>26</v>
      </c>
      <c r="J1634" s="1" t="str">
        <f ca="1">IFERROR(__xludf.DUMMYFUNCTION("GOOGLETRANSLATE(Q1634,""en"",""pt"")"),"Congeladas")</f>
        <v>Congeladas</v>
      </c>
      <c r="K1634" s="3">
        <v>44226</v>
      </c>
      <c r="L1634" s="3">
        <v>44252</v>
      </c>
      <c r="M1634" s="1">
        <v>216</v>
      </c>
      <c r="N1634" s="1" t="s">
        <v>5706</v>
      </c>
      <c r="O1634" s="1" t="s">
        <v>8995</v>
      </c>
      <c r="P1634" s="1">
        <v>468</v>
      </c>
      <c r="Q1634" s="1" t="s">
        <v>8996</v>
      </c>
      <c r="R1634">
        <f t="shared" ca="1" si="25"/>
        <v>1</v>
      </c>
      <c r="S1634">
        <f t="shared" ca="1" si="25"/>
        <v>0</v>
      </c>
    </row>
    <row r="1635" spans="1:19" ht="13.2">
      <c r="A1635" s="1" t="s">
        <v>8997</v>
      </c>
      <c r="B1635" s="1">
        <v>63</v>
      </c>
      <c r="C1635" s="1" t="str">
        <f ca="1">IFERROR(__xludf.DUMMYFUNCTION("GOOGLETRANSLATE(D1635,""en"",""pt"")"),"Grande")</f>
        <v>Grande</v>
      </c>
      <c r="D1635" s="3">
        <v>43728</v>
      </c>
      <c r="E1635" s="1">
        <v>9</v>
      </c>
      <c r="F1635" s="2" t="str">
        <f ca="1">IFERROR(__xludf.DUMMYFUNCTION("GOOGLETRANSLATE(I1635,""en"",""pt"")"),"Painel")</f>
        <v>Painel</v>
      </c>
      <c r="G1635" s="1" t="s">
        <v>7463</v>
      </c>
      <c r="H1635" s="1" t="s">
        <v>7466</v>
      </c>
      <c r="I1635" s="1" t="str">
        <f ca="1">IFERROR(__xludf.DUMMYFUNCTION("GOOGLETRANSLATE(O1635,""en"",""pt"")"),"13")</f>
        <v>13</v>
      </c>
      <c r="J1635" s="1" t="str">
        <f ca="1">IFERROR(__xludf.DUMMYFUNCTION("GOOGLETRANSLATE(Q1635,""en"",""pt"")"),"Refrigerado")</f>
        <v>Refrigerado</v>
      </c>
      <c r="K1635" s="3">
        <v>43690</v>
      </c>
      <c r="L1635" s="3">
        <v>43703</v>
      </c>
      <c r="M1635" s="1">
        <v>118</v>
      </c>
      <c r="N1635" s="1" t="s">
        <v>8998</v>
      </c>
      <c r="O1635" s="1" t="s">
        <v>8999</v>
      </c>
      <c r="P1635" s="1">
        <v>46</v>
      </c>
      <c r="Q1635" s="1" t="s">
        <v>7248</v>
      </c>
      <c r="R1635">
        <f t="shared" ca="1" si="25"/>
        <v>1</v>
      </c>
      <c r="S1635">
        <f t="shared" ca="1" si="25"/>
        <v>0</v>
      </c>
    </row>
    <row r="1636" spans="1:19" ht="13.2">
      <c r="A1636" s="1" t="s">
        <v>9000</v>
      </c>
      <c r="B1636" s="1">
        <v>78</v>
      </c>
      <c r="C1636" s="1" t="str">
        <f ca="1">IFERROR(__xludf.DUMMYFUNCTION("GOOGLETRANSLATE(D1636,""en"",""pt"")"),"Pequeno")</f>
        <v>Pequeno</v>
      </c>
      <c r="D1636" s="3">
        <v>43963</v>
      </c>
      <c r="E1636" s="1">
        <v>3</v>
      </c>
      <c r="F1636" s="2" t="str">
        <f ca="1">IFERROR(__xludf.DUMMYFUNCTION("GOOGLETRANSLATE(I1636,""en"",""pt"")"),"Queijo")</f>
        <v>Queijo</v>
      </c>
      <c r="G1636" s="1" t="s">
        <v>9001</v>
      </c>
      <c r="H1636" s="1" t="s">
        <v>3161</v>
      </c>
      <c r="I1636" s="1" t="str">
        <f ca="1">IFERROR(__xludf.DUMMYFUNCTION("GOOGLETRANSLATE(O1636,""en"",""pt"")"),"26")</f>
        <v>26</v>
      </c>
      <c r="J1636" s="1" t="str">
        <f ca="1">IFERROR(__xludf.DUMMYFUNCTION("GOOGLETRANSLATE(Q1636,""en"",""pt"")"),"Refrigerado")</f>
        <v>Refrigerado</v>
      </c>
      <c r="K1636" s="3">
        <v>43939</v>
      </c>
      <c r="L1636" s="3">
        <v>43965</v>
      </c>
      <c r="M1636" s="1">
        <v>282</v>
      </c>
      <c r="N1636" s="1" t="s">
        <v>9002</v>
      </c>
      <c r="O1636" s="1" t="s">
        <v>9003</v>
      </c>
      <c r="P1636" s="1">
        <v>439</v>
      </c>
      <c r="Q1636" s="1" t="s">
        <v>9004</v>
      </c>
      <c r="R1636">
        <f t="shared" ca="1" si="25"/>
        <v>0</v>
      </c>
      <c r="S1636">
        <f t="shared" ca="1" si="25"/>
        <v>1</v>
      </c>
    </row>
    <row r="1637" spans="1:19" ht="13.2">
      <c r="A1637" s="1" t="s">
        <v>9005</v>
      </c>
      <c r="B1637" s="1">
        <v>69</v>
      </c>
      <c r="C1637" s="1" t="str">
        <f ca="1">IFERROR(__xludf.DUMMYFUNCTION("GOOGLETRANSLATE(D1637,""en"",""pt"")"),"Médio")</f>
        <v>Médio</v>
      </c>
      <c r="D1637" s="3">
        <v>44900</v>
      </c>
      <c r="E1637" s="1">
        <v>7</v>
      </c>
      <c r="F1637" s="2" t="str">
        <f ca="1">IFERROR(__xludf.DUMMYFUNCTION("GOOGLETRANSLATE(I1637,""en"",""pt"")"),"Lassi")</f>
        <v>Lassi</v>
      </c>
      <c r="G1637" s="1" t="s">
        <v>9006</v>
      </c>
      <c r="H1637" s="1" t="s">
        <v>9007</v>
      </c>
      <c r="I1637" s="1" t="str">
        <f ca="1">IFERROR(__xludf.DUMMYFUNCTION("GOOGLETRANSLATE(O1637,""en"",""pt"")"),"16")</f>
        <v>16</v>
      </c>
      <c r="J1637" s="1" t="str">
        <f ca="1">IFERROR(__xludf.DUMMYFUNCTION("GOOGLETRANSLATE(Q1637,""en"",""pt"")"),"Refrigerado")</f>
        <v>Refrigerado</v>
      </c>
      <c r="K1637" s="3">
        <v>44867</v>
      </c>
      <c r="L1637" s="3">
        <v>44883</v>
      </c>
      <c r="M1637" s="1">
        <v>527</v>
      </c>
      <c r="N1637" s="1" t="s">
        <v>9008</v>
      </c>
      <c r="O1637" s="1" t="s">
        <v>9009</v>
      </c>
      <c r="P1637" s="1">
        <v>255</v>
      </c>
      <c r="Q1637" s="1" t="s">
        <v>9011</v>
      </c>
      <c r="R1637">
        <f t="shared" ca="1" si="25"/>
        <v>0</v>
      </c>
      <c r="S1637">
        <f t="shared" ca="1" si="25"/>
        <v>1</v>
      </c>
    </row>
    <row r="1638" spans="1:19" ht="13.2">
      <c r="A1638" s="1" t="s">
        <v>9012</v>
      </c>
      <c r="B1638" s="1">
        <v>14</v>
      </c>
      <c r="C1638" s="1" t="str">
        <f ca="1">IFERROR(__xludf.DUMMYFUNCTION("GOOGLETRANSLATE(D1638,""en"",""pt"")"),"Médio")</f>
        <v>Médio</v>
      </c>
      <c r="D1638" s="3">
        <v>43561</v>
      </c>
      <c r="E1638" s="1">
        <v>6</v>
      </c>
      <c r="F1638" s="2" t="str">
        <f ca="1">IFERROR(__xludf.DUMMYFUNCTION("GOOGLETRANSLATE(I1638,""en"",""pt"")"),"Coalhada")</f>
        <v>Coalhada</v>
      </c>
      <c r="G1638" s="1" t="s">
        <v>9013</v>
      </c>
      <c r="H1638" s="6">
        <v>45528</v>
      </c>
      <c r="I1638" s="1" t="str">
        <f ca="1">IFERROR(__xludf.DUMMYFUNCTION("GOOGLETRANSLATE(O1638,""en"",""pt"")"),"6")</f>
        <v>6</v>
      </c>
      <c r="J1638" s="1" t="str">
        <f ca="1">IFERROR(__xludf.DUMMYFUNCTION("GOOGLETRANSLATE(Q1638,""en"",""pt"")"),"Refrigerado")</f>
        <v>Refrigerado</v>
      </c>
      <c r="K1638" s="3">
        <v>43526</v>
      </c>
      <c r="L1638" s="3">
        <v>43532</v>
      </c>
      <c r="M1638" s="1">
        <v>269</v>
      </c>
      <c r="N1638" s="1" t="s">
        <v>9014</v>
      </c>
      <c r="O1638" s="1" t="s">
        <v>9015</v>
      </c>
      <c r="P1638" s="1">
        <v>645</v>
      </c>
      <c r="Q1638" s="1" t="s">
        <v>9017</v>
      </c>
      <c r="R1638">
        <f t="shared" ca="1" si="25"/>
        <v>0</v>
      </c>
      <c r="S1638">
        <f t="shared" ca="1" si="25"/>
        <v>1</v>
      </c>
    </row>
    <row r="1639" spans="1:19" ht="13.2">
      <c r="A1639" s="1" t="s">
        <v>9018</v>
      </c>
      <c r="B1639" s="1">
        <v>68</v>
      </c>
      <c r="C1639" s="1" t="str">
        <f ca="1">IFERROR(__xludf.DUMMYFUNCTION("GOOGLETRANSLATE(D1639,""en"",""pt"")"),"Médio")</f>
        <v>Médio</v>
      </c>
      <c r="D1639" s="3">
        <v>43685</v>
      </c>
      <c r="E1639" s="1">
        <v>5</v>
      </c>
      <c r="F1639" s="2" t="str">
        <f ca="1">IFERROR(__xludf.DUMMYFUNCTION("GOOGLETRANSLATE(I1639,""en"",""pt"")"),"Sorvete")</f>
        <v>Sorvete</v>
      </c>
      <c r="G1639" s="1" t="s">
        <v>8207</v>
      </c>
      <c r="H1639" s="1" t="s">
        <v>3361</v>
      </c>
      <c r="I1639" s="1" t="str">
        <f ca="1">IFERROR(__xludf.DUMMYFUNCTION("GOOGLETRANSLATE(O1639,""en"",""pt"")"),"30")</f>
        <v>30</v>
      </c>
      <c r="J1639" s="1" t="str">
        <f ca="1">IFERROR(__xludf.DUMMYFUNCTION("GOOGLETRANSLATE(Q1639,""en"",""pt"")"),"Congeladas")</f>
        <v>Congeladas</v>
      </c>
      <c r="K1639" s="3">
        <v>43656</v>
      </c>
      <c r="L1639" s="3">
        <v>43686</v>
      </c>
      <c r="M1639" s="1">
        <v>150</v>
      </c>
      <c r="N1639" s="1" t="s">
        <v>4032</v>
      </c>
      <c r="O1639" s="1" t="s">
        <v>9019</v>
      </c>
      <c r="P1639" s="1">
        <v>34</v>
      </c>
      <c r="Q1639" s="1" t="s">
        <v>9020</v>
      </c>
      <c r="R1639">
        <f t="shared" ca="1" si="25"/>
        <v>0</v>
      </c>
      <c r="S1639">
        <f t="shared" ca="1" si="25"/>
        <v>0</v>
      </c>
    </row>
    <row r="1640" spans="1:19" ht="13.2">
      <c r="A1640" s="1" t="s">
        <v>9021</v>
      </c>
      <c r="B1640" s="1">
        <v>86</v>
      </c>
      <c r="C1640" s="1" t="str">
        <f ca="1">IFERROR(__xludf.DUMMYFUNCTION("GOOGLETRANSLATE(D1640,""en"",""pt"")"),"Grande")</f>
        <v>Grande</v>
      </c>
      <c r="D1640" s="3">
        <v>43765</v>
      </c>
      <c r="E1640" s="1">
        <v>1</v>
      </c>
      <c r="F1640" s="2" t="str">
        <f ca="1">IFERROR(__xludf.DUMMYFUNCTION("GOOGLETRANSLATE(I1640,""en"",""pt"")"),"Leite")</f>
        <v>Leite</v>
      </c>
      <c r="G1640" s="1" t="s">
        <v>429</v>
      </c>
      <c r="H1640" s="1" t="s">
        <v>9022</v>
      </c>
      <c r="I1640" s="1" t="str">
        <f ca="1">IFERROR(__xludf.DUMMYFUNCTION("GOOGLETRANSLATE(O1640,""en"",""pt"")"),"25")</f>
        <v>25</v>
      </c>
      <c r="J1640" s="1" t="str">
        <f ca="1">IFERROR(__xludf.DUMMYFUNCTION("GOOGLETRANSLATE(Q1640,""en"",""pt"")"),"Pacote Tetra")</f>
        <v>Pacote Tetra</v>
      </c>
      <c r="K1640" s="3">
        <v>43739</v>
      </c>
      <c r="L1640" s="3">
        <v>43764</v>
      </c>
      <c r="M1640" s="1">
        <v>464</v>
      </c>
      <c r="N1640" s="1" t="s">
        <v>7709</v>
      </c>
      <c r="O1640" s="1" t="s">
        <v>9023</v>
      </c>
      <c r="P1640" s="1">
        <v>467</v>
      </c>
      <c r="Q1640" s="1" t="s">
        <v>9024</v>
      </c>
      <c r="R1640">
        <f t="shared" ca="1" si="25"/>
        <v>1</v>
      </c>
      <c r="S1640">
        <f t="shared" ca="1" si="25"/>
        <v>0</v>
      </c>
    </row>
    <row r="1641" spans="1:19" ht="13.2">
      <c r="A1641" s="1" t="s">
        <v>9025</v>
      </c>
      <c r="B1641" s="1">
        <v>45</v>
      </c>
      <c r="C1641" s="1" t="str">
        <f ca="1">IFERROR(__xludf.DUMMYFUNCTION("GOOGLETRANSLATE(D1641,""en"",""pt"")"),"Grande")</f>
        <v>Grande</v>
      </c>
      <c r="D1641" s="3">
        <v>44875</v>
      </c>
      <c r="E1641" s="1">
        <v>6</v>
      </c>
      <c r="F1641" s="2" t="str">
        <f ca="1">IFERROR(__xludf.DUMMYFUNCTION("GOOGLETRANSLATE(I1641,""en"",""pt"")"),"Coalhada")</f>
        <v>Coalhada</v>
      </c>
      <c r="G1641" s="1" t="s">
        <v>9026</v>
      </c>
      <c r="H1641" s="1" t="s">
        <v>4314</v>
      </c>
      <c r="I1641" s="1" t="str">
        <f ca="1">IFERROR(__xludf.DUMMYFUNCTION("GOOGLETRANSLATE(O1641,""en"",""pt"")"),"7")</f>
        <v>7</v>
      </c>
      <c r="J1641" s="1" t="str">
        <f ca="1">IFERROR(__xludf.DUMMYFUNCTION("GOOGLETRANSLATE(Q1641,""en"",""pt"")"),"Refrigerado")</f>
        <v>Refrigerado</v>
      </c>
      <c r="K1641" s="3">
        <v>44832</v>
      </c>
      <c r="L1641" s="3">
        <v>44839</v>
      </c>
      <c r="M1641" s="1">
        <v>70</v>
      </c>
      <c r="N1641" s="1" t="s">
        <v>9027</v>
      </c>
      <c r="O1641" s="5">
        <v>1197418</v>
      </c>
      <c r="P1641" s="1">
        <v>361</v>
      </c>
      <c r="Q1641" s="1" t="s">
        <v>9029</v>
      </c>
      <c r="R1641">
        <f t="shared" ca="1" si="25"/>
        <v>1</v>
      </c>
      <c r="S1641">
        <f t="shared" ca="1" si="25"/>
        <v>0</v>
      </c>
    </row>
    <row r="1642" spans="1:19" ht="13.2">
      <c r="A1642" s="1" t="s">
        <v>9030</v>
      </c>
      <c r="B1642" s="1">
        <v>79</v>
      </c>
      <c r="C1642" s="1" t="str">
        <f ca="1">IFERROR(__xludf.DUMMYFUNCTION("GOOGLETRANSLATE(D1642,""en"",""pt"")"),"Médio")</f>
        <v>Médio</v>
      </c>
      <c r="D1642" s="3">
        <v>44775</v>
      </c>
      <c r="E1642" s="1">
        <v>2</v>
      </c>
      <c r="F1642" s="2" t="str">
        <f ca="1">IFERROR(__xludf.DUMMYFUNCTION("GOOGLETRANSLATE(I1642,""en"",""pt"")"),"Manteiga")</f>
        <v>Manteiga</v>
      </c>
      <c r="G1642" s="1" t="s">
        <v>9031</v>
      </c>
      <c r="H1642" s="1" t="s">
        <v>9032</v>
      </c>
      <c r="I1642" s="1" t="str">
        <f ca="1">IFERROR(__xludf.DUMMYFUNCTION("GOOGLETRANSLATE(O1642,""en"",""pt"")"),"31")</f>
        <v>31</v>
      </c>
      <c r="J1642" s="1" t="str">
        <f ca="1">IFERROR(__xludf.DUMMYFUNCTION("GOOGLETRANSLATE(Q1642,""en"",""pt"")"),"Congeladas")</f>
        <v>Congeladas</v>
      </c>
      <c r="K1642" s="3">
        <v>44773</v>
      </c>
      <c r="L1642" s="3">
        <v>44804</v>
      </c>
      <c r="M1642" s="1">
        <v>912</v>
      </c>
      <c r="N1642" s="6">
        <v>45340</v>
      </c>
      <c r="O1642" s="1" t="s">
        <v>9033</v>
      </c>
      <c r="P1642" s="1">
        <v>25</v>
      </c>
      <c r="Q1642" s="1" t="s">
        <v>9035</v>
      </c>
      <c r="R1642">
        <f t="shared" ca="1" si="25"/>
        <v>1</v>
      </c>
      <c r="S1642">
        <f t="shared" ca="1" si="25"/>
        <v>0</v>
      </c>
    </row>
    <row r="1643" spans="1:19" ht="13.2">
      <c r="A1643" s="1" t="s">
        <v>9036</v>
      </c>
      <c r="B1643" s="1">
        <v>71</v>
      </c>
      <c r="C1643" s="1" t="str">
        <f ca="1">IFERROR(__xludf.DUMMYFUNCTION("GOOGLETRANSLATE(D1643,""en"",""pt"")"),"Pequeno")</f>
        <v>Pequeno</v>
      </c>
      <c r="D1643" s="3">
        <v>43485</v>
      </c>
      <c r="E1643" s="1">
        <v>4</v>
      </c>
      <c r="F1643" s="2" t="str">
        <f ca="1">IFERROR(__xludf.DUMMYFUNCTION("GOOGLETRANSLATE(I1643,""en"",""pt"")"),"Iogurte")</f>
        <v>Iogurte</v>
      </c>
      <c r="G1643" s="1" t="s">
        <v>9037</v>
      </c>
      <c r="H1643" s="1" t="s">
        <v>1251</v>
      </c>
      <c r="I1643" s="1" t="str">
        <f ca="1">IFERROR(__xludf.DUMMYFUNCTION("GOOGLETRANSLATE(O1643,""en"",""pt"")"),"22")</f>
        <v>22</v>
      </c>
      <c r="J1643" s="1" t="str">
        <f ca="1">IFERROR(__xludf.DUMMYFUNCTION("GOOGLETRANSLATE(Q1643,""en"",""pt"")"),"Refrigerado")</f>
        <v>Refrigerado</v>
      </c>
      <c r="K1643" s="3">
        <v>43447</v>
      </c>
      <c r="L1643" s="3">
        <v>43469</v>
      </c>
      <c r="M1643" s="1">
        <v>225</v>
      </c>
      <c r="N1643" s="1" t="s">
        <v>9038</v>
      </c>
      <c r="O1643" s="1" t="s">
        <v>9039</v>
      </c>
      <c r="P1643" s="1">
        <v>12</v>
      </c>
      <c r="Q1643" s="1" t="s">
        <v>9040</v>
      </c>
      <c r="R1643">
        <f t="shared" ca="1" si="25"/>
        <v>0</v>
      </c>
      <c r="S1643">
        <f t="shared" ca="1" si="25"/>
        <v>0</v>
      </c>
    </row>
    <row r="1644" spans="1:19" ht="13.2">
      <c r="A1644" s="1" t="s">
        <v>9041</v>
      </c>
      <c r="B1644" s="1">
        <v>94</v>
      </c>
      <c r="C1644" s="1" t="str">
        <f ca="1">IFERROR(__xludf.DUMMYFUNCTION("GOOGLETRANSLATE(D1644,""en"",""pt"")"),"Grande")</f>
        <v>Grande</v>
      </c>
      <c r="D1644" s="3">
        <v>44460</v>
      </c>
      <c r="E1644" s="1">
        <v>7</v>
      </c>
      <c r="F1644" s="2" t="str">
        <f ca="1">IFERROR(__xludf.DUMMYFUNCTION("GOOGLETRANSLATE(I1644,""en"",""pt"")"),"Lassi")</f>
        <v>Lassi</v>
      </c>
      <c r="G1644" s="1" t="s">
        <v>9042</v>
      </c>
      <c r="H1644" s="1" t="s">
        <v>2221</v>
      </c>
      <c r="I1644" s="1" t="str">
        <f ca="1">IFERROR(__xludf.DUMMYFUNCTION("GOOGLETRANSLATE(O1644,""en"",""pt"")"),"12")</f>
        <v>12</v>
      </c>
      <c r="J1644" s="1" t="str">
        <f ca="1">IFERROR(__xludf.DUMMYFUNCTION("GOOGLETRANSLATE(Q1644,""en"",""pt"")"),"Refrigerado")</f>
        <v>Refrigerado</v>
      </c>
      <c r="K1644" s="3">
        <v>44421</v>
      </c>
      <c r="L1644" s="3">
        <v>44433</v>
      </c>
      <c r="M1644" s="1">
        <v>70</v>
      </c>
      <c r="N1644" s="1" t="s">
        <v>6043</v>
      </c>
      <c r="O1644" s="5">
        <v>1239848</v>
      </c>
      <c r="P1644" s="1">
        <v>302</v>
      </c>
      <c r="Q1644" s="1" t="s">
        <v>3625</v>
      </c>
      <c r="R1644">
        <f t="shared" ca="1" si="25"/>
        <v>0</v>
      </c>
      <c r="S1644">
        <f t="shared" ca="1" si="25"/>
        <v>0</v>
      </c>
    </row>
    <row r="1645" spans="1:19" ht="13.2">
      <c r="A1645" s="1" t="s">
        <v>9043</v>
      </c>
      <c r="B1645" s="1">
        <v>42</v>
      </c>
      <c r="C1645" s="1" t="str">
        <f ca="1">IFERROR(__xludf.DUMMYFUNCTION("GOOGLETRANSLATE(D1645,""en"",""pt"")"),"Grande")</f>
        <v>Grande</v>
      </c>
      <c r="D1645" s="3">
        <v>43973</v>
      </c>
      <c r="E1645" s="1">
        <v>7</v>
      </c>
      <c r="F1645" s="2" t="str">
        <f ca="1">IFERROR(__xludf.DUMMYFUNCTION("GOOGLETRANSLATE(I1645,""en"",""pt"")"),"Lassi")</f>
        <v>Lassi</v>
      </c>
      <c r="G1645" s="1" t="s">
        <v>9044</v>
      </c>
      <c r="H1645" s="1" t="s">
        <v>8298</v>
      </c>
      <c r="I1645" s="1" t="str">
        <f ca="1">IFERROR(__xludf.DUMMYFUNCTION("GOOGLETRANSLATE(O1645,""en"",""pt"")"),"16")</f>
        <v>16</v>
      </c>
      <c r="J1645" s="1" t="str">
        <f ca="1">IFERROR(__xludf.DUMMYFUNCTION("GOOGLETRANSLATE(Q1645,""en"",""pt"")"),"Refrigerado")</f>
        <v>Refrigerado</v>
      </c>
      <c r="K1645" s="3">
        <v>43967</v>
      </c>
      <c r="L1645" s="3">
        <v>43983</v>
      </c>
      <c r="M1645" s="1">
        <v>1</v>
      </c>
      <c r="N1645" s="1" t="s">
        <v>9045</v>
      </c>
      <c r="O1645" s="1" t="s">
        <v>9045</v>
      </c>
      <c r="P1645" s="1">
        <v>6</v>
      </c>
      <c r="Q1645" s="1" t="s">
        <v>1771</v>
      </c>
      <c r="R1645">
        <f t="shared" ca="1" si="25"/>
        <v>1</v>
      </c>
      <c r="S1645">
        <f t="shared" ca="1" si="25"/>
        <v>1</v>
      </c>
    </row>
    <row r="1646" spans="1:19" ht="13.2">
      <c r="A1646" s="1" t="s">
        <v>7738</v>
      </c>
      <c r="B1646" s="1">
        <v>34</v>
      </c>
      <c r="C1646" s="1" t="str">
        <f ca="1">IFERROR(__xludf.DUMMYFUNCTION("GOOGLETRANSLATE(D1646,""en"",""pt"")"),"Grande")</f>
        <v>Grande</v>
      </c>
      <c r="D1646" s="3">
        <v>43704</v>
      </c>
      <c r="E1646" s="1">
        <v>7</v>
      </c>
      <c r="F1646" s="2" t="str">
        <f ca="1">IFERROR(__xludf.DUMMYFUNCTION("GOOGLETRANSLATE(I1646,""en"",""pt"")"),"Lassi")</f>
        <v>Lassi</v>
      </c>
      <c r="G1646" s="1" t="s">
        <v>4686</v>
      </c>
      <c r="H1646" s="1" t="s">
        <v>9046</v>
      </c>
      <c r="I1646" s="1" t="str">
        <f ca="1">IFERROR(__xludf.DUMMYFUNCTION("GOOGLETRANSLATE(O1646,""en"",""pt"")"),"13")</f>
        <v>13</v>
      </c>
      <c r="J1646" s="1" t="str">
        <f ca="1">IFERROR(__xludf.DUMMYFUNCTION("GOOGLETRANSLATE(Q1646,""en"",""pt"")"),"Refrigerado")</f>
        <v>Refrigerado</v>
      </c>
      <c r="K1646" s="3">
        <v>43660</v>
      </c>
      <c r="L1646" s="3">
        <v>43673</v>
      </c>
      <c r="M1646" s="1">
        <v>52</v>
      </c>
      <c r="N1646" s="1" t="s">
        <v>9047</v>
      </c>
      <c r="O1646" s="1" t="s">
        <v>9048</v>
      </c>
      <c r="P1646" s="1">
        <v>9</v>
      </c>
      <c r="Q1646" s="1" t="s">
        <v>9050</v>
      </c>
      <c r="R1646">
        <f t="shared" ca="1" si="25"/>
        <v>0</v>
      </c>
      <c r="S1646">
        <f t="shared" ca="1" si="25"/>
        <v>0</v>
      </c>
    </row>
    <row r="1647" spans="1:19" ht="13.2">
      <c r="A1647" s="1" t="s">
        <v>9051</v>
      </c>
      <c r="B1647" s="1">
        <v>14</v>
      </c>
      <c r="C1647" s="1" t="str">
        <f ca="1">IFERROR(__xludf.DUMMYFUNCTION("GOOGLETRANSLATE(D1647,""en"",""pt"")"),"Grande")</f>
        <v>Grande</v>
      </c>
      <c r="D1647" s="3">
        <v>44470</v>
      </c>
      <c r="E1647" s="1">
        <v>7</v>
      </c>
      <c r="F1647" s="2" t="str">
        <f ca="1">IFERROR(__xludf.DUMMYFUNCTION("GOOGLETRANSLATE(I1647,""en"",""pt"")"),"Lassi")</f>
        <v>Lassi</v>
      </c>
      <c r="G1647" s="1" t="s">
        <v>9052</v>
      </c>
      <c r="H1647" s="1" t="s">
        <v>9053</v>
      </c>
      <c r="I1647" s="1" t="str">
        <f ca="1">IFERROR(__xludf.DUMMYFUNCTION("GOOGLETRANSLATE(O1647,""en"",""pt"")"),"14")</f>
        <v>14</v>
      </c>
      <c r="J1647" s="1" t="str">
        <f ca="1">IFERROR(__xludf.DUMMYFUNCTION("GOOGLETRANSLATE(Q1647,""en"",""pt"")"),"Refrigerado")</f>
        <v>Refrigerado</v>
      </c>
      <c r="K1647" s="3">
        <v>44425</v>
      </c>
      <c r="L1647" s="3">
        <v>44439</v>
      </c>
      <c r="M1647" s="1">
        <v>105</v>
      </c>
      <c r="N1647" s="1" t="s">
        <v>9054</v>
      </c>
      <c r="O1647" s="5">
        <v>2065660</v>
      </c>
      <c r="P1647" s="1">
        <v>35</v>
      </c>
      <c r="Q1647" s="1" t="s">
        <v>9055</v>
      </c>
      <c r="R1647">
        <f t="shared" ca="1" si="25"/>
        <v>0</v>
      </c>
      <c r="S1647">
        <f t="shared" ca="1" si="25"/>
        <v>0</v>
      </c>
    </row>
    <row r="1648" spans="1:19" ht="13.2">
      <c r="A1648" s="1" t="s">
        <v>9056</v>
      </c>
      <c r="B1648" s="1">
        <v>67</v>
      </c>
      <c r="C1648" s="1" t="str">
        <f ca="1">IFERROR(__xludf.DUMMYFUNCTION("GOOGLETRANSLATE(D1648,""en"",""pt"")"),"Médio")</f>
        <v>Médio</v>
      </c>
      <c r="D1648" s="3">
        <v>44585</v>
      </c>
      <c r="E1648" s="1">
        <v>6</v>
      </c>
      <c r="F1648" s="2" t="str">
        <f ca="1">IFERROR(__xludf.DUMMYFUNCTION("GOOGLETRANSLATE(I1648,""en"",""pt"")"),"Coalhada")</f>
        <v>Coalhada</v>
      </c>
      <c r="G1648" s="1" t="s">
        <v>9057</v>
      </c>
      <c r="H1648" s="1" t="s">
        <v>4444</v>
      </c>
      <c r="I1648" s="1" t="str">
        <f ca="1">IFERROR(__xludf.DUMMYFUNCTION("GOOGLETRANSLATE(O1648,""en"",""pt"")"),"7")</f>
        <v>7</v>
      </c>
      <c r="J1648" s="1" t="str">
        <f ca="1">IFERROR(__xludf.DUMMYFUNCTION("GOOGLETRANSLATE(Q1648,""en"",""pt"")"),"Refrigerado")</f>
        <v>Refrigerado</v>
      </c>
      <c r="K1648" s="3">
        <v>44566</v>
      </c>
      <c r="L1648" s="3">
        <v>44573</v>
      </c>
      <c r="M1648" s="1">
        <v>331</v>
      </c>
      <c r="N1648" s="1" t="s">
        <v>581</v>
      </c>
      <c r="O1648" s="1" t="s">
        <v>9058</v>
      </c>
      <c r="P1648" s="1">
        <v>33</v>
      </c>
      <c r="Q1648" s="1" t="s">
        <v>9059</v>
      </c>
      <c r="R1648">
        <f t="shared" ca="1" si="25"/>
        <v>1</v>
      </c>
      <c r="S1648">
        <f t="shared" ca="1" si="25"/>
        <v>0</v>
      </c>
    </row>
    <row r="1649" spans="1:19" ht="13.2">
      <c r="A1649" s="1" t="s">
        <v>9060</v>
      </c>
      <c r="B1649" s="1">
        <v>13</v>
      </c>
      <c r="C1649" s="1" t="str">
        <f ca="1">IFERROR(__xludf.DUMMYFUNCTION("GOOGLETRANSLATE(D1649,""en"",""pt"")"),"Médio")</f>
        <v>Médio</v>
      </c>
      <c r="D1649" s="3">
        <v>44541</v>
      </c>
      <c r="E1649" s="1">
        <v>3</v>
      </c>
      <c r="F1649" s="2" t="str">
        <f ca="1">IFERROR(__xludf.DUMMYFUNCTION("GOOGLETRANSLATE(I1649,""en"",""pt"")"),"Queijo")</f>
        <v>Queijo</v>
      </c>
      <c r="G1649" s="1" t="s">
        <v>9061</v>
      </c>
      <c r="H1649" s="1" t="s">
        <v>4663</v>
      </c>
      <c r="I1649" s="1" t="str">
        <f ca="1">IFERROR(__xludf.DUMMYFUNCTION("GOOGLETRANSLATE(O1649,""en"",""pt"")"),"55")</f>
        <v>55</v>
      </c>
      <c r="J1649" s="1" t="str">
        <f ca="1">IFERROR(__xludf.DUMMYFUNCTION("GOOGLETRANSLATE(Q1649,""en"",""pt"")"),"Refrigerado")</f>
        <v>Refrigerado</v>
      </c>
      <c r="K1649" s="3">
        <v>44529</v>
      </c>
      <c r="L1649" s="3">
        <v>44584</v>
      </c>
      <c r="M1649" s="1">
        <v>143</v>
      </c>
      <c r="N1649" s="1" t="s">
        <v>9062</v>
      </c>
      <c r="O1649" s="1" t="s">
        <v>9063</v>
      </c>
      <c r="P1649" s="1">
        <v>492</v>
      </c>
      <c r="Q1649" s="1" t="s">
        <v>4586</v>
      </c>
      <c r="R1649">
        <f t="shared" ca="1" si="25"/>
        <v>1</v>
      </c>
      <c r="S1649">
        <f t="shared" ca="1" si="25"/>
        <v>0</v>
      </c>
    </row>
    <row r="1650" spans="1:19" ht="13.2">
      <c r="A1650" s="1" t="s">
        <v>9064</v>
      </c>
      <c r="B1650" s="1">
        <v>61</v>
      </c>
      <c r="C1650" s="1" t="str">
        <f ca="1">IFERROR(__xludf.DUMMYFUNCTION("GOOGLETRANSLATE(D1650,""en"",""pt"")"),"Médio")</f>
        <v>Médio</v>
      </c>
      <c r="D1650" s="3">
        <v>43934</v>
      </c>
      <c r="E1650" s="1">
        <v>9</v>
      </c>
      <c r="F1650" s="2" t="str">
        <f ca="1">IFERROR(__xludf.DUMMYFUNCTION("GOOGLETRANSLATE(I1650,""en"",""pt"")"),"Painel")</f>
        <v>Painel</v>
      </c>
      <c r="G1650" s="1" t="s">
        <v>9065</v>
      </c>
      <c r="H1650" s="4">
        <v>45309</v>
      </c>
      <c r="I1650" s="1" t="str">
        <f ca="1">IFERROR(__xludf.DUMMYFUNCTION("GOOGLETRANSLATE(O1650,""en"",""pt"")"),"14")</f>
        <v>14</v>
      </c>
      <c r="J1650" s="1" t="str">
        <f ca="1">IFERROR(__xludf.DUMMYFUNCTION("GOOGLETRANSLATE(Q1650,""en"",""pt"")"),"Refrigerado")</f>
        <v>Refrigerado</v>
      </c>
      <c r="K1650" s="3">
        <v>43918</v>
      </c>
      <c r="L1650" s="3">
        <v>43932</v>
      </c>
      <c r="M1650" s="1">
        <v>49</v>
      </c>
      <c r="N1650" s="4">
        <v>45372</v>
      </c>
      <c r="O1650" s="5" t="s">
        <v>9066</v>
      </c>
      <c r="P1650" s="1">
        <v>20</v>
      </c>
      <c r="Q1650" s="1" t="s">
        <v>9067</v>
      </c>
      <c r="R1650">
        <f t="shared" ca="1" si="25"/>
        <v>1</v>
      </c>
      <c r="S1650">
        <f t="shared" ca="1" si="25"/>
        <v>1</v>
      </c>
    </row>
    <row r="1651" spans="1:19" ht="13.2">
      <c r="A1651" s="1" t="s">
        <v>9068</v>
      </c>
      <c r="B1651" s="1">
        <v>68</v>
      </c>
      <c r="C1651" s="1" t="str">
        <f ca="1">IFERROR(__xludf.DUMMYFUNCTION("GOOGLETRANSLATE(D1651,""en"",""pt"")"),"Pequeno")</f>
        <v>Pequeno</v>
      </c>
      <c r="D1651" s="3">
        <v>43752</v>
      </c>
      <c r="E1651" s="1">
        <v>10</v>
      </c>
      <c r="F1651" s="2" t="str">
        <f ca="1">IFERROR(__xludf.DUMMYFUNCTION("GOOGLETRANSLATE(I1651,""en"",""pt"")"),"ghee")</f>
        <v>ghee</v>
      </c>
      <c r="G1651" s="1" t="s">
        <v>9069</v>
      </c>
      <c r="H1651" s="1" t="s">
        <v>9070</v>
      </c>
      <c r="I1651" s="1" t="str">
        <f ca="1">IFERROR(__xludf.DUMMYFUNCTION("GOOGLETRANSLATE(O1651,""en"",""pt"")"),"86")</f>
        <v>86</v>
      </c>
      <c r="J1651" s="1" t="str">
        <f ca="1">IFERROR(__xludf.DUMMYFUNCTION("GOOGLETRANSLATE(Q1651,""en"",""pt"")"),"Ambiente")</f>
        <v>Ambiente</v>
      </c>
      <c r="K1651" s="3">
        <v>43748</v>
      </c>
      <c r="L1651" s="3">
        <v>43834</v>
      </c>
      <c r="M1651" s="1">
        <v>287</v>
      </c>
      <c r="N1651" s="1" t="s">
        <v>9071</v>
      </c>
      <c r="O1651" s="1" t="s">
        <v>9072</v>
      </c>
      <c r="P1651" s="1">
        <v>532</v>
      </c>
      <c r="Q1651" s="1" t="s">
        <v>9073</v>
      </c>
      <c r="R1651">
        <f t="shared" ca="1" si="25"/>
        <v>0</v>
      </c>
      <c r="S1651">
        <f t="shared" ca="1" si="25"/>
        <v>1</v>
      </c>
    </row>
    <row r="1652" spans="1:19" ht="13.2">
      <c r="A1652" s="1" t="s">
        <v>9074</v>
      </c>
      <c r="B1652" s="1">
        <v>54</v>
      </c>
      <c r="C1652" s="1" t="str">
        <f ca="1">IFERROR(__xludf.DUMMYFUNCTION("GOOGLETRANSLATE(D1652,""en"",""pt"")"),"Médio")</f>
        <v>Médio</v>
      </c>
      <c r="D1652" s="3">
        <v>44547</v>
      </c>
      <c r="E1652" s="1">
        <v>9</v>
      </c>
      <c r="F1652" s="2" t="str">
        <f ca="1">IFERROR(__xludf.DUMMYFUNCTION("GOOGLETRANSLATE(I1652,""en"",""pt"")"),"Painel")</f>
        <v>Painel</v>
      </c>
      <c r="G1652" s="1" t="s">
        <v>7079</v>
      </c>
      <c r="H1652" s="1" t="s">
        <v>9075</v>
      </c>
      <c r="I1652" s="1" t="str">
        <f ca="1">IFERROR(__xludf.DUMMYFUNCTION("GOOGLETRANSLATE(O1652,""en"",""pt"")"),"7")</f>
        <v>7</v>
      </c>
      <c r="J1652" s="1" t="str">
        <f ca="1">IFERROR(__xludf.DUMMYFUNCTION("GOOGLETRANSLATE(Q1652,""en"",""pt"")"),"Refrigerado")</f>
        <v>Refrigerado</v>
      </c>
      <c r="K1652" s="3">
        <v>44519</v>
      </c>
      <c r="L1652" s="3">
        <v>44526</v>
      </c>
      <c r="M1652" s="1">
        <v>4</v>
      </c>
      <c r="N1652" s="1" t="s">
        <v>1178</v>
      </c>
      <c r="O1652" s="1" t="s">
        <v>9076</v>
      </c>
      <c r="P1652" s="1">
        <v>153</v>
      </c>
      <c r="Q1652" s="1" t="s">
        <v>9077</v>
      </c>
      <c r="R1652">
        <f t="shared" ca="1" si="25"/>
        <v>0</v>
      </c>
      <c r="S1652">
        <f t="shared" ca="1" si="25"/>
        <v>1</v>
      </c>
    </row>
    <row r="1653" spans="1:19" ht="13.2">
      <c r="A1653" s="1" t="s">
        <v>9078</v>
      </c>
      <c r="B1653" s="1">
        <v>14</v>
      </c>
      <c r="C1653" s="1" t="str">
        <f ca="1">IFERROR(__xludf.DUMMYFUNCTION("GOOGLETRANSLATE(D1653,""en"",""pt"")"),"Médio")</f>
        <v>Médio</v>
      </c>
      <c r="D1653" s="3">
        <v>44595</v>
      </c>
      <c r="E1653" s="1">
        <v>3</v>
      </c>
      <c r="F1653" s="2" t="str">
        <f ca="1">IFERROR(__xludf.DUMMYFUNCTION("GOOGLETRANSLATE(I1653,""en"",""pt"")"),"Queijo")</f>
        <v>Queijo</v>
      </c>
      <c r="G1653" s="1" t="s">
        <v>9079</v>
      </c>
      <c r="H1653" s="1" t="s">
        <v>9080</v>
      </c>
      <c r="I1653" s="1" t="str">
        <f ca="1">IFERROR(__xludf.DUMMYFUNCTION("GOOGLETRANSLATE(O1653,""en"",""pt"")"),"61")</f>
        <v>61</v>
      </c>
      <c r="J1653" s="1" t="str">
        <f ca="1">IFERROR(__xludf.DUMMYFUNCTION("GOOGLETRANSLATE(Q1653,""en"",""pt"")"),"Congeladas")</f>
        <v>Congeladas</v>
      </c>
      <c r="K1653" s="3">
        <v>44552</v>
      </c>
      <c r="L1653" s="3">
        <v>44613</v>
      </c>
      <c r="M1653" s="1">
        <v>513</v>
      </c>
      <c r="N1653" s="1" t="s">
        <v>9081</v>
      </c>
      <c r="O1653" s="1" t="s">
        <v>9082</v>
      </c>
      <c r="P1653" s="1">
        <v>332</v>
      </c>
      <c r="Q1653" s="1" t="s">
        <v>9084</v>
      </c>
      <c r="R1653">
        <f t="shared" ca="1" si="25"/>
        <v>0</v>
      </c>
      <c r="S1653">
        <f t="shared" ca="1" si="25"/>
        <v>0</v>
      </c>
    </row>
    <row r="1654" spans="1:19" ht="13.2">
      <c r="A1654" s="1" t="s">
        <v>9085</v>
      </c>
      <c r="B1654" s="1">
        <v>25</v>
      </c>
      <c r="C1654" s="1" t="str">
        <f ca="1">IFERROR(__xludf.DUMMYFUNCTION("GOOGLETRANSLATE(D1654,""en"",""pt"")"),"Médio")</f>
        <v>Médio</v>
      </c>
      <c r="D1654" s="3">
        <v>44343</v>
      </c>
      <c r="E1654" s="1">
        <v>10</v>
      </c>
      <c r="F1654" s="2" t="str">
        <f ca="1">IFERROR(__xludf.DUMMYFUNCTION("GOOGLETRANSLATE(I1654,""en"",""pt"")"),"ghee")</f>
        <v>ghee</v>
      </c>
      <c r="G1654" s="1" t="s">
        <v>9086</v>
      </c>
      <c r="H1654" s="1" t="s">
        <v>9087</v>
      </c>
      <c r="I1654" s="1" t="str">
        <f ca="1">IFERROR(__xludf.DUMMYFUNCTION("GOOGLETRANSLATE(O1654,""en"",""pt"")"),"120")</f>
        <v>120</v>
      </c>
      <c r="J1654" s="1" t="str">
        <f ca="1">IFERROR(__xludf.DUMMYFUNCTION("GOOGLETRANSLATE(Q1654,""en"",""pt"")"),"Ambiente")</f>
        <v>Ambiente</v>
      </c>
      <c r="K1654" s="3">
        <v>44312</v>
      </c>
      <c r="L1654" s="3">
        <v>44432</v>
      </c>
      <c r="M1654" s="1">
        <v>35</v>
      </c>
      <c r="N1654" s="1" t="s">
        <v>9088</v>
      </c>
      <c r="O1654" s="5">
        <v>322754</v>
      </c>
      <c r="P1654" s="1">
        <v>741</v>
      </c>
      <c r="Q1654" s="1" t="s">
        <v>9089</v>
      </c>
      <c r="R1654">
        <f t="shared" ca="1" si="25"/>
        <v>0</v>
      </c>
      <c r="S1654">
        <f t="shared" ca="1" si="25"/>
        <v>1</v>
      </c>
    </row>
    <row r="1655" spans="1:19" ht="13.2">
      <c r="A1655" s="1" t="s">
        <v>9090</v>
      </c>
      <c r="B1655" s="1">
        <v>33</v>
      </c>
      <c r="C1655" s="1" t="str">
        <f ca="1">IFERROR(__xludf.DUMMYFUNCTION("GOOGLETRANSLATE(D1655,""en"",""pt"")"),"Grande")</f>
        <v>Grande</v>
      </c>
      <c r="D1655" s="3">
        <v>43586</v>
      </c>
      <c r="E1655" s="1">
        <v>10</v>
      </c>
      <c r="F1655" s="2" t="str">
        <f ca="1">IFERROR(__xludf.DUMMYFUNCTION("GOOGLETRANSLATE(I1655,""en"",""pt"")"),"ghee")</f>
        <v>ghee</v>
      </c>
      <c r="G1655" s="1" t="s">
        <v>9091</v>
      </c>
      <c r="H1655" s="1" t="s">
        <v>9092</v>
      </c>
      <c r="I1655" s="1" t="str">
        <f ca="1">IFERROR(__xludf.DUMMYFUNCTION("GOOGLETRANSLATE(O1655,""en"",""pt"")"),"70")</f>
        <v>70</v>
      </c>
      <c r="J1655" s="1" t="str">
        <f ca="1">IFERROR(__xludf.DUMMYFUNCTION("GOOGLETRANSLATE(Q1655,""en"",""pt"")"),"Ambiente")</f>
        <v>Ambiente</v>
      </c>
      <c r="K1655" s="3">
        <v>43573</v>
      </c>
      <c r="L1655" s="3">
        <v>43643</v>
      </c>
      <c r="M1655" s="1">
        <v>188</v>
      </c>
      <c r="N1655" s="1" t="s">
        <v>8935</v>
      </c>
      <c r="O1655" s="1" t="s">
        <v>9093</v>
      </c>
      <c r="P1655" s="1">
        <v>465</v>
      </c>
      <c r="Q1655" s="1" t="s">
        <v>9094</v>
      </c>
      <c r="R1655">
        <f t="shared" ca="1" si="25"/>
        <v>1</v>
      </c>
      <c r="S1655">
        <f t="shared" ca="1" si="25"/>
        <v>1</v>
      </c>
    </row>
    <row r="1656" spans="1:19" ht="13.2">
      <c r="A1656" s="1" t="s">
        <v>9095</v>
      </c>
      <c r="B1656" s="1">
        <v>58</v>
      </c>
      <c r="C1656" s="1" t="str">
        <f ca="1">IFERROR(__xludf.DUMMYFUNCTION("GOOGLETRANSLATE(D1656,""en"",""pt"")"),"Médio")</f>
        <v>Médio</v>
      </c>
      <c r="D1656" s="3">
        <v>44384</v>
      </c>
      <c r="E1656" s="1">
        <v>3</v>
      </c>
      <c r="F1656" s="2" t="str">
        <f ca="1">IFERROR(__xludf.DUMMYFUNCTION("GOOGLETRANSLATE(I1656,""en"",""pt"")"),"Queijo")</f>
        <v>Queijo</v>
      </c>
      <c r="G1656" s="1" t="s">
        <v>9096</v>
      </c>
      <c r="H1656" s="1" t="s">
        <v>9097</v>
      </c>
      <c r="I1656" s="1" t="str">
        <f ca="1">IFERROR(__xludf.DUMMYFUNCTION("GOOGLETRANSLATE(O1656,""en"",""pt"")"),"54")</f>
        <v>54</v>
      </c>
      <c r="J1656" s="1" t="str">
        <f ca="1">IFERROR(__xludf.DUMMYFUNCTION("GOOGLETRANSLATE(Q1656,""en"",""pt"")"),"Refrigerado")</f>
        <v>Refrigerado</v>
      </c>
      <c r="K1656" s="3">
        <v>44372</v>
      </c>
      <c r="L1656" s="3">
        <v>44426</v>
      </c>
      <c r="M1656" s="1">
        <v>199</v>
      </c>
      <c r="N1656" s="1" t="s">
        <v>9098</v>
      </c>
      <c r="O1656" s="1" t="s">
        <v>9099</v>
      </c>
      <c r="P1656" s="1">
        <v>267</v>
      </c>
      <c r="Q1656" s="1" t="s">
        <v>9100</v>
      </c>
      <c r="R1656">
        <f t="shared" ca="1" si="25"/>
        <v>1</v>
      </c>
      <c r="S1656">
        <f t="shared" ca="1" si="25"/>
        <v>0</v>
      </c>
    </row>
    <row r="1657" spans="1:19" ht="13.2">
      <c r="A1657" s="1" t="s">
        <v>9101</v>
      </c>
      <c r="B1657" s="1">
        <v>68</v>
      </c>
      <c r="C1657" s="1" t="str">
        <f ca="1">IFERROR(__xludf.DUMMYFUNCTION("GOOGLETRANSLATE(D1657,""en"",""pt"")"),"Pequeno")</f>
        <v>Pequeno</v>
      </c>
      <c r="D1657" s="3">
        <v>43711</v>
      </c>
      <c r="E1657" s="1">
        <v>1</v>
      </c>
      <c r="F1657" s="2" t="str">
        <f ca="1">IFERROR(__xludf.DUMMYFUNCTION("GOOGLETRANSLATE(I1657,""en"",""pt"")"),"Leite")</f>
        <v>Leite</v>
      </c>
      <c r="G1657" s="1" t="s">
        <v>9102</v>
      </c>
      <c r="H1657" s="1" t="s">
        <v>3832</v>
      </c>
      <c r="I1657" s="1" t="str">
        <f ca="1">IFERROR(__xludf.DUMMYFUNCTION("GOOGLETRANSLATE(O1657,""en"",""pt"")"),"2")</f>
        <v>2</v>
      </c>
      <c r="J1657" s="1" t="str">
        <f ca="1">IFERROR(__xludf.DUMMYFUNCTION("GOOGLETRANSLATE(Q1657,""en"",""pt"")"),"Pacote de polietileno")</f>
        <v>Pacote de polietileno</v>
      </c>
      <c r="K1657" s="3">
        <v>43705</v>
      </c>
      <c r="L1657" s="3">
        <v>43707</v>
      </c>
      <c r="M1657" s="1">
        <v>176</v>
      </c>
      <c r="N1657" s="1" t="s">
        <v>9103</v>
      </c>
      <c r="O1657" s="1" t="s">
        <v>9104</v>
      </c>
      <c r="P1657" s="1">
        <v>112</v>
      </c>
      <c r="Q1657" s="1" t="s">
        <v>742</v>
      </c>
      <c r="R1657">
        <f t="shared" ca="1" si="25"/>
        <v>0</v>
      </c>
      <c r="S1657">
        <f t="shared" ca="1" si="25"/>
        <v>1</v>
      </c>
    </row>
    <row r="1658" spans="1:19" ht="13.2">
      <c r="A1658" s="1" t="s">
        <v>4603</v>
      </c>
      <c r="B1658" s="1">
        <v>62</v>
      </c>
      <c r="C1658" s="1" t="str">
        <f ca="1">IFERROR(__xludf.DUMMYFUNCTION("GOOGLETRANSLATE(D1658,""en"",""pt"")"),"Grande")</f>
        <v>Grande</v>
      </c>
      <c r="D1658" s="3">
        <v>44397</v>
      </c>
      <c r="E1658" s="1">
        <v>5</v>
      </c>
      <c r="F1658" s="2" t="str">
        <f ca="1">IFERROR(__xludf.DUMMYFUNCTION("GOOGLETRANSLATE(I1658,""en"",""pt"")"),"Sorvete")</f>
        <v>Sorvete</v>
      </c>
      <c r="G1658" s="1" t="s">
        <v>9105</v>
      </c>
      <c r="H1658" s="1" t="s">
        <v>4011</v>
      </c>
      <c r="I1658" s="1" t="str">
        <f ca="1">IFERROR(__xludf.DUMMYFUNCTION("GOOGLETRANSLATE(O1658,""en"",""pt"")"),"22")</f>
        <v>22</v>
      </c>
      <c r="J1658" s="1" t="str">
        <f ca="1">IFERROR(__xludf.DUMMYFUNCTION("GOOGLETRANSLATE(Q1658,""en"",""pt"")"),"Congeladas")</f>
        <v>Congeladas</v>
      </c>
      <c r="K1658" s="3">
        <v>44385</v>
      </c>
      <c r="L1658" s="3">
        <v>44407</v>
      </c>
      <c r="M1658" s="1">
        <v>13</v>
      </c>
      <c r="N1658" s="1" t="s">
        <v>7644</v>
      </c>
      <c r="O1658" s="1" t="s">
        <v>9106</v>
      </c>
      <c r="P1658" s="1">
        <v>434</v>
      </c>
      <c r="Q1658" s="1" t="s">
        <v>9108</v>
      </c>
      <c r="R1658">
        <f t="shared" ca="1" si="25"/>
        <v>0</v>
      </c>
      <c r="S1658">
        <f t="shared" ca="1" si="25"/>
        <v>1</v>
      </c>
    </row>
    <row r="1659" spans="1:19" ht="13.2">
      <c r="A1659" s="1" t="s">
        <v>9109</v>
      </c>
      <c r="B1659" s="1">
        <v>11</v>
      </c>
      <c r="C1659" s="1" t="str">
        <f ca="1">IFERROR(__xludf.DUMMYFUNCTION("GOOGLETRANSLATE(D1659,""en"",""pt"")"),"Pequeno")</f>
        <v>Pequeno</v>
      </c>
      <c r="D1659" s="3">
        <v>44659</v>
      </c>
      <c r="E1659" s="1">
        <v>5</v>
      </c>
      <c r="F1659" s="2" t="str">
        <f ca="1">IFERROR(__xludf.DUMMYFUNCTION("GOOGLETRANSLATE(I1659,""en"",""pt"")"),"Sorvete")</f>
        <v>Sorvete</v>
      </c>
      <c r="G1659" s="1" t="s">
        <v>9110</v>
      </c>
      <c r="H1659" s="1" t="s">
        <v>7270</v>
      </c>
      <c r="I1659" s="1" t="str">
        <f ca="1">IFERROR(__xludf.DUMMYFUNCTION("GOOGLETRANSLATE(O1659,""en"",""pt"")"),"30")</f>
        <v>30</v>
      </c>
      <c r="J1659" s="1" t="str">
        <f ca="1">IFERROR(__xludf.DUMMYFUNCTION("GOOGLETRANSLATE(Q1659,""en"",""pt"")"),"Congeladas")</f>
        <v>Congeladas</v>
      </c>
      <c r="K1659" s="3">
        <v>44616</v>
      </c>
      <c r="L1659" s="3">
        <v>44646</v>
      </c>
      <c r="M1659" s="1">
        <v>791</v>
      </c>
      <c r="N1659" s="1" t="s">
        <v>9111</v>
      </c>
      <c r="O1659" s="1" t="s">
        <v>9112</v>
      </c>
      <c r="P1659" s="1">
        <v>51</v>
      </c>
      <c r="Q1659" s="1" t="s">
        <v>9113</v>
      </c>
      <c r="R1659">
        <f t="shared" ca="1" si="25"/>
        <v>0</v>
      </c>
      <c r="S1659">
        <f t="shared" ca="1" si="25"/>
        <v>0</v>
      </c>
    </row>
    <row r="1660" spans="1:19" ht="13.2">
      <c r="A1660" s="1" t="s">
        <v>9114</v>
      </c>
      <c r="B1660" s="1">
        <v>51</v>
      </c>
      <c r="C1660" s="1" t="str">
        <f ca="1">IFERROR(__xludf.DUMMYFUNCTION("GOOGLETRANSLATE(D1660,""en"",""pt"")"),"Médio")</f>
        <v>Médio</v>
      </c>
      <c r="D1660" s="3">
        <v>44505</v>
      </c>
      <c r="E1660" s="1">
        <v>7</v>
      </c>
      <c r="F1660" s="2" t="str">
        <f ca="1">IFERROR(__xludf.DUMMYFUNCTION("GOOGLETRANSLATE(I1660,""en"",""pt"")"),"Lassi")</f>
        <v>Lassi</v>
      </c>
      <c r="G1660" s="1" t="s">
        <v>9115</v>
      </c>
      <c r="H1660" s="1" t="s">
        <v>9116</v>
      </c>
      <c r="I1660" s="1" t="str">
        <f ca="1">IFERROR(__xludf.DUMMYFUNCTION("GOOGLETRANSLATE(O1660,""en"",""pt"")"),"16")</f>
        <v>16</v>
      </c>
      <c r="J1660" s="1" t="str">
        <f ca="1">IFERROR(__xludf.DUMMYFUNCTION("GOOGLETRANSLATE(Q1660,""en"",""pt"")"),"Refrigerado")</f>
        <v>Refrigerado</v>
      </c>
      <c r="K1660" s="3">
        <v>44466</v>
      </c>
      <c r="L1660" s="3">
        <v>44482</v>
      </c>
      <c r="M1660" s="1">
        <v>52</v>
      </c>
      <c r="N1660" s="1" t="s">
        <v>9117</v>
      </c>
      <c r="O1660" s="1" t="s">
        <v>9118</v>
      </c>
      <c r="P1660" s="1">
        <v>743</v>
      </c>
      <c r="Q1660" s="1" t="s">
        <v>7197</v>
      </c>
      <c r="R1660">
        <f t="shared" ca="1" si="25"/>
        <v>0</v>
      </c>
      <c r="S1660">
        <f t="shared" ca="1" si="25"/>
        <v>0</v>
      </c>
    </row>
    <row r="1661" spans="1:19" ht="13.2">
      <c r="A1661" s="1" t="s">
        <v>9119</v>
      </c>
      <c r="B1661" s="1">
        <v>90</v>
      </c>
      <c r="C1661" s="1" t="str">
        <f ca="1">IFERROR(__xludf.DUMMYFUNCTION("GOOGLETRANSLATE(D1661,""en"",""pt"")"),"Médio")</f>
        <v>Médio</v>
      </c>
      <c r="D1661" s="3">
        <v>44880</v>
      </c>
      <c r="E1661" s="1">
        <v>8</v>
      </c>
      <c r="F1661" s="2" t="str">
        <f ca="1">IFERROR(__xludf.DUMMYFUNCTION("GOOGLETRANSLATE(I1661,""en"",""pt"")"),"Soro de leite coalhado")</f>
        <v>Soro de leite coalhado</v>
      </c>
      <c r="G1661" s="1" t="s">
        <v>1751</v>
      </c>
      <c r="H1661" s="1" t="s">
        <v>9120</v>
      </c>
      <c r="I1661" s="1" t="str">
        <f ca="1">IFERROR(__xludf.DUMMYFUNCTION("GOOGLETRANSLATE(O1661,""en"",""pt"")"),"12")</f>
        <v>12</v>
      </c>
      <c r="J1661" s="1" t="str">
        <f ca="1">IFERROR(__xludf.DUMMYFUNCTION("GOOGLETRANSLATE(Q1661,""en"",""pt"")"),"Refrigerado")</f>
        <v>Refrigerado</v>
      </c>
      <c r="K1661" s="3">
        <v>44832</v>
      </c>
      <c r="L1661" s="3">
        <v>44844</v>
      </c>
      <c r="M1661" s="1">
        <v>72</v>
      </c>
      <c r="N1661" s="1" t="s">
        <v>299</v>
      </c>
      <c r="O1661" s="1" t="s">
        <v>9121</v>
      </c>
      <c r="P1661" s="1">
        <v>0</v>
      </c>
      <c r="Q1661" s="1" t="s">
        <v>9122</v>
      </c>
      <c r="R1661">
        <f t="shared" ca="1" si="25"/>
        <v>1</v>
      </c>
      <c r="S1661">
        <f t="shared" ca="1" si="25"/>
        <v>1</v>
      </c>
    </row>
    <row r="1662" spans="1:19" ht="13.2">
      <c r="A1662" s="1" t="s">
        <v>9123</v>
      </c>
      <c r="B1662" s="1">
        <v>18</v>
      </c>
      <c r="C1662" s="1" t="str">
        <f ca="1">IFERROR(__xludf.DUMMYFUNCTION("GOOGLETRANSLATE(D1662,""en"",""pt"")"),"Médio")</f>
        <v>Médio</v>
      </c>
      <c r="D1662" s="3">
        <v>44836</v>
      </c>
      <c r="E1662" s="1">
        <v>6</v>
      </c>
      <c r="F1662" s="2" t="str">
        <f ca="1">IFERROR(__xludf.DUMMYFUNCTION("GOOGLETRANSLATE(I1662,""en"",""pt"")"),"Coalhada")</f>
        <v>Coalhada</v>
      </c>
      <c r="G1662" s="1" t="s">
        <v>9124</v>
      </c>
      <c r="H1662" s="1" t="s">
        <v>6651</v>
      </c>
      <c r="I1662" s="1" t="str">
        <f ca="1">IFERROR(__xludf.DUMMYFUNCTION("GOOGLETRANSLATE(O1662,""en"",""pt"")"),"7")</f>
        <v>7</v>
      </c>
      <c r="J1662" s="1" t="str">
        <f ca="1">IFERROR(__xludf.DUMMYFUNCTION("GOOGLETRANSLATE(Q1662,""en"",""pt"")"),"Refrigerado")</f>
        <v>Refrigerado</v>
      </c>
      <c r="K1662" s="3">
        <v>44780</v>
      </c>
      <c r="L1662" s="3">
        <v>44787</v>
      </c>
      <c r="M1662" s="1">
        <v>778</v>
      </c>
      <c r="N1662" s="1" t="s">
        <v>9125</v>
      </c>
      <c r="O1662" s="1" t="s">
        <v>9126</v>
      </c>
      <c r="P1662" s="1">
        <v>114</v>
      </c>
      <c r="Q1662" s="1" t="s">
        <v>9128</v>
      </c>
      <c r="R1662">
        <f t="shared" ca="1" si="25"/>
        <v>1</v>
      </c>
      <c r="S1662">
        <f t="shared" ca="1" si="25"/>
        <v>1</v>
      </c>
    </row>
    <row r="1663" spans="1:19" ht="13.2">
      <c r="A1663" s="1" t="s">
        <v>9129</v>
      </c>
      <c r="B1663" s="1">
        <v>45</v>
      </c>
      <c r="C1663" s="1" t="str">
        <f ca="1">IFERROR(__xludf.DUMMYFUNCTION("GOOGLETRANSLATE(D1663,""en"",""pt"")"),"Médio")</f>
        <v>Médio</v>
      </c>
      <c r="D1663" s="3">
        <v>44762</v>
      </c>
      <c r="E1663" s="1">
        <v>2</v>
      </c>
      <c r="F1663" s="2" t="str">
        <f ca="1">IFERROR(__xludf.DUMMYFUNCTION("GOOGLETRANSLATE(I1663,""en"",""pt"")"),"Manteiga")</f>
        <v>Manteiga</v>
      </c>
      <c r="G1663" s="1" t="s">
        <v>9130</v>
      </c>
      <c r="H1663" s="1" t="s">
        <v>9131</v>
      </c>
      <c r="I1663" s="1" t="str">
        <f ca="1">IFERROR(__xludf.DUMMYFUNCTION("GOOGLETRANSLATE(O1663,""en"",""pt"")"),"25")</f>
        <v>25</v>
      </c>
      <c r="J1663" s="1" t="str">
        <f ca="1">IFERROR(__xludf.DUMMYFUNCTION("GOOGLETRANSLATE(Q1663,""en"",""pt"")"),"Congeladas")</f>
        <v>Congeladas</v>
      </c>
      <c r="K1663" s="3">
        <v>44747</v>
      </c>
      <c r="L1663" s="3">
        <v>44772</v>
      </c>
      <c r="M1663" s="1">
        <v>16</v>
      </c>
      <c r="N1663" s="1" t="s">
        <v>9132</v>
      </c>
      <c r="O1663" s="1" t="s">
        <v>9133</v>
      </c>
      <c r="P1663" s="1">
        <v>1</v>
      </c>
      <c r="Q1663" s="1" t="s">
        <v>9134</v>
      </c>
      <c r="R1663">
        <f t="shared" ca="1" si="25"/>
        <v>1</v>
      </c>
      <c r="S1663">
        <f t="shared" ca="1" si="25"/>
        <v>0</v>
      </c>
    </row>
    <row r="1664" spans="1:19" ht="13.2">
      <c r="A1664" s="1" t="s">
        <v>9135</v>
      </c>
      <c r="B1664" s="1">
        <v>19</v>
      </c>
      <c r="C1664" s="1" t="str">
        <f ca="1">IFERROR(__xludf.DUMMYFUNCTION("GOOGLETRANSLATE(D1664,""en"",""pt"")"),"Médio")</f>
        <v>Médio</v>
      </c>
      <c r="D1664" s="3">
        <v>44428</v>
      </c>
      <c r="E1664" s="1">
        <v>3</v>
      </c>
      <c r="F1664" s="2" t="str">
        <f ca="1">IFERROR(__xludf.DUMMYFUNCTION("GOOGLETRANSLATE(I1664,""en"",""pt"")"),"Queijo")</f>
        <v>Queijo</v>
      </c>
      <c r="G1664" s="1" t="s">
        <v>9136</v>
      </c>
      <c r="H1664" s="1" t="s">
        <v>6007</v>
      </c>
      <c r="I1664" s="1" t="str">
        <f ca="1">IFERROR(__xludf.DUMMYFUNCTION("GOOGLETRANSLATE(O1664,""en"",""pt"")"),"71")</f>
        <v>71</v>
      </c>
      <c r="J1664" s="1" t="str">
        <f ca="1">IFERROR(__xludf.DUMMYFUNCTION("GOOGLETRANSLATE(Q1664,""en"",""pt"")"),"Refrigerado")</f>
        <v>Refrigerado</v>
      </c>
      <c r="K1664" s="3">
        <v>44385</v>
      </c>
      <c r="L1664" s="3">
        <v>44456</v>
      </c>
      <c r="M1664" s="1">
        <v>148</v>
      </c>
      <c r="N1664" s="1" t="s">
        <v>763</v>
      </c>
      <c r="O1664" s="1" t="s">
        <v>9137</v>
      </c>
      <c r="P1664" s="1">
        <v>325</v>
      </c>
      <c r="Q1664" s="1" t="s">
        <v>9138</v>
      </c>
      <c r="R1664">
        <f t="shared" ca="1" si="25"/>
        <v>0</v>
      </c>
      <c r="S1664">
        <f t="shared" ca="1" si="25"/>
        <v>1</v>
      </c>
    </row>
    <row r="1665" spans="1:19" ht="13.2">
      <c r="A1665" s="1" t="s">
        <v>9139</v>
      </c>
      <c r="B1665" s="1">
        <v>33</v>
      </c>
      <c r="C1665" s="1" t="str">
        <f ca="1">IFERROR(__xludf.DUMMYFUNCTION("GOOGLETRANSLATE(D1665,""en"",""pt"")"),"Pequeno")</f>
        <v>Pequeno</v>
      </c>
      <c r="D1665" s="3">
        <v>44465</v>
      </c>
      <c r="E1665" s="1">
        <v>4</v>
      </c>
      <c r="F1665" s="2" t="str">
        <f ca="1">IFERROR(__xludf.DUMMYFUNCTION("GOOGLETRANSLATE(I1665,""en"",""pt"")"),"Iogurte")</f>
        <v>Iogurte</v>
      </c>
      <c r="G1665" s="1" t="s">
        <v>9140</v>
      </c>
      <c r="H1665" s="1" t="s">
        <v>9141</v>
      </c>
      <c r="I1665" s="1" t="str">
        <f ca="1">IFERROR(__xludf.DUMMYFUNCTION("GOOGLETRANSLATE(O1665,""en"",""pt"")"),"27")</f>
        <v>27</v>
      </c>
      <c r="J1665" s="1" t="str">
        <f ca="1">IFERROR(__xludf.DUMMYFUNCTION("GOOGLETRANSLATE(Q1665,""en"",""pt"")"),"Congeladas")</f>
        <v>Congeladas</v>
      </c>
      <c r="K1665" s="3">
        <v>44413</v>
      </c>
      <c r="L1665" s="3">
        <v>44440</v>
      </c>
      <c r="M1665" s="1">
        <v>820</v>
      </c>
      <c r="N1665" s="1" t="s">
        <v>9142</v>
      </c>
      <c r="O1665" s="1" t="s">
        <v>9143</v>
      </c>
      <c r="P1665" s="1">
        <v>149</v>
      </c>
      <c r="Q1665" s="1" t="s">
        <v>9144</v>
      </c>
      <c r="R1665">
        <f t="shared" ca="1" si="25"/>
        <v>1</v>
      </c>
      <c r="S1665">
        <f t="shared" ca="1" si="25"/>
        <v>0</v>
      </c>
    </row>
    <row r="1666" spans="1:19" ht="13.2">
      <c r="A1666" s="1" t="s">
        <v>9145</v>
      </c>
      <c r="B1666" s="1">
        <v>55</v>
      </c>
      <c r="C1666" s="1" t="str">
        <f ca="1">IFERROR(__xludf.DUMMYFUNCTION("GOOGLETRANSLATE(D1666,""en"",""pt"")"),"Médio")</f>
        <v>Médio</v>
      </c>
      <c r="D1666" s="3">
        <v>43915</v>
      </c>
      <c r="E1666" s="1">
        <v>5</v>
      </c>
      <c r="F1666" s="2" t="str">
        <f ca="1">IFERROR(__xludf.DUMMYFUNCTION("GOOGLETRANSLATE(I1666,""en"",""pt"")"),"Sorvete")</f>
        <v>Sorvete</v>
      </c>
      <c r="G1666" s="1" t="s">
        <v>9146</v>
      </c>
      <c r="H1666" s="1" t="s">
        <v>9147</v>
      </c>
      <c r="I1666" s="1" t="str">
        <f ca="1">IFERROR(__xludf.DUMMYFUNCTION("GOOGLETRANSLATE(O1666,""en"",""pt"")"),"21")</f>
        <v>21</v>
      </c>
      <c r="J1666" s="1" t="str">
        <f ca="1">IFERROR(__xludf.DUMMYFUNCTION("GOOGLETRANSLATE(Q1666,""en"",""pt"")"),"Congeladas")</f>
        <v>Congeladas</v>
      </c>
      <c r="K1666" s="3">
        <v>43857</v>
      </c>
      <c r="L1666" s="3">
        <v>43878</v>
      </c>
      <c r="M1666" s="1">
        <v>35</v>
      </c>
      <c r="N1666" s="1" t="s">
        <v>2009</v>
      </c>
      <c r="O1666" s="5">
        <v>291862</v>
      </c>
      <c r="P1666" s="1">
        <v>578</v>
      </c>
      <c r="Q1666" s="1" t="s">
        <v>9148</v>
      </c>
      <c r="R1666">
        <f t="shared" ca="1" si="25"/>
        <v>0</v>
      </c>
      <c r="S1666">
        <f t="shared" ca="1" si="25"/>
        <v>1</v>
      </c>
    </row>
    <row r="1667" spans="1:19" ht="13.2">
      <c r="A1667" s="1" t="s">
        <v>9149</v>
      </c>
      <c r="B1667" s="1">
        <v>85</v>
      </c>
      <c r="C1667" s="1" t="str">
        <f ca="1">IFERROR(__xludf.DUMMYFUNCTION("GOOGLETRANSLATE(D1667,""en"",""pt"")"),"Médio")</f>
        <v>Médio</v>
      </c>
      <c r="D1667" s="3">
        <v>44480</v>
      </c>
      <c r="E1667" s="1">
        <v>6</v>
      </c>
      <c r="F1667" s="2" t="str">
        <f ca="1">IFERROR(__xludf.DUMMYFUNCTION("GOOGLETRANSLATE(I1667,""en"",""pt"")"),"Coalhada")</f>
        <v>Coalhada</v>
      </c>
      <c r="G1667" s="1" t="s">
        <v>9150</v>
      </c>
      <c r="H1667" s="1" t="s">
        <v>9151</v>
      </c>
      <c r="I1667" s="1" t="str">
        <f ca="1">IFERROR(__xludf.DUMMYFUNCTION("GOOGLETRANSLATE(O1667,""en"",""pt"")"),"5")</f>
        <v>5</v>
      </c>
      <c r="J1667" s="1" t="str">
        <f ca="1">IFERROR(__xludf.DUMMYFUNCTION("GOOGLETRANSLATE(Q1667,""en"",""pt"")"),"Refrigerado")</f>
        <v>Refrigerado</v>
      </c>
      <c r="K1667" s="3">
        <v>44478</v>
      </c>
      <c r="L1667" s="3">
        <v>44483</v>
      </c>
      <c r="M1667" s="1">
        <v>313</v>
      </c>
      <c r="N1667" s="1" t="s">
        <v>8638</v>
      </c>
      <c r="O1667" s="1" t="s">
        <v>9152</v>
      </c>
      <c r="P1667" s="1">
        <v>158</v>
      </c>
      <c r="Q1667" s="1" t="s">
        <v>9154</v>
      </c>
      <c r="R1667">
        <f t="shared" ref="R1667:S1730" ca="1" si="26">RANDBETWEEN(0,1)</f>
        <v>1</v>
      </c>
      <c r="S1667">
        <f t="shared" ca="1" si="26"/>
        <v>0</v>
      </c>
    </row>
    <row r="1668" spans="1:19" ht="13.2">
      <c r="A1668" s="1" t="s">
        <v>9155</v>
      </c>
      <c r="B1668" s="1">
        <v>27</v>
      </c>
      <c r="C1668" s="1" t="str">
        <f ca="1">IFERROR(__xludf.DUMMYFUNCTION("GOOGLETRANSLATE(D1668,""en"",""pt"")"),"Médio")</f>
        <v>Médio</v>
      </c>
      <c r="D1668" s="3">
        <v>44337</v>
      </c>
      <c r="E1668" s="1">
        <v>9</v>
      </c>
      <c r="F1668" s="2" t="str">
        <f ca="1">IFERROR(__xludf.DUMMYFUNCTION("GOOGLETRANSLATE(I1668,""en"",""pt"")"),"Painel")</f>
        <v>Painel</v>
      </c>
      <c r="G1668" s="1" t="s">
        <v>9156</v>
      </c>
      <c r="H1668" s="1" t="s">
        <v>466</v>
      </c>
      <c r="I1668" s="1" t="str">
        <f ca="1">IFERROR(__xludf.DUMMYFUNCTION("GOOGLETRANSLATE(O1668,""en"",""pt"")"),"9")</f>
        <v>9</v>
      </c>
      <c r="J1668" s="1" t="str">
        <f ca="1">IFERROR(__xludf.DUMMYFUNCTION("GOOGLETRANSLATE(Q1668,""en"",""pt"")"),"Refrigerado")</f>
        <v>Refrigerado</v>
      </c>
      <c r="K1668" s="3">
        <v>44309</v>
      </c>
      <c r="L1668" s="3">
        <v>44318</v>
      </c>
      <c r="M1668" s="1">
        <v>551</v>
      </c>
      <c r="N1668" s="1" t="s">
        <v>9157</v>
      </c>
      <c r="O1668" s="1" t="s">
        <v>9158</v>
      </c>
      <c r="P1668" s="1">
        <v>347</v>
      </c>
      <c r="Q1668" s="1" t="s">
        <v>9160</v>
      </c>
      <c r="R1668">
        <f t="shared" ca="1" si="26"/>
        <v>0</v>
      </c>
      <c r="S1668">
        <f t="shared" ca="1" si="26"/>
        <v>0</v>
      </c>
    </row>
    <row r="1669" spans="1:19" ht="13.2">
      <c r="A1669" s="1" t="s">
        <v>9161</v>
      </c>
      <c r="B1669" s="1">
        <v>76</v>
      </c>
      <c r="C1669" s="1" t="str">
        <f ca="1">IFERROR(__xludf.DUMMYFUNCTION("GOOGLETRANSLATE(D1669,""en"",""pt"")"),"Grande")</f>
        <v>Grande</v>
      </c>
      <c r="D1669" s="3">
        <v>43833</v>
      </c>
      <c r="E1669" s="1">
        <v>4</v>
      </c>
      <c r="F1669" s="2" t="str">
        <f ca="1">IFERROR(__xludf.DUMMYFUNCTION("GOOGLETRANSLATE(I1669,""en"",""pt"")"),"Iogurte")</f>
        <v>Iogurte</v>
      </c>
      <c r="G1669" s="1" t="s">
        <v>9162</v>
      </c>
      <c r="H1669" s="1" t="s">
        <v>9163</v>
      </c>
      <c r="I1669" s="1" t="str">
        <f ca="1">IFERROR(__xludf.DUMMYFUNCTION("GOOGLETRANSLATE(O1669,""en"",""pt"")"),"24")</f>
        <v>24</v>
      </c>
      <c r="J1669" s="1" t="str">
        <f ca="1">IFERROR(__xludf.DUMMYFUNCTION("GOOGLETRANSLATE(Q1669,""en"",""pt"")"),"Refrigerado")</f>
        <v>Refrigerado</v>
      </c>
      <c r="K1669" s="3">
        <v>43824</v>
      </c>
      <c r="L1669" s="3">
        <v>43848</v>
      </c>
      <c r="M1669" s="1">
        <v>52</v>
      </c>
      <c r="N1669" s="1" t="s">
        <v>1368</v>
      </c>
      <c r="O1669" s="1" t="s">
        <v>9164</v>
      </c>
      <c r="P1669" s="1">
        <v>488</v>
      </c>
      <c r="Q1669" s="1" t="s">
        <v>7880</v>
      </c>
      <c r="R1669">
        <f t="shared" ca="1" si="26"/>
        <v>0</v>
      </c>
      <c r="S1669">
        <f t="shared" ca="1" si="26"/>
        <v>0</v>
      </c>
    </row>
    <row r="1670" spans="1:19" ht="13.2">
      <c r="A1670" s="1" t="s">
        <v>9165</v>
      </c>
      <c r="B1670" s="1">
        <v>38</v>
      </c>
      <c r="C1670" s="1" t="str">
        <f ca="1">IFERROR(__xludf.DUMMYFUNCTION("GOOGLETRANSLATE(D1670,""en"",""pt"")"),"Pequeno")</f>
        <v>Pequeno</v>
      </c>
      <c r="D1670" s="3">
        <v>43667</v>
      </c>
      <c r="E1670" s="1">
        <v>4</v>
      </c>
      <c r="F1670" s="2" t="str">
        <f ca="1">IFERROR(__xludf.DUMMYFUNCTION("GOOGLETRANSLATE(I1670,""en"",""pt"")"),"Iogurte")</f>
        <v>Iogurte</v>
      </c>
      <c r="G1670" s="1" t="s">
        <v>9166</v>
      </c>
      <c r="H1670" s="1" t="s">
        <v>4560</v>
      </c>
      <c r="I1670" s="1" t="str">
        <f ca="1">IFERROR(__xludf.DUMMYFUNCTION("GOOGLETRANSLATE(O1670,""en"",""pt"")"),"21")</f>
        <v>21</v>
      </c>
      <c r="J1670" s="1" t="str">
        <f ca="1">IFERROR(__xludf.DUMMYFUNCTION("GOOGLETRANSLATE(Q1670,""en"",""pt"")"),"Refrigerado")</f>
        <v>Refrigerado</v>
      </c>
      <c r="K1670" s="3">
        <v>43623</v>
      </c>
      <c r="L1670" s="3">
        <v>43644</v>
      </c>
      <c r="M1670" s="1">
        <v>165</v>
      </c>
      <c r="N1670" s="1" t="s">
        <v>3397</v>
      </c>
      <c r="O1670" s="1" t="s">
        <v>9167</v>
      </c>
      <c r="P1670" s="1">
        <v>66</v>
      </c>
      <c r="Q1670" s="1" t="s">
        <v>9169</v>
      </c>
      <c r="R1670">
        <f t="shared" ca="1" si="26"/>
        <v>0</v>
      </c>
      <c r="S1670">
        <f t="shared" ca="1" si="26"/>
        <v>1</v>
      </c>
    </row>
    <row r="1671" spans="1:19" ht="13.2">
      <c r="A1671" s="1" t="s">
        <v>9170</v>
      </c>
      <c r="B1671" s="1">
        <v>43</v>
      </c>
      <c r="C1671" s="1" t="str">
        <f ca="1">IFERROR(__xludf.DUMMYFUNCTION("GOOGLETRANSLATE(D1671,""en"",""pt"")"),"Pequeno")</f>
        <v>Pequeno</v>
      </c>
      <c r="D1671" s="3">
        <v>43653</v>
      </c>
      <c r="E1671" s="1">
        <v>5</v>
      </c>
      <c r="F1671" s="2" t="str">
        <f ca="1">IFERROR(__xludf.DUMMYFUNCTION("GOOGLETRANSLATE(I1671,""en"",""pt"")"),"Sorvete")</f>
        <v>Sorvete</v>
      </c>
      <c r="G1671" s="1" t="s">
        <v>9171</v>
      </c>
      <c r="H1671" s="6">
        <v>45496</v>
      </c>
      <c r="I1671" s="1" t="str">
        <f ca="1">IFERROR(__xludf.DUMMYFUNCTION("GOOGLETRANSLATE(O1671,""en"",""pt"")"),"29")</f>
        <v>29</v>
      </c>
      <c r="J1671" s="1" t="str">
        <f ca="1">IFERROR(__xludf.DUMMYFUNCTION("GOOGLETRANSLATE(Q1671,""en"",""pt"")"),"Congeladas")</f>
        <v>Congeladas</v>
      </c>
      <c r="K1671" s="3">
        <v>43634</v>
      </c>
      <c r="L1671" s="3">
        <v>43663</v>
      </c>
      <c r="M1671" s="1">
        <v>1</v>
      </c>
      <c r="N1671" s="1" t="s">
        <v>9172</v>
      </c>
      <c r="O1671" s="1" t="s">
        <v>9172</v>
      </c>
      <c r="P1671" s="1">
        <v>28</v>
      </c>
      <c r="Q1671" s="1" t="s">
        <v>9174</v>
      </c>
      <c r="R1671">
        <f t="shared" ca="1" si="26"/>
        <v>0</v>
      </c>
      <c r="S1671">
        <f t="shared" ca="1" si="26"/>
        <v>1</v>
      </c>
    </row>
    <row r="1672" spans="1:19" ht="13.2">
      <c r="A1672" s="1" t="s">
        <v>3917</v>
      </c>
      <c r="B1672" s="1">
        <v>92</v>
      </c>
      <c r="C1672" s="1" t="str">
        <f ca="1">IFERROR(__xludf.DUMMYFUNCTION("GOOGLETRANSLATE(D1672,""en"",""pt"")"),"Pequeno")</f>
        <v>Pequeno</v>
      </c>
      <c r="D1672" s="3">
        <v>44640</v>
      </c>
      <c r="E1672" s="1">
        <v>9</v>
      </c>
      <c r="F1672" s="2" t="str">
        <f ca="1">IFERROR(__xludf.DUMMYFUNCTION("GOOGLETRANSLATE(I1672,""en"",""pt"")"),"Painel")</f>
        <v>Painel</v>
      </c>
      <c r="G1672" s="1" t="s">
        <v>9175</v>
      </c>
      <c r="H1672" s="1" t="s">
        <v>9176</v>
      </c>
      <c r="I1672" s="1" t="str">
        <f ca="1">IFERROR(__xludf.DUMMYFUNCTION("GOOGLETRANSLATE(O1672,""en"",""pt"")"),"10")</f>
        <v>10</v>
      </c>
      <c r="J1672" s="1" t="str">
        <f ca="1">IFERROR(__xludf.DUMMYFUNCTION("GOOGLETRANSLATE(Q1672,""en"",""pt"")"),"Refrigerado")</f>
        <v>Refrigerado</v>
      </c>
      <c r="K1672" s="3">
        <v>44633</v>
      </c>
      <c r="L1672" s="3">
        <v>44643</v>
      </c>
      <c r="M1672" s="1">
        <v>299</v>
      </c>
      <c r="N1672" s="1" t="s">
        <v>9177</v>
      </c>
      <c r="O1672" s="1" t="s">
        <v>9178</v>
      </c>
      <c r="P1672" s="1">
        <v>242</v>
      </c>
      <c r="Q1672" s="1" t="s">
        <v>9179</v>
      </c>
      <c r="R1672">
        <f t="shared" ca="1" si="26"/>
        <v>1</v>
      </c>
      <c r="S1672">
        <f t="shared" ca="1" si="26"/>
        <v>1</v>
      </c>
    </row>
    <row r="1673" spans="1:19" ht="13.2">
      <c r="A1673" s="1" t="s">
        <v>9180</v>
      </c>
      <c r="B1673" s="1">
        <v>85</v>
      </c>
      <c r="C1673" s="1" t="str">
        <f ca="1">IFERROR(__xludf.DUMMYFUNCTION("GOOGLETRANSLATE(D1673,""en"",""pt"")"),"Pequeno")</f>
        <v>Pequeno</v>
      </c>
      <c r="D1673" s="3">
        <v>44251</v>
      </c>
      <c r="E1673" s="1">
        <v>2</v>
      </c>
      <c r="F1673" s="2" t="str">
        <f ca="1">IFERROR(__xludf.DUMMYFUNCTION("GOOGLETRANSLATE(I1673,""en"",""pt"")"),"Manteiga")</f>
        <v>Manteiga</v>
      </c>
      <c r="G1673" s="1" t="s">
        <v>9181</v>
      </c>
      <c r="H1673" s="1" t="s">
        <v>7008</v>
      </c>
      <c r="I1673" s="1" t="str">
        <f ca="1">IFERROR(__xludf.DUMMYFUNCTION("GOOGLETRANSLATE(O1673,""en"",""pt"")"),"30")</f>
        <v>30</v>
      </c>
      <c r="J1673" s="1" t="str">
        <f ca="1">IFERROR(__xludf.DUMMYFUNCTION("GOOGLETRANSLATE(Q1673,""en"",""pt"")"),"Congeladas")</f>
        <v>Congeladas</v>
      </c>
      <c r="K1673" s="3">
        <v>44206</v>
      </c>
      <c r="L1673" s="3">
        <v>44236</v>
      </c>
      <c r="M1673" s="1">
        <v>25</v>
      </c>
      <c r="N1673" s="1" t="s">
        <v>2338</v>
      </c>
      <c r="O1673" s="1" t="s">
        <v>9182</v>
      </c>
      <c r="P1673" s="1">
        <v>189</v>
      </c>
      <c r="Q1673" s="1" t="s">
        <v>3428</v>
      </c>
      <c r="R1673">
        <f t="shared" ca="1" si="26"/>
        <v>1</v>
      </c>
      <c r="S1673">
        <f t="shared" ca="1" si="26"/>
        <v>1</v>
      </c>
    </row>
    <row r="1674" spans="1:19" ht="13.2">
      <c r="A1674" s="1" t="s">
        <v>9183</v>
      </c>
      <c r="B1674" s="1">
        <v>39</v>
      </c>
      <c r="C1674" s="1" t="str">
        <f ca="1">IFERROR(__xludf.DUMMYFUNCTION("GOOGLETRANSLATE(D1674,""en"",""pt"")"),"Grande")</f>
        <v>Grande</v>
      </c>
      <c r="D1674" s="3">
        <v>43934</v>
      </c>
      <c r="E1674" s="1">
        <v>4</v>
      </c>
      <c r="F1674" s="2" t="str">
        <f ca="1">IFERROR(__xludf.DUMMYFUNCTION("GOOGLETRANSLATE(I1674,""en"",""pt"")"),"Iogurte")</f>
        <v>Iogurte</v>
      </c>
      <c r="G1674" s="1" t="s">
        <v>9184</v>
      </c>
      <c r="H1674" s="1" t="s">
        <v>9185</v>
      </c>
      <c r="I1674" s="1" t="str">
        <f ca="1">IFERROR(__xludf.DUMMYFUNCTION("GOOGLETRANSLATE(O1674,""en"",""pt"")"),"26")</f>
        <v>26</v>
      </c>
      <c r="J1674" s="1" t="str">
        <f ca="1">IFERROR(__xludf.DUMMYFUNCTION("GOOGLETRANSLATE(Q1674,""en"",""pt"")"),"Congeladas")</f>
        <v>Congeladas</v>
      </c>
      <c r="K1674" s="3">
        <v>43878</v>
      </c>
      <c r="L1674" s="3">
        <v>43904</v>
      </c>
      <c r="M1674" s="1">
        <v>154</v>
      </c>
      <c r="N1674" s="1" t="s">
        <v>9186</v>
      </c>
      <c r="O1674" s="1" t="s">
        <v>9187</v>
      </c>
      <c r="P1674" s="1">
        <v>454</v>
      </c>
      <c r="Q1674" s="1" t="s">
        <v>9188</v>
      </c>
      <c r="R1674">
        <f t="shared" ca="1" si="26"/>
        <v>1</v>
      </c>
      <c r="S1674">
        <f t="shared" ca="1" si="26"/>
        <v>0</v>
      </c>
    </row>
    <row r="1675" spans="1:19" ht="13.2">
      <c r="A1675" s="1" t="s">
        <v>9189</v>
      </c>
      <c r="B1675" s="1">
        <v>44</v>
      </c>
      <c r="C1675" s="1" t="str">
        <f ca="1">IFERROR(__xludf.DUMMYFUNCTION("GOOGLETRANSLATE(D1675,""en"",""pt"")"),"Grande")</f>
        <v>Grande</v>
      </c>
      <c r="D1675" s="3">
        <v>44862</v>
      </c>
      <c r="E1675" s="1">
        <v>7</v>
      </c>
      <c r="F1675" s="2" t="str">
        <f ca="1">IFERROR(__xludf.DUMMYFUNCTION("GOOGLETRANSLATE(I1675,""en"",""pt"")"),"Lassi")</f>
        <v>Lassi</v>
      </c>
      <c r="G1675" s="1" t="s">
        <v>9190</v>
      </c>
      <c r="H1675" s="1" t="s">
        <v>7977</v>
      </c>
      <c r="I1675" s="1" t="str">
        <f ca="1">IFERROR(__xludf.DUMMYFUNCTION("GOOGLETRANSLATE(O1675,""en"",""pt"")"),"17")</f>
        <v>17</v>
      </c>
      <c r="J1675" s="1" t="str">
        <f ca="1">IFERROR(__xludf.DUMMYFUNCTION("GOOGLETRANSLATE(Q1675,""en"",""pt"")"),"Refrigerado")</f>
        <v>Refrigerado</v>
      </c>
      <c r="K1675" s="3">
        <v>44847</v>
      </c>
      <c r="L1675" s="3">
        <v>44864</v>
      </c>
      <c r="M1675" s="1">
        <v>59</v>
      </c>
      <c r="N1675" s="1" t="s">
        <v>5659</v>
      </c>
      <c r="O1675" s="1" t="s">
        <v>9191</v>
      </c>
      <c r="P1675" s="1">
        <v>91</v>
      </c>
      <c r="Q1675" s="1" t="s">
        <v>9192</v>
      </c>
      <c r="R1675">
        <f t="shared" ca="1" si="26"/>
        <v>0</v>
      </c>
      <c r="S1675">
        <f t="shared" ca="1" si="26"/>
        <v>1</v>
      </c>
    </row>
    <row r="1676" spans="1:19" ht="13.2">
      <c r="A1676" s="1" t="s">
        <v>9193</v>
      </c>
      <c r="B1676" s="1">
        <v>55</v>
      </c>
      <c r="C1676" s="1" t="str">
        <f ca="1">IFERROR(__xludf.DUMMYFUNCTION("GOOGLETRANSLATE(D1676,""en"",""pt"")"),"Médio")</f>
        <v>Médio</v>
      </c>
      <c r="D1676" s="3">
        <v>43516</v>
      </c>
      <c r="E1676" s="1">
        <v>5</v>
      </c>
      <c r="F1676" s="2" t="str">
        <f ca="1">IFERROR(__xludf.DUMMYFUNCTION("GOOGLETRANSLATE(I1676,""en"",""pt"")"),"Sorvete")</f>
        <v>Sorvete</v>
      </c>
      <c r="G1676" s="1" t="s">
        <v>9194</v>
      </c>
      <c r="H1676" s="1" t="s">
        <v>9195</v>
      </c>
      <c r="I1676" s="1" t="str">
        <f ca="1">IFERROR(__xludf.DUMMYFUNCTION("GOOGLETRANSLATE(O1676,""en"",""pt"")"),"26")</f>
        <v>26</v>
      </c>
      <c r="J1676" s="1" t="str">
        <f ca="1">IFERROR(__xludf.DUMMYFUNCTION("GOOGLETRANSLATE(Q1676,""en"",""pt"")"),"Congeladas")</f>
        <v>Congeladas</v>
      </c>
      <c r="K1676" s="3">
        <v>43484</v>
      </c>
      <c r="L1676" s="3">
        <v>43510</v>
      </c>
      <c r="M1676" s="1">
        <v>137</v>
      </c>
      <c r="N1676" s="4">
        <v>45622</v>
      </c>
      <c r="O1676" s="7">
        <v>612695</v>
      </c>
      <c r="P1676" s="1">
        <v>789</v>
      </c>
      <c r="Q1676" s="1" t="s">
        <v>9197</v>
      </c>
      <c r="R1676">
        <f t="shared" ca="1" si="26"/>
        <v>1</v>
      </c>
      <c r="S1676">
        <f t="shared" ca="1" si="26"/>
        <v>1</v>
      </c>
    </row>
    <row r="1677" spans="1:19" ht="13.2">
      <c r="A1677" s="1" t="s">
        <v>9198</v>
      </c>
      <c r="B1677" s="1">
        <v>83</v>
      </c>
      <c r="C1677" s="1" t="str">
        <f ca="1">IFERROR(__xludf.DUMMYFUNCTION("GOOGLETRANSLATE(D1677,""en"",""pt"")"),"Médio")</f>
        <v>Médio</v>
      </c>
      <c r="D1677" s="3">
        <v>44381</v>
      </c>
      <c r="E1677" s="1">
        <v>9</v>
      </c>
      <c r="F1677" s="2" t="str">
        <f ca="1">IFERROR(__xludf.DUMMYFUNCTION("GOOGLETRANSLATE(I1677,""en"",""pt"")"),"Painel")</f>
        <v>Painel</v>
      </c>
      <c r="G1677" s="1" t="s">
        <v>9199</v>
      </c>
      <c r="H1677" s="1" t="s">
        <v>6000</v>
      </c>
      <c r="I1677" s="1" t="str">
        <f ca="1">IFERROR(__xludf.DUMMYFUNCTION("GOOGLETRANSLATE(O1677,""en"",""pt"")"),"14")</f>
        <v>14</v>
      </c>
      <c r="J1677" s="1" t="str">
        <f ca="1">IFERROR(__xludf.DUMMYFUNCTION("GOOGLETRANSLATE(Q1677,""en"",""pt"")"),"Refrigerado")</f>
        <v>Refrigerado</v>
      </c>
      <c r="K1677" s="3">
        <v>44369</v>
      </c>
      <c r="L1677" s="3">
        <v>44383</v>
      </c>
      <c r="M1677" s="1">
        <v>789</v>
      </c>
      <c r="N1677" s="1" t="s">
        <v>9200</v>
      </c>
      <c r="O1677" s="1" t="s">
        <v>9201</v>
      </c>
      <c r="P1677" s="1">
        <v>81</v>
      </c>
      <c r="Q1677" s="1" t="s">
        <v>9202</v>
      </c>
      <c r="R1677">
        <f t="shared" ca="1" si="26"/>
        <v>1</v>
      </c>
      <c r="S1677">
        <f t="shared" ca="1" si="26"/>
        <v>0</v>
      </c>
    </row>
    <row r="1678" spans="1:19" ht="13.2">
      <c r="A1678" s="1" t="s">
        <v>9203</v>
      </c>
      <c r="B1678" s="1">
        <v>71</v>
      </c>
      <c r="C1678" s="1" t="str">
        <f ca="1">IFERROR(__xludf.DUMMYFUNCTION("GOOGLETRANSLATE(D1678,""en"",""pt"")"),"Pequeno")</f>
        <v>Pequeno</v>
      </c>
      <c r="D1678" s="3">
        <v>43745</v>
      </c>
      <c r="E1678" s="1">
        <v>2</v>
      </c>
      <c r="F1678" s="2" t="str">
        <f ca="1">IFERROR(__xludf.DUMMYFUNCTION("GOOGLETRANSLATE(I1678,""en"",""pt"")"),"Manteiga")</f>
        <v>Manteiga</v>
      </c>
      <c r="G1678" s="1" t="s">
        <v>9204</v>
      </c>
      <c r="H1678" s="1" t="s">
        <v>9205</v>
      </c>
      <c r="I1678" s="1" t="str">
        <f ca="1">IFERROR(__xludf.DUMMYFUNCTION("GOOGLETRANSLATE(O1678,""en"",""pt"")"),"28")</f>
        <v>28</v>
      </c>
      <c r="J1678" s="1" t="str">
        <f ca="1">IFERROR(__xludf.DUMMYFUNCTION("GOOGLETRANSLATE(Q1678,""en"",""pt"")"),"Refrigerado")</f>
        <v>Refrigerado</v>
      </c>
      <c r="K1678" s="3">
        <v>43714</v>
      </c>
      <c r="L1678" s="3">
        <v>43742</v>
      </c>
      <c r="M1678" s="1">
        <v>160</v>
      </c>
      <c r="N1678" s="1" t="s">
        <v>9206</v>
      </c>
      <c r="O1678" s="1" t="s">
        <v>9207</v>
      </c>
      <c r="P1678" s="1">
        <v>69</v>
      </c>
      <c r="Q1678" s="1" t="s">
        <v>9208</v>
      </c>
      <c r="R1678">
        <f t="shared" ca="1" si="26"/>
        <v>1</v>
      </c>
      <c r="S1678">
        <f t="shared" ca="1" si="26"/>
        <v>1</v>
      </c>
    </row>
    <row r="1679" spans="1:19" ht="13.2">
      <c r="A1679" s="1" t="s">
        <v>9209</v>
      </c>
      <c r="B1679" s="1">
        <v>36</v>
      </c>
      <c r="C1679" s="1" t="str">
        <f ca="1">IFERROR(__xludf.DUMMYFUNCTION("GOOGLETRANSLATE(D1679,""en"",""pt"")"),"Grande")</f>
        <v>Grande</v>
      </c>
      <c r="D1679" s="3">
        <v>43713</v>
      </c>
      <c r="E1679" s="1">
        <v>8</v>
      </c>
      <c r="F1679" s="2" t="str">
        <f ca="1">IFERROR(__xludf.DUMMYFUNCTION("GOOGLETRANSLATE(I1679,""en"",""pt"")"),"Soro de leite coalhado")</f>
        <v>Soro de leite coalhado</v>
      </c>
      <c r="G1679" s="1" t="s">
        <v>9210</v>
      </c>
      <c r="H1679" s="1" t="s">
        <v>5061</v>
      </c>
      <c r="I1679" s="1" t="str">
        <f ca="1">IFERROR(__xludf.DUMMYFUNCTION("GOOGLETRANSLATE(O1679,""en"",""pt"")"),"11")</f>
        <v>11</v>
      </c>
      <c r="J1679" s="1" t="str">
        <f ca="1">IFERROR(__xludf.DUMMYFUNCTION("GOOGLETRANSLATE(Q1679,""en"",""pt"")"),"Refrigerado")</f>
        <v>Refrigerado</v>
      </c>
      <c r="K1679" s="3">
        <v>43662</v>
      </c>
      <c r="L1679" s="3">
        <v>43673</v>
      </c>
      <c r="M1679" s="1">
        <v>557</v>
      </c>
      <c r="N1679" s="1" t="s">
        <v>2073</v>
      </c>
      <c r="O1679" s="1" t="s">
        <v>9211</v>
      </c>
      <c r="P1679" s="1">
        <v>58</v>
      </c>
      <c r="Q1679" s="1" t="s">
        <v>6852</v>
      </c>
      <c r="R1679">
        <f t="shared" ca="1" si="26"/>
        <v>0</v>
      </c>
      <c r="S1679">
        <f t="shared" ca="1" si="26"/>
        <v>1</v>
      </c>
    </row>
    <row r="1680" spans="1:19" ht="13.2">
      <c r="A1680" s="1" t="s">
        <v>9212</v>
      </c>
      <c r="B1680" s="1">
        <v>68</v>
      </c>
      <c r="C1680" s="1" t="str">
        <f ca="1">IFERROR(__xludf.DUMMYFUNCTION("GOOGLETRANSLATE(D1680,""en"",""pt"")"),"Médio")</f>
        <v>Médio</v>
      </c>
      <c r="D1680" s="3">
        <v>43925</v>
      </c>
      <c r="E1680" s="1">
        <v>8</v>
      </c>
      <c r="F1680" s="2" t="str">
        <f ca="1">IFERROR(__xludf.DUMMYFUNCTION("GOOGLETRANSLATE(I1680,""en"",""pt"")"),"Soro de leite coalhado")</f>
        <v>Soro de leite coalhado</v>
      </c>
      <c r="G1680" s="1" t="s">
        <v>9213</v>
      </c>
      <c r="H1680" s="1" t="s">
        <v>9214</v>
      </c>
      <c r="I1680" s="1" t="str">
        <f ca="1">IFERROR(__xludf.DUMMYFUNCTION("GOOGLETRANSLATE(O1680,""en"",""pt"")"),"11")</f>
        <v>11</v>
      </c>
      <c r="J1680" s="1" t="str">
        <f ca="1">IFERROR(__xludf.DUMMYFUNCTION("GOOGLETRANSLATE(Q1680,""en"",""pt"")"),"Refrigerado")</f>
        <v>Refrigerado</v>
      </c>
      <c r="K1680" s="3">
        <v>43874</v>
      </c>
      <c r="L1680" s="3">
        <v>43885</v>
      </c>
      <c r="M1680" s="1">
        <v>28</v>
      </c>
      <c r="N1680" s="1" t="s">
        <v>5796</v>
      </c>
      <c r="O1680" s="5" t="s">
        <v>9215</v>
      </c>
      <c r="P1680" s="1">
        <v>471</v>
      </c>
      <c r="Q1680" s="1" t="s">
        <v>9217</v>
      </c>
      <c r="R1680">
        <f t="shared" ca="1" si="26"/>
        <v>1</v>
      </c>
      <c r="S1680">
        <f t="shared" ca="1" si="26"/>
        <v>0</v>
      </c>
    </row>
    <row r="1681" spans="1:19" ht="13.2">
      <c r="A1681" s="1" t="s">
        <v>9218</v>
      </c>
      <c r="B1681" s="1">
        <v>92</v>
      </c>
      <c r="C1681" s="1" t="str">
        <f ca="1">IFERROR(__xludf.DUMMYFUNCTION("GOOGLETRANSLATE(D1681,""en"",""pt"")"),"Pequeno")</f>
        <v>Pequeno</v>
      </c>
      <c r="D1681" s="3">
        <v>43756</v>
      </c>
      <c r="E1681" s="1">
        <v>3</v>
      </c>
      <c r="F1681" s="2" t="str">
        <f ca="1">IFERROR(__xludf.DUMMYFUNCTION("GOOGLETRANSLATE(I1681,""en"",""pt"")"),"Queijo")</f>
        <v>Queijo</v>
      </c>
      <c r="G1681" s="1" t="s">
        <v>9219</v>
      </c>
      <c r="H1681" s="1" t="s">
        <v>9220</v>
      </c>
      <c r="I1681" s="1" t="str">
        <f ca="1">IFERROR(__xludf.DUMMYFUNCTION("GOOGLETRANSLATE(O1681,""en"",""pt"")"),"55")</f>
        <v>55</v>
      </c>
      <c r="J1681" s="1" t="str">
        <f ca="1">IFERROR(__xludf.DUMMYFUNCTION("GOOGLETRANSLATE(Q1681,""en"",""pt"")"),"Congeladas")</f>
        <v>Congeladas</v>
      </c>
      <c r="K1681" s="3">
        <v>43731</v>
      </c>
      <c r="L1681" s="3">
        <v>43786</v>
      </c>
      <c r="M1681" s="1">
        <v>64</v>
      </c>
      <c r="N1681" s="1" t="s">
        <v>9221</v>
      </c>
      <c r="O1681" s="5">
        <v>513319</v>
      </c>
      <c r="P1681" s="1">
        <v>39</v>
      </c>
      <c r="Q1681" s="1" t="s">
        <v>9223</v>
      </c>
      <c r="R1681">
        <f t="shared" ca="1" si="26"/>
        <v>0</v>
      </c>
      <c r="S1681">
        <f t="shared" ca="1" si="26"/>
        <v>1</v>
      </c>
    </row>
    <row r="1682" spans="1:19" ht="13.2">
      <c r="A1682" s="1" t="s">
        <v>9224</v>
      </c>
      <c r="B1682" s="1">
        <v>66</v>
      </c>
      <c r="C1682" s="1" t="str">
        <f ca="1">IFERROR(__xludf.DUMMYFUNCTION("GOOGLETRANSLATE(D1682,""en"",""pt"")"),"Pequeno")</f>
        <v>Pequeno</v>
      </c>
      <c r="D1682" s="3">
        <v>44892</v>
      </c>
      <c r="E1682" s="1">
        <v>5</v>
      </c>
      <c r="F1682" s="2" t="str">
        <f ca="1">IFERROR(__xludf.DUMMYFUNCTION("GOOGLETRANSLATE(I1682,""en"",""pt"")"),"Sorvete")</f>
        <v>Sorvete</v>
      </c>
      <c r="G1682" s="1" t="s">
        <v>9225</v>
      </c>
      <c r="H1682" s="4">
        <v>45516</v>
      </c>
      <c r="I1682" s="1" t="str">
        <f ca="1">IFERROR(__xludf.DUMMYFUNCTION("GOOGLETRANSLATE(O1682,""en"",""pt"")"),"25")</f>
        <v>25</v>
      </c>
      <c r="J1682" s="1" t="str">
        <f ca="1">IFERROR(__xludf.DUMMYFUNCTION("GOOGLETRANSLATE(Q1682,""en"",""pt"")"),"Congeladas")</f>
        <v>Congeladas</v>
      </c>
      <c r="K1682" s="3">
        <v>44890</v>
      </c>
      <c r="L1682" s="3">
        <v>44915</v>
      </c>
      <c r="M1682" s="1">
        <v>170</v>
      </c>
      <c r="N1682" s="1" t="s">
        <v>9226</v>
      </c>
      <c r="O1682" s="5">
        <v>190141</v>
      </c>
      <c r="P1682" s="1">
        <v>195</v>
      </c>
      <c r="Q1682" s="1" t="s">
        <v>9227</v>
      </c>
      <c r="R1682">
        <f t="shared" ca="1" si="26"/>
        <v>1</v>
      </c>
      <c r="S1682">
        <f t="shared" ca="1" si="26"/>
        <v>0</v>
      </c>
    </row>
    <row r="1683" spans="1:19" ht="13.2">
      <c r="A1683" s="1" t="s">
        <v>9228</v>
      </c>
      <c r="B1683" s="1">
        <v>91</v>
      </c>
      <c r="C1683" s="1" t="str">
        <f ca="1">IFERROR(__xludf.DUMMYFUNCTION("GOOGLETRANSLATE(D1683,""en"",""pt"")"),"Médio")</f>
        <v>Médio</v>
      </c>
      <c r="D1683" s="3">
        <v>43813</v>
      </c>
      <c r="E1683" s="1">
        <v>8</v>
      </c>
      <c r="F1683" s="2" t="str">
        <f ca="1">IFERROR(__xludf.DUMMYFUNCTION("GOOGLETRANSLATE(I1683,""en"",""pt"")"),"Soro de leite coalhado")</f>
        <v>Soro de leite coalhado</v>
      </c>
      <c r="G1683" s="1" t="s">
        <v>9229</v>
      </c>
      <c r="H1683" s="1" t="s">
        <v>5647</v>
      </c>
      <c r="I1683" s="1" t="str">
        <f ca="1">IFERROR(__xludf.DUMMYFUNCTION("GOOGLETRANSLATE(O1683,""en"",""pt"")"),"7")</f>
        <v>7</v>
      </c>
      <c r="J1683" s="1" t="str">
        <f ca="1">IFERROR(__xludf.DUMMYFUNCTION("GOOGLETRANSLATE(Q1683,""en"",""pt"")"),"Refrigerado")</f>
        <v>Refrigerado</v>
      </c>
      <c r="K1683" s="3">
        <v>43805</v>
      </c>
      <c r="L1683" s="3">
        <v>43812</v>
      </c>
      <c r="M1683" s="1">
        <v>29</v>
      </c>
      <c r="N1683" s="1" t="s">
        <v>9230</v>
      </c>
      <c r="O1683" s="1" t="s">
        <v>9231</v>
      </c>
      <c r="P1683" s="1">
        <v>50</v>
      </c>
      <c r="Q1683" s="1" t="s">
        <v>9233</v>
      </c>
      <c r="R1683">
        <f t="shared" ca="1" si="26"/>
        <v>0</v>
      </c>
      <c r="S1683">
        <f t="shared" ca="1" si="26"/>
        <v>1</v>
      </c>
    </row>
    <row r="1684" spans="1:19" ht="13.2">
      <c r="A1684" s="1" t="s">
        <v>9234</v>
      </c>
      <c r="B1684" s="1">
        <v>54</v>
      </c>
      <c r="C1684" s="1" t="str">
        <f ca="1">IFERROR(__xludf.DUMMYFUNCTION("GOOGLETRANSLATE(D1684,""en"",""pt"")"),"Médio")</f>
        <v>Médio</v>
      </c>
      <c r="D1684" s="3">
        <v>43684</v>
      </c>
      <c r="E1684" s="1">
        <v>7</v>
      </c>
      <c r="F1684" s="2" t="str">
        <f ca="1">IFERROR(__xludf.DUMMYFUNCTION("GOOGLETRANSLATE(I1684,""en"",""pt"")"),"Lassi")</f>
        <v>Lassi</v>
      </c>
      <c r="G1684" s="1" t="s">
        <v>9235</v>
      </c>
      <c r="H1684" s="1" t="s">
        <v>6016</v>
      </c>
      <c r="I1684" s="1" t="str">
        <f ca="1">IFERROR(__xludf.DUMMYFUNCTION("GOOGLETRANSLATE(O1684,""en"",""pt"")"),"17")</f>
        <v>17</v>
      </c>
      <c r="J1684" s="1" t="str">
        <f ca="1">IFERROR(__xludf.DUMMYFUNCTION("GOOGLETRANSLATE(Q1684,""en"",""pt"")"),"Refrigerado")</f>
        <v>Refrigerado</v>
      </c>
      <c r="K1684" s="3">
        <v>43639</v>
      </c>
      <c r="L1684" s="3">
        <v>43656</v>
      </c>
      <c r="M1684" s="1">
        <v>489</v>
      </c>
      <c r="N1684" s="1" t="s">
        <v>9236</v>
      </c>
      <c r="O1684" s="1" t="s">
        <v>9237</v>
      </c>
      <c r="P1684" s="1">
        <v>392</v>
      </c>
      <c r="Q1684" s="1" t="s">
        <v>2492</v>
      </c>
      <c r="R1684">
        <f t="shared" ca="1" si="26"/>
        <v>1</v>
      </c>
      <c r="S1684">
        <f t="shared" ca="1" si="26"/>
        <v>1</v>
      </c>
    </row>
    <row r="1685" spans="1:19" ht="13.2">
      <c r="A1685" s="1" t="s">
        <v>9239</v>
      </c>
      <c r="B1685" s="1">
        <v>13</v>
      </c>
      <c r="C1685" s="1" t="str">
        <f ca="1">IFERROR(__xludf.DUMMYFUNCTION("GOOGLETRANSLATE(D1685,""en"",""pt"")"),"Grande")</f>
        <v>Grande</v>
      </c>
      <c r="D1685" s="3">
        <v>43702</v>
      </c>
      <c r="E1685" s="1">
        <v>2</v>
      </c>
      <c r="F1685" s="2" t="str">
        <f ca="1">IFERROR(__xludf.DUMMYFUNCTION("GOOGLETRANSLATE(I1685,""en"",""pt"")"),"Manteiga")</f>
        <v>Manteiga</v>
      </c>
      <c r="G1685" s="1" t="s">
        <v>9240</v>
      </c>
      <c r="H1685" s="1" t="s">
        <v>9241</v>
      </c>
      <c r="I1685" s="1" t="str">
        <f ca="1">IFERROR(__xludf.DUMMYFUNCTION("GOOGLETRANSLATE(O1685,""en"",""pt"")"),"31")</f>
        <v>31</v>
      </c>
      <c r="J1685" s="1" t="str">
        <f ca="1">IFERROR(__xludf.DUMMYFUNCTION("GOOGLETRANSLATE(Q1685,""en"",""pt"")"),"Congeladas")</f>
        <v>Congeladas</v>
      </c>
      <c r="K1685" s="3">
        <v>43666</v>
      </c>
      <c r="L1685" s="3">
        <v>43697</v>
      </c>
      <c r="M1685" s="1">
        <v>294</v>
      </c>
      <c r="N1685" s="1" t="s">
        <v>4119</v>
      </c>
      <c r="O1685" s="1" t="s">
        <v>9242</v>
      </c>
      <c r="P1685" s="1">
        <v>442</v>
      </c>
      <c r="Q1685" s="1" t="s">
        <v>9243</v>
      </c>
      <c r="R1685">
        <f t="shared" ca="1" si="26"/>
        <v>1</v>
      </c>
      <c r="S1685">
        <f t="shared" ca="1" si="26"/>
        <v>1</v>
      </c>
    </row>
    <row r="1686" spans="1:19" ht="13.2">
      <c r="A1686" s="1" t="s">
        <v>4407</v>
      </c>
      <c r="B1686" s="1">
        <v>83</v>
      </c>
      <c r="C1686" s="1" t="str">
        <f ca="1">IFERROR(__xludf.DUMMYFUNCTION("GOOGLETRANSLATE(D1686,""en"",""pt"")"),"Médio")</f>
        <v>Médio</v>
      </c>
      <c r="D1686" s="3">
        <v>43785</v>
      </c>
      <c r="E1686" s="1">
        <v>2</v>
      </c>
      <c r="F1686" s="2" t="str">
        <f ca="1">IFERROR(__xludf.DUMMYFUNCTION("GOOGLETRANSLATE(I1686,""en"",""pt"")"),"Manteiga")</f>
        <v>Manteiga</v>
      </c>
      <c r="G1686" s="1" t="s">
        <v>9244</v>
      </c>
      <c r="H1686" s="1" t="s">
        <v>2267</v>
      </c>
      <c r="I1686" s="1" t="str">
        <f ca="1">IFERROR(__xludf.DUMMYFUNCTION("GOOGLETRANSLATE(O1686,""en"",""pt"")"),"34")</f>
        <v>34</v>
      </c>
      <c r="J1686" s="1" t="str">
        <f ca="1">IFERROR(__xludf.DUMMYFUNCTION("GOOGLETRANSLATE(Q1686,""en"",""pt"")"),"Congeladas")</f>
        <v>Congeladas</v>
      </c>
      <c r="K1686" s="3">
        <v>43728</v>
      </c>
      <c r="L1686" s="3">
        <v>43762</v>
      </c>
      <c r="M1686" s="1">
        <v>485</v>
      </c>
      <c r="N1686" s="1" t="s">
        <v>9245</v>
      </c>
      <c r="O1686" s="1" t="s">
        <v>9246</v>
      </c>
      <c r="P1686" s="1">
        <v>465</v>
      </c>
      <c r="Q1686" s="1" t="s">
        <v>9248</v>
      </c>
      <c r="R1686">
        <f t="shared" ca="1" si="26"/>
        <v>1</v>
      </c>
      <c r="S1686">
        <f t="shared" ca="1" si="26"/>
        <v>0</v>
      </c>
    </row>
    <row r="1687" spans="1:19" ht="13.2">
      <c r="A1687" s="1" t="s">
        <v>9249</v>
      </c>
      <c r="B1687" s="1">
        <v>52</v>
      </c>
      <c r="C1687" s="1" t="str">
        <f ca="1">IFERROR(__xludf.DUMMYFUNCTION("GOOGLETRANSLATE(D1687,""en"",""pt"")"),"Pequeno")</f>
        <v>Pequeno</v>
      </c>
      <c r="D1687" s="3">
        <v>43724</v>
      </c>
      <c r="E1687" s="1">
        <v>6</v>
      </c>
      <c r="F1687" s="2" t="str">
        <f ca="1">IFERROR(__xludf.DUMMYFUNCTION("GOOGLETRANSLATE(I1687,""en"",""pt"")"),"Coalhada")</f>
        <v>Coalhada</v>
      </c>
      <c r="G1687" s="1" t="s">
        <v>9250</v>
      </c>
      <c r="H1687" s="1" t="s">
        <v>9251</v>
      </c>
      <c r="I1687" s="1" t="str">
        <f ca="1">IFERROR(__xludf.DUMMYFUNCTION("GOOGLETRANSLATE(O1687,""en"",""pt"")"),"7")</f>
        <v>7</v>
      </c>
      <c r="J1687" s="1" t="str">
        <f ca="1">IFERROR(__xludf.DUMMYFUNCTION("GOOGLETRANSLATE(Q1687,""en"",""pt"")"),"Refrigerado")</f>
        <v>Refrigerado</v>
      </c>
      <c r="K1687" s="3">
        <v>43685</v>
      </c>
      <c r="L1687" s="3">
        <v>43692</v>
      </c>
      <c r="M1687" s="1">
        <v>632</v>
      </c>
      <c r="N1687" s="1" t="s">
        <v>9252</v>
      </c>
      <c r="O1687" s="1" t="s">
        <v>9253</v>
      </c>
      <c r="P1687" s="1">
        <v>62</v>
      </c>
      <c r="Q1687" s="1" t="s">
        <v>3865</v>
      </c>
      <c r="R1687">
        <f t="shared" ca="1" si="26"/>
        <v>0</v>
      </c>
      <c r="S1687">
        <f t="shared" ca="1" si="26"/>
        <v>1</v>
      </c>
    </row>
    <row r="1688" spans="1:19" ht="13.2">
      <c r="A1688" s="1" t="s">
        <v>9255</v>
      </c>
      <c r="B1688" s="1">
        <v>50</v>
      </c>
      <c r="C1688" s="1" t="str">
        <f ca="1">IFERROR(__xludf.DUMMYFUNCTION("GOOGLETRANSLATE(D1688,""en"",""pt"")"),"Grande")</f>
        <v>Grande</v>
      </c>
      <c r="D1688" s="3">
        <v>44342</v>
      </c>
      <c r="E1688" s="1">
        <v>6</v>
      </c>
      <c r="F1688" s="2" t="str">
        <f ca="1">IFERROR(__xludf.DUMMYFUNCTION("GOOGLETRANSLATE(I1688,""en"",""pt"")"),"Coalhada")</f>
        <v>Coalhada</v>
      </c>
      <c r="G1688" s="1" t="s">
        <v>9256</v>
      </c>
      <c r="H1688" s="1" t="s">
        <v>9257</v>
      </c>
      <c r="I1688" s="1" t="str">
        <f ca="1">IFERROR(__xludf.DUMMYFUNCTION("GOOGLETRANSLATE(O1688,""en"",""pt"")"),"5")</f>
        <v>5</v>
      </c>
      <c r="J1688" s="1" t="str">
        <f ca="1">IFERROR(__xludf.DUMMYFUNCTION("GOOGLETRANSLATE(Q1688,""en"",""pt"")"),"Refrigerado")</f>
        <v>Refrigerado</v>
      </c>
      <c r="K1688" s="3">
        <v>44336</v>
      </c>
      <c r="L1688" s="3">
        <v>44341</v>
      </c>
      <c r="M1688" s="1">
        <v>63</v>
      </c>
      <c r="N1688" s="4">
        <v>45632</v>
      </c>
      <c r="O1688" s="1" t="s">
        <v>6111</v>
      </c>
      <c r="P1688" s="1">
        <v>438</v>
      </c>
      <c r="Q1688" s="1" t="s">
        <v>9259</v>
      </c>
      <c r="R1688">
        <f t="shared" ca="1" si="26"/>
        <v>1</v>
      </c>
      <c r="S1688">
        <f t="shared" ca="1" si="26"/>
        <v>1</v>
      </c>
    </row>
    <row r="1689" spans="1:19" ht="13.2">
      <c r="A1689" s="1" t="s">
        <v>9260</v>
      </c>
      <c r="B1689" s="1">
        <v>28</v>
      </c>
      <c r="C1689" s="1" t="str">
        <f ca="1">IFERROR(__xludf.DUMMYFUNCTION("GOOGLETRANSLATE(D1689,""en"",""pt"")"),"Médio")</f>
        <v>Médio</v>
      </c>
      <c r="D1689" s="3">
        <v>43905</v>
      </c>
      <c r="E1689" s="1">
        <v>1</v>
      </c>
      <c r="F1689" s="2" t="str">
        <f ca="1">IFERROR(__xludf.DUMMYFUNCTION("GOOGLETRANSLATE(I1689,""en"",""pt"")"),"Leite")</f>
        <v>Leite</v>
      </c>
      <c r="G1689" s="1" t="s">
        <v>9261</v>
      </c>
      <c r="H1689" s="1" t="s">
        <v>8455</v>
      </c>
      <c r="I1689" s="1" t="str">
        <f ca="1">IFERROR(__xludf.DUMMYFUNCTION("GOOGLETRANSLATE(O1689,""en"",""pt"")"),"2")</f>
        <v>2</v>
      </c>
      <c r="J1689" s="1" t="str">
        <f ca="1">IFERROR(__xludf.DUMMYFUNCTION("GOOGLETRANSLATE(Q1689,""en"",""pt"")"),"Pacote de polietileno")</f>
        <v>Pacote de polietileno</v>
      </c>
      <c r="K1689" s="3">
        <v>43858</v>
      </c>
      <c r="L1689" s="3">
        <v>43860</v>
      </c>
      <c r="M1689" s="1">
        <v>220</v>
      </c>
      <c r="N1689" s="1" t="s">
        <v>9262</v>
      </c>
      <c r="O1689" s="1" t="s">
        <v>9263</v>
      </c>
      <c r="P1689" s="1">
        <v>124</v>
      </c>
      <c r="Q1689" s="1" t="s">
        <v>9264</v>
      </c>
      <c r="R1689">
        <f t="shared" ca="1" si="26"/>
        <v>0</v>
      </c>
      <c r="S1689">
        <f t="shared" ca="1" si="26"/>
        <v>1</v>
      </c>
    </row>
    <row r="1690" spans="1:19" ht="13.2">
      <c r="A1690" s="1" t="s">
        <v>9265</v>
      </c>
      <c r="B1690" s="1">
        <v>47</v>
      </c>
      <c r="C1690" s="1" t="str">
        <f ca="1">IFERROR(__xludf.DUMMYFUNCTION("GOOGLETRANSLATE(D1690,""en"",""pt"")"),"Grande")</f>
        <v>Grande</v>
      </c>
      <c r="D1690" s="3">
        <v>44768</v>
      </c>
      <c r="E1690" s="1">
        <v>4</v>
      </c>
      <c r="F1690" s="2" t="str">
        <f ca="1">IFERROR(__xludf.DUMMYFUNCTION("GOOGLETRANSLATE(I1690,""en"",""pt"")"),"Iogurte")</f>
        <v>Iogurte</v>
      </c>
      <c r="G1690" s="1" t="s">
        <v>9266</v>
      </c>
      <c r="H1690" s="1" t="s">
        <v>9267</v>
      </c>
      <c r="I1690" s="1" t="str">
        <f ca="1">IFERROR(__xludf.DUMMYFUNCTION("GOOGLETRANSLATE(O1690,""en"",""pt"")"),"29")</f>
        <v>29</v>
      </c>
      <c r="J1690" s="1" t="str">
        <f ca="1">IFERROR(__xludf.DUMMYFUNCTION("GOOGLETRANSLATE(Q1690,""en"",""pt"")"),"Congeladas")</f>
        <v>Congeladas</v>
      </c>
      <c r="K1690" s="3">
        <v>44759</v>
      </c>
      <c r="L1690" s="3">
        <v>44788</v>
      </c>
      <c r="M1690" s="1">
        <v>124</v>
      </c>
      <c r="N1690" s="1" t="s">
        <v>2976</v>
      </c>
      <c r="O1690" s="1" t="s">
        <v>9268</v>
      </c>
      <c r="P1690" s="1">
        <v>379</v>
      </c>
      <c r="Q1690" s="1" t="s">
        <v>9269</v>
      </c>
      <c r="R1690">
        <f t="shared" ca="1" si="26"/>
        <v>1</v>
      </c>
      <c r="S1690">
        <f t="shared" ca="1" si="26"/>
        <v>0</v>
      </c>
    </row>
    <row r="1691" spans="1:19" ht="13.2">
      <c r="A1691" s="1" t="s">
        <v>9270</v>
      </c>
      <c r="B1691" s="1">
        <v>77</v>
      </c>
      <c r="C1691" s="1" t="str">
        <f ca="1">IFERROR(__xludf.DUMMYFUNCTION("GOOGLETRANSLATE(D1691,""en"",""pt"")"),"Pequeno")</f>
        <v>Pequeno</v>
      </c>
      <c r="D1691" s="3">
        <v>44028</v>
      </c>
      <c r="E1691" s="1">
        <v>6</v>
      </c>
      <c r="F1691" s="2" t="str">
        <f ca="1">IFERROR(__xludf.DUMMYFUNCTION("GOOGLETRANSLATE(I1691,""en"",""pt"")"),"Coalhada")</f>
        <v>Coalhada</v>
      </c>
      <c r="G1691" s="1" t="s">
        <v>9271</v>
      </c>
      <c r="H1691" s="1" t="s">
        <v>698</v>
      </c>
      <c r="I1691" s="1" t="str">
        <f ca="1">IFERROR(__xludf.DUMMYFUNCTION("GOOGLETRANSLATE(O1691,""en"",""pt"")"),"6")</f>
        <v>6</v>
      </c>
      <c r="J1691" s="1" t="str">
        <f ca="1">IFERROR(__xludf.DUMMYFUNCTION("GOOGLETRANSLATE(Q1691,""en"",""pt"")"),"Refrigerado")</f>
        <v>Refrigerado</v>
      </c>
      <c r="K1691" s="3">
        <v>44024</v>
      </c>
      <c r="L1691" s="3">
        <v>44030</v>
      </c>
      <c r="M1691" s="1">
        <v>74</v>
      </c>
      <c r="N1691" s="1" t="s">
        <v>4981</v>
      </c>
      <c r="O1691" s="1" t="s">
        <v>9272</v>
      </c>
      <c r="P1691" s="1">
        <v>435</v>
      </c>
      <c r="Q1691" s="1" t="s">
        <v>9273</v>
      </c>
      <c r="R1691">
        <f t="shared" ca="1" si="26"/>
        <v>0</v>
      </c>
      <c r="S1691">
        <f t="shared" ca="1" si="26"/>
        <v>0</v>
      </c>
    </row>
    <row r="1692" spans="1:19" ht="13.2">
      <c r="A1692" s="1" t="s">
        <v>453</v>
      </c>
      <c r="B1692" s="1">
        <v>25</v>
      </c>
      <c r="C1692" s="1" t="str">
        <f ca="1">IFERROR(__xludf.DUMMYFUNCTION("GOOGLETRANSLATE(D1692,""en"",""pt"")"),"Grande")</f>
        <v>Grande</v>
      </c>
      <c r="D1692" s="3">
        <v>44558</v>
      </c>
      <c r="E1692" s="1">
        <v>9</v>
      </c>
      <c r="F1692" s="2" t="str">
        <f ca="1">IFERROR(__xludf.DUMMYFUNCTION("GOOGLETRANSLATE(I1692,""en"",""pt"")"),"Painel")</f>
        <v>Painel</v>
      </c>
      <c r="G1692" s="1" t="s">
        <v>9274</v>
      </c>
      <c r="H1692" s="1" t="s">
        <v>5963</v>
      </c>
      <c r="I1692" s="1" t="str">
        <f ca="1">IFERROR(__xludf.DUMMYFUNCTION("GOOGLETRANSLATE(O1692,""en"",""pt"")"),"7")</f>
        <v>7</v>
      </c>
      <c r="J1692" s="1" t="str">
        <f ca="1">IFERROR(__xludf.DUMMYFUNCTION("GOOGLETRANSLATE(Q1692,""en"",""pt"")"),"Refrigerado")</f>
        <v>Refrigerado</v>
      </c>
      <c r="K1692" s="3">
        <v>44542</v>
      </c>
      <c r="L1692" s="3">
        <v>44549</v>
      </c>
      <c r="M1692" s="1">
        <v>61</v>
      </c>
      <c r="N1692" s="1" t="s">
        <v>1553</v>
      </c>
      <c r="O1692" s="1" t="s">
        <v>9275</v>
      </c>
      <c r="P1692" s="1">
        <v>620</v>
      </c>
      <c r="Q1692" s="1" t="s">
        <v>9277</v>
      </c>
      <c r="R1692">
        <f t="shared" ca="1" si="26"/>
        <v>1</v>
      </c>
      <c r="S1692">
        <f t="shared" ca="1" si="26"/>
        <v>1</v>
      </c>
    </row>
    <row r="1693" spans="1:19" ht="13.2">
      <c r="A1693" s="1" t="s">
        <v>9278</v>
      </c>
      <c r="B1693" s="1">
        <v>72</v>
      </c>
      <c r="C1693" s="1" t="str">
        <f ca="1">IFERROR(__xludf.DUMMYFUNCTION("GOOGLETRANSLATE(D1693,""en"",""pt"")"),"Pequeno")</f>
        <v>Pequeno</v>
      </c>
      <c r="D1693" s="3">
        <v>44207</v>
      </c>
      <c r="E1693" s="1">
        <v>6</v>
      </c>
      <c r="F1693" s="2" t="str">
        <f ca="1">IFERROR(__xludf.DUMMYFUNCTION("GOOGLETRANSLATE(I1693,""en"",""pt"")"),"Coalhada")</f>
        <v>Coalhada</v>
      </c>
      <c r="G1693" s="1" t="s">
        <v>9279</v>
      </c>
      <c r="H1693" s="6">
        <v>45461</v>
      </c>
      <c r="I1693" s="1" t="str">
        <f ca="1">IFERROR(__xludf.DUMMYFUNCTION("GOOGLETRANSLATE(O1693,""en"",""pt"")"),"6")</f>
        <v>6</v>
      </c>
      <c r="J1693" s="1" t="str">
        <f ca="1">IFERROR(__xludf.DUMMYFUNCTION("GOOGLETRANSLATE(Q1693,""en"",""pt"")"),"Refrigerado")</f>
        <v>Refrigerado</v>
      </c>
      <c r="K1693" s="3">
        <v>44156</v>
      </c>
      <c r="L1693" s="3">
        <v>44162</v>
      </c>
      <c r="M1693" s="1">
        <v>181</v>
      </c>
      <c r="N1693" s="1" t="s">
        <v>9280</v>
      </c>
      <c r="O1693" s="7">
        <v>659446</v>
      </c>
      <c r="P1693" s="1">
        <v>82</v>
      </c>
      <c r="Q1693" s="1" t="s">
        <v>9281</v>
      </c>
      <c r="R1693">
        <f t="shared" ca="1" si="26"/>
        <v>1</v>
      </c>
      <c r="S1693">
        <f t="shared" ca="1" si="26"/>
        <v>1</v>
      </c>
    </row>
    <row r="1694" spans="1:19" ht="13.2">
      <c r="A1694" s="1" t="s">
        <v>9282</v>
      </c>
      <c r="B1694" s="1">
        <v>33</v>
      </c>
      <c r="C1694" s="1" t="str">
        <f ca="1">IFERROR(__xludf.DUMMYFUNCTION("GOOGLETRANSLATE(D1694,""en"",""pt"")"),"Grande")</f>
        <v>Grande</v>
      </c>
      <c r="D1694" s="3">
        <v>43897</v>
      </c>
      <c r="E1694" s="1">
        <v>5</v>
      </c>
      <c r="F1694" s="2" t="str">
        <f ca="1">IFERROR(__xludf.DUMMYFUNCTION("GOOGLETRANSLATE(I1694,""en"",""pt"")"),"Sorvete")</f>
        <v>Sorvete</v>
      </c>
      <c r="G1694" s="1" t="s">
        <v>9283</v>
      </c>
      <c r="H1694" s="1" t="s">
        <v>4389</v>
      </c>
      <c r="I1694" s="1" t="str">
        <f ca="1">IFERROR(__xludf.DUMMYFUNCTION("GOOGLETRANSLATE(O1694,""en"",""pt"")"),"26")</f>
        <v>26</v>
      </c>
      <c r="J1694" s="1" t="str">
        <f ca="1">IFERROR(__xludf.DUMMYFUNCTION("GOOGLETRANSLATE(Q1694,""en"",""pt"")"),"Congeladas")</f>
        <v>Congeladas</v>
      </c>
      <c r="K1694" s="3">
        <v>43884</v>
      </c>
      <c r="L1694" s="3">
        <v>43910</v>
      </c>
      <c r="M1694" s="1">
        <v>253</v>
      </c>
      <c r="N1694" s="1" t="s">
        <v>9284</v>
      </c>
      <c r="O1694" s="1" t="s">
        <v>9285</v>
      </c>
      <c r="P1694" s="1">
        <v>75</v>
      </c>
      <c r="Q1694" s="1" t="s">
        <v>9286</v>
      </c>
      <c r="R1694">
        <f t="shared" ca="1" si="26"/>
        <v>1</v>
      </c>
      <c r="S1694">
        <f t="shared" ca="1" si="26"/>
        <v>1</v>
      </c>
    </row>
    <row r="1695" spans="1:19" ht="13.2">
      <c r="A1695" s="1" t="s">
        <v>9287</v>
      </c>
      <c r="B1695" s="1">
        <v>78</v>
      </c>
      <c r="C1695" s="1" t="str">
        <f ca="1">IFERROR(__xludf.DUMMYFUNCTION("GOOGLETRANSLATE(D1695,""en"",""pt"")"),"Grande")</f>
        <v>Grande</v>
      </c>
      <c r="D1695" s="3">
        <v>44702</v>
      </c>
      <c r="E1695" s="1">
        <v>1</v>
      </c>
      <c r="F1695" s="2" t="str">
        <f ca="1">IFERROR(__xludf.DUMMYFUNCTION("GOOGLETRANSLATE(I1695,""en"",""pt"")"),"Leite")</f>
        <v>Leite</v>
      </c>
      <c r="G1695" s="1" t="s">
        <v>9288</v>
      </c>
      <c r="H1695" s="1" t="s">
        <v>9289</v>
      </c>
      <c r="I1695" s="1" t="str">
        <f ca="1">IFERROR(__xludf.DUMMYFUNCTION("GOOGLETRANSLATE(O1695,""en"",""pt"")"),"1")</f>
        <v>1</v>
      </c>
      <c r="J1695" s="1" t="str">
        <f ca="1">IFERROR(__xludf.DUMMYFUNCTION("GOOGLETRANSLATE(Q1695,""en"",""pt"")"),"Pacote de polietileno")</f>
        <v>Pacote de polietileno</v>
      </c>
      <c r="K1695" s="3">
        <v>44698</v>
      </c>
      <c r="L1695" s="3">
        <v>44699</v>
      </c>
      <c r="M1695" s="1">
        <v>173</v>
      </c>
      <c r="N1695" s="1" t="s">
        <v>9290</v>
      </c>
      <c r="O1695" s="1" t="s">
        <v>9291</v>
      </c>
      <c r="P1695" s="1">
        <v>53</v>
      </c>
      <c r="Q1695" s="1" t="s">
        <v>4691</v>
      </c>
      <c r="R1695">
        <f t="shared" ca="1" si="26"/>
        <v>1</v>
      </c>
      <c r="S1695">
        <f t="shared" ca="1" si="26"/>
        <v>0</v>
      </c>
    </row>
    <row r="1696" spans="1:19" ht="13.2">
      <c r="A1696" s="4">
        <v>45620</v>
      </c>
      <c r="B1696" s="1">
        <v>15</v>
      </c>
      <c r="C1696" s="1" t="str">
        <f ca="1">IFERROR(__xludf.DUMMYFUNCTION("GOOGLETRANSLATE(D1696,""en"",""pt"")"),"Médio")</f>
        <v>Médio</v>
      </c>
      <c r="D1696" s="3">
        <v>44763</v>
      </c>
      <c r="E1696" s="1">
        <v>2</v>
      </c>
      <c r="F1696" s="2" t="str">
        <f ca="1">IFERROR(__xludf.DUMMYFUNCTION("GOOGLETRANSLATE(I1696,""en"",""pt"")"),"Manteiga")</f>
        <v>Manteiga</v>
      </c>
      <c r="G1696" s="1" t="s">
        <v>9292</v>
      </c>
      <c r="H1696" s="1" t="s">
        <v>4185</v>
      </c>
      <c r="I1696" s="1" t="str">
        <f ca="1">IFERROR(__xludf.DUMMYFUNCTION("GOOGLETRANSLATE(O1696,""en"",""pt"")"),"38")</f>
        <v>38</v>
      </c>
      <c r="J1696" s="1" t="str">
        <f ca="1">IFERROR(__xludf.DUMMYFUNCTION("GOOGLETRANSLATE(Q1696,""en"",""pt"")"),"Refrigerado")</f>
        <v>Refrigerado</v>
      </c>
      <c r="K1696" s="3">
        <v>44712</v>
      </c>
      <c r="L1696" s="3">
        <v>44750</v>
      </c>
      <c r="M1696" s="1">
        <v>406</v>
      </c>
      <c r="N1696" s="1" t="s">
        <v>9293</v>
      </c>
      <c r="O1696" s="1" t="s">
        <v>9294</v>
      </c>
      <c r="P1696" s="1">
        <v>227</v>
      </c>
      <c r="Q1696" s="1" t="s">
        <v>9295</v>
      </c>
      <c r="R1696">
        <f t="shared" ca="1" si="26"/>
        <v>0</v>
      </c>
      <c r="S1696">
        <f t="shared" ca="1" si="26"/>
        <v>0</v>
      </c>
    </row>
    <row r="1697" spans="1:19" ht="13.2">
      <c r="A1697" s="1" t="s">
        <v>9296</v>
      </c>
      <c r="B1697" s="1">
        <v>11</v>
      </c>
      <c r="C1697" s="1" t="str">
        <f ca="1">IFERROR(__xludf.DUMMYFUNCTION("GOOGLETRANSLATE(D1697,""en"",""pt"")"),"Grande")</f>
        <v>Grande</v>
      </c>
      <c r="D1697" s="3">
        <v>44120</v>
      </c>
      <c r="E1697" s="1">
        <v>9</v>
      </c>
      <c r="F1697" s="2" t="str">
        <f ca="1">IFERROR(__xludf.DUMMYFUNCTION("GOOGLETRANSLATE(I1697,""en"",""pt"")"),"Painel")</f>
        <v>Painel</v>
      </c>
      <c r="G1697" s="1" t="s">
        <v>9297</v>
      </c>
      <c r="H1697" s="1" t="s">
        <v>3580</v>
      </c>
      <c r="I1697" s="1" t="str">
        <f ca="1">IFERROR(__xludf.DUMMYFUNCTION("GOOGLETRANSLATE(O1697,""en"",""pt"")"),"12")</f>
        <v>12</v>
      </c>
      <c r="J1697" s="1" t="str">
        <f ca="1">IFERROR(__xludf.DUMMYFUNCTION("GOOGLETRANSLATE(Q1697,""en"",""pt"")"),"Refrigerado")</f>
        <v>Refrigerado</v>
      </c>
      <c r="K1697" s="3">
        <v>44074</v>
      </c>
      <c r="L1697" s="3">
        <v>44086</v>
      </c>
      <c r="M1697" s="1">
        <v>129</v>
      </c>
      <c r="N1697" s="4">
        <v>45406</v>
      </c>
      <c r="O1697" s="5">
        <v>455610</v>
      </c>
      <c r="P1697" s="1">
        <v>256</v>
      </c>
      <c r="Q1697" s="1" t="s">
        <v>9298</v>
      </c>
      <c r="R1697">
        <f t="shared" ca="1" si="26"/>
        <v>0</v>
      </c>
      <c r="S1697">
        <f t="shared" ca="1" si="26"/>
        <v>0</v>
      </c>
    </row>
    <row r="1698" spans="1:19" ht="13.2">
      <c r="A1698" s="1" t="s">
        <v>9299</v>
      </c>
      <c r="B1698" s="1">
        <v>46</v>
      </c>
      <c r="C1698" s="1" t="str">
        <f ca="1">IFERROR(__xludf.DUMMYFUNCTION("GOOGLETRANSLATE(D1698,""en"",""pt"")"),"Grande")</f>
        <v>Grande</v>
      </c>
      <c r="D1698" s="3">
        <v>43525</v>
      </c>
      <c r="E1698" s="1">
        <v>3</v>
      </c>
      <c r="F1698" s="2" t="str">
        <f ca="1">IFERROR(__xludf.DUMMYFUNCTION("GOOGLETRANSLATE(I1698,""en"",""pt"")"),"Queijo")</f>
        <v>Queijo</v>
      </c>
      <c r="G1698" s="1" t="s">
        <v>9300</v>
      </c>
      <c r="H1698" s="1" t="s">
        <v>2105</v>
      </c>
      <c r="I1698" s="1" t="str">
        <f ca="1">IFERROR(__xludf.DUMMYFUNCTION("GOOGLETRANSLATE(O1698,""en"",""pt"")"),"28")</f>
        <v>28</v>
      </c>
      <c r="J1698" s="1" t="str">
        <f ca="1">IFERROR(__xludf.DUMMYFUNCTION("GOOGLETRANSLATE(Q1698,""en"",""pt"")"),"Refrigerado")</f>
        <v>Refrigerado</v>
      </c>
      <c r="K1698" s="3">
        <v>43507</v>
      </c>
      <c r="L1698" s="3">
        <v>43535</v>
      </c>
      <c r="M1698" s="1">
        <v>554</v>
      </c>
      <c r="N1698" s="1" t="s">
        <v>9301</v>
      </c>
      <c r="O1698" s="1" t="s">
        <v>9302</v>
      </c>
      <c r="P1698" s="1">
        <v>120</v>
      </c>
      <c r="Q1698" s="1" t="s">
        <v>9303</v>
      </c>
      <c r="R1698">
        <f t="shared" ca="1" si="26"/>
        <v>0</v>
      </c>
      <c r="S1698">
        <f t="shared" ca="1" si="26"/>
        <v>1</v>
      </c>
    </row>
    <row r="1699" spans="1:19" ht="13.2">
      <c r="A1699" s="1" t="s">
        <v>9304</v>
      </c>
      <c r="B1699" s="1">
        <v>59</v>
      </c>
      <c r="C1699" s="1" t="str">
        <f ca="1">IFERROR(__xludf.DUMMYFUNCTION("GOOGLETRANSLATE(D1699,""en"",""pt"")"),"Grande")</f>
        <v>Grande</v>
      </c>
      <c r="D1699" s="3">
        <v>43612</v>
      </c>
      <c r="E1699" s="1">
        <v>10</v>
      </c>
      <c r="F1699" s="2" t="str">
        <f ca="1">IFERROR(__xludf.DUMMYFUNCTION("GOOGLETRANSLATE(I1699,""en"",""pt"")"),"ghee")</f>
        <v>ghee</v>
      </c>
      <c r="G1699" s="1" t="s">
        <v>9305</v>
      </c>
      <c r="H1699" s="1" t="s">
        <v>9306</v>
      </c>
      <c r="I1699" s="1" t="str">
        <f ca="1">IFERROR(__xludf.DUMMYFUNCTION("GOOGLETRANSLATE(O1699,""en"",""pt"")"),"98")</f>
        <v>98</v>
      </c>
      <c r="J1699" s="1" t="str">
        <f ca="1">IFERROR(__xludf.DUMMYFUNCTION("GOOGLETRANSLATE(Q1699,""en"",""pt"")"),"Ambiente")</f>
        <v>Ambiente</v>
      </c>
      <c r="K1699" s="3">
        <v>43577</v>
      </c>
      <c r="L1699" s="3">
        <v>43675</v>
      </c>
      <c r="M1699" s="1">
        <v>230</v>
      </c>
      <c r="N1699" s="1" t="s">
        <v>5147</v>
      </c>
      <c r="O1699" s="5">
        <v>1623686</v>
      </c>
      <c r="P1699" s="1">
        <v>37</v>
      </c>
      <c r="Q1699" s="1" t="s">
        <v>9307</v>
      </c>
      <c r="R1699">
        <f t="shared" ca="1" si="26"/>
        <v>0</v>
      </c>
      <c r="S1699">
        <f t="shared" ca="1" si="26"/>
        <v>1</v>
      </c>
    </row>
    <row r="1700" spans="1:19" ht="13.2">
      <c r="A1700" s="1" t="s">
        <v>9308</v>
      </c>
      <c r="B1700" s="1">
        <v>33</v>
      </c>
      <c r="C1700" s="1" t="str">
        <f ca="1">IFERROR(__xludf.DUMMYFUNCTION("GOOGLETRANSLATE(D1700,""en"",""pt"")"),"Pequeno")</f>
        <v>Pequeno</v>
      </c>
      <c r="D1700" s="3">
        <v>44526</v>
      </c>
      <c r="E1700" s="1">
        <v>4</v>
      </c>
      <c r="F1700" s="2" t="str">
        <f ca="1">IFERROR(__xludf.DUMMYFUNCTION("GOOGLETRANSLATE(I1700,""en"",""pt"")"),"Iogurte")</f>
        <v>Iogurte</v>
      </c>
      <c r="G1700" s="1" t="s">
        <v>9309</v>
      </c>
      <c r="H1700" s="1" t="s">
        <v>2712</v>
      </c>
      <c r="I1700" s="1" t="str">
        <f ca="1">IFERROR(__xludf.DUMMYFUNCTION("GOOGLETRANSLATE(O1700,""en"",""pt"")"),"21")</f>
        <v>21</v>
      </c>
      <c r="J1700" s="1" t="str">
        <f ca="1">IFERROR(__xludf.DUMMYFUNCTION("GOOGLETRANSLATE(Q1700,""en"",""pt"")"),"Refrigerado")</f>
        <v>Refrigerado</v>
      </c>
      <c r="K1700" s="3">
        <v>44471</v>
      </c>
      <c r="L1700" s="3">
        <v>44492</v>
      </c>
      <c r="M1700" s="1">
        <v>26</v>
      </c>
      <c r="N1700" s="1" t="s">
        <v>2752</v>
      </c>
      <c r="O1700" s="1" t="s">
        <v>9310</v>
      </c>
      <c r="P1700" s="1">
        <v>201</v>
      </c>
      <c r="Q1700" s="1" t="s">
        <v>9311</v>
      </c>
      <c r="R1700">
        <f t="shared" ca="1" si="26"/>
        <v>0</v>
      </c>
      <c r="S1700">
        <f t="shared" ca="1" si="26"/>
        <v>1</v>
      </c>
    </row>
    <row r="1701" spans="1:19" ht="13.2">
      <c r="A1701" s="1" t="s">
        <v>9312</v>
      </c>
      <c r="B1701" s="1">
        <v>33</v>
      </c>
      <c r="C1701" s="1" t="str">
        <f ca="1">IFERROR(__xludf.DUMMYFUNCTION("GOOGLETRANSLATE(D1701,""en"",""pt"")"),"Pequeno")</f>
        <v>Pequeno</v>
      </c>
      <c r="D1701" s="3">
        <v>44364</v>
      </c>
      <c r="E1701" s="1">
        <v>5</v>
      </c>
      <c r="F1701" s="2" t="str">
        <f ca="1">IFERROR(__xludf.DUMMYFUNCTION("GOOGLETRANSLATE(I1701,""en"",""pt"")"),"Sorvete")</f>
        <v>Sorvete</v>
      </c>
      <c r="G1701" s="1" t="s">
        <v>9313</v>
      </c>
      <c r="H1701" s="1" t="s">
        <v>9314</v>
      </c>
      <c r="I1701" s="1" t="str">
        <f ca="1">IFERROR(__xludf.DUMMYFUNCTION("GOOGLETRANSLATE(O1701,""en"",""pt"")"),"25")</f>
        <v>25</v>
      </c>
      <c r="J1701" s="1" t="str">
        <f ca="1">IFERROR(__xludf.DUMMYFUNCTION("GOOGLETRANSLATE(Q1701,""en"",""pt"")"),"Congeladas")</f>
        <v>Congeladas</v>
      </c>
      <c r="K1701" s="3">
        <v>44318</v>
      </c>
      <c r="L1701" s="3">
        <v>44343</v>
      </c>
      <c r="M1701" s="1">
        <v>28</v>
      </c>
      <c r="N1701" s="1" t="s">
        <v>9315</v>
      </c>
      <c r="O1701" s="1" t="s">
        <v>9316</v>
      </c>
      <c r="P1701" s="1">
        <v>92</v>
      </c>
      <c r="Q1701" s="1" t="s">
        <v>4464</v>
      </c>
      <c r="R1701">
        <f t="shared" ca="1" si="26"/>
        <v>1</v>
      </c>
      <c r="S1701">
        <f t="shared" ca="1" si="26"/>
        <v>1</v>
      </c>
    </row>
    <row r="1702" spans="1:19" ht="13.2">
      <c r="A1702" s="1" t="s">
        <v>9317</v>
      </c>
      <c r="B1702" s="1">
        <v>96</v>
      </c>
      <c r="C1702" s="1" t="str">
        <f ca="1">IFERROR(__xludf.DUMMYFUNCTION("GOOGLETRANSLATE(D1702,""en"",""pt"")"),"Grande")</f>
        <v>Grande</v>
      </c>
      <c r="D1702" s="3">
        <v>44521</v>
      </c>
      <c r="E1702" s="1">
        <v>4</v>
      </c>
      <c r="F1702" s="2" t="str">
        <f ca="1">IFERROR(__xludf.DUMMYFUNCTION("GOOGLETRANSLATE(I1702,""en"",""pt"")"),"Iogurte")</f>
        <v>Iogurte</v>
      </c>
      <c r="G1702" s="1" t="s">
        <v>9318</v>
      </c>
      <c r="H1702" s="1" t="s">
        <v>5417</v>
      </c>
      <c r="I1702" s="1" t="str">
        <f ca="1">IFERROR(__xludf.DUMMYFUNCTION("GOOGLETRANSLATE(O1702,""en"",""pt"")"),"21")</f>
        <v>21</v>
      </c>
      <c r="J1702" s="1" t="str">
        <f ca="1">IFERROR(__xludf.DUMMYFUNCTION("GOOGLETRANSLATE(Q1702,""en"",""pt"")"),"Congeladas")</f>
        <v>Congeladas</v>
      </c>
      <c r="K1702" s="3">
        <v>44480</v>
      </c>
      <c r="L1702" s="3">
        <v>44501</v>
      </c>
      <c r="M1702" s="1">
        <v>18</v>
      </c>
      <c r="N1702" s="1" t="s">
        <v>4599</v>
      </c>
      <c r="O1702" s="1" t="s">
        <v>9319</v>
      </c>
      <c r="P1702" s="1">
        <v>917</v>
      </c>
      <c r="Q1702" s="1" t="s">
        <v>9320</v>
      </c>
      <c r="R1702">
        <f t="shared" ca="1" si="26"/>
        <v>0</v>
      </c>
      <c r="S1702">
        <f t="shared" ca="1" si="26"/>
        <v>0</v>
      </c>
    </row>
    <row r="1703" spans="1:19" ht="13.2">
      <c r="A1703" s="1" t="s">
        <v>9321</v>
      </c>
      <c r="B1703" s="1">
        <v>44</v>
      </c>
      <c r="C1703" s="1" t="str">
        <f ca="1">IFERROR(__xludf.DUMMYFUNCTION("GOOGLETRANSLATE(D1703,""en"",""pt"")"),"Médio")</f>
        <v>Médio</v>
      </c>
      <c r="D1703" s="3">
        <v>43720</v>
      </c>
      <c r="E1703" s="1">
        <v>9</v>
      </c>
      <c r="F1703" s="2" t="str">
        <f ca="1">IFERROR(__xludf.DUMMYFUNCTION("GOOGLETRANSLATE(I1703,""en"",""pt"")"),"Painel")</f>
        <v>Painel</v>
      </c>
      <c r="G1703" s="1" t="s">
        <v>9322</v>
      </c>
      <c r="H1703" s="1" t="s">
        <v>3346</v>
      </c>
      <c r="I1703" s="1" t="str">
        <f ca="1">IFERROR(__xludf.DUMMYFUNCTION("GOOGLETRANSLATE(O1703,""en"",""pt"")"),"10")</f>
        <v>10</v>
      </c>
      <c r="J1703" s="1" t="str">
        <f ca="1">IFERROR(__xludf.DUMMYFUNCTION("GOOGLETRANSLATE(Q1703,""en"",""pt"")"),"Refrigerado")</f>
        <v>Refrigerado</v>
      </c>
      <c r="K1703" s="3">
        <v>43716</v>
      </c>
      <c r="L1703" s="3">
        <v>43726</v>
      </c>
      <c r="M1703" s="1">
        <v>1</v>
      </c>
      <c r="N1703" s="1" t="s">
        <v>3781</v>
      </c>
      <c r="O1703" s="1" t="s">
        <v>3781</v>
      </c>
      <c r="P1703" s="1">
        <v>0</v>
      </c>
      <c r="Q1703" s="1" t="s">
        <v>9323</v>
      </c>
      <c r="R1703">
        <f t="shared" ca="1" si="26"/>
        <v>1</v>
      </c>
      <c r="S1703">
        <f t="shared" ca="1" si="26"/>
        <v>0</v>
      </c>
    </row>
    <row r="1704" spans="1:19" ht="13.2">
      <c r="A1704" s="1" t="s">
        <v>9324</v>
      </c>
      <c r="B1704" s="1">
        <v>45</v>
      </c>
      <c r="C1704" s="1" t="str">
        <f ca="1">IFERROR(__xludf.DUMMYFUNCTION("GOOGLETRANSLATE(D1704,""en"",""pt"")"),"Médio")</f>
        <v>Médio</v>
      </c>
      <c r="D1704" s="3">
        <v>43949</v>
      </c>
      <c r="E1704" s="1">
        <v>4</v>
      </c>
      <c r="F1704" s="2" t="str">
        <f ca="1">IFERROR(__xludf.DUMMYFUNCTION("GOOGLETRANSLATE(I1704,""en"",""pt"")"),"Iogurte")</f>
        <v>Iogurte</v>
      </c>
      <c r="G1704" s="6">
        <v>45451</v>
      </c>
      <c r="H1704" s="1" t="s">
        <v>8182</v>
      </c>
      <c r="I1704" s="1" t="str">
        <f ca="1">IFERROR(__xludf.DUMMYFUNCTION("GOOGLETRANSLATE(O1704,""en"",""pt"")"),"22")</f>
        <v>22</v>
      </c>
      <c r="J1704" s="1" t="str">
        <f ca="1">IFERROR(__xludf.DUMMYFUNCTION("GOOGLETRANSLATE(Q1704,""en"",""pt"")"),"Refrigerado")</f>
        <v>Refrigerado</v>
      </c>
      <c r="K1704" s="3">
        <v>43905</v>
      </c>
      <c r="L1704" s="3">
        <v>43927</v>
      </c>
      <c r="M1704" s="1">
        <v>5</v>
      </c>
      <c r="N1704" s="1" t="s">
        <v>9325</v>
      </c>
      <c r="O1704" s="1" t="s">
        <v>9326</v>
      </c>
      <c r="P1704" s="1">
        <v>3</v>
      </c>
      <c r="Q1704" s="1" t="s">
        <v>9327</v>
      </c>
      <c r="R1704">
        <f t="shared" ca="1" si="26"/>
        <v>1</v>
      </c>
      <c r="S1704">
        <f t="shared" ca="1" si="26"/>
        <v>1</v>
      </c>
    </row>
    <row r="1705" spans="1:19" ht="13.2">
      <c r="A1705" s="1" t="s">
        <v>9328</v>
      </c>
      <c r="B1705" s="1">
        <v>25</v>
      </c>
      <c r="C1705" s="1" t="str">
        <f ca="1">IFERROR(__xludf.DUMMYFUNCTION("GOOGLETRANSLATE(D1705,""en"",""pt"")"),"Grande")</f>
        <v>Grande</v>
      </c>
      <c r="D1705" s="3">
        <v>44724</v>
      </c>
      <c r="E1705" s="1">
        <v>1</v>
      </c>
      <c r="F1705" s="2" t="str">
        <f ca="1">IFERROR(__xludf.DUMMYFUNCTION("GOOGLETRANSLATE(I1705,""en"",""pt"")"),"Leite")</f>
        <v>Leite</v>
      </c>
      <c r="G1705" s="1" t="s">
        <v>9329</v>
      </c>
      <c r="H1705" s="1" t="s">
        <v>9330</v>
      </c>
      <c r="I1705" s="1" t="str">
        <f ca="1">IFERROR(__xludf.DUMMYFUNCTION("GOOGLETRANSLATE(O1705,""en"",""pt"")"),"22")</f>
        <v>22</v>
      </c>
      <c r="J1705" s="1" t="str">
        <f ca="1">IFERROR(__xludf.DUMMYFUNCTION("GOOGLETRANSLATE(Q1705,""en"",""pt"")"),"Pacote Tetra")</f>
        <v>Pacote Tetra</v>
      </c>
      <c r="K1705" s="3">
        <v>44695</v>
      </c>
      <c r="L1705" s="3">
        <v>44717</v>
      </c>
      <c r="M1705" s="1">
        <v>573</v>
      </c>
      <c r="N1705" s="1" t="s">
        <v>3975</v>
      </c>
      <c r="O1705" s="1" t="s">
        <v>9331</v>
      </c>
      <c r="P1705" s="1">
        <v>254</v>
      </c>
      <c r="Q1705" s="1" t="s">
        <v>9332</v>
      </c>
      <c r="R1705">
        <f t="shared" ca="1" si="26"/>
        <v>1</v>
      </c>
      <c r="S1705">
        <f t="shared" ca="1" si="26"/>
        <v>1</v>
      </c>
    </row>
    <row r="1706" spans="1:19" ht="13.2">
      <c r="A1706" s="1" t="s">
        <v>9333</v>
      </c>
      <c r="B1706" s="1">
        <v>14</v>
      </c>
      <c r="C1706" s="1" t="str">
        <f ca="1">IFERROR(__xludf.DUMMYFUNCTION("GOOGLETRANSLATE(D1706,""en"",""pt"")"),"Médio")</f>
        <v>Médio</v>
      </c>
      <c r="D1706" s="3">
        <v>43640</v>
      </c>
      <c r="E1706" s="1">
        <v>4</v>
      </c>
      <c r="F1706" s="2" t="str">
        <f ca="1">IFERROR(__xludf.DUMMYFUNCTION("GOOGLETRANSLATE(I1706,""en"",""pt"")"),"Iogurte")</f>
        <v>Iogurte</v>
      </c>
      <c r="G1706" s="1" t="s">
        <v>9334</v>
      </c>
      <c r="H1706" s="1" t="s">
        <v>5825</v>
      </c>
      <c r="I1706" s="1" t="str">
        <f ca="1">IFERROR(__xludf.DUMMYFUNCTION("GOOGLETRANSLATE(O1706,""en"",""pt"")"),"23")</f>
        <v>23</v>
      </c>
      <c r="J1706" s="1" t="str">
        <f ca="1">IFERROR(__xludf.DUMMYFUNCTION("GOOGLETRANSLATE(Q1706,""en"",""pt"")"),"Refrigerado")</f>
        <v>Refrigerado</v>
      </c>
      <c r="K1706" s="3">
        <v>43581</v>
      </c>
      <c r="L1706" s="3">
        <v>43604</v>
      </c>
      <c r="M1706" s="1">
        <v>63</v>
      </c>
      <c r="N1706" s="1" t="s">
        <v>2432</v>
      </c>
      <c r="O1706" s="5">
        <v>1086995</v>
      </c>
      <c r="P1706" s="1">
        <v>31</v>
      </c>
      <c r="Q1706" s="1" t="s">
        <v>9336</v>
      </c>
      <c r="R1706">
        <f t="shared" ca="1" si="26"/>
        <v>0</v>
      </c>
      <c r="S1706">
        <f t="shared" ca="1" si="26"/>
        <v>0</v>
      </c>
    </row>
    <row r="1707" spans="1:19" ht="13.2">
      <c r="A1707" s="1" t="s">
        <v>9337</v>
      </c>
      <c r="B1707" s="1">
        <v>54</v>
      </c>
      <c r="C1707" s="1" t="str">
        <f ca="1">IFERROR(__xludf.DUMMYFUNCTION("GOOGLETRANSLATE(D1707,""en"",""pt"")"),"Pequeno")</f>
        <v>Pequeno</v>
      </c>
      <c r="D1707" s="3">
        <v>43996</v>
      </c>
      <c r="E1707" s="1">
        <v>7</v>
      </c>
      <c r="F1707" s="2" t="str">
        <f ca="1">IFERROR(__xludf.DUMMYFUNCTION("GOOGLETRANSLATE(I1707,""en"",""pt"")"),"Lassi")</f>
        <v>Lassi</v>
      </c>
      <c r="G1707" s="1" t="s">
        <v>3461</v>
      </c>
      <c r="H1707" s="1" t="s">
        <v>6963</v>
      </c>
      <c r="I1707" s="1" t="str">
        <f ca="1">IFERROR(__xludf.DUMMYFUNCTION("GOOGLETRANSLATE(O1707,""en"",""pt"")"),"13")</f>
        <v>13</v>
      </c>
      <c r="J1707" s="1" t="str">
        <f ca="1">IFERROR(__xludf.DUMMYFUNCTION("GOOGLETRANSLATE(Q1707,""en"",""pt"")"),"Refrigerado")</f>
        <v>Refrigerado</v>
      </c>
      <c r="K1707" s="3">
        <v>43940</v>
      </c>
      <c r="L1707" s="3">
        <v>43953</v>
      </c>
      <c r="M1707" s="1">
        <v>22</v>
      </c>
      <c r="N1707" s="1" t="s">
        <v>9338</v>
      </c>
      <c r="O1707" s="1" t="s">
        <v>9339</v>
      </c>
      <c r="P1707" s="1">
        <v>62</v>
      </c>
      <c r="Q1707" s="1" t="s">
        <v>9340</v>
      </c>
      <c r="R1707">
        <f t="shared" ca="1" si="26"/>
        <v>1</v>
      </c>
      <c r="S1707">
        <f t="shared" ca="1" si="26"/>
        <v>0</v>
      </c>
    </row>
    <row r="1708" spans="1:19" ht="13.2">
      <c r="A1708" s="1" t="s">
        <v>9341</v>
      </c>
      <c r="B1708" s="1">
        <v>85</v>
      </c>
      <c r="C1708" s="1" t="str">
        <f ca="1">IFERROR(__xludf.DUMMYFUNCTION("GOOGLETRANSLATE(D1708,""en"",""pt"")"),"Médio")</f>
        <v>Médio</v>
      </c>
      <c r="D1708" s="3">
        <v>44080</v>
      </c>
      <c r="E1708" s="1">
        <v>8</v>
      </c>
      <c r="F1708" s="2" t="str">
        <f ca="1">IFERROR(__xludf.DUMMYFUNCTION("GOOGLETRANSLATE(I1708,""en"",""pt"")"),"Soro de leite coalhado")</f>
        <v>Soro de leite coalhado</v>
      </c>
      <c r="G1708" s="1" t="s">
        <v>9342</v>
      </c>
      <c r="H1708" s="1" t="s">
        <v>745</v>
      </c>
      <c r="I1708" s="1" t="str">
        <f ca="1">IFERROR(__xludf.DUMMYFUNCTION("GOOGLETRANSLATE(O1708,""en"",""pt"")"),"12")</f>
        <v>12</v>
      </c>
      <c r="J1708" s="1" t="str">
        <f ca="1">IFERROR(__xludf.DUMMYFUNCTION("GOOGLETRANSLATE(Q1708,""en"",""pt"")"),"Refrigerado")</f>
        <v>Refrigerado</v>
      </c>
      <c r="K1708" s="3">
        <v>44023</v>
      </c>
      <c r="L1708" s="3">
        <v>44035</v>
      </c>
      <c r="M1708" s="1">
        <v>135</v>
      </c>
      <c r="N1708" s="6">
        <v>45317</v>
      </c>
      <c r="O1708" s="1" t="s">
        <v>9343</v>
      </c>
      <c r="P1708" s="1">
        <v>404</v>
      </c>
      <c r="Q1708" s="1" t="s">
        <v>9345</v>
      </c>
      <c r="R1708">
        <f t="shared" ca="1" si="26"/>
        <v>1</v>
      </c>
      <c r="S1708">
        <f t="shared" ca="1" si="26"/>
        <v>1</v>
      </c>
    </row>
    <row r="1709" spans="1:19" ht="13.2">
      <c r="A1709" s="1" t="s">
        <v>9346</v>
      </c>
      <c r="B1709" s="1">
        <v>81</v>
      </c>
      <c r="C1709" s="1" t="str">
        <f ca="1">IFERROR(__xludf.DUMMYFUNCTION("GOOGLETRANSLATE(D1709,""en"",""pt"")"),"Pequeno")</f>
        <v>Pequeno</v>
      </c>
      <c r="D1709" s="3">
        <v>43490</v>
      </c>
      <c r="E1709" s="1">
        <v>2</v>
      </c>
      <c r="F1709" s="2" t="str">
        <f ca="1">IFERROR(__xludf.DUMMYFUNCTION("GOOGLETRANSLATE(I1709,""en"",""pt"")"),"Manteiga")</f>
        <v>Manteiga</v>
      </c>
      <c r="G1709" s="1" t="s">
        <v>9347</v>
      </c>
      <c r="H1709" s="1" t="s">
        <v>3549</v>
      </c>
      <c r="I1709" s="1" t="str">
        <f ca="1">IFERROR(__xludf.DUMMYFUNCTION("GOOGLETRANSLATE(O1709,""en"",""pt"")"),"28")</f>
        <v>28</v>
      </c>
      <c r="J1709" s="1" t="str">
        <f ca="1">IFERROR(__xludf.DUMMYFUNCTION("GOOGLETRANSLATE(Q1709,""en"",""pt"")"),"Refrigerado")</f>
        <v>Refrigerado</v>
      </c>
      <c r="K1709" s="3">
        <v>43443</v>
      </c>
      <c r="L1709" s="3">
        <v>43471</v>
      </c>
      <c r="M1709" s="1">
        <v>312</v>
      </c>
      <c r="N1709" s="1" t="s">
        <v>2282</v>
      </c>
      <c r="O1709" s="1" t="s">
        <v>9348</v>
      </c>
      <c r="P1709" s="1">
        <v>410</v>
      </c>
      <c r="Q1709" s="1" t="s">
        <v>9349</v>
      </c>
      <c r="R1709">
        <f t="shared" ca="1" si="26"/>
        <v>1</v>
      </c>
      <c r="S1709">
        <f t="shared" ca="1" si="26"/>
        <v>1</v>
      </c>
    </row>
    <row r="1710" spans="1:19" ht="13.2">
      <c r="A1710" s="1" t="s">
        <v>9350</v>
      </c>
      <c r="B1710" s="1">
        <v>41</v>
      </c>
      <c r="C1710" s="1" t="str">
        <f ca="1">IFERROR(__xludf.DUMMYFUNCTION("GOOGLETRANSLATE(D1710,""en"",""pt"")"),"Médio")</f>
        <v>Médio</v>
      </c>
      <c r="D1710" s="3">
        <v>43520</v>
      </c>
      <c r="E1710" s="1">
        <v>6</v>
      </c>
      <c r="F1710" s="2" t="str">
        <f ca="1">IFERROR(__xludf.DUMMYFUNCTION("GOOGLETRANSLATE(I1710,""en"",""pt"")"),"Coalhada")</f>
        <v>Coalhada</v>
      </c>
      <c r="G1710" s="1" t="s">
        <v>9166</v>
      </c>
      <c r="H1710" s="1" t="s">
        <v>9351</v>
      </c>
      <c r="I1710" s="1" t="str">
        <f ca="1">IFERROR(__xludf.DUMMYFUNCTION("GOOGLETRANSLATE(O1710,""en"",""pt"")"),"6")</f>
        <v>6</v>
      </c>
      <c r="J1710" s="1" t="str">
        <f ca="1">IFERROR(__xludf.DUMMYFUNCTION("GOOGLETRANSLATE(Q1710,""en"",""pt"")"),"Refrigerado")</f>
        <v>Refrigerado</v>
      </c>
      <c r="K1710" s="3">
        <v>43496</v>
      </c>
      <c r="L1710" s="3">
        <v>43502</v>
      </c>
      <c r="M1710" s="1">
        <v>202</v>
      </c>
      <c r="N1710" s="1" t="s">
        <v>9352</v>
      </c>
      <c r="O1710" s="1" t="s">
        <v>9353</v>
      </c>
      <c r="P1710" s="1">
        <v>29</v>
      </c>
      <c r="Q1710" s="1" t="s">
        <v>9354</v>
      </c>
      <c r="R1710">
        <f t="shared" ca="1" si="26"/>
        <v>1</v>
      </c>
      <c r="S1710">
        <f t="shared" ca="1" si="26"/>
        <v>0</v>
      </c>
    </row>
    <row r="1711" spans="1:19" ht="13.2">
      <c r="A1711" s="1" t="s">
        <v>9355</v>
      </c>
      <c r="B1711" s="1">
        <v>92</v>
      </c>
      <c r="C1711" s="1" t="str">
        <f ca="1">IFERROR(__xludf.DUMMYFUNCTION("GOOGLETRANSLATE(D1711,""en"",""pt"")"),"Médio")</f>
        <v>Médio</v>
      </c>
      <c r="D1711" s="3">
        <v>44388</v>
      </c>
      <c r="E1711" s="1">
        <v>2</v>
      </c>
      <c r="F1711" s="2" t="str">
        <f ca="1">IFERROR(__xludf.DUMMYFUNCTION("GOOGLETRANSLATE(I1711,""en"",""pt"")"),"Manteiga")</f>
        <v>Manteiga</v>
      </c>
      <c r="G1711" s="1" t="s">
        <v>9356</v>
      </c>
      <c r="H1711" s="1" t="s">
        <v>9357</v>
      </c>
      <c r="I1711" s="1" t="str">
        <f ca="1">IFERROR(__xludf.DUMMYFUNCTION("GOOGLETRANSLATE(O1711,""en"",""pt"")"),"38")</f>
        <v>38</v>
      </c>
      <c r="J1711" s="1" t="str">
        <f ca="1">IFERROR(__xludf.DUMMYFUNCTION("GOOGLETRANSLATE(Q1711,""en"",""pt"")"),"Congeladas")</f>
        <v>Congeladas</v>
      </c>
      <c r="K1711" s="3">
        <v>44364</v>
      </c>
      <c r="L1711" s="3">
        <v>44402</v>
      </c>
      <c r="M1711" s="1">
        <v>414</v>
      </c>
      <c r="N1711" s="4">
        <v>45404</v>
      </c>
      <c r="O1711" s="5">
        <v>2693087</v>
      </c>
      <c r="P1711" s="1">
        <v>183</v>
      </c>
      <c r="Q1711" s="1" t="s">
        <v>9358</v>
      </c>
      <c r="R1711">
        <f t="shared" ca="1" si="26"/>
        <v>0</v>
      </c>
      <c r="S1711">
        <f t="shared" ca="1" si="26"/>
        <v>0</v>
      </c>
    </row>
    <row r="1712" spans="1:19" ht="13.2">
      <c r="A1712" s="1" t="s">
        <v>5896</v>
      </c>
      <c r="B1712" s="1">
        <v>65</v>
      </c>
      <c r="C1712" s="1" t="str">
        <f ca="1">IFERROR(__xludf.DUMMYFUNCTION("GOOGLETRANSLATE(D1712,""en"",""pt"")"),"Pequeno")</f>
        <v>Pequeno</v>
      </c>
      <c r="D1712" s="3">
        <v>44169</v>
      </c>
      <c r="E1712" s="1">
        <v>6</v>
      </c>
      <c r="F1712" s="2" t="str">
        <f ca="1">IFERROR(__xludf.DUMMYFUNCTION("GOOGLETRANSLATE(I1712,""en"",""pt"")"),"Coalhada")</f>
        <v>Coalhada</v>
      </c>
      <c r="G1712" s="1" t="s">
        <v>9359</v>
      </c>
      <c r="H1712" s="1" t="s">
        <v>9360</v>
      </c>
      <c r="I1712" s="1" t="str">
        <f ca="1">IFERROR(__xludf.DUMMYFUNCTION("GOOGLETRANSLATE(O1712,""en"",""pt"")"),"7")</f>
        <v>7</v>
      </c>
      <c r="J1712" s="1" t="str">
        <f ca="1">IFERROR(__xludf.DUMMYFUNCTION("GOOGLETRANSLATE(Q1712,""en"",""pt"")"),"Refrigerado")</f>
        <v>Refrigerado</v>
      </c>
      <c r="K1712" s="3">
        <v>44151</v>
      </c>
      <c r="L1712" s="3">
        <v>44158</v>
      </c>
      <c r="M1712" s="1">
        <v>310</v>
      </c>
      <c r="N1712" s="1" t="s">
        <v>334</v>
      </c>
      <c r="O1712" s="1" t="s">
        <v>9361</v>
      </c>
      <c r="P1712" s="1">
        <v>302</v>
      </c>
      <c r="Q1712" s="1" t="s">
        <v>9362</v>
      </c>
      <c r="R1712">
        <f t="shared" ca="1" si="26"/>
        <v>1</v>
      </c>
      <c r="S1712">
        <f t="shared" ca="1" si="26"/>
        <v>1</v>
      </c>
    </row>
    <row r="1713" spans="1:19" ht="13.2">
      <c r="A1713" s="1" t="s">
        <v>9363</v>
      </c>
      <c r="B1713" s="1">
        <v>21</v>
      </c>
      <c r="C1713" s="1" t="str">
        <f ca="1">IFERROR(__xludf.DUMMYFUNCTION("GOOGLETRANSLATE(D1713,""en"",""pt"")"),"Grande")</f>
        <v>Grande</v>
      </c>
      <c r="D1713" s="3">
        <v>43823</v>
      </c>
      <c r="E1713" s="1">
        <v>10</v>
      </c>
      <c r="F1713" s="2" t="str">
        <f ca="1">IFERROR(__xludf.DUMMYFUNCTION("GOOGLETRANSLATE(I1713,""en"",""pt"")"),"ghee")</f>
        <v>ghee</v>
      </c>
      <c r="G1713" s="1" t="s">
        <v>9364</v>
      </c>
      <c r="H1713" s="1" t="s">
        <v>857</v>
      </c>
      <c r="I1713" s="1" t="str">
        <f ca="1">IFERROR(__xludf.DUMMYFUNCTION("GOOGLETRANSLATE(O1713,""en"",""pt"")"),"120")</f>
        <v>120</v>
      </c>
      <c r="J1713" s="1" t="str">
        <f ca="1">IFERROR(__xludf.DUMMYFUNCTION("GOOGLETRANSLATE(Q1713,""en"",""pt"")"),"Ambiente")</f>
        <v>Ambiente</v>
      </c>
      <c r="K1713" s="3">
        <v>43773</v>
      </c>
      <c r="L1713" s="3">
        <v>43893</v>
      </c>
      <c r="M1713" s="1">
        <v>71</v>
      </c>
      <c r="N1713" s="1" t="s">
        <v>9365</v>
      </c>
      <c r="O1713" s="1" t="s">
        <v>9366</v>
      </c>
      <c r="P1713" s="1">
        <v>414</v>
      </c>
      <c r="Q1713" s="1" t="s">
        <v>769</v>
      </c>
      <c r="R1713">
        <f t="shared" ca="1" si="26"/>
        <v>1</v>
      </c>
      <c r="S1713">
        <f t="shared" ca="1" si="26"/>
        <v>1</v>
      </c>
    </row>
    <row r="1714" spans="1:19" ht="13.2">
      <c r="A1714" s="1" t="s">
        <v>9368</v>
      </c>
      <c r="B1714" s="1">
        <v>77</v>
      </c>
      <c r="C1714" s="1" t="str">
        <f ca="1">IFERROR(__xludf.DUMMYFUNCTION("GOOGLETRANSLATE(D1714,""en"",""pt"")"),"Grande")</f>
        <v>Grande</v>
      </c>
      <c r="D1714" s="3">
        <v>43773</v>
      </c>
      <c r="E1714" s="1">
        <v>5</v>
      </c>
      <c r="F1714" s="2" t="str">
        <f ca="1">IFERROR(__xludf.DUMMYFUNCTION("GOOGLETRANSLATE(I1714,""en"",""pt"")"),"Sorvete")</f>
        <v>Sorvete</v>
      </c>
      <c r="G1714" s="1" t="s">
        <v>9369</v>
      </c>
      <c r="H1714" s="6">
        <v>45439</v>
      </c>
      <c r="I1714" s="1" t="str">
        <f ca="1">IFERROR(__xludf.DUMMYFUNCTION("GOOGLETRANSLATE(O1714,""en"",""pt"")"),"25")</f>
        <v>25</v>
      </c>
      <c r="J1714" s="1" t="str">
        <f ca="1">IFERROR(__xludf.DUMMYFUNCTION("GOOGLETRANSLATE(Q1714,""en"",""pt"")"),"Congeladas")</f>
        <v>Congeladas</v>
      </c>
      <c r="K1714" s="3">
        <v>43770</v>
      </c>
      <c r="L1714" s="3">
        <v>43795</v>
      </c>
      <c r="M1714" s="1">
        <v>244</v>
      </c>
      <c r="N1714" s="1" t="s">
        <v>2796</v>
      </c>
      <c r="O1714" s="1" t="s">
        <v>9370</v>
      </c>
      <c r="P1714" s="1">
        <v>91</v>
      </c>
      <c r="Q1714" s="1" t="s">
        <v>3580</v>
      </c>
      <c r="R1714">
        <f t="shared" ca="1" si="26"/>
        <v>0</v>
      </c>
      <c r="S1714">
        <f t="shared" ca="1" si="26"/>
        <v>1</v>
      </c>
    </row>
    <row r="1715" spans="1:19" ht="13.2">
      <c r="A1715" s="1" t="s">
        <v>4027</v>
      </c>
      <c r="B1715" s="1">
        <v>67</v>
      </c>
      <c r="C1715" s="1" t="str">
        <f ca="1">IFERROR(__xludf.DUMMYFUNCTION("GOOGLETRANSLATE(D1715,""en"",""pt"")"),"Grande")</f>
        <v>Grande</v>
      </c>
      <c r="D1715" s="3">
        <v>44032</v>
      </c>
      <c r="E1715" s="1">
        <v>10</v>
      </c>
      <c r="F1715" s="2" t="str">
        <f ca="1">IFERROR(__xludf.DUMMYFUNCTION("GOOGLETRANSLATE(I1715,""en"",""pt"")"),"ghee")</f>
        <v>ghee</v>
      </c>
      <c r="G1715" s="1" t="s">
        <v>9371</v>
      </c>
      <c r="H1715" s="1" t="s">
        <v>6732</v>
      </c>
      <c r="I1715" s="1" t="str">
        <f ca="1">IFERROR(__xludf.DUMMYFUNCTION("GOOGLETRANSLATE(O1715,""en"",""pt"")"),"120")</f>
        <v>120</v>
      </c>
      <c r="J1715" s="1" t="str">
        <f ca="1">IFERROR(__xludf.DUMMYFUNCTION("GOOGLETRANSLATE(Q1715,""en"",""pt"")"),"Ambiente")</f>
        <v>Ambiente</v>
      </c>
      <c r="K1715" s="3">
        <v>44030</v>
      </c>
      <c r="L1715" s="3">
        <v>44150</v>
      </c>
      <c r="M1715" s="1">
        <v>91</v>
      </c>
      <c r="N1715" s="1" t="s">
        <v>4462</v>
      </c>
      <c r="O1715" s="1" t="s">
        <v>9372</v>
      </c>
      <c r="P1715" s="1">
        <v>46</v>
      </c>
      <c r="Q1715" s="1" t="s">
        <v>1578</v>
      </c>
      <c r="R1715">
        <f t="shared" ca="1" si="26"/>
        <v>1</v>
      </c>
      <c r="S1715">
        <f t="shared" ca="1" si="26"/>
        <v>0</v>
      </c>
    </row>
    <row r="1716" spans="1:19" ht="13.2">
      <c r="A1716" s="1" t="s">
        <v>9373</v>
      </c>
      <c r="B1716" s="1">
        <v>73</v>
      </c>
      <c r="C1716" s="1" t="str">
        <f ca="1">IFERROR(__xludf.DUMMYFUNCTION("GOOGLETRANSLATE(D1716,""en"",""pt"")"),"Médio")</f>
        <v>Médio</v>
      </c>
      <c r="D1716" s="3">
        <v>44902</v>
      </c>
      <c r="E1716" s="1">
        <v>2</v>
      </c>
      <c r="F1716" s="2" t="str">
        <f ca="1">IFERROR(__xludf.DUMMYFUNCTION("GOOGLETRANSLATE(I1716,""en"",""pt"")"),"Manteiga")</f>
        <v>Manteiga</v>
      </c>
      <c r="G1716" s="1" t="s">
        <v>9374</v>
      </c>
      <c r="H1716" s="1" t="s">
        <v>9092</v>
      </c>
      <c r="I1716" s="1" t="str">
        <f ca="1">IFERROR(__xludf.DUMMYFUNCTION("GOOGLETRANSLATE(O1716,""en"",""pt"")"),"36")</f>
        <v>36</v>
      </c>
      <c r="J1716" s="1" t="str">
        <f ca="1">IFERROR(__xludf.DUMMYFUNCTION("GOOGLETRANSLATE(Q1716,""en"",""pt"")"),"Refrigerado")</f>
        <v>Refrigerado</v>
      </c>
      <c r="K1716" s="3">
        <v>44878</v>
      </c>
      <c r="L1716" s="3">
        <v>44914</v>
      </c>
      <c r="M1716" s="1">
        <v>151</v>
      </c>
      <c r="N1716" s="1" t="s">
        <v>907</v>
      </c>
      <c r="O1716" s="1" t="s">
        <v>9375</v>
      </c>
      <c r="P1716" s="1">
        <v>206</v>
      </c>
      <c r="Q1716" s="1" t="s">
        <v>12</v>
      </c>
      <c r="R1716">
        <f t="shared" ca="1" si="26"/>
        <v>1</v>
      </c>
      <c r="S1716">
        <f t="shared" ca="1" si="26"/>
        <v>0</v>
      </c>
    </row>
    <row r="1717" spans="1:19" ht="13.2">
      <c r="A1717" s="1" t="s">
        <v>9377</v>
      </c>
      <c r="B1717" s="1">
        <v>17</v>
      </c>
      <c r="C1717" s="1" t="str">
        <f ca="1">IFERROR(__xludf.DUMMYFUNCTION("GOOGLETRANSLATE(D1717,""en"",""pt"")"),"Médio")</f>
        <v>Médio</v>
      </c>
      <c r="D1717" s="3">
        <v>43648</v>
      </c>
      <c r="E1717" s="1">
        <v>9</v>
      </c>
      <c r="F1717" s="2" t="str">
        <f ca="1">IFERROR(__xludf.DUMMYFUNCTION("GOOGLETRANSLATE(I1717,""en"",""pt"")"),"Painel")</f>
        <v>Painel</v>
      </c>
      <c r="G1717" s="1" t="s">
        <v>9378</v>
      </c>
      <c r="H1717" s="1" t="s">
        <v>3922</v>
      </c>
      <c r="I1717" s="1" t="str">
        <f ca="1">IFERROR(__xludf.DUMMYFUNCTION("GOOGLETRANSLATE(O1717,""en"",""pt"")"),"9")</f>
        <v>9</v>
      </c>
      <c r="J1717" s="1" t="str">
        <f ca="1">IFERROR(__xludf.DUMMYFUNCTION("GOOGLETRANSLATE(Q1717,""en"",""pt"")"),"Refrigerado")</f>
        <v>Refrigerado</v>
      </c>
      <c r="K1717" s="3">
        <v>43595</v>
      </c>
      <c r="L1717" s="3">
        <v>43604</v>
      </c>
      <c r="M1717" s="1">
        <v>256</v>
      </c>
      <c r="N1717" s="1" t="s">
        <v>2355</v>
      </c>
      <c r="O1717" s="1" t="s">
        <v>9379</v>
      </c>
      <c r="P1717" s="1">
        <v>89</v>
      </c>
      <c r="Q1717" s="1" t="s">
        <v>9380</v>
      </c>
      <c r="R1717">
        <f t="shared" ca="1" si="26"/>
        <v>0</v>
      </c>
      <c r="S1717">
        <f t="shared" ca="1" si="26"/>
        <v>0</v>
      </c>
    </row>
    <row r="1718" spans="1:19" ht="13.2">
      <c r="A1718" s="1" t="s">
        <v>9381</v>
      </c>
      <c r="B1718" s="1">
        <v>25</v>
      </c>
      <c r="C1718" s="1" t="str">
        <f ca="1">IFERROR(__xludf.DUMMYFUNCTION("GOOGLETRANSLATE(D1718,""en"",""pt"")"),"Pequeno")</f>
        <v>Pequeno</v>
      </c>
      <c r="D1718" s="3">
        <v>43656</v>
      </c>
      <c r="E1718" s="1">
        <v>7</v>
      </c>
      <c r="F1718" s="2" t="str">
        <f ca="1">IFERROR(__xludf.DUMMYFUNCTION("GOOGLETRANSLATE(I1718,""en"",""pt"")"),"Lassi")</f>
        <v>Lassi</v>
      </c>
      <c r="G1718" s="1" t="s">
        <v>9382</v>
      </c>
      <c r="H1718" s="1" t="s">
        <v>8464</v>
      </c>
      <c r="I1718" s="1" t="str">
        <f ca="1">IFERROR(__xludf.DUMMYFUNCTION("GOOGLETRANSLATE(O1718,""en"",""pt"")"),"13")</f>
        <v>13</v>
      </c>
      <c r="J1718" s="1" t="str">
        <f ca="1">IFERROR(__xludf.DUMMYFUNCTION("GOOGLETRANSLATE(Q1718,""en"",""pt"")"),"Refrigerado")</f>
        <v>Refrigerado</v>
      </c>
      <c r="K1718" s="3">
        <v>43610</v>
      </c>
      <c r="L1718" s="3">
        <v>43623</v>
      </c>
      <c r="M1718" s="1">
        <v>304</v>
      </c>
      <c r="N1718" s="1" t="s">
        <v>3699</v>
      </c>
      <c r="O1718" s="1" t="s">
        <v>9383</v>
      </c>
      <c r="P1718" s="1">
        <v>527</v>
      </c>
      <c r="Q1718" s="1" t="s">
        <v>5430</v>
      </c>
      <c r="R1718">
        <f t="shared" ca="1" si="26"/>
        <v>0</v>
      </c>
      <c r="S1718">
        <f t="shared" ca="1" si="26"/>
        <v>1</v>
      </c>
    </row>
    <row r="1719" spans="1:19" ht="13.2">
      <c r="A1719" s="1" t="s">
        <v>9384</v>
      </c>
      <c r="B1719" s="1">
        <v>95</v>
      </c>
      <c r="C1719" s="1" t="str">
        <f ca="1">IFERROR(__xludf.DUMMYFUNCTION("GOOGLETRANSLATE(D1719,""en"",""pt"")"),"Médio")</f>
        <v>Médio</v>
      </c>
      <c r="D1719" s="3">
        <v>43504</v>
      </c>
      <c r="E1719" s="1">
        <v>4</v>
      </c>
      <c r="F1719" s="2" t="str">
        <f ca="1">IFERROR(__xludf.DUMMYFUNCTION("GOOGLETRANSLATE(I1719,""en"",""pt"")"),"Iogurte")</f>
        <v>Iogurte</v>
      </c>
      <c r="G1719" s="1" t="s">
        <v>9385</v>
      </c>
      <c r="H1719" s="1" t="s">
        <v>9386</v>
      </c>
      <c r="I1719" s="1" t="str">
        <f ca="1">IFERROR(__xludf.DUMMYFUNCTION("GOOGLETRANSLATE(O1719,""en"",""pt"")"),"30")</f>
        <v>30</v>
      </c>
      <c r="J1719" s="1" t="str">
        <f ca="1">IFERROR(__xludf.DUMMYFUNCTION("GOOGLETRANSLATE(Q1719,""en"",""pt"")"),"Refrigerado")</f>
        <v>Refrigerado</v>
      </c>
      <c r="K1719" s="3">
        <v>43469</v>
      </c>
      <c r="L1719" s="3">
        <v>43499</v>
      </c>
      <c r="M1719" s="1">
        <v>76</v>
      </c>
      <c r="N1719" s="1" t="s">
        <v>9387</v>
      </c>
      <c r="O1719" s="1" t="s">
        <v>9388</v>
      </c>
      <c r="P1719" s="1">
        <v>560</v>
      </c>
      <c r="Q1719" s="1" t="s">
        <v>9389</v>
      </c>
      <c r="R1719">
        <f t="shared" ca="1" si="26"/>
        <v>0</v>
      </c>
      <c r="S1719">
        <f t="shared" ca="1" si="26"/>
        <v>0</v>
      </c>
    </row>
    <row r="1720" spans="1:19" ht="13.2">
      <c r="A1720" s="1" t="s">
        <v>9390</v>
      </c>
      <c r="B1720" s="1">
        <v>68</v>
      </c>
      <c r="C1720" s="1" t="str">
        <f ca="1">IFERROR(__xludf.DUMMYFUNCTION("GOOGLETRANSLATE(D1720,""en"",""pt"")"),"Grande")</f>
        <v>Grande</v>
      </c>
      <c r="D1720" s="3">
        <v>44321</v>
      </c>
      <c r="E1720" s="1">
        <v>10</v>
      </c>
      <c r="F1720" s="2" t="str">
        <f ca="1">IFERROR(__xludf.DUMMYFUNCTION("GOOGLETRANSLATE(I1720,""en"",""pt"")"),"ghee")</f>
        <v>ghee</v>
      </c>
      <c r="G1720" s="1" t="s">
        <v>9391</v>
      </c>
      <c r="H1720" s="1" t="s">
        <v>6933</v>
      </c>
      <c r="I1720" s="1" t="str">
        <f ca="1">IFERROR(__xludf.DUMMYFUNCTION("GOOGLETRANSLATE(O1720,""en"",""pt"")"),"130")</f>
        <v>130</v>
      </c>
      <c r="J1720" s="1" t="str">
        <f ca="1">IFERROR(__xludf.DUMMYFUNCTION("GOOGLETRANSLATE(Q1720,""en"",""pt"")"),"Ambiente")</f>
        <v>Ambiente</v>
      </c>
      <c r="K1720" s="3">
        <v>44306</v>
      </c>
      <c r="L1720" s="3">
        <v>44436</v>
      </c>
      <c r="M1720" s="1">
        <v>257</v>
      </c>
      <c r="N1720" s="1" t="s">
        <v>9392</v>
      </c>
      <c r="O1720" s="1" t="s">
        <v>9393</v>
      </c>
      <c r="P1720" s="1">
        <v>473</v>
      </c>
      <c r="Q1720" s="1" t="s">
        <v>9394</v>
      </c>
      <c r="R1720">
        <f t="shared" ca="1" si="26"/>
        <v>0</v>
      </c>
      <c r="S1720">
        <f t="shared" ca="1" si="26"/>
        <v>0</v>
      </c>
    </row>
    <row r="1721" spans="1:19" ht="13.2">
      <c r="A1721" s="1" t="s">
        <v>9395</v>
      </c>
      <c r="B1721" s="1">
        <v>23</v>
      </c>
      <c r="C1721" s="1" t="str">
        <f ca="1">IFERROR(__xludf.DUMMYFUNCTION("GOOGLETRANSLATE(D1721,""en"",""pt"")"),"Médio")</f>
        <v>Médio</v>
      </c>
      <c r="D1721" s="3">
        <v>44327</v>
      </c>
      <c r="E1721" s="1">
        <v>8</v>
      </c>
      <c r="F1721" s="2" t="str">
        <f ca="1">IFERROR(__xludf.DUMMYFUNCTION("GOOGLETRANSLATE(I1721,""en"",""pt"")"),"Soro de leite coalhado")</f>
        <v>Soro de leite coalhado</v>
      </c>
      <c r="G1721" s="1" t="s">
        <v>9396</v>
      </c>
      <c r="H1721" s="1" t="s">
        <v>9397</v>
      </c>
      <c r="I1721" s="1" t="str">
        <f ca="1">IFERROR(__xludf.DUMMYFUNCTION("GOOGLETRANSLATE(O1721,""en"",""pt"")"),"7")</f>
        <v>7</v>
      </c>
      <c r="J1721" s="1" t="str">
        <f ca="1">IFERROR(__xludf.DUMMYFUNCTION("GOOGLETRANSLATE(Q1721,""en"",""pt"")"),"Refrigerado")</f>
        <v>Refrigerado</v>
      </c>
      <c r="K1721" s="3">
        <v>44286</v>
      </c>
      <c r="L1721" s="3">
        <v>44293</v>
      </c>
      <c r="M1721" s="1">
        <v>140</v>
      </c>
      <c r="N1721" s="1" t="s">
        <v>7727</v>
      </c>
      <c r="O1721" s="5">
        <v>2658327</v>
      </c>
      <c r="P1721" s="1">
        <v>651</v>
      </c>
      <c r="Q1721" s="1" t="s">
        <v>8788</v>
      </c>
      <c r="R1721">
        <f t="shared" ca="1" si="26"/>
        <v>0</v>
      </c>
      <c r="S1721">
        <f t="shared" ca="1" si="26"/>
        <v>1</v>
      </c>
    </row>
    <row r="1722" spans="1:19" ht="13.2">
      <c r="A1722" s="1" t="s">
        <v>2809</v>
      </c>
      <c r="B1722" s="1">
        <v>27</v>
      </c>
      <c r="C1722" s="1" t="str">
        <f ca="1">IFERROR(__xludf.DUMMYFUNCTION("GOOGLETRANSLATE(D1722,""en"",""pt"")"),"Grande")</f>
        <v>Grande</v>
      </c>
      <c r="D1722" s="3">
        <v>43540</v>
      </c>
      <c r="E1722" s="1">
        <v>8</v>
      </c>
      <c r="F1722" s="2" t="str">
        <f ca="1">IFERROR(__xludf.DUMMYFUNCTION("GOOGLETRANSLATE(I1722,""en"",""pt"")"),"Soro de leite coalhado")</f>
        <v>Soro de leite coalhado</v>
      </c>
      <c r="G1722" s="1" t="s">
        <v>9398</v>
      </c>
      <c r="H1722" s="1" t="s">
        <v>9399</v>
      </c>
      <c r="I1722" s="1" t="str">
        <f ca="1">IFERROR(__xludf.DUMMYFUNCTION("GOOGLETRANSLATE(O1722,""en"",""pt"")"),"8")</f>
        <v>8</v>
      </c>
      <c r="J1722" s="1" t="str">
        <f ca="1">IFERROR(__xludf.DUMMYFUNCTION("GOOGLETRANSLATE(Q1722,""en"",""pt"")"),"Refrigerado")</f>
        <v>Refrigerado</v>
      </c>
      <c r="K1722" s="3">
        <v>43496</v>
      </c>
      <c r="L1722" s="3">
        <v>43504</v>
      </c>
      <c r="M1722" s="1">
        <v>190</v>
      </c>
      <c r="N1722" s="1" t="s">
        <v>3671</v>
      </c>
      <c r="O1722" s="5">
        <v>2831971</v>
      </c>
      <c r="P1722" s="1">
        <v>116</v>
      </c>
      <c r="Q1722" s="1" t="s">
        <v>9401</v>
      </c>
      <c r="R1722">
        <f t="shared" ca="1" si="26"/>
        <v>0</v>
      </c>
      <c r="S1722">
        <f t="shared" ca="1" si="26"/>
        <v>1</v>
      </c>
    </row>
    <row r="1723" spans="1:19" ht="13.2">
      <c r="A1723" s="1" t="s">
        <v>9402</v>
      </c>
      <c r="B1723" s="1">
        <v>80</v>
      </c>
      <c r="C1723" s="1" t="str">
        <f ca="1">IFERROR(__xludf.DUMMYFUNCTION("GOOGLETRANSLATE(D1723,""en"",""pt"")"),"Médio")</f>
        <v>Médio</v>
      </c>
      <c r="D1723" s="3">
        <v>44828</v>
      </c>
      <c r="E1723" s="1">
        <v>1</v>
      </c>
      <c r="F1723" s="2" t="str">
        <f ca="1">IFERROR(__xludf.DUMMYFUNCTION("GOOGLETRANSLATE(I1723,""en"",""pt"")"),"Leite")</f>
        <v>Leite</v>
      </c>
      <c r="G1723" s="1" t="s">
        <v>9403</v>
      </c>
      <c r="H1723" s="1" t="s">
        <v>6580</v>
      </c>
      <c r="I1723" s="1" t="str">
        <f ca="1">IFERROR(__xludf.DUMMYFUNCTION("GOOGLETRANSLATE(O1723,""en"",""pt"")"),"2")</f>
        <v>2</v>
      </c>
      <c r="J1723" s="1" t="str">
        <f ca="1">IFERROR(__xludf.DUMMYFUNCTION("GOOGLETRANSLATE(Q1723,""en"",""pt"")"),"Pacote de polietileno")</f>
        <v>Pacote de polietileno</v>
      </c>
      <c r="K1723" s="3">
        <v>44789</v>
      </c>
      <c r="L1723" s="3">
        <v>44791</v>
      </c>
      <c r="M1723" s="1">
        <v>48</v>
      </c>
      <c r="N1723" s="1" t="s">
        <v>9404</v>
      </c>
      <c r="O1723" s="5">
        <v>941688</v>
      </c>
      <c r="P1723" s="1">
        <v>120</v>
      </c>
      <c r="Q1723" s="1" t="s">
        <v>2810</v>
      </c>
      <c r="R1723">
        <f t="shared" ca="1" si="26"/>
        <v>1</v>
      </c>
      <c r="S1723">
        <f t="shared" ca="1" si="26"/>
        <v>1</v>
      </c>
    </row>
    <row r="1724" spans="1:19" ht="13.2">
      <c r="A1724" s="1" t="s">
        <v>9405</v>
      </c>
      <c r="B1724" s="1">
        <v>46</v>
      </c>
      <c r="C1724" s="1" t="str">
        <f ca="1">IFERROR(__xludf.DUMMYFUNCTION("GOOGLETRANSLATE(D1724,""en"",""pt"")"),"Médio")</f>
        <v>Médio</v>
      </c>
      <c r="D1724" s="3">
        <v>43493</v>
      </c>
      <c r="E1724" s="1">
        <v>2</v>
      </c>
      <c r="F1724" s="2" t="str">
        <f ca="1">IFERROR(__xludf.DUMMYFUNCTION("GOOGLETRANSLATE(I1724,""en"",""pt"")"),"Manteiga")</f>
        <v>Manteiga</v>
      </c>
      <c r="G1724" s="1" t="s">
        <v>9406</v>
      </c>
      <c r="H1724" s="1" t="s">
        <v>9407</v>
      </c>
      <c r="I1724" s="1" t="str">
        <f ca="1">IFERROR(__xludf.DUMMYFUNCTION("GOOGLETRANSLATE(O1724,""en"",""pt"")"),"38")</f>
        <v>38</v>
      </c>
      <c r="J1724" s="1" t="str">
        <f ca="1">IFERROR(__xludf.DUMMYFUNCTION("GOOGLETRANSLATE(Q1724,""en"",""pt"")"),"Refrigerado")</f>
        <v>Refrigerado</v>
      </c>
      <c r="K1724" s="3">
        <v>43433</v>
      </c>
      <c r="L1724" s="3">
        <v>43471</v>
      </c>
      <c r="M1724" s="1">
        <v>773</v>
      </c>
      <c r="N1724" s="1" t="s">
        <v>6898</v>
      </c>
      <c r="O1724" s="1" t="s">
        <v>9408</v>
      </c>
      <c r="P1724" s="1">
        <v>192</v>
      </c>
      <c r="Q1724" s="1" t="s">
        <v>9409</v>
      </c>
      <c r="R1724">
        <f t="shared" ca="1" si="26"/>
        <v>1</v>
      </c>
      <c r="S1724">
        <f t="shared" ca="1" si="26"/>
        <v>0</v>
      </c>
    </row>
    <row r="1725" spans="1:19" ht="13.2">
      <c r="A1725" s="1" t="s">
        <v>9410</v>
      </c>
      <c r="B1725" s="1">
        <v>10</v>
      </c>
      <c r="C1725" s="1" t="str">
        <f ca="1">IFERROR(__xludf.DUMMYFUNCTION("GOOGLETRANSLATE(D1725,""en"",""pt"")"),"Pequeno")</f>
        <v>Pequeno</v>
      </c>
      <c r="D1725" s="3">
        <v>43739</v>
      </c>
      <c r="E1725" s="1">
        <v>8</v>
      </c>
      <c r="F1725" s="2" t="str">
        <f ca="1">IFERROR(__xludf.DUMMYFUNCTION("GOOGLETRANSLATE(I1725,""en"",""pt"")"),"Soro de leite coalhado")</f>
        <v>Soro de leite coalhado</v>
      </c>
      <c r="G1725" s="1" t="s">
        <v>9411</v>
      </c>
      <c r="H1725" s="1" t="s">
        <v>8455</v>
      </c>
      <c r="I1725" s="1" t="str">
        <f ca="1">IFERROR(__xludf.DUMMYFUNCTION("GOOGLETRANSLATE(O1725,""en"",""pt"")"),"13")</f>
        <v>13</v>
      </c>
      <c r="J1725" s="1" t="str">
        <f ca="1">IFERROR(__xludf.DUMMYFUNCTION("GOOGLETRANSLATE(Q1725,""en"",""pt"")"),"Refrigerado")</f>
        <v>Refrigerado</v>
      </c>
      <c r="K1725" s="3">
        <v>43687</v>
      </c>
      <c r="L1725" s="3">
        <v>43700</v>
      </c>
      <c r="M1725" s="1">
        <v>363</v>
      </c>
      <c r="N1725" s="1" t="s">
        <v>9412</v>
      </c>
      <c r="O1725" s="1" t="s">
        <v>9413</v>
      </c>
      <c r="P1725" s="1">
        <v>75</v>
      </c>
      <c r="Q1725" s="1" t="s">
        <v>9415</v>
      </c>
      <c r="R1725">
        <f t="shared" ca="1" si="26"/>
        <v>1</v>
      </c>
      <c r="S1725">
        <f t="shared" ca="1" si="26"/>
        <v>1</v>
      </c>
    </row>
    <row r="1726" spans="1:19" ht="13.2">
      <c r="A1726" s="6">
        <v>45348</v>
      </c>
      <c r="B1726" s="1">
        <v>78</v>
      </c>
      <c r="C1726" s="1" t="str">
        <f ca="1">IFERROR(__xludf.DUMMYFUNCTION("GOOGLETRANSLATE(D1726,""en"",""pt"")"),"Grande")</f>
        <v>Grande</v>
      </c>
      <c r="D1726" s="3">
        <v>43787</v>
      </c>
      <c r="E1726" s="1">
        <v>6</v>
      </c>
      <c r="F1726" s="2" t="str">
        <f ca="1">IFERROR(__xludf.DUMMYFUNCTION("GOOGLETRANSLATE(I1726,""en"",""pt"")"),"Coalhada")</f>
        <v>Coalhada</v>
      </c>
      <c r="G1726" s="1" t="s">
        <v>9416</v>
      </c>
      <c r="H1726" s="1" t="s">
        <v>4671</v>
      </c>
      <c r="I1726" s="1" t="str">
        <f ca="1">IFERROR(__xludf.DUMMYFUNCTION("GOOGLETRANSLATE(O1726,""en"",""pt"")"),"6")</f>
        <v>6</v>
      </c>
      <c r="J1726" s="1" t="str">
        <f ca="1">IFERROR(__xludf.DUMMYFUNCTION("GOOGLETRANSLATE(Q1726,""en"",""pt"")"),"Refrigerado")</f>
        <v>Refrigerado</v>
      </c>
      <c r="K1726" s="3">
        <v>43786</v>
      </c>
      <c r="L1726" s="3">
        <v>43792</v>
      </c>
      <c r="M1726" s="1">
        <v>59</v>
      </c>
      <c r="N1726" s="1" t="s">
        <v>9417</v>
      </c>
      <c r="O1726" s="1" t="s">
        <v>9418</v>
      </c>
      <c r="P1726" s="1">
        <v>387</v>
      </c>
      <c r="Q1726" s="1" t="s">
        <v>8653</v>
      </c>
      <c r="R1726">
        <f t="shared" ca="1" si="26"/>
        <v>1</v>
      </c>
      <c r="S1726">
        <f t="shared" ca="1" si="26"/>
        <v>0</v>
      </c>
    </row>
    <row r="1727" spans="1:19" ht="13.2">
      <c r="A1727" s="1" t="s">
        <v>9419</v>
      </c>
      <c r="B1727" s="1">
        <v>46</v>
      </c>
      <c r="C1727" s="1" t="str">
        <f ca="1">IFERROR(__xludf.DUMMYFUNCTION("GOOGLETRANSLATE(D1727,""en"",""pt"")"),"Grande")</f>
        <v>Grande</v>
      </c>
      <c r="D1727" s="3">
        <v>43989</v>
      </c>
      <c r="E1727" s="1">
        <v>3</v>
      </c>
      <c r="F1727" s="2" t="str">
        <f ca="1">IFERROR(__xludf.DUMMYFUNCTION("GOOGLETRANSLATE(I1727,""en"",""pt"")"),"Queijo")</f>
        <v>Queijo</v>
      </c>
      <c r="G1727" s="1" t="s">
        <v>9420</v>
      </c>
      <c r="H1727" s="1" t="s">
        <v>9421</v>
      </c>
      <c r="I1727" s="1" t="str">
        <f ca="1">IFERROR(__xludf.DUMMYFUNCTION("GOOGLETRANSLATE(O1727,""en"",""pt"")"),"35")</f>
        <v>35</v>
      </c>
      <c r="J1727" s="1" t="str">
        <f ca="1">IFERROR(__xludf.DUMMYFUNCTION("GOOGLETRANSLATE(Q1727,""en"",""pt"")"),"Refrigerado")</f>
        <v>Refrigerado</v>
      </c>
      <c r="K1727" s="3">
        <v>43944</v>
      </c>
      <c r="L1727" s="3">
        <v>43979</v>
      </c>
      <c r="M1727" s="1">
        <v>26</v>
      </c>
      <c r="N1727" s="4">
        <v>45561</v>
      </c>
      <c r="O1727" s="1" t="s">
        <v>9422</v>
      </c>
      <c r="P1727" s="1">
        <v>42</v>
      </c>
      <c r="Q1727" s="1" t="s">
        <v>7778</v>
      </c>
      <c r="R1727">
        <f t="shared" ca="1" si="26"/>
        <v>1</v>
      </c>
      <c r="S1727">
        <f t="shared" ca="1" si="26"/>
        <v>1</v>
      </c>
    </row>
    <row r="1728" spans="1:19" ht="13.2">
      <c r="A1728" s="1" t="s">
        <v>6330</v>
      </c>
      <c r="B1728" s="1">
        <v>31</v>
      </c>
      <c r="C1728" s="1" t="str">
        <f ca="1">IFERROR(__xludf.DUMMYFUNCTION("GOOGLETRANSLATE(D1728,""en"",""pt"")"),"Médio")</f>
        <v>Médio</v>
      </c>
      <c r="D1728" s="3">
        <v>44875</v>
      </c>
      <c r="E1728" s="1">
        <v>6</v>
      </c>
      <c r="F1728" s="2" t="str">
        <f ca="1">IFERROR(__xludf.DUMMYFUNCTION("GOOGLETRANSLATE(I1728,""en"",""pt"")"),"Coalhada")</f>
        <v>Coalhada</v>
      </c>
      <c r="G1728" s="1" t="s">
        <v>9423</v>
      </c>
      <c r="H1728" s="1" t="s">
        <v>9424</v>
      </c>
      <c r="I1728" s="1" t="str">
        <f ca="1">IFERROR(__xludf.DUMMYFUNCTION("GOOGLETRANSLATE(O1728,""en"",""pt"")"),"5")</f>
        <v>5</v>
      </c>
      <c r="J1728" s="1" t="str">
        <f ca="1">IFERROR(__xludf.DUMMYFUNCTION("GOOGLETRANSLATE(Q1728,""en"",""pt"")"),"Refrigerado")</f>
        <v>Refrigerado</v>
      </c>
      <c r="K1728" s="3">
        <v>44834</v>
      </c>
      <c r="L1728" s="3">
        <v>44839</v>
      </c>
      <c r="M1728" s="1">
        <v>331</v>
      </c>
      <c r="N1728" s="1" t="s">
        <v>9425</v>
      </c>
      <c r="O1728" s="1" t="s">
        <v>9426</v>
      </c>
      <c r="P1728" s="1">
        <v>645</v>
      </c>
      <c r="Q1728" s="1" t="s">
        <v>9427</v>
      </c>
      <c r="R1728">
        <f t="shared" ca="1" si="26"/>
        <v>1</v>
      </c>
      <c r="S1728">
        <f t="shared" ca="1" si="26"/>
        <v>0</v>
      </c>
    </row>
    <row r="1729" spans="1:19" ht="13.2">
      <c r="A1729" s="1" t="s">
        <v>744</v>
      </c>
      <c r="B1729" s="1">
        <v>21</v>
      </c>
      <c r="C1729" s="1" t="str">
        <f ca="1">IFERROR(__xludf.DUMMYFUNCTION("GOOGLETRANSLATE(D1729,""en"",""pt"")"),"Médio")</f>
        <v>Médio</v>
      </c>
      <c r="D1729" s="3">
        <v>43728</v>
      </c>
      <c r="E1729" s="1">
        <v>8</v>
      </c>
      <c r="F1729" s="2" t="str">
        <f ca="1">IFERROR(__xludf.DUMMYFUNCTION("GOOGLETRANSLATE(I1729,""en"",""pt"")"),"Soro de leite coalhado")</f>
        <v>Soro de leite coalhado</v>
      </c>
      <c r="G1729" s="1" t="s">
        <v>9428</v>
      </c>
      <c r="H1729" s="1" t="s">
        <v>75</v>
      </c>
      <c r="I1729" s="1" t="str">
        <f ca="1">IFERROR(__xludf.DUMMYFUNCTION("GOOGLETRANSLATE(O1729,""en"",""pt"")"),"14")</f>
        <v>14</v>
      </c>
      <c r="J1729" s="1" t="str">
        <f ca="1">IFERROR(__xludf.DUMMYFUNCTION("GOOGLETRANSLATE(Q1729,""en"",""pt"")"),"Refrigerado")</f>
        <v>Refrigerado</v>
      </c>
      <c r="K1729" s="3">
        <v>43717</v>
      </c>
      <c r="L1729" s="3">
        <v>43731</v>
      </c>
      <c r="M1729" s="1">
        <v>210</v>
      </c>
      <c r="N1729" s="1" t="s">
        <v>8488</v>
      </c>
      <c r="O1729" s="1" t="s">
        <v>9429</v>
      </c>
      <c r="P1729" s="1">
        <v>211</v>
      </c>
      <c r="Q1729" s="1" t="s">
        <v>9430</v>
      </c>
      <c r="R1729">
        <f t="shared" ca="1" si="26"/>
        <v>1</v>
      </c>
      <c r="S1729">
        <f t="shared" ca="1" si="26"/>
        <v>1</v>
      </c>
    </row>
    <row r="1730" spans="1:19" ht="13.2">
      <c r="A1730" s="1" t="s">
        <v>9431</v>
      </c>
      <c r="B1730" s="1">
        <v>26</v>
      </c>
      <c r="C1730" s="1" t="str">
        <f ca="1">IFERROR(__xludf.DUMMYFUNCTION("GOOGLETRANSLATE(D1730,""en"",""pt"")"),"Pequeno")</f>
        <v>Pequeno</v>
      </c>
      <c r="D1730" s="3">
        <v>43499</v>
      </c>
      <c r="E1730" s="1">
        <v>8</v>
      </c>
      <c r="F1730" s="2" t="str">
        <f ca="1">IFERROR(__xludf.DUMMYFUNCTION("GOOGLETRANSLATE(I1730,""en"",""pt"")"),"Soro de leite coalhado")</f>
        <v>Soro de leite coalhado</v>
      </c>
      <c r="G1730" s="1" t="s">
        <v>9432</v>
      </c>
      <c r="H1730" s="1" t="s">
        <v>364</v>
      </c>
      <c r="I1730" s="1" t="str">
        <f ca="1">IFERROR(__xludf.DUMMYFUNCTION("GOOGLETRANSLATE(O1730,""en"",""pt"")"),"10")</f>
        <v>10</v>
      </c>
      <c r="J1730" s="1" t="str">
        <f ca="1">IFERROR(__xludf.DUMMYFUNCTION("GOOGLETRANSLATE(Q1730,""en"",""pt"")"),"Refrigerado")</f>
        <v>Refrigerado</v>
      </c>
      <c r="K1730" s="3">
        <v>43464</v>
      </c>
      <c r="L1730" s="3">
        <v>43474</v>
      </c>
      <c r="M1730" s="1">
        <v>246</v>
      </c>
      <c r="N1730" s="1" t="s">
        <v>9433</v>
      </c>
      <c r="O1730" s="1" t="s">
        <v>9434</v>
      </c>
      <c r="P1730" s="1">
        <v>254</v>
      </c>
      <c r="Q1730" s="1" t="s">
        <v>9435</v>
      </c>
      <c r="R1730">
        <f t="shared" ca="1" si="26"/>
        <v>1</v>
      </c>
      <c r="S1730">
        <f t="shared" ca="1" si="26"/>
        <v>1</v>
      </c>
    </row>
    <row r="1731" spans="1:19" ht="13.2">
      <c r="A1731" s="1" t="s">
        <v>9436</v>
      </c>
      <c r="B1731" s="1">
        <v>79</v>
      </c>
      <c r="C1731" s="1" t="str">
        <f ca="1">IFERROR(__xludf.DUMMYFUNCTION("GOOGLETRANSLATE(D1731,""en"",""pt"")"),"Grande")</f>
        <v>Grande</v>
      </c>
      <c r="D1731" s="3">
        <v>44100</v>
      </c>
      <c r="E1731" s="1">
        <v>1</v>
      </c>
      <c r="F1731" s="2" t="str">
        <f ca="1">IFERROR(__xludf.DUMMYFUNCTION("GOOGLETRANSLATE(I1731,""en"",""pt"")"),"Leite")</f>
        <v>Leite</v>
      </c>
      <c r="G1731" s="1" t="s">
        <v>9437</v>
      </c>
      <c r="H1731" s="1" t="s">
        <v>9438</v>
      </c>
      <c r="I1731" s="1" t="str">
        <f ca="1">IFERROR(__xludf.DUMMYFUNCTION("GOOGLETRANSLATE(O1731,""en"",""pt"")"),"25")</f>
        <v>25</v>
      </c>
      <c r="J1731" s="1" t="str">
        <f ca="1">IFERROR(__xludf.DUMMYFUNCTION("GOOGLETRANSLATE(Q1731,""en"",""pt"")"),"Pacote Tetra")</f>
        <v>Pacote Tetra</v>
      </c>
      <c r="K1731" s="3">
        <v>44053</v>
      </c>
      <c r="L1731" s="3">
        <v>44078</v>
      </c>
      <c r="M1731" s="1">
        <v>623</v>
      </c>
      <c r="N1731" s="1" t="s">
        <v>9439</v>
      </c>
      <c r="O1731" s="1" t="s">
        <v>9440</v>
      </c>
      <c r="P1731" s="1">
        <v>257</v>
      </c>
      <c r="Q1731" s="1" t="s">
        <v>9442</v>
      </c>
      <c r="R1731">
        <f t="shared" ref="R1731:S1794" ca="1" si="27">RANDBETWEEN(0,1)</f>
        <v>1</v>
      </c>
      <c r="S1731">
        <f t="shared" ca="1" si="27"/>
        <v>0</v>
      </c>
    </row>
    <row r="1732" spans="1:19" ht="13.2">
      <c r="A1732" s="1" t="s">
        <v>9443</v>
      </c>
      <c r="B1732" s="1">
        <v>20</v>
      </c>
      <c r="C1732" s="1" t="str">
        <f ca="1">IFERROR(__xludf.DUMMYFUNCTION("GOOGLETRANSLATE(D1732,""en"",""pt"")"),"Grande")</f>
        <v>Grande</v>
      </c>
      <c r="D1732" s="3">
        <v>44728</v>
      </c>
      <c r="E1732" s="1">
        <v>3</v>
      </c>
      <c r="F1732" s="2" t="str">
        <f ca="1">IFERROR(__xludf.DUMMYFUNCTION("GOOGLETRANSLATE(I1732,""en"",""pt"")"),"Queijo")</f>
        <v>Queijo</v>
      </c>
      <c r="G1732" s="1" t="s">
        <v>9444</v>
      </c>
      <c r="H1732" s="1" t="s">
        <v>9445</v>
      </c>
      <c r="I1732" s="1" t="str">
        <f ca="1">IFERROR(__xludf.DUMMYFUNCTION("GOOGLETRANSLATE(O1732,""en"",""pt"")"),"47")</f>
        <v>47</v>
      </c>
      <c r="J1732" s="1" t="str">
        <f ca="1">IFERROR(__xludf.DUMMYFUNCTION("GOOGLETRANSLATE(Q1732,""en"",""pt"")"),"Refrigerado")</f>
        <v>Refrigerado</v>
      </c>
      <c r="K1732" s="3">
        <v>44712</v>
      </c>
      <c r="L1732" s="3">
        <v>44759</v>
      </c>
      <c r="M1732" s="1">
        <v>354</v>
      </c>
      <c r="N1732" s="6">
        <v>45372</v>
      </c>
      <c r="O1732" s="1" t="s">
        <v>9446</v>
      </c>
      <c r="P1732" s="1">
        <v>14</v>
      </c>
      <c r="Q1732" s="1" t="s">
        <v>83</v>
      </c>
      <c r="R1732">
        <f t="shared" ca="1" si="27"/>
        <v>1</v>
      </c>
      <c r="S1732">
        <f t="shared" ca="1" si="27"/>
        <v>1</v>
      </c>
    </row>
    <row r="1733" spans="1:19" ht="13.2">
      <c r="A1733" s="1" t="s">
        <v>9447</v>
      </c>
      <c r="B1733" s="1">
        <v>81</v>
      </c>
      <c r="C1733" s="1" t="str">
        <f ca="1">IFERROR(__xludf.DUMMYFUNCTION("GOOGLETRANSLATE(D1733,""en"",""pt"")"),"Pequeno")</f>
        <v>Pequeno</v>
      </c>
      <c r="D1733" s="3">
        <v>43601</v>
      </c>
      <c r="E1733" s="1">
        <v>6</v>
      </c>
      <c r="F1733" s="2" t="str">
        <f ca="1">IFERROR(__xludf.DUMMYFUNCTION("GOOGLETRANSLATE(I1733,""en"",""pt"")"),"Coalhada")</f>
        <v>Coalhada</v>
      </c>
      <c r="G1733" s="1" t="s">
        <v>9448</v>
      </c>
      <c r="H1733" s="1" t="s">
        <v>4428</v>
      </c>
      <c r="I1733" s="1" t="str">
        <f ca="1">IFERROR(__xludf.DUMMYFUNCTION("GOOGLETRANSLATE(O1733,""en"",""pt"")"),"5")</f>
        <v>5</v>
      </c>
      <c r="J1733" s="1" t="str">
        <f ca="1">IFERROR(__xludf.DUMMYFUNCTION("GOOGLETRANSLATE(Q1733,""en"",""pt"")"),"Refrigerado")</f>
        <v>Refrigerado</v>
      </c>
      <c r="K1733" s="3">
        <v>43545</v>
      </c>
      <c r="L1733" s="3">
        <v>43550</v>
      </c>
      <c r="M1733" s="1">
        <v>357</v>
      </c>
      <c r="N1733" s="1" t="s">
        <v>3797</v>
      </c>
      <c r="O1733" s="1" t="s">
        <v>9449</v>
      </c>
      <c r="P1733" s="1">
        <v>53</v>
      </c>
      <c r="Q1733" s="1" t="s">
        <v>9451</v>
      </c>
      <c r="R1733">
        <f t="shared" ca="1" si="27"/>
        <v>0</v>
      </c>
      <c r="S1733">
        <f t="shared" ca="1" si="27"/>
        <v>0</v>
      </c>
    </row>
    <row r="1734" spans="1:19" ht="13.2">
      <c r="A1734" s="1" t="s">
        <v>9452</v>
      </c>
      <c r="B1734" s="1">
        <v>43</v>
      </c>
      <c r="C1734" s="1" t="str">
        <f ca="1">IFERROR(__xludf.DUMMYFUNCTION("GOOGLETRANSLATE(D1734,""en"",""pt"")"),"Pequeno")</f>
        <v>Pequeno</v>
      </c>
      <c r="D1734" s="3">
        <v>44452</v>
      </c>
      <c r="E1734" s="1">
        <v>6</v>
      </c>
      <c r="F1734" s="2" t="str">
        <f ca="1">IFERROR(__xludf.DUMMYFUNCTION("GOOGLETRANSLATE(I1734,""en"",""pt"")"),"Coalhada")</f>
        <v>Coalhada</v>
      </c>
      <c r="G1734" s="1" t="s">
        <v>9453</v>
      </c>
      <c r="H1734" s="1" t="s">
        <v>554</v>
      </c>
      <c r="I1734" s="1" t="str">
        <f ca="1">IFERROR(__xludf.DUMMYFUNCTION("GOOGLETRANSLATE(O1734,""en"",""pt"")"),"5")</f>
        <v>5</v>
      </c>
      <c r="J1734" s="1" t="str">
        <f ca="1">IFERROR(__xludf.DUMMYFUNCTION("GOOGLETRANSLATE(Q1734,""en"",""pt"")"),"Refrigerado")</f>
        <v>Refrigerado</v>
      </c>
      <c r="K1734" s="3">
        <v>44441</v>
      </c>
      <c r="L1734" s="3">
        <v>44446</v>
      </c>
      <c r="M1734" s="1">
        <v>76</v>
      </c>
      <c r="N1734" s="1" t="s">
        <v>312</v>
      </c>
      <c r="O1734" s="1" t="s">
        <v>9454</v>
      </c>
      <c r="P1734" s="1">
        <v>843</v>
      </c>
      <c r="Q1734" s="1" t="s">
        <v>9455</v>
      </c>
      <c r="R1734">
        <f t="shared" ca="1" si="27"/>
        <v>0</v>
      </c>
      <c r="S1734">
        <f t="shared" ca="1" si="27"/>
        <v>1</v>
      </c>
    </row>
    <row r="1735" spans="1:19" ht="13.2">
      <c r="A1735" s="1" t="s">
        <v>9456</v>
      </c>
      <c r="B1735" s="1">
        <v>95</v>
      </c>
      <c r="C1735" s="1" t="str">
        <f ca="1">IFERROR(__xludf.DUMMYFUNCTION("GOOGLETRANSLATE(D1735,""en"",""pt"")"),"Grande")</f>
        <v>Grande</v>
      </c>
      <c r="D1735" s="3">
        <v>43687</v>
      </c>
      <c r="E1735" s="1">
        <v>8</v>
      </c>
      <c r="F1735" s="2" t="str">
        <f ca="1">IFERROR(__xludf.DUMMYFUNCTION("GOOGLETRANSLATE(I1735,""en"",""pt"")"),"Soro de leite coalhado")</f>
        <v>Soro de leite coalhado</v>
      </c>
      <c r="G1735" s="1" t="s">
        <v>9457</v>
      </c>
      <c r="H1735" s="4">
        <v>45392</v>
      </c>
      <c r="I1735" s="1" t="str">
        <f ca="1">IFERROR(__xludf.DUMMYFUNCTION("GOOGLETRANSLATE(O1735,""en"",""pt"")"),"14")</f>
        <v>14</v>
      </c>
      <c r="J1735" s="1" t="str">
        <f ca="1">IFERROR(__xludf.DUMMYFUNCTION("GOOGLETRANSLATE(Q1735,""en"",""pt"")"),"Refrigerado")</f>
        <v>Refrigerado</v>
      </c>
      <c r="K1735" s="3">
        <v>43644</v>
      </c>
      <c r="L1735" s="3">
        <v>43658</v>
      </c>
      <c r="M1735" s="1">
        <v>113</v>
      </c>
      <c r="N1735" s="1" t="s">
        <v>9458</v>
      </c>
      <c r="O1735" s="1" t="s">
        <v>9459</v>
      </c>
      <c r="P1735" s="1">
        <v>87</v>
      </c>
      <c r="Q1735" s="1" t="s">
        <v>9460</v>
      </c>
      <c r="R1735">
        <f t="shared" ca="1" si="27"/>
        <v>0</v>
      </c>
      <c r="S1735">
        <f t="shared" ca="1" si="27"/>
        <v>1</v>
      </c>
    </row>
    <row r="1736" spans="1:19" ht="13.2">
      <c r="A1736" s="1" t="s">
        <v>9461</v>
      </c>
      <c r="B1736" s="1">
        <v>72</v>
      </c>
      <c r="C1736" s="1" t="str">
        <f ca="1">IFERROR(__xludf.DUMMYFUNCTION("GOOGLETRANSLATE(D1736,""en"",""pt"")"),"Grande")</f>
        <v>Grande</v>
      </c>
      <c r="D1736" s="3">
        <v>44398</v>
      </c>
      <c r="E1736" s="1">
        <v>2</v>
      </c>
      <c r="F1736" s="2" t="str">
        <f ca="1">IFERROR(__xludf.DUMMYFUNCTION("GOOGLETRANSLATE(I1736,""en"",""pt"")"),"Manteiga")</f>
        <v>Manteiga</v>
      </c>
      <c r="G1736" s="1" t="s">
        <v>1210</v>
      </c>
      <c r="H1736" s="1" t="s">
        <v>4</v>
      </c>
      <c r="I1736" s="1" t="str">
        <f ca="1">IFERROR(__xludf.DUMMYFUNCTION("GOOGLETRANSLATE(O1736,""en"",""pt"")"),"30")</f>
        <v>30</v>
      </c>
      <c r="J1736" s="1" t="str">
        <f ca="1">IFERROR(__xludf.DUMMYFUNCTION("GOOGLETRANSLATE(Q1736,""en"",""pt"")"),"Refrigerado")</f>
        <v>Refrigerado</v>
      </c>
      <c r="K1736" s="3">
        <v>44348</v>
      </c>
      <c r="L1736" s="3">
        <v>44378</v>
      </c>
      <c r="M1736" s="1">
        <v>4</v>
      </c>
      <c r="N1736" s="1" t="s">
        <v>9462</v>
      </c>
      <c r="O1736" s="1" t="s">
        <v>9463</v>
      </c>
      <c r="P1736" s="1">
        <v>59</v>
      </c>
      <c r="Q1736" s="1" t="s">
        <v>9464</v>
      </c>
      <c r="R1736">
        <f t="shared" ca="1" si="27"/>
        <v>1</v>
      </c>
      <c r="S1736">
        <f t="shared" ca="1" si="27"/>
        <v>0</v>
      </c>
    </row>
    <row r="1737" spans="1:19" ht="13.2">
      <c r="A1737" s="1" t="s">
        <v>9465</v>
      </c>
      <c r="B1737" s="1">
        <v>42</v>
      </c>
      <c r="C1737" s="1" t="str">
        <f ca="1">IFERROR(__xludf.DUMMYFUNCTION("GOOGLETRANSLATE(D1737,""en"",""pt"")"),"Médio")</f>
        <v>Médio</v>
      </c>
      <c r="D1737" s="3">
        <v>44363</v>
      </c>
      <c r="E1737" s="1">
        <v>10</v>
      </c>
      <c r="F1737" s="2" t="str">
        <f ca="1">IFERROR(__xludf.DUMMYFUNCTION("GOOGLETRANSLATE(I1737,""en"",""pt"")"),"ghee")</f>
        <v>ghee</v>
      </c>
      <c r="G1737" s="1" t="s">
        <v>9466</v>
      </c>
      <c r="H1737" s="1" t="s">
        <v>6048</v>
      </c>
      <c r="I1737" s="1" t="str">
        <f ca="1">IFERROR(__xludf.DUMMYFUNCTION("GOOGLETRANSLATE(O1737,""en"",""pt"")"),"77")</f>
        <v>77</v>
      </c>
      <c r="J1737" s="1" t="str">
        <f ca="1">IFERROR(__xludf.DUMMYFUNCTION("GOOGLETRANSLATE(Q1737,""en"",""pt"")"),"Ambiente")</f>
        <v>Ambiente</v>
      </c>
      <c r="K1737" s="3">
        <v>44304</v>
      </c>
      <c r="L1737" s="3">
        <v>44381</v>
      </c>
      <c r="M1737" s="1">
        <v>88</v>
      </c>
      <c r="N1737" s="1" t="s">
        <v>4473</v>
      </c>
      <c r="O1737" s="5">
        <v>1457836</v>
      </c>
      <c r="P1737" s="1">
        <v>495</v>
      </c>
      <c r="Q1737" s="1" t="s">
        <v>9468</v>
      </c>
      <c r="R1737">
        <f t="shared" ca="1" si="27"/>
        <v>0</v>
      </c>
      <c r="S1737">
        <f t="shared" ca="1" si="27"/>
        <v>1</v>
      </c>
    </row>
    <row r="1738" spans="1:19" ht="13.2">
      <c r="A1738" s="1" t="s">
        <v>9469</v>
      </c>
      <c r="B1738" s="1">
        <v>14</v>
      </c>
      <c r="C1738" s="1" t="str">
        <f ca="1">IFERROR(__xludf.DUMMYFUNCTION("GOOGLETRANSLATE(D1738,""en"",""pt"")"),"Médio")</f>
        <v>Médio</v>
      </c>
      <c r="D1738" s="3">
        <v>44515</v>
      </c>
      <c r="E1738" s="1">
        <v>6</v>
      </c>
      <c r="F1738" s="2" t="str">
        <f ca="1">IFERROR(__xludf.DUMMYFUNCTION("GOOGLETRANSLATE(I1738,""en"",""pt"")"),"Coalhada")</f>
        <v>Coalhada</v>
      </c>
      <c r="G1738" s="1" t="s">
        <v>9470</v>
      </c>
      <c r="H1738" s="1" t="s">
        <v>9471</v>
      </c>
      <c r="I1738" s="1" t="str">
        <f ca="1">IFERROR(__xludf.DUMMYFUNCTION("GOOGLETRANSLATE(O1738,""en"",""pt"")"),"5")</f>
        <v>5</v>
      </c>
      <c r="J1738" s="1" t="str">
        <f ca="1">IFERROR(__xludf.DUMMYFUNCTION("GOOGLETRANSLATE(Q1738,""en"",""pt"")"),"Refrigerado")</f>
        <v>Refrigerado</v>
      </c>
      <c r="K1738" s="3">
        <v>44512</v>
      </c>
      <c r="L1738" s="3">
        <v>44517</v>
      </c>
      <c r="M1738" s="1">
        <v>13</v>
      </c>
      <c r="N1738" s="1" t="s">
        <v>9472</v>
      </c>
      <c r="O1738" s="1" t="s">
        <v>9473</v>
      </c>
      <c r="P1738" s="1">
        <v>243</v>
      </c>
      <c r="Q1738" s="6">
        <v>45464</v>
      </c>
      <c r="R1738">
        <f t="shared" ca="1" si="27"/>
        <v>0</v>
      </c>
      <c r="S1738">
        <f t="shared" ca="1" si="27"/>
        <v>0</v>
      </c>
    </row>
    <row r="1739" spans="1:19" ht="13.2">
      <c r="A1739" s="1" t="s">
        <v>9475</v>
      </c>
      <c r="B1739" s="1">
        <v>67</v>
      </c>
      <c r="C1739" s="1" t="str">
        <f ca="1">IFERROR(__xludf.DUMMYFUNCTION("GOOGLETRANSLATE(D1739,""en"",""pt"")"),"Grande")</f>
        <v>Grande</v>
      </c>
      <c r="D1739" s="3">
        <v>43978</v>
      </c>
      <c r="E1739" s="1">
        <v>10</v>
      </c>
      <c r="F1739" s="2" t="str">
        <f ca="1">IFERROR(__xludf.DUMMYFUNCTION("GOOGLETRANSLATE(I1739,""en"",""pt"")"),"ghee")</f>
        <v>ghee</v>
      </c>
      <c r="G1739" s="1" t="s">
        <v>9476</v>
      </c>
      <c r="H1739" s="1" t="s">
        <v>9477</v>
      </c>
      <c r="I1739" s="1" t="str">
        <f ca="1">IFERROR(__xludf.DUMMYFUNCTION("GOOGLETRANSLATE(O1739,""en"",""pt"")"),"109")</f>
        <v>109</v>
      </c>
      <c r="J1739" s="1" t="str">
        <f ca="1">IFERROR(__xludf.DUMMYFUNCTION("GOOGLETRANSLATE(Q1739,""en"",""pt"")"),"Ambiente")</f>
        <v>Ambiente</v>
      </c>
      <c r="K1739" s="3">
        <v>43955</v>
      </c>
      <c r="L1739" s="3">
        <v>44064</v>
      </c>
      <c r="M1739" s="1">
        <v>382</v>
      </c>
      <c r="N1739" s="1" t="s">
        <v>9478</v>
      </c>
      <c r="O1739" s="1" t="s">
        <v>9479</v>
      </c>
      <c r="P1739" s="1">
        <v>203</v>
      </c>
      <c r="Q1739" s="1" t="s">
        <v>6773</v>
      </c>
      <c r="R1739">
        <f t="shared" ca="1" si="27"/>
        <v>0</v>
      </c>
      <c r="S1739">
        <f t="shared" ca="1" si="27"/>
        <v>1</v>
      </c>
    </row>
    <row r="1740" spans="1:19" ht="13.2">
      <c r="A1740" s="1" t="s">
        <v>8479</v>
      </c>
      <c r="B1740" s="1">
        <v>67</v>
      </c>
      <c r="C1740" s="1" t="str">
        <f ca="1">IFERROR(__xludf.DUMMYFUNCTION("GOOGLETRANSLATE(D1740,""en"",""pt"")"),"Pequeno")</f>
        <v>Pequeno</v>
      </c>
      <c r="D1740" s="3">
        <v>44216</v>
      </c>
      <c r="E1740" s="1">
        <v>4</v>
      </c>
      <c r="F1740" s="2" t="str">
        <f ca="1">IFERROR(__xludf.DUMMYFUNCTION("GOOGLETRANSLATE(I1740,""en"",""pt"")"),"Iogurte")</f>
        <v>Iogurte</v>
      </c>
      <c r="G1740" s="1" t="s">
        <v>9480</v>
      </c>
      <c r="H1740" s="1" t="s">
        <v>9481</v>
      </c>
      <c r="I1740" s="1" t="str">
        <f ca="1">IFERROR(__xludf.DUMMYFUNCTION("GOOGLETRANSLATE(O1740,""en"",""pt"")"),"27")</f>
        <v>27</v>
      </c>
      <c r="J1740" s="1" t="str">
        <f ca="1">IFERROR(__xludf.DUMMYFUNCTION("GOOGLETRANSLATE(Q1740,""en"",""pt"")"),"Refrigerado")</f>
        <v>Refrigerado</v>
      </c>
      <c r="K1740" s="3">
        <v>44214</v>
      </c>
      <c r="L1740" s="3">
        <v>44241</v>
      </c>
      <c r="M1740" s="1">
        <v>18</v>
      </c>
      <c r="N1740" s="1" t="s">
        <v>3209</v>
      </c>
      <c r="O1740" s="5" t="s">
        <v>9482</v>
      </c>
      <c r="P1740" s="1">
        <v>29</v>
      </c>
      <c r="Q1740" s="1" t="s">
        <v>9483</v>
      </c>
      <c r="R1740">
        <f t="shared" ca="1" si="27"/>
        <v>0</v>
      </c>
      <c r="S1740">
        <f t="shared" ca="1" si="27"/>
        <v>0</v>
      </c>
    </row>
    <row r="1741" spans="1:19" ht="13.2">
      <c r="A1741" s="1" t="s">
        <v>9484</v>
      </c>
      <c r="B1741" s="1">
        <v>89</v>
      </c>
      <c r="C1741" s="1" t="str">
        <f ca="1">IFERROR(__xludf.DUMMYFUNCTION("GOOGLETRANSLATE(D1741,""en"",""pt"")"),"Grande")</f>
        <v>Grande</v>
      </c>
      <c r="D1741" s="3">
        <v>43643</v>
      </c>
      <c r="E1741" s="1">
        <v>3</v>
      </c>
      <c r="F1741" s="2" t="str">
        <f ca="1">IFERROR(__xludf.DUMMYFUNCTION("GOOGLETRANSLATE(I1741,""en"",""pt"")"),"Queijo")</f>
        <v>Queijo</v>
      </c>
      <c r="G1741" s="1" t="s">
        <v>9485</v>
      </c>
      <c r="H1741" s="1" t="s">
        <v>9486</v>
      </c>
      <c r="I1741" s="1" t="str">
        <f ca="1">IFERROR(__xludf.DUMMYFUNCTION("GOOGLETRANSLATE(O1741,""en"",""pt"")"),"71")</f>
        <v>71</v>
      </c>
      <c r="J1741" s="1" t="str">
        <f ca="1">IFERROR(__xludf.DUMMYFUNCTION("GOOGLETRANSLATE(Q1741,""en"",""pt"")"),"Congeladas")</f>
        <v>Congeladas</v>
      </c>
      <c r="K1741" s="3">
        <v>43605</v>
      </c>
      <c r="L1741" s="3">
        <v>43676</v>
      </c>
      <c r="M1741" s="1">
        <v>618</v>
      </c>
      <c r="N1741" s="1" t="s">
        <v>9487</v>
      </c>
      <c r="O1741" s="1" t="s">
        <v>9488</v>
      </c>
      <c r="P1741" s="1">
        <v>78</v>
      </c>
      <c r="Q1741" s="1" t="s">
        <v>9489</v>
      </c>
      <c r="R1741">
        <f t="shared" ca="1" si="27"/>
        <v>1</v>
      </c>
      <c r="S1741">
        <f t="shared" ca="1" si="27"/>
        <v>1</v>
      </c>
    </row>
    <row r="1742" spans="1:19" ht="13.2">
      <c r="A1742" s="1" t="s">
        <v>9490</v>
      </c>
      <c r="B1742" s="1">
        <v>69</v>
      </c>
      <c r="C1742" s="1" t="str">
        <f ca="1">IFERROR(__xludf.DUMMYFUNCTION("GOOGLETRANSLATE(D1742,""en"",""pt"")"),"Pequeno")</f>
        <v>Pequeno</v>
      </c>
      <c r="D1742" s="3">
        <v>43499</v>
      </c>
      <c r="E1742" s="1">
        <v>10</v>
      </c>
      <c r="F1742" s="2" t="str">
        <f ca="1">IFERROR(__xludf.DUMMYFUNCTION("GOOGLETRANSLATE(I1742,""en"",""pt"")"),"ghee")</f>
        <v>ghee</v>
      </c>
      <c r="G1742" s="1" t="s">
        <v>9491</v>
      </c>
      <c r="H1742" s="1" t="s">
        <v>9492</v>
      </c>
      <c r="I1742" s="1" t="str">
        <f ca="1">IFERROR(__xludf.DUMMYFUNCTION("GOOGLETRANSLATE(O1742,""en"",""pt"")"),"139")</f>
        <v>139</v>
      </c>
      <c r="J1742" s="1" t="str">
        <f ca="1">IFERROR(__xludf.DUMMYFUNCTION("GOOGLETRANSLATE(Q1742,""en"",""pt"")"),"Ambiente")</f>
        <v>Ambiente</v>
      </c>
      <c r="K1742" s="3">
        <v>43469</v>
      </c>
      <c r="L1742" s="3">
        <v>43608</v>
      </c>
      <c r="M1742" s="1">
        <v>69</v>
      </c>
      <c r="N1742" s="1" t="s">
        <v>3014</v>
      </c>
      <c r="O1742" s="1" t="s">
        <v>9493</v>
      </c>
      <c r="P1742" s="1">
        <v>539</v>
      </c>
      <c r="Q1742" s="1" t="s">
        <v>9494</v>
      </c>
      <c r="R1742">
        <f t="shared" ca="1" si="27"/>
        <v>1</v>
      </c>
      <c r="S1742">
        <f t="shared" ca="1" si="27"/>
        <v>1</v>
      </c>
    </row>
    <row r="1743" spans="1:19" ht="13.2">
      <c r="A1743" s="1" t="s">
        <v>9495</v>
      </c>
      <c r="B1743" s="1">
        <v>45</v>
      </c>
      <c r="C1743" s="1" t="str">
        <f ca="1">IFERROR(__xludf.DUMMYFUNCTION("GOOGLETRANSLATE(D1743,""en"",""pt"")"),"Grande")</f>
        <v>Grande</v>
      </c>
      <c r="D1743" s="3">
        <v>43470</v>
      </c>
      <c r="E1743" s="1">
        <v>10</v>
      </c>
      <c r="F1743" s="2" t="str">
        <f ca="1">IFERROR(__xludf.DUMMYFUNCTION("GOOGLETRANSLATE(I1743,""en"",""pt"")"),"ghee")</f>
        <v>ghee</v>
      </c>
      <c r="G1743" s="1" t="s">
        <v>9496</v>
      </c>
      <c r="H1743" s="6">
        <v>45527</v>
      </c>
      <c r="I1743" s="1" t="str">
        <f ca="1">IFERROR(__xludf.DUMMYFUNCTION("GOOGLETRANSLATE(O1743,""en"",""pt"")"),"87")</f>
        <v>87</v>
      </c>
      <c r="J1743" s="1" t="str">
        <f ca="1">IFERROR(__xludf.DUMMYFUNCTION("GOOGLETRANSLATE(Q1743,""en"",""pt"")"),"Ambiente")</f>
        <v>Ambiente</v>
      </c>
      <c r="K1743" s="3">
        <v>43469</v>
      </c>
      <c r="L1743" s="3">
        <v>43556</v>
      </c>
      <c r="M1743" s="1">
        <v>366</v>
      </c>
      <c r="N1743" s="4">
        <v>45530</v>
      </c>
      <c r="O1743" s="5">
        <v>2888552</v>
      </c>
      <c r="P1743" s="1">
        <v>456</v>
      </c>
      <c r="Q1743" s="1" t="s">
        <v>1388</v>
      </c>
      <c r="R1743">
        <f t="shared" ca="1" si="27"/>
        <v>1</v>
      </c>
      <c r="S1743">
        <f t="shared" ca="1" si="27"/>
        <v>0</v>
      </c>
    </row>
    <row r="1744" spans="1:19" ht="13.2">
      <c r="A1744" s="1" t="s">
        <v>4007</v>
      </c>
      <c r="B1744" s="1">
        <v>21</v>
      </c>
      <c r="C1744" s="1" t="str">
        <f ca="1">IFERROR(__xludf.DUMMYFUNCTION("GOOGLETRANSLATE(D1744,""en"",""pt"")"),"Pequeno")</f>
        <v>Pequeno</v>
      </c>
      <c r="D1744" s="3">
        <v>44360</v>
      </c>
      <c r="E1744" s="1">
        <v>1</v>
      </c>
      <c r="F1744" s="2" t="str">
        <f ca="1">IFERROR(__xludf.DUMMYFUNCTION("GOOGLETRANSLATE(I1744,""en"",""pt"")"),"Leite")</f>
        <v>Leite</v>
      </c>
      <c r="G1744" s="1" t="s">
        <v>9497</v>
      </c>
      <c r="H1744" s="1" t="s">
        <v>441</v>
      </c>
      <c r="I1744" s="1" t="str">
        <f ca="1">IFERROR(__xludf.DUMMYFUNCTION("GOOGLETRANSLATE(O1744,""en"",""pt"")"),"1")</f>
        <v>1</v>
      </c>
      <c r="J1744" s="1" t="str">
        <f ca="1">IFERROR(__xludf.DUMMYFUNCTION("GOOGLETRANSLATE(Q1744,""en"",""pt"")"),"Pacote de polietileno")</f>
        <v>Pacote de polietileno</v>
      </c>
      <c r="K1744" s="3">
        <v>44327</v>
      </c>
      <c r="L1744" s="3">
        <v>44328</v>
      </c>
      <c r="M1744" s="1">
        <v>197</v>
      </c>
      <c r="N1744" s="1" t="s">
        <v>6591</v>
      </c>
      <c r="O1744" s="1" t="s">
        <v>9498</v>
      </c>
      <c r="P1744" s="1">
        <v>597</v>
      </c>
      <c r="Q1744" s="1" t="s">
        <v>9499</v>
      </c>
      <c r="R1744">
        <f t="shared" ca="1" si="27"/>
        <v>1</v>
      </c>
      <c r="S1744">
        <f t="shared" ca="1" si="27"/>
        <v>0</v>
      </c>
    </row>
    <row r="1745" spans="1:19" ht="13.2">
      <c r="A1745" s="1" t="s">
        <v>3975</v>
      </c>
      <c r="B1745" s="1">
        <v>60</v>
      </c>
      <c r="C1745" s="1" t="str">
        <f ca="1">IFERROR(__xludf.DUMMYFUNCTION("GOOGLETRANSLATE(D1745,""en"",""pt"")"),"Médio")</f>
        <v>Médio</v>
      </c>
      <c r="D1745" s="3">
        <v>43590</v>
      </c>
      <c r="E1745" s="1">
        <v>10</v>
      </c>
      <c r="F1745" s="2" t="str">
        <f ca="1">IFERROR(__xludf.DUMMYFUNCTION("GOOGLETRANSLATE(I1745,""en"",""pt"")"),"ghee")</f>
        <v>ghee</v>
      </c>
      <c r="G1745" s="1" t="s">
        <v>9500</v>
      </c>
      <c r="H1745" s="1" t="s">
        <v>9501</v>
      </c>
      <c r="I1745" s="1" t="str">
        <f ca="1">IFERROR(__xludf.DUMMYFUNCTION("GOOGLETRANSLATE(O1745,""en"",""pt"")"),"114")</f>
        <v>114</v>
      </c>
      <c r="J1745" s="1" t="str">
        <f ca="1">IFERROR(__xludf.DUMMYFUNCTION("GOOGLETRANSLATE(Q1745,""en"",""pt"")"),"Ambiente")</f>
        <v>Ambiente</v>
      </c>
      <c r="K1745" s="3">
        <v>43564</v>
      </c>
      <c r="L1745" s="3">
        <v>43678</v>
      </c>
      <c r="M1745" s="1">
        <v>95</v>
      </c>
      <c r="N1745" s="1" t="s">
        <v>540</v>
      </c>
      <c r="O1745" s="7">
        <v>825571</v>
      </c>
      <c r="P1745" s="1">
        <v>516</v>
      </c>
      <c r="Q1745" s="1" t="s">
        <v>9502</v>
      </c>
      <c r="R1745">
        <f t="shared" ca="1" si="27"/>
        <v>0</v>
      </c>
      <c r="S1745">
        <f t="shared" ca="1" si="27"/>
        <v>0</v>
      </c>
    </row>
    <row r="1746" spans="1:19" ht="13.2">
      <c r="A1746" s="1" t="s">
        <v>9503</v>
      </c>
      <c r="B1746" s="1">
        <v>100</v>
      </c>
      <c r="C1746" s="1" t="str">
        <f ca="1">IFERROR(__xludf.DUMMYFUNCTION("GOOGLETRANSLATE(D1746,""en"",""pt"")"),"Médio")</f>
        <v>Médio</v>
      </c>
      <c r="D1746" s="3">
        <v>44464</v>
      </c>
      <c r="E1746" s="1">
        <v>2</v>
      </c>
      <c r="F1746" s="2" t="str">
        <f ca="1">IFERROR(__xludf.DUMMYFUNCTION("GOOGLETRANSLATE(I1746,""en"",""pt"")"),"Manteiga")</f>
        <v>Manteiga</v>
      </c>
      <c r="G1746" s="1" t="s">
        <v>9504</v>
      </c>
      <c r="H1746" s="1" t="s">
        <v>7476</v>
      </c>
      <c r="I1746" s="1" t="str">
        <f ca="1">IFERROR(__xludf.DUMMYFUNCTION("GOOGLETRANSLATE(O1746,""en"",""pt"")"),"40")</f>
        <v>40</v>
      </c>
      <c r="J1746" s="1" t="str">
        <f ca="1">IFERROR(__xludf.DUMMYFUNCTION("GOOGLETRANSLATE(Q1746,""en"",""pt"")"),"Congeladas")</f>
        <v>Congeladas</v>
      </c>
      <c r="K1746" s="3">
        <v>44441</v>
      </c>
      <c r="L1746" s="3">
        <v>44481</v>
      </c>
      <c r="M1746" s="1">
        <v>539</v>
      </c>
      <c r="N1746" s="1" t="s">
        <v>2839</v>
      </c>
      <c r="O1746" s="1" t="s">
        <v>9505</v>
      </c>
      <c r="P1746" s="1">
        <v>289</v>
      </c>
      <c r="Q1746" s="1" t="s">
        <v>9506</v>
      </c>
      <c r="R1746">
        <f t="shared" ca="1" si="27"/>
        <v>0</v>
      </c>
      <c r="S1746">
        <f t="shared" ca="1" si="27"/>
        <v>1</v>
      </c>
    </row>
    <row r="1747" spans="1:19" ht="13.2">
      <c r="A1747" s="1" t="s">
        <v>9507</v>
      </c>
      <c r="B1747" s="1">
        <v>91</v>
      </c>
      <c r="C1747" s="1" t="str">
        <f ca="1">IFERROR(__xludf.DUMMYFUNCTION("GOOGLETRANSLATE(D1747,""en"",""pt"")"),"Pequeno")</f>
        <v>Pequeno</v>
      </c>
      <c r="D1747" s="3">
        <v>44842</v>
      </c>
      <c r="E1747" s="1">
        <v>10</v>
      </c>
      <c r="F1747" s="2" t="str">
        <f ca="1">IFERROR(__xludf.DUMMYFUNCTION("GOOGLETRANSLATE(I1747,""en"",""pt"")"),"ghee")</f>
        <v>ghee</v>
      </c>
      <c r="G1747" s="4">
        <v>45623</v>
      </c>
      <c r="H1747" s="1" t="s">
        <v>9508</v>
      </c>
      <c r="I1747" s="1" t="str">
        <f ca="1">IFERROR(__xludf.DUMMYFUNCTION("GOOGLETRANSLATE(O1747,""en"",""pt"")"),"68")</f>
        <v>68</v>
      </c>
      <c r="J1747" s="1" t="str">
        <f ca="1">IFERROR(__xludf.DUMMYFUNCTION("GOOGLETRANSLATE(Q1747,""en"",""pt"")"),"Ambiente")</f>
        <v>Ambiente</v>
      </c>
      <c r="K1747" s="3">
        <v>44815</v>
      </c>
      <c r="L1747" s="3">
        <v>44883</v>
      </c>
      <c r="M1747" s="1">
        <v>22</v>
      </c>
      <c r="N1747" s="1" t="s">
        <v>3764</v>
      </c>
      <c r="O1747" s="1" t="s">
        <v>9509</v>
      </c>
      <c r="P1747" s="1">
        <v>5</v>
      </c>
      <c r="Q1747" s="1" t="s">
        <v>9510</v>
      </c>
      <c r="R1747">
        <f t="shared" ca="1" si="27"/>
        <v>1</v>
      </c>
      <c r="S1747">
        <f t="shared" ca="1" si="27"/>
        <v>1</v>
      </c>
    </row>
    <row r="1748" spans="1:19" ht="13.2">
      <c r="A1748" s="1" t="s">
        <v>9511</v>
      </c>
      <c r="B1748" s="1">
        <v>58</v>
      </c>
      <c r="C1748" s="1" t="str">
        <f ca="1">IFERROR(__xludf.DUMMYFUNCTION("GOOGLETRANSLATE(D1748,""en"",""pt"")"),"Grande")</f>
        <v>Grande</v>
      </c>
      <c r="D1748" s="3">
        <v>43889</v>
      </c>
      <c r="E1748" s="1">
        <v>8</v>
      </c>
      <c r="F1748" s="2" t="str">
        <f ca="1">IFERROR(__xludf.DUMMYFUNCTION("GOOGLETRANSLATE(I1748,""en"",""pt"")"),"Soro de leite coalhado")</f>
        <v>Soro de leite coalhado</v>
      </c>
      <c r="G1748" s="1" t="s">
        <v>9512</v>
      </c>
      <c r="H1748" s="1" t="s">
        <v>261</v>
      </c>
      <c r="I1748" s="1" t="str">
        <f ca="1">IFERROR(__xludf.DUMMYFUNCTION("GOOGLETRANSLATE(O1748,""en"",""pt"")"),"13")</f>
        <v>13</v>
      </c>
      <c r="J1748" s="1" t="str">
        <f ca="1">IFERROR(__xludf.DUMMYFUNCTION("GOOGLETRANSLATE(Q1748,""en"",""pt"")"),"Refrigerado")</f>
        <v>Refrigerado</v>
      </c>
      <c r="K1748" s="3">
        <v>43849</v>
      </c>
      <c r="L1748" s="3">
        <v>43862</v>
      </c>
      <c r="M1748" s="1">
        <v>59</v>
      </c>
      <c r="N1748" s="1" t="s">
        <v>8904</v>
      </c>
      <c r="O1748" s="1" t="s">
        <v>9513</v>
      </c>
      <c r="P1748" s="1">
        <v>55</v>
      </c>
      <c r="Q1748" s="1" t="s">
        <v>9514</v>
      </c>
      <c r="R1748">
        <f t="shared" ca="1" si="27"/>
        <v>0</v>
      </c>
      <c r="S1748">
        <f t="shared" ca="1" si="27"/>
        <v>1</v>
      </c>
    </row>
    <row r="1749" spans="1:19" ht="13.2">
      <c r="A1749" s="1" t="s">
        <v>9515</v>
      </c>
      <c r="B1749" s="1">
        <v>81</v>
      </c>
      <c r="C1749" s="1" t="str">
        <f ca="1">IFERROR(__xludf.DUMMYFUNCTION("GOOGLETRANSLATE(D1749,""en"",""pt"")"),"Pequeno")</f>
        <v>Pequeno</v>
      </c>
      <c r="D1749" s="3">
        <v>43605</v>
      </c>
      <c r="E1749" s="1">
        <v>7</v>
      </c>
      <c r="F1749" s="2" t="str">
        <f ca="1">IFERROR(__xludf.DUMMYFUNCTION("GOOGLETRANSLATE(I1749,""en"",""pt"")"),"Lassi")</f>
        <v>Lassi</v>
      </c>
      <c r="G1749" s="1" t="s">
        <v>9516</v>
      </c>
      <c r="H1749" s="1" t="s">
        <v>4263</v>
      </c>
      <c r="I1749" s="1" t="str">
        <f ca="1">IFERROR(__xludf.DUMMYFUNCTION("GOOGLETRANSLATE(O1749,""en"",""pt"")"),"16")</f>
        <v>16</v>
      </c>
      <c r="J1749" s="1" t="str">
        <f ca="1">IFERROR(__xludf.DUMMYFUNCTION("GOOGLETRANSLATE(Q1749,""en"",""pt"")"),"Refrigerado")</f>
        <v>Refrigerado</v>
      </c>
      <c r="K1749" s="3">
        <v>43600</v>
      </c>
      <c r="L1749" s="3">
        <v>43616</v>
      </c>
      <c r="M1749" s="1">
        <v>166</v>
      </c>
      <c r="N1749" s="1" t="s">
        <v>9494</v>
      </c>
      <c r="O1749" s="1" t="s">
        <v>9517</v>
      </c>
      <c r="P1749" s="1">
        <v>395</v>
      </c>
      <c r="Q1749" s="1" t="s">
        <v>9519</v>
      </c>
      <c r="R1749">
        <f t="shared" ca="1" si="27"/>
        <v>0</v>
      </c>
      <c r="S1749">
        <f t="shared" ca="1" si="27"/>
        <v>0</v>
      </c>
    </row>
    <row r="1750" spans="1:19" ht="13.2">
      <c r="A1750" s="1" t="s">
        <v>9520</v>
      </c>
      <c r="B1750" s="1">
        <v>25</v>
      </c>
      <c r="C1750" s="1" t="str">
        <f ca="1">IFERROR(__xludf.DUMMYFUNCTION("GOOGLETRANSLATE(D1750,""en"",""pt"")"),"Grande")</f>
        <v>Grande</v>
      </c>
      <c r="D1750" s="3">
        <v>44292</v>
      </c>
      <c r="E1750" s="1">
        <v>7</v>
      </c>
      <c r="F1750" s="2" t="str">
        <f ca="1">IFERROR(__xludf.DUMMYFUNCTION("GOOGLETRANSLATE(I1750,""en"",""pt"")"),"Lassi")</f>
        <v>Lassi</v>
      </c>
      <c r="G1750" s="1" t="s">
        <v>9521</v>
      </c>
      <c r="H1750" s="1" t="s">
        <v>3087</v>
      </c>
      <c r="I1750" s="1" t="str">
        <f ca="1">IFERROR(__xludf.DUMMYFUNCTION("GOOGLETRANSLATE(O1750,""en"",""pt"")"),"15")</f>
        <v>15</v>
      </c>
      <c r="J1750" s="1" t="str">
        <f ca="1">IFERROR(__xludf.DUMMYFUNCTION("GOOGLETRANSLATE(Q1750,""en"",""pt"")"),"Refrigerado")</f>
        <v>Refrigerado</v>
      </c>
      <c r="K1750" s="3">
        <v>44239</v>
      </c>
      <c r="L1750" s="3">
        <v>44254</v>
      </c>
      <c r="M1750" s="1">
        <v>154</v>
      </c>
      <c r="N1750" s="1" t="s">
        <v>9522</v>
      </c>
      <c r="O1750" s="1" t="s">
        <v>9523</v>
      </c>
      <c r="P1750" s="1">
        <v>284</v>
      </c>
      <c r="Q1750" s="1" t="s">
        <v>9524</v>
      </c>
      <c r="R1750">
        <f t="shared" ca="1" si="27"/>
        <v>0</v>
      </c>
      <c r="S1750">
        <f t="shared" ca="1" si="27"/>
        <v>1</v>
      </c>
    </row>
    <row r="1751" spans="1:19" ht="13.2">
      <c r="A1751" s="1" t="s">
        <v>9525</v>
      </c>
      <c r="B1751" s="1">
        <v>60</v>
      </c>
      <c r="C1751" s="1" t="str">
        <f ca="1">IFERROR(__xludf.DUMMYFUNCTION("GOOGLETRANSLATE(D1751,""en"",""pt"")"),"Médio")</f>
        <v>Médio</v>
      </c>
      <c r="D1751" s="3">
        <v>43891</v>
      </c>
      <c r="E1751" s="1">
        <v>3</v>
      </c>
      <c r="F1751" s="2" t="str">
        <f ca="1">IFERROR(__xludf.DUMMYFUNCTION("GOOGLETRANSLATE(I1751,""en"",""pt"")"),"Queijo")</f>
        <v>Queijo</v>
      </c>
      <c r="G1751" s="1" t="s">
        <v>6866</v>
      </c>
      <c r="H1751" s="4">
        <v>45524</v>
      </c>
      <c r="I1751" s="1" t="str">
        <f ca="1">IFERROR(__xludf.DUMMYFUNCTION("GOOGLETRANSLATE(O1751,""en"",""pt"")"),"87")</f>
        <v>87</v>
      </c>
      <c r="J1751" s="1" t="str">
        <f ca="1">IFERROR(__xludf.DUMMYFUNCTION("GOOGLETRANSLATE(Q1751,""en"",""pt"")"),"Congeladas")</f>
        <v>Congeladas</v>
      </c>
      <c r="K1751" s="3">
        <v>43853</v>
      </c>
      <c r="L1751" s="3">
        <v>43940</v>
      </c>
      <c r="M1751" s="1">
        <v>31</v>
      </c>
      <c r="N1751" s="6">
        <v>45402</v>
      </c>
      <c r="O1751" s="1" t="s">
        <v>9526</v>
      </c>
      <c r="P1751" s="1">
        <v>567</v>
      </c>
      <c r="Q1751" s="1" t="s">
        <v>9527</v>
      </c>
      <c r="R1751">
        <f t="shared" ca="1" si="27"/>
        <v>0</v>
      </c>
      <c r="S1751">
        <f t="shared" ca="1" si="27"/>
        <v>1</v>
      </c>
    </row>
    <row r="1752" spans="1:19" ht="13.2">
      <c r="A1752" s="1" t="s">
        <v>9528</v>
      </c>
      <c r="B1752" s="1">
        <v>39</v>
      </c>
      <c r="C1752" s="1" t="str">
        <f ca="1">IFERROR(__xludf.DUMMYFUNCTION("GOOGLETRANSLATE(D1752,""en"",""pt"")"),"Pequeno")</f>
        <v>Pequeno</v>
      </c>
      <c r="D1752" s="3">
        <v>44099</v>
      </c>
      <c r="E1752" s="1">
        <v>5</v>
      </c>
      <c r="F1752" s="2" t="str">
        <f ca="1">IFERROR(__xludf.DUMMYFUNCTION("GOOGLETRANSLATE(I1752,""en"",""pt"")"),"Sorvete")</f>
        <v>Sorvete</v>
      </c>
      <c r="G1752" s="1" t="s">
        <v>9529</v>
      </c>
      <c r="H1752" s="1" t="s">
        <v>908</v>
      </c>
      <c r="I1752" s="1" t="str">
        <f ca="1">IFERROR(__xludf.DUMMYFUNCTION("GOOGLETRANSLATE(O1752,""en"",""pt"")"),"21")</f>
        <v>21</v>
      </c>
      <c r="J1752" s="1" t="str">
        <f ca="1">IFERROR(__xludf.DUMMYFUNCTION("GOOGLETRANSLATE(Q1752,""en"",""pt"")"),"Congeladas")</f>
        <v>Congeladas</v>
      </c>
      <c r="K1752" s="3">
        <v>44085</v>
      </c>
      <c r="L1752" s="3">
        <v>44106</v>
      </c>
      <c r="M1752" s="1">
        <v>386</v>
      </c>
      <c r="N1752" s="1" t="s">
        <v>8471</v>
      </c>
      <c r="O1752" s="1" t="s">
        <v>9530</v>
      </c>
      <c r="P1752" s="1">
        <v>27</v>
      </c>
      <c r="Q1752" s="1" t="s">
        <v>9531</v>
      </c>
      <c r="R1752">
        <f t="shared" ca="1" si="27"/>
        <v>1</v>
      </c>
      <c r="S1752">
        <f t="shared" ca="1" si="27"/>
        <v>0</v>
      </c>
    </row>
    <row r="1753" spans="1:19" ht="13.2">
      <c r="A1753" s="1" t="s">
        <v>9532</v>
      </c>
      <c r="B1753" s="1">
        <v>53</v>
      </c>
      <c r="C1753" s="1" t="str">
        <f ca="1">IFERROR(__xludf.DUMMYFUNCTION("GOOGLETRANSLATE(D1753,""en"",""pt"")"),"Médio")</f>
        <v>Médio</v>
      </c>
      <c r="D1753" s="3">
        <v>44451</v>
      </c>
      <c r="E1753" s="1">
        <v>9</v>
      </c>
      <c r="F1753" s="2" t="str">
        <f ca="1">IFERROR(__xludf.DUMMYFUNCTION("GOOGLETRANSLATE(I1753,""en"",""pt"")"),"Painel")</f>
        <v>Painel</v>
      </c>
      <c r="G1753" s="1" t="s">
        <v>9533</v>
      </c>
      <c r="H1753" s="1" t="s">
        <v>8226</v>
      </c>
      <c r="I1753" s="1" t="str">
        <f ca="1">IFERROR(__xludf.DUMMYFUNCTION("GOOGLETRANSLATE(O1753,""en"",""pt"")"),"13")</f>
        <v>13</v>
      </c>
      <c r="J1753" s="1" t="str">
        <f ca="1">IFERROR(__xludf.DUMMYFUNCTION("GOOGLETRANSLATE(Q1753,""en"",""pt"")"),"Refrigerado")</f>
        <v>Refrigerado</v>
      </c>
      <c r="K1753" s="3">
        <v>44422</v>
      </c>
      <c r="L1753" s="3">
        <v>44435</v>
      </c>
      <c r="M1753" s="1">
        <v>30</v>
      </c>
      <c r="N1753" s="1" t="s">
        <v>2652</v>
      </c>
      <c r="O1753" s="5">
        <v>161105</v>
      </c>
      <c r="P1753" s="1">
        <v>447</v>
      </c>
      <c r="Q1753" s="1" t="s">
        <v>261</v>
      </c>
      <c r="R1753">
        <f t="shared" ca="1" si="27"/>
        <v>0</v>
      </c>
      <c r="S1753">
        <f t="shared" ca="1" si="27"/>
        <v>1</v>
      </c>
    </row>
    <row r="1754" spans="1:19" ht="13.2">
      <c r="A1754" s="1" t="s">
        <v>9535</v>
      </c>
      <c r="B1754" s="1">
        <v>65</v>
      </c>
      <c r="C1754" s="1" t="str">
        <f ca="1">IFERROR(__xludf.DUMMYFUNCTION("GOOGLETRANSLATE(D1754,""en"",""pt"")"),"Médio")</f>
        <v>Médio</v>
      </c>
      <c r="D1754" s="3">
        <v>43990</v>
      </c>
      <c r="E1754" s="1">
        <v>10</v>
      </c>
      <c r="F1754" s="2" t="str">
        <f ca="1">IFERROR(__xludf.DUMMYFUNCTION("GOOGLETRANSLATE(I1754,""en"",""pt"")"),"ghee")</f>
        <v>ghee</v>
      </c>
      <c r="G1754" s="1" t="s">
        <v>9536</v>
      </c>
      <c r="H1754" s="1" t="s">
        <v>9537</v>
      </c>
      <c r="I1754" s="1" t="str">
        <f ca="1">IFERROR(__xludf.DUMMYFUNCTION("GOOGLETRANSLATE(O1754,""en"",""pt"")"),"96")</f>
        <v>96</v>
      </c>
      <c r="J1754" s="1" t="str">
        <f ca="1">IFERROR(__xludf.DUMMYFUNCTION("GOOGLETRANSLATE(Q1754,""en"",""pt"")"),"Ambiente")</f>
        <v>Ambiente</v>
      </c>
      <c r="K1754" s="3">
        <v>43980</v>
      </c>
      <c r="L1754" s="3">
        <v>44076</v>
      </c>
      <c r="M1754" s="1">
        <v>335</v>
      </c>
      <c r="N1754" s="1" t="s">
        <v>9538</v>
      </c>
      <c r="O1754" s="1" t="s">
        <v>9539</v>
      </c>
      <c r="P1754" s="1">
        <v>88</v>
      </c>
      <c r="Q1754" s="1" t="s">
        <v>3543</v>
      </c>
      <c r="R1754">
        <f t="shared" ca="1" si="27"/>
        <v>0</v>
      </c>
      <c r="S1754">
        <f t="shared" ca="1" si="27"/>
        <v>1</v>
      </c>
    </row>
    <row r="1755" spans="1:19" ht="13.2">
      <c r="A1755" s="1" t="s">
        <v>9540</v>
      </c>
      <c r="B1755" s="1">
        <v>98</v>
      </c>
      <c r="C1755" s="1" t="str">
        <f ca="1">IFERROR(__xludf.DUMMYFUNCTION("GOOGLETRANSLATE(D1755,""en"",""pt"")"),"Grande")</f>
        <v>Grande</v>
      </c>
      <c r="D1755" s="3">
        <v>44624</v>
      </c>
      <c r="E1755" s="1">
        <v>2</v>
      </c>
      <c r="F1755" s="2" t="str">
        <f ca="1">IFERROR(__xludf.DUMMYFUNCTION("GOOGLETRANSLATE(I1755,""en"",""pt"")"),"Manteiga")</f>
        <v>Manteiga</v>
      </c>
      <c r="G1755" s="1" t="s">
        <v>1960</v>
      </c>
      <c r="H1755" s="1" t="s">
        <v>9541</v>
      </c>
      <c r="I1755" s="1" t="str">
        <f ca="1">IFERROR(__xludf.DUMMYFUNCTION("GOOGLETRANSLATE(O1755,""en"",""pt"")"),"36")</f>
        <v>36</v>
      </c>
      <c r="J1755" s="1" t="str">
        <f ca="1">IFERROR(__xludf.DUMMYFUNCTION("GOOGLETRANSLATE(Q1755,""en"",""pt"")"),"Congeladas")</f>
        <v>Congeladas</v>
      </c>
      <c r="K1755" s="3">
        <v>44605</v>
      </c>
      <c r="L1755" s="3">
        <v>44641</v>
      </c>
      <c r="M1755" s="1">
        <v>412</v>
      </c>
      <c r="N1755" s="1" t="s">
        <v>1919</v>
      </c>
      <c r="O1755" s="1" t="s">
        <v>9542</v>
      </c>
      <c r="P1755" s="1">
        <v>481</v>
      </c>
      <c r="Q1755" s="1" t="s">
        <v>9544</v>
      </c>
      <c r="R1755">
        <f t="shared" ca="1" si="27"/>
        <v>0</v>
      </c>
      <c r="S1755">
        <f t="shared" ca="1" si="27"/>
        <v>1</v>
      </c>
    </row>
    <row r="1756" spans="1:19" ht="13.2">
      <c r="A1756" s="1" t="s">
        <v>9545</v>
      </c>
      <c r="B1756" s="1">
        <v>36</v>
      </c>
      <c r="C1756" s="1" t="str">
        <f ca="1">IFERROR(__xludf.DUMMYFUNCTION("GOOGLETRANSLATE(D1756,""en"",""pt"")"),"Pequeno")</f>
        <v>Pequeno</v>
      </c>
      <c r="D1756" s="3">
        <v>44896</v>
      </c>
      <c r="E1756" s="1">
        <v>4</v>
      </c>
      <c r="F1756" s="2" t="str">
        <f ca="1">IFERROR(__xludf.DUMMYFUNCTION("GOOGLETRANSLATE(I1756,""en"",""pt"")"),"Iogurte")</f>
        <v>Iogurte</v>
      </c>
      <c r="G1756" s="1" t="s">
        <v>1461</v>
      </c>
      <c r="H1756" s="1" t="s">
        <v>9546</v>
      </c>
      <c r="I1756" s="1" t="str">
        <f ca="1">IFERROR(__xludf.DUMMYFUNCTION("GOOGLETRANSLATE(O1756,""en"",""pt"")"),"26")</f>
        <v>26</v>
      </c>
      <c r="J1756" s="1" t="str">
        <f ca="1">IFERROR(__xludf.DUMMYFUNCTION("GOOGLETRANSLATE(Q1756,""en"",""pt"")"),"Refrigerado")</f>
        <v>Refrigerado</v>
      </c>
      <c r="K1756" s="3">
        <v>44847</v>
      </c>
      <c r="L1756" s="3">
        <v>44873</v>
      </c>
      <c r="M1756" s="1">
        <v>5</v>
      </c>
      <c r="N1756" s="1" t="s">
        <v>9547</v>
      </c>
      <c r="O1756" s="1" t="s">
        <v>9548</v>
      </c>
      <c r="P1756" s="1">
        <v>18</v>
      </c>
      <c r="Q1756" s="1" t="s">
        <v>9549</v>
      </c>
      <c r="R1756">
        <f t="shared" ca="1" si="27"/>
        <v>0</v>
      </c>
      <c r="S1756">
        <f t="shared" ca="1" si="27"/>
        <v>0</v>
      </c>
    </row>
    <row r="1757" spans="1:19" ht="13.2">
      <c r="A1757" s="1" t="s">
        <v>9550</v>
      </c>
      <c r="B1757" s="1">
        <v>11</v>
      </c>
      <c r="C1757" s="1" t="str">
        <f ca="1">IFERROR(__xludf.DUMMYFUNCTION("GOOGLETRANSLATE(D1757,""en"",""pt"")"),"Médio")</f>
        <v>Médio</v>
      </c>
      <c r="D1757" s="3">
        <v>43762</v>
      </c>
      <c r="E1757" s="1">
        <v>8</v>
      </c>
      <c r="F1757" s="2" t="str">
        <f ca="1">IFERROR(__xludf.DUMMYFUNCTION("GOOGLETRANSLATE(I1757,""en"",""pt"")"),"Soro de leite coalhado")</f>
        <v>Soro de leite coalhado</v>
      </c>
      <c r="G1757" s="1" t="s">
        <v>9551</v>
      </c>
      <c r="H1757" s="1" t="s">
        <v>2031</v>
      </c>
      <c r="I1757" s="1" t="str">
        <f ca="1">IFERROR(__xludf.DUMMYFUNCTION("GOOGLETRANSLATE(O1757,""en"",""pt"")"),"13")</f>
        <v>13</v>
      </c>
      <c r="J1757" s="1" t="str">
        <f ca="1">IFERROR(__xludf.DUMMYFUNCTION("GOOGLETRANSLATE(Q1757,""en"",""pt"")"),"Refrigerado")</f>
        <v>Refrigerado</v>
      </c>
      <c r="K1757" s="3">
        <v>43717</v>
      </c>
      <c r="L1757" s="3">
        <v>43730</v>
      </c>
      <c r="M1757" s="1">
        <v>455</v>
      </c>
      <c r="N1757" s="1" t="s">
        <v>9552</v>
      </c>
      <c r="O1757" s="1" t="s">
        <v>9553</v>
      </c>
      <c r="P1757" s="1">
        <v>7</v>
      </c>
      <c r="Q1757" s="1" t="s">
        <v>9554</v>
      </c>
      <c r="R1757">
        <f t="shared" ca="1" si="27"/>
        <v>1</v>
      </c>
      <c r="S1757">
        <f t="shared" ca="1" si="27"/>
        <v>1</v>
      </c>
    </row>
    <row r="1758" spans="1:19" ht="13.2">
      <c r="A1758" s="1" t="s">
        <v>9555</v>
      </c>
      <c r="B1758" s="1">
        <v>47</v>
      </c>
      <c r="C1758" s="1" t="str">
        <f ca="1">IFERROR(__xludf.DUMMYFUNCTION("GOOGLETRANSLATE(D1758,""en"",""pt"")"),"Grande")</f>
        <v>Grande</v>
      </c>
      <c r="D1758" s="3">
        <v>43630</v>
      </c>
      <c r="E1758" s="1">
        <v>4</v>
      </c>
      <c r="F1758" s="2" t="str">
        <f ca="1">IFERROR(__xludf.DUMMYFUNCTION("GOOGLETRANSLATE(I1758,""en"",""pt"")"),"Iogurte")</f>
        <v>Iogurte</v>
      </c>
      <c r="G1758" s="1" t="s">
        <v>9556</v>
      </c>
      <c r="H1758" s="1" t="s">
        <v>7492</v>
      </c>
      <c r="I1758" s="1" t="str">
        <f ca="1">IFERROR(__xludf.DUMMYFUNCTION("GOOGLETRANSLATE(O1758,""en"",""pt"")"),"21")</f>
        <v>21</v>
      </c>
      <c r="J1758" s="1" t="str">
        <f ca="1">IFERROR(__xludf.DUMMYFUNCTION("GOOGLETRANSLATE(Q1758,""en"",""pt"")"),"Refrigerado")</f>
        <v>Refrigerado</v>
      </c>
      <c r="K1758" s="3">
        <v>43570</v>
      </c>
      <c r="L1758" s="3">
        <v>43591</v>
      </c>
      <c r="M1758" s="1">
        <v>298</v>
      </c>
      <c r="N1758" s="1" t="s">
        <v>9557</v>
      </c>
      <c r="O1758" s="1" t="s">
        <v>9558</v>
      </c>
      <c r="P1758" s="1">
        <v>25</v>
      </c>
      <c r="Q1758" s="1" t="s">
        <v>5165</v>
      </c>
      <c r="R1758">
        <f t="shared" ca="1" si="27"/>
        <v>1</v>
      </c>
      <c r="S1758">
        <f t="shared" ca="1" si="27"/>
        <v>1</v>
      </c>
    </row>
    <row r="1759" spans="1:19" ht="13.2">
      <c r="A1759" s="1" t="s">
        <v>9559</v>
      </c>
      <c r="B1759" s="1">
        <v>83</v>
      </c>
      <c r="C1759" s="1" t="str">
        <f ca="1">IFERROR(__xludf.DUMMYFUNCTION("GOOGLETRANSLATE(D1759,""en"",""pt"")"),"Pequeno")</f>
        <v>Pequeno</v>
      </c>
      <c r="D1759" s="3">
        <v>43687</v>
      </c>
      <c r="E1759" s="1">
        <v>3</v>
      </c>
      <c r="F1759" s="2" t="str">
        <f ca="1">IFERROR(__xludf.DUMMYFUNCTION("GOOGLETRANSLATE(I1759,""en"",""pt"")"),"Queijo")</f>
        <v>Queijo</v>
      </c>
      <c r="G1759" s="1" t="s">
        <v>9560</v>
      </c>
      <c r="H1759" s="1" t="s">
        <v>9561</v>
      </c>
      <c r="I1759" s="1" t="str">
        <f ca="1">IFERROR(__xludf.DUMMYFUNCTION("GOOGLETRANSLATE(O1759,""en"",""pt"")"),"43")</f>
        <v>43</v>
      </c>
      <c r="J1759" s="1" t="str">
        <f ca="1">IFERROR(__xludf.DUMMYFUNCTION("GOOGLETRANSLATE(Q1759,""en"",""pt"")"),"Congeladas")</f>
        <v>Congeladas</v>
      </c>
      <c r="K1759" s="3">
        <v>43655</v>
      </c>
      <c r="L1759" s="3">
        <v>43698</v>
      </c>
      <c r="M1759" s="1">
        <v>250</v>
      </c>
      <c r="N1759" s="1" t="s">
        <v>9562</v>
      </c>
      <c r="O1759" s="1" t="s">
        <v>9563</v>
      </c>
      <c r="P1759" s="1">
        <v>42</v>
      </c>
      <c r="Q1759" s="1" t="s">
        <v>6765</v>
      </c>
      <c r="R1759">
        <f t="shared" ca="1" si="27"/>
        <v>1</v>
      </c>
      <c r="S1759">
        <f t="shared" ca="1" si="27"/>
        <v>0</v>
      </c>
    </row>
    <row r="1760" spans="1:19" ht="13.2">
      <c r="A1760" s="1" t="s">
        <v>9564</v>
      </c>
      <c r="B1760" s="1">
        <v>23</v>
      </c>
      <c r="C1760" s="1" t="str">
        <f ca="1">IFERROR(__xludf.DUMMYFUNCTION("GOOGLETRANSLATE(D1760,""en"",""pt"")"),"Grande")</f>
        <v>Grande</v>
      </c>
      <c r="D1760" s="3">
        <v>44322</v>
      </c>
      <c r="E1760" s="1">
        <v>9</v>
      </c>
      <c r="F1760" s="2" t="str">
        <f ca="1">IFERROR(__xludf.DUMMYFUNCTION("GOOGLETRANSLATE(I1760,""en"",""pt"")"),"Painel")</f>
        <v>Painel</v>
      </c>
      <c r="G1760" s="1" t="s">
        <v>9565</v>
      </c>
      <c r="H1760" s="1" t="s">
        <v>4188</v>
      </c>
      <c r="I1760" s="1" t="str">
        <f ca="1">IFERROR(__xludf.DUMMYFUNCTION("GOOGLETRANSLATE(O1760,""en"",""pt"")"),"11")</f>
        <v>11</v>
      </c>
      <c r="J1760" s="1" t="str">
        <f ca="1">IFERROR(__xludf.DUMMYFUNCTION("GOOGLETRANSLATE(Q1760,""en"",""pt"")"),"Refrigerado")</f>
        <v>Refrigerado</v>
      </c>
      <c r="K1760" s="3">
        <v>44285</v>
      </c>
      <c r="L1760" s="3">
        <v>44296</v>
      </c>
      <c r="M1760" s="1">
        <v>176</v>
      </c>
      <c r="N1760" s="1" t="s">
        <v>9566</v>
      </c>
      <c r="O1760" s="1" t="s">
        <v>9567</v>
      </c>
      <c r="P1760" s="1">
        <v>316</v>
      </c>
      <c r="Q1760" s="1" t="s">
        <v>9568</v>
      </c>
      <c r="R1760">
        <f t="shared" ca="1" si="27"/>
        <v>0</v>
      </c>
      <c r="S1760">
        <f t="shared" ca="1" si="27"/>
        <v>1</v>
      </c>
    </row>
    <row r="1761" spans="1:19" ht="13.2">
      <c r="A1761" s="1" t="s">
        <v>9569</v>
      </c>
      <c r="B1761" s="1">
        <v>52</v>
      </c>
      <c r="C1761" s="1" t="str">
        <f ca="1">IFERROR(__xludf.DUMMYFUNCTION("GOOGLETRANSLATE(D1761,""en"",""pt"")"),"Pequeno")</f>
        <v>Pequeno</v>
      </c>
      <c r="D1761" s="3">
        <v>44636</v>
      </c>
      <c r="E1761" s="1">
        <v>2</v>
      </c>
      <c r="F1761" s="2" t="str">
        <f ca="1">IFERROR(__xludf.DUMMYFUNCTION("GOOGLETRANSLATE(I1761,""en"",""pt"")"),"Manteiga")</f>
        <v>Manteiga</v>
      </c>
      <c r="G1761" s="1" t="s">
        <v>9570</v>
      </c>
      <c r="H1761" s="1" t="s">
        <v>7468</v>
      </c>
      <c r="I1761" s="1" t="str">
        <f ca="1">IFERROR(__xludf.DUMMYFUNCTION("GOOGLETRANSLATE(O1761,""en"",""pt"")"),"37")</f>
        <v>37</v>
      </c>
      <c r="J1761" s="1" t="str">
        <f ca="1">IFERROR(__xludf.DUMMYFUNCTION("GOOGLETRANSLATE(Q1761,""en"",""pt"")"),"Congeladas")</f>
        <v>Congeladas</v>
      </c>
      <c r="K1761" s="3">
        <v>44579</v>
      </c>
      <c r="L1761" s="3">
        <v>44616</v>
      </c>
      <c r="M1761" s="1">
        <v>44</v>
      </c>
      <c r="N1761" s="1" t="s">
        <v>8752</v>
      </c>
      <c r="O1761" s="1" t="s">
        <v>9571</v>
      </c>
      <c r="P1761" s="1">
        <v>2</v>
      </c>
      <c r="Q1761" s="1" t="s">
        <v>7067</v>
      </c>
      <c r="R1761">
        <f t="shared" ca="1" si="27"/>
        <v>0</v>
      </c>
      <c r="S1761">
        <f t="shared" ca="1" si="27"/>
        <v>1</v>
      </c>
    </row>
    <row r="1762" spans="1:19" ht="13.2">
      <c r="A1762" s="1" t="s">
        <v>9573</v>
      </c>
      <c r="B1762" s="1">
        <v>100</v>
      </c>
      <c r="C1762" s="1" t="str">
        <f ca="1">IFERROR(__xludf.DUMMYFUNCTION("GOOGLETRANSLATE(D1762,""en"",""pt"")"),"Grande")</f>
        <v>Grande</v>
      </c>
      <c r="D1762" s="3">
        <v>44257</v>
      </c>
      <c r="E1762" s="1">
        <v>4</v>
      </c>
      <c r="F1762" s="2" t="str">
        <f ca="1">IFERROR(__xludf.DUMMYFUNCTION("GOOGLETRANSLATE(I1762,""en"",""pt"")"),"Iogurte")</f>
        <v>Iogurte</v>
      </c>
      <c r="G1762" s="1" t="s">
        <v>9574</v>
      </c>
      <c r="H1762" s="1" t="s">
        <v>9575</v>
      </c>
      <c r="I1762" s="1" t="str">
        <f ca="1">IFERROR(__xludf.DUMMYFUNCTION("GOOGLETRANSLATE(O1762,""en"",""pt"")"),"21")</f>
        <v>21</v>
      </c>
      <c r="J1762" s="1" t="str">
        <f ca="1">IFERROR(__xludf.DUMMYFUNCTION("GOOGLETRANSLATE(Q1762,""en"",""pt"")"),"Congeladas")</f>
        <v>Congeladas</v>
      </c>
      <c r="K1762" s="3">
        <v>44251</v>
      </c>
      <c r="L1762" s="3">
        <v>44272</v>
      </c>
      <c r="M1762" s="1">
        <v>307</v>
      </c>
      <c r="N1762" s="1" t="s">
        <v>3275</v>
      </c>
      <c r="O1762" s="1" t="s">
        <v>9576</v>
      </c>
      <c r="P1762" s="1">
        <v>2</v>
      </c>
      <c r="Q1762" s="1" t="s">
        <v>9577</v>
      </c>
      <c r="R1762">
        <f t="shared" ca="1" si="27"/>
        <v>0</v>
      </c>
      <c r="S1762">
        <f t="shared" ca="1" si="27"/>
        <v>0</v>
      </c>
    </row>
    <row r="1763" spans="1:19" ht="13.2">
      <c r="A1763" s="1" t="s">
        <v>9578</v>
      </c>
      <c r="B1763" s="1">
        <v>18</v>
      </c>
      <c r="C1763" s="1" t="str">
        <f ca="1">IFERROR(__xludf.DUMMYFUNCTION("GOOGLETRANSLATE(D1763,""en"",""pt"")"),"Pequeno")</f>
        <v>Pequeno</v>
      </c>
      <c r="D1763" s="3">
        <v>43510</v>
      </c>
      <c r="E1763" s="1">
        <v>3</v>
      </c>
      <c r="F1763" s="2" t="str">
        <f ca="1">IFERROR(__xludf.DUMMYFUNCTION("GOOGLETRANSLATE(I1763,""en"",""pt"")"),"Queijo")</f>
        <v>Queijo</v>
      </c>
      <c r="G1763" s="1" t="s">
        <v>9579</v>
      </c>
      <c r="H1763" s="1" t="s">
        <v>9580</v>
      </c>
      <c r="I1763" s="1" t="str">
        <f ca="1">IFERROR(__xludf.DUMMYFUNCTION("GOOGLETRANSLATE(O1763,""en"",""pt"")"),"44")</f>
        <v>44</v>
      </c>
      <c r="J1763" s="1" t="str">
        <f ca="1">IFERROR(__xludf.DUMMYFUNCTION("GOOGLETRANSLATE(Q1763,""en"",""pt"")"),"Congeladas")</f>
        <v>Congeladas</v>
      </c>
      <c r="K1763" s="3">
        <v>43506</v>
      </c>
      <c r="L1763" s="3">
        <v>43550</v>
      </c>
      <c r="M1763" s="1">
        <v>279</v>
      </c>
      <c r="N1763" s="1" t="s">
        <v>2997</v>
      </c>
      <c r="O1763" s="1" t="s">
        <v>9581</v>
      </c>
      <c r="P1763" s="1">
        <v>32</v>
      </c>
      <c r="Q1763" s="1" t="s">
        <v>5089</v>
      </c>
      <c r="R1763">
        <f t="shared" ca="1" si="27"/>
        <v>0</v>
      </c>
      <c r="S1763">
        <f t="shared" ca="1" si="27"/>
        <v>1</v>
      </c>
    </row>
    <row r="1764" spans="1:19" ht="13.2">
      <c r="A1764" s="1" t="s">
        <v>9583</v>
      </c>
      <c r="B1764" s="1">
        <v>37</v>
      </c>
      <c r="C1764" s="1" t="str">
        <f ca="1">IFERROR(__xludf.DUMMYFUNCTION("GOOGLETRANSLATE(D1764,""en"",""pt"")"),"Médio")</f>
        <v>Médio</v>
      </c>
      <c r="D1764" s="3">
        <v>43969</v>
      </c>
      <c r="E1764" s="1">
        <v>2</v>
      </c>
      <c r="F1764" s="2" t="str">
        <f ca="1">IFERROR(__xludf.DUMMYFUNCTION("GOOGLETRANSLATE(I1764,""en"",""pt"")"),"Manteiga")</f>
        <v>Manteiga</v>
      </c>
      <c r="G1764" s="6">
        <v>45532</v>
      </c>
      <c r="H1764" s="1" t="s">
        <v>6688</v>
      </c>
      <c r="I1764" s="1" t="str">
        <f ca="1">IFERROR(__xludf.DUMMYFUNCTION("GOOGLETRANSLATE(O1764,""en"",""pt"")"),"28")</f>
        <v>28</v>
      </c>
      <c r="J1764" s="1" t="str">
        <f ca="1">IFERROR(__xludf.DUMMYFUNCTION("GOOGLETRANSLATE(Q1764,""en"",""pt"")"),"Congeladas")</f>
        <v>Congeladas</v>
      </c>
      <c r="K1764" s="3">
        <v>43951</v>
      </c>
      <c r="L1764" s="3">
        <v>43979</v>
      </c>
      <c r="M1764" s="1">
        <v>2</v>
      </c>
      <c r="N1764" s="1" t="s">
        <v>7220</v>
      </c>
      <c r="O1764" s="1" t="s">
        <v>9584</v>
      </c>
      <c r="P1764" s="1">
        <v>26</v>
      </c>
      <c r="Q1764" s="1" t="s">
        <v>9585</v>
      </c>
      <c r="R1764">
        <f t="shared" ca="1" si="27"/>
        <v>0</v>
      </c>
      <c r="S1764">
        <f t="shared" ca="1" si="27"/>
        <v>0</v>
      </c>
    </row>
    <row r="1765" spans="1:19" ht="13.2">
      <c r="A1765" s="1" t="s">
        <v>9586</v>
      </c>
      <c r="B1765" s="1">
        <v>49</v>
      </c>
      <c r="C1765" s="1" t="str">
        <f ca="1">IFERROR(__xludf.DUMMYFUNCTION("GOOGLETRANSLATE(D1765,""en"",""pt"")"),"Grande")</f>
        <v>Grande</v>
      </c>
      <c r="D1765" s="3">
        <v>44038</v>
      </c>
      <c r="E1765" s="1">
        <v>7</v>
      </c>
      <c r="F1765" s="2" t="str">
        <f ca="1">IFERROR(__xludf.DUMMYFUNCTION("GOOGLETRANSLATE(I1765,""en"",""pt"")"),"Lassi")</f>
        <v>Lassi</v>
      </c>
      <c r="G1765" s="1" t="s">
        <v>9587</v>
      </c>
      <c r="H1765" s="1" t="s">
        <v>1721</v>
      </c>
      <c r="I1765" s="1" t="str">
        <f ca="1">IFERROR(__xludf.DUMMYFUNCTION("GOOGLETRANSLATE(O1765,""en"",""pt"")"),"12")</f>
        <v>12</v>
      </c>
      <c r="J1765" s="1" t="str">
        <f ca="1">IFERROR(__xludf.DUMMYFUNCTION("GOOGLETRANSLATE(Q1765,""en"",""pt"")"),"Refrigerado")</f>
        <v>Refrigerado</v>
      </c>
      <c r="K1765" s="3">
        <v>44002</v>
      </c>
      <c r="L1765" s="3">
        <v>44014</v>
      </c>
      <c r="M1765" s="1">
        <v>162</v>
      </c>
      <c r="N1765" s="1" t="s">
        <v>9588</v>
      </c>
      <c r="O1765" s="7">
        <v>1591880</v>
      </c>
      <c r="P1765" s="1">
        <v>414</v>
      </c>
      <c r="Q1765" s="1" t="s">
        <v>9589</v>
      </c>
      <c r="R1765">
        <f t="shared" ca="1" si="27"/>
        <v>1</v>
      </c>
      <c r="S1765">
        <f t="shared" ca="1" si="27"/>
        <v>1</v>
      </c>
    </row>
    <row r="1766" spans="1:19" ht="13.2">
      <c r="A1766" s="1" t="s">
        <v>9590</v>
      </c>
      <c r="B1766" s="1">
        <v>88</v>
      </c>
      <c r="C1766" s="1" t="str">
        <f ca="1">IFERROR(__xludf.DUMMYFUNCTION("GOOGLETRANSLATE(D1766,""en"",""pt"")"),"Médio")</f>
        <v>Médio</v>
      </c>
      <c r="D1766" s="3">
        <v>44222</v>
      </c>
      <c r="E1766" s="1">
        <v>3</v>
      </c>
      <c r="F1766" s="2" t="str">
        <f ca="1">IFERROR(__xludf.DUMMYFUNCTION("GOOGLETRANSLATE(I1766,""en"",""pt"")"),"Queijo")</f>
        <v>Queijo</v>
      </c>
      <c r="G1766" s="1" t="s">
        <v>9591</v>
      </c>
      <c r="H1766" s="1" t="s">
        <v>9592</v>
      </c>
      <c r="I1766" s="1" t="str">
        <f ca="1">IFERROR(__xludf.DUMMYFUNCTION("GOOGLETRANSLATE(O1766,""en"",""pt"")"),"59")</f>
        <v>59</v>
      </c>
      <c r="J1766" s="1" t="str">
        <f ca="1">IFERROR(__xludf.DUMMYFUNCTION("GOOGLETRANSLATE(Q1766,""en"",""pt"")"),"Congeladas")</f>
        <v>Congeladas</v>
      </c>
      <c r="K1766" s="3">
        <v>44191</v>
      </c>
      <c r="L1766" s="3">
        <v>44250</v>
      </c>
      <c r="M1766" s="1">
        <v>48</v>
      </c>
      <c r="N1766" s="1" t="s">
        <v>9593</v>
      </c>
      <c r="O1766" s="1" t="s">
        <v>9594</v>
      </c>
      <c r="P1766" s="1">
        <v>205</v>
      </c>
      <c r="Q1766" s="1" t="s">
        <v>9595</v>
      </c>
      <c r="R1766">
        <f t="shared" ca="1" si="27"/>
        <v>0</v>
      </c>
      <c r="S1766">
        <f t="shared" ca="1" si="27"/>
        <v>0</v>
      </c>
    </row>
    <row r="1767" spans="1:19" ht="13.2">
      <c r="A1767" s="1" t="s">
        <v>9596</v>
      </c>
      <c r="B1767" s="1">
        <v>45</v>
      </c>
      <c r="C1767" s="1" t="str">
        <f ca="1">IFERROR(__xludf.DUMMYFUNCTION("GOOGLETRANSLATE(D1767,""en"",""pt"")"),"Pequeno")</f>
        <v>Pequeno</v>
      </c>
      <c r="D1767" s="3">
        <v>44668</v>
      </c>
      <c r="E1767" s="1">
        <v>6</v>
      </c>
      <c r="F1767" s="2" t="str">
        <f ca="1">IFERROR(__xludf.DUMMYFUNCTION("GOOGLETRANSLATE(I1767,""en"",""pt"")"),"Coalhada")</f>
        <v>Coalhada</v>
      </c>
      <c r="G1767" s="1" t="s">
        <v>9597</v>
      </c>
      <c r="H1767" s="1" t="s">
        <v>312</v>
      </c>
      <c r="I1767" s="1" t="str">
        <f ca="1">IFERROR(__xludf.DUMMYFUNCTION("GOOGLETRANSLATE(O1767,""en"",""pt"")"),"5")</f>
        <v>5</v>
      </c>
      <c r="J1767" s="1" t="str">
        <f ca="1">IFERROR(__xludf.DUMMYFUNCTION("GOOGLETRANSLATE(Q1767,""en"",""pt"")"),"Refrigerado")</f>
        <v>Refrigerado</v>
      </c>
      <c r="K1767" s="3">
        <v>44640</v>
      </c>
      <c r="L1767" s="3">
        <v>44645</v>
      </c>
      <c r="M1767" s="1">
        <v>292</v>
      </c>
      <c r="N1767" s="1" t="s">
        <v>8859</v>
      </c>
      <c r="O1767" s="1" t="s">
        <v>9598</v>
      </c>
      <c r="P1767" s="1">
        <v>389</v>
      </c>
      <c r="Q1767" s="1" t="s">
        <v>9600</v>
      </c>
      <c r="R1767">
        <f t="shared" ca="1" si="27"/>
        <v>0</v>
      </c>
      <c r="S1767">
        <f t="shared" ca="1" si="27"/>
        <v>1</v>
      </c>
    </row>
    <row r="1768" spans="1:19" ht="13.2">
      <c r="A1768" s="1" t="s">
        <v>9601</v>
      </c>
      <c r="B1768" s="1">
        <v>81</v>
      </c>
      <c r="C1768" s="1" t="str">
        <f ca="1">IFERROR(__xludf.DUMMYFUNCTION("GOOGLETRANSLATE(D1768,""en"",""pt"")"),"Pequeno")</f>
        <v>Pequeno</v>
      </c>
      <c r="D1768" s="3">
        <v>44368</v>
      </c>
      <c r="E1768" s="1">
        <v>7</v>
      </c>
      <c r="F1768" s="2" t="str">
        <f ca="1">IFERROR(__xludf.DUMMYFUNCTION("GOOGLETRANSLATE(I1768,""en"",""pt"")"),"Lassi")</f>
        <v>Lassi</v>
      </c>
      <c r="G1768" s="1" t="s">
        <v>9602</v>
      </c>
      <c r="H1768" s="1" t="s">
        <v>9603</v>
      </c>
      <c r="I1768" s="1" t="str">
        <f ca="1">IFERROR(__xludf.DUMMYFUNCTION("GOOGLETRANSLATE(O1768,""en"",""pt"")"),"16")</f>
        <v>16</v>
      </c>
      <c r="J1768" s="1" t="str">
        <f ca="1">IFERROR(__xludf.DUMMYFUNCTION("GOOGLETRANSLATE(Q1768,""en"",""pt"")"),"Refrigerado")</f>
        <v>Refrigerado</v>
      </c>
      <c r="K1768" s="3">
        <v>44352</v>
      </c>
      <c r="L1768" s="3">
        <v>44368</v>
      </c>
      <c r="M1768" s="1">
        <v>9</v>
      </c>
      <c r="N1768" s="1" t="s">
        <v>9604</v>
      </c>
      <c r="O1768" s="1" t="s">
        <v>9605</v>
      </c>
      <c r="P1768" s="1">
        <v>16</v>
      </c>
      <c r="Q1768" s="1" t="s">
        <v>9606</v>
      </c>
      <c r="R1768">
        <f t="shared" ca="1" si="27"/>
        <v>0</v>
      </c>
      <c r="S1768">
        <f t="shared" ca="1" si="27"/>
        <v>0</v>
      </c>
    </row>
    <row r="1769" spans="1:19" ht="13.2">
      <c r="A1769" s="1" t="s">
        <v>9607</v>
      </c>
      <c r="B1769" s="1">
        <v>88</v>
      </c>
      <c r="C1769" s="1" t="str">
        <f ca="1">IFERROR(__xludf.DUMMYFUNCTION("GOOGLETRANSLATE(D1769,""en"",""pt"")"),"Pequeno")</f>
        <v>Pequeno</v>
      </c>
      <c r="D1769" s="3">
        <v>44209</v>
      </c>
      <c r="E1769" s="1">
        <v>5</v>
      </c>
      <c r="F1769" s="2" t="str">
        <f ca="1">IFERROR(__xludf.DUMMYFUNCTION("GOOGLETRANSLATE(I1769,""en"",""pt"")"),"Sorvete")</f>
        <v>Sorvete</v>
      </c>
      <c r="G1769" s="1" t="s">
        <v>9608</v>
      </c>
      <c r="H1769" s="1" t="s">
        <v>3744</v>
      </c>
      <c r="I1769" s="1" t="str">
        <f ca="1">IFERROR(__xludf.DUMMYFUNCTION("GOOGLETRANSLATE(O1769,""en"",""pt"")"),"22")</f>
        <v>22</v>
      </c>
      <c r="J1769" s="1" t="str">
        <f ca="1">IFERROR(__xludf.DUMMYFUNCTION("GOOGLETRANSLATE(Q1769,""en"",""pt"")"),"Congeladas")</f>
        <v>Congeladas</v>
      </c>
      <c r="K1769" s="3">
        <v>44179</v>
      </c>
      <c r="L1769" s="3">
        <v>44201</v>
      </c>
      <c r="M1769" s="1">
        <v>5</v>
      </c>
      <c r="N1769" s="1" t="s">
        <v>8859</v>
      </c>
      <c r="O1769" s="1" t="s">
        <v>9609</v>
      </c>
      <c r="P1769" s="1">
        <v>182</v>
      </c>
      <c r="Q1769" s="1" t="s">
        <v>9610</v>
      </c>
      <c r="R1769">
        <f t="shared" ca="1" si="27"/>
        <v>0</v>
      </c>
      <c r="S1769">
        <f t="shared" ca="1" si="27"/>
        <v>1</v>
      </c>
    </row>
    <row r="1770" spans="1:19" ht="13.2">
      <c r="A1770" s="1" t="s">
        <v>8430</v>
      </c>
      <c r="B1770" s="1">
        <v>44</v>
      </c>
      <c r="C1770" s="1" t="str">
        <f ca="1">IFERROR(__xludf.DUMMYFUNCTION("GOOGLETRANSLATE(D1770,""en"",""pt"")"),"Grande")</f>
        <v>Grande</v>
      </c>
      <c r="D1770" s="3">
        <v>44361</v>
      </c>
      <c r="E1770" s="1">
        <v>4</v>
      </c>
      <c r="F1770" s="2" t="str">
        <f ca="1">IFERROR(__xludf.DUMMYFUNCTION("GOOGLETRANSLATE(I1770,""en"",""pt"")"),"Iogurte")</f>
        <v>Iogurte</v>
      </c>
      <c r="G1770" s="1" t="s">
        <v>9611</v>
      </c>
      <c r="H1770" s="1" t="s">
        <v>7726</v>
      </c>
      <c r="I1770" s="1" t="str">
        <f ca="1">IFERROR(__xludf.DUMMYFUNCTION("GOOGLETRANSLATE(O1770,""en"",""pt"")"),"26")</f>
        <v>26</v>
      </c>
      <c r="J1770" s="1" t="str">
        <f ca="1">IFERROR(__xludf.DUMMYFUNCTION("GOOGLETRANSLATE(Q1770,""en"",""pt"")"),"Congeladas")</f>
        <v>Congeladas</v>
      </c>
      <c r="K1770" s="3">
        <v>44355</v>
      </c>
      <c r="L1770" s="3">
        <v>44381</v>
      </c>
      <c r="M1770" s="1">
        <v>221</v>
      </c>
      <c r="N1770" s="1" t="s">
        <v>8172</v>
      </c>
      <c r="O1770" s="1" t="s">
        <v>9612</v>
      </c>
      <c r="P1770" s="1">
        <v>553</v>
      </c>
      <c r="Q1770" s="1" t="s">
        <v>9613</v>
      </c>
      <c r="R1770">
        <f t="shared" ca="1" si="27"/>
        <v>0</v>
      </c>
      <c r="S1770">
        <f t="shared" ca="1" si="27"/>
        <v>1</v>
      </c>
    </row>
    <row r="1771" spans="1:19" ht="13.2">
      <c r="A1771" s="1" t="s">
        <v>9614</v>
      </c>
      <c r="B1771" s="1">
        <v>71</v>
      </c>
      <c r="C1771" s="1" t="str">
        <f ca="1">IFERROR(__xludf.DUMMYFUNCTION("GOOGLETRANSLATE(D1771,""en"",""pt"")"),"Pequeno")</f>
        <v>Pequeno</v>
      </c>
      <c r="D1771" s="3">
        <v>43909</v>
      </c>
      <c r="E1771" s="1">
        <v>8</v>
      </c>
      <c r="F1771" s="2" t="str">
        <f ca="1">IFERROR(__xludf.DUMMYFUNCTION("GOOGLETRANSLATE(I1771,""en"",""pt"")"),"Soro de leite coalhado")</f>
        <v>Soro de leite coalhado</v>
      </c>
      <c r="G1771" s="1" t="s">
        <v>9615</v>
      </c>
      <c r="H1771" s="1" t="s">
        <v>833</v>
      </c>
      <c r="I1771" s="1" t="str">
        <f ca="1">IFERROR(__xludf.DUMMYFUNCTION("GOOGLETRANSLATE(O1771,""en"",""pt"")"),"9")</f>
        <v>9</v>
      </c>
      <c r="J1771" s="1" t="str">
        <f ca="1">IFERROR(__xludf.DUMMYFUNCTION("GOOGLETRANSLATE(Q1771,""en"",""pt"")"),"Refrigerado")</f>
        <v>Refrigerado</v>
      </c>
      <c r="K1771" s="3">
        <v>43883</v>
      </c>
      <c r="L1771" s="3">
        <v>43892</v>
      </c>
      <c r="M1771" s="1">
        <v>138</v>
      </c>
      <c r="N1771" s="1" t="s">
        <v>9616</v>
      </c>
      <c r="O1771" s="1" t="s">
        <v>9617</v>
      </c>
      <c r="P1771" s="1">
        <v>15</v>
      </c>
      <c r="Q1771" s="1" t="s">
        <v>1614</v>
      </c>
      <c r="R1771">
        <f t="shared" ca="1" si="27"/>
        <v>1</v>
      </c>
      <c r="S1771">
        <f t="shared" ca="1" si="27"/>
        <v>0</v>
      </c>
    </row>
    <row r="1772" spans="1:19" ht="13.2">
      <c r="A1772" s="1" t="s">
        <v>9618</v>
      </c>
      <c r="B1772" s="1">
        <v>59</v>
      </c>
      <c r="C1772" s="1" t="str">
        <f ca="1">IFERROR(__xludf.DUMMYFUNCTION("GOOGLETRANSLATE(D1772,""en"",""pt"")"),"Médio")</f>
        <v>Médio</v>
      </c>
      <c r="D1772" s="3">
        <v>43719</v>
      </c>
      <c r="E1772" s="1">
        <v>3</v>
      </c>
      <c r="F1772" s="2" t="str">
        <f ca="1">IFERROR(__xludf.DUMMYFUNCTION("GOOGLETRANSLATE(I1772,""en"",""pt"")"),"Queijo")</f>
        <v>Queijo</v>
      </c>
      <c r="G1772" s="1" t="s">
        <v>9619</v>
      </c>
      <c r="H1772" s="1" t="s">
        <v>9620</v>
      </c>
      <c r="I1772" s="1" t="str">
        <f ca="1">IFERROR(__xludf.DUMMYFUNCTION("GOOGLETRANSLATE(O1772,""en"",""pt"")"),"59")</f>
        <v>59</v>
      </c>
      <c r="J1772" s="1" t="str">
        <f ca="1">IFERROR(__xludf.DUMMYFUNCTION("GOOGLETRANSLATE(Q1772,""en"",""pt"")"),"Congeladas")</f>
        <v>Congeladas</v>
      </c>
      <c r="K1772" s="3">
        <v>43705</v>
      </c>
      <c r="L1772" s="3">
        <v>43764</v>
      </c>
      <c r="M1772" s="1">
        <v>8</v>
      </c>
      <c r="N1772" s="1" t="s">
        <v>8117</v>
      </c>
      <c r="O1772" s="1" t="s">
        <v>9621</v>
      </c>
      <c r="P1772" s="1">
        <v>545</v>
      </c>
      <c r="Q1772" s="1" t="s">
        <v>3044</v>
      </c>
      <c r="R1772">
        <f t="shared" ca="1" si="27"/>
        <v>1</v>
      </c>
      <c r="S1772">
        <f t="shared" ca="1" si="27"/>
        <v>1</v>
      </c>
    </row>
    <row r="1773" spans="1:19" ht="13.2">
      <c r="A1773" s="1" t="s">
        <v>9622</v>
      </c>
      <c r="B1773" s="1">
        <v>93</v>
      </c>
      <c r="C1773" s="1" t="str">
        <f ca="1">IFERROR(__xludf.DUMMYFUNCTION("GOOGLETRANSLATE(D1773,""en"",""pt"")"),"Pequeno")</f>
        <v>Pequeno</v>
      </c>
      <c r="D1773" s="3">
        <v>43507</v>
      </c>
      <c r="E1773" s="1">
        <v>1</v>
      </c>
      <c r="F1773" s="2" t="str">
        <f ca="1">IFERROR(__xludf.DUMMYFUNCTION("GOOGLETRANSLATE(I1773,""en"",""pt"")"),"Leite")</f>
        <v>Leite</v>
      </c>
      <c r="G1773" s="1" t="s">
        <v>9623</v>
      </c>
      <c r="H1773" s="1" t="s">
        <v>9624</v>
      </c>
      <c r="I1773" s="1" t="str">
        <f ca="1">IFERROR(__xludf.DUMMYFUNCTION("GOOGLETRANSLATE(O1773,""en"",""pt"")"),"26")</f>
        <v>26</v>
      </c>
      <c r="J1773" s="1" t="str">
        <f ca="1">IFERROR(__xludf.DUMMYFUNCTION("GOOGLETRANSLATE(Q1773,""en"",""pt"")"),"Pacote Tetra")</f>
        <v>Pacote Tetra</v>
      </c>
      <c r="K1773" s="3">
        <v>43451</v>
      </c>
      <c r="L1773" s="3">
        <v>43477</v>
      </c>
      <c r="M1773" s="1">
        <v>54</v>
      </c>
      <c r="N1773" s="1" t="s">
        <v>9625</v>
      </c>
      <c r="O1773" s="1" t="s">
        <v>9626</v>
      </c>
      <c r="P1773" s="1">
        <v>112</v>
      </c>
      <c r="Q1773" s="1" t="s">
        <v>9627</v>
      </c>
      <c r="R1773">
        <f t="shared" ca="1" si="27"/>
        <v>0</v>
      </c>
      <c r="S1773">
        <f t="shared" ca="1" si="27"/>
        <v>1</v>
      </c>
    </row>
    <row r="1774" spans="1:19" ht="13.2">
      <c r="A1774" s="1" t="s">
        <v>9628</v>
      </c>
      <c r="B1774" s="1">
        <v>71</v>
      </c>
      <c r="C1774" s="1" t="str">
        <f ca="1">IFERROR(__xludf.DUMMYFUNCTION("GOOGLETRANSLATE(D1774,""en"",""pt"")"),"Grande")</f>
        <v>Grande</v>
      </c>
      <c r="D1774" s="3">
        <v>44431</v>
      </c>
      <c r="E1774" s="1">
        <v>6</v>
      </c>
      <c r="F1774" s="2" t="str">
        <f ca="1">IFERROR(__xludf.DUMMYFUNCTION("GOOGLETRANSLATE(I1774,""en"",""pt"")"),"Coalhada")</f>
        <v>Coalhada</v>
      </c>
      <c r="G1774" s="1" t="s">
        <v>9629</v>
      </c>
      <c r="H1774" s="1" t="s">
        <v>9630</v>
      </c>
      <c r="I1774" s="1" t="str">
        <f ca="1">IFERROR(__xludf.DUMMYFUNCTION("GOOGLETRANSLATE(O1774,""en"",""pt"")"),"6")</f>
        <v>6</v>
      </c>
      <c r="J1774" s="1" t="str">
        <f ca="1">IFERROR(__xludf.DUMMYFUNCTION("GOOGLETRANSLATE(Q1774,""en"",""pt"")"),"Refrigerado")</f>
        <v>Refrigerado</v>
      </c>
      <c r="K1774" s="3">
        <v>44426</v>
      </c>
      <c r="L1774" s="3">
        <v>44432</v>
      </c>
      <c r="M1774" s="1">
        <v>14</v>
      </c>
      <c r="N1774" s="1" t="s">
        <v>9631</v>
      </c>
      <c r="O1774" s="5" t="s">
        <v>9632</v>
      </c>
      <c r="P1774" s="1">
        <v>66</v>
      </c>
      <c r="Q1774" s="1" t="s">
        <v>9633</v>
      </c>
      <c r="R1774">
        <f t="shared" ca="1" si="27"/>
        <v>0</v>
      </c>
      <c r="S1774">
        <f t="shared" ca="1" si="27"/>
        <v>0</v>
      </c>
    </row>
    <row r="1775" spans="1:19" ht="13.2">
      <c r="A1775" s="1" t="s">
        <v>9634</v>
      </c>
      <c r="B1775" s="1">
        <v>47</v>
      </c>
      <c r="C1775" s="1" t="str">
        <f ca="1">IFERROR(__xludf.DUMMYFUNCTION("GOOGLETRANSLATE(D1775,""en"",""pt"")"),"Grande")</f>
        <v>Grande</v>
      </c>
      <c r="D1775" s="3">
        <v>44034</v>
      </c>
      <c r="E1775" s="1">
        <v>3</v>
      </c>
      <c r="F1775" s="2" t="str">
        <f ca="1">IFERROR(__xludf.DUMMYFUNCTION("GOOGLETRANSLATE(I1775,""en"",""pt"")"),"Queijo")</f>
        <v>Queijo</v>
      </c>
      <c r="G1775" s="1" t="s">
        <v>9635</v>
      </c>
      <c r="H1775" s="1" t="s">
        <v>9636</v>
      </c>
      <c r="I1775" s="1" t="str">
        <f ca="1">IFERROR(__xludf.DUMMYFUNCTION("GOOGLETRANSLATE(O1775,""en"",""pt"")"),"79")</f>
        <v>79</v>
      </c>
      <c r="J1775" s="1" t="str">
        <f ca="1">IFERROR(__xludf.DUMMYFUNCTION("GOOGLETRANSLATE(Q1775,""en"",""pt"")"),"Refrigerado")</f>
        <v>Refrigerado</v>
      </c>
      <c r="K1775" s="3">
        <v>44031</v>
      </c>
      <c r="L1775" s="3">
        <v>44110</v>
      </c>
      <c r="M1775" s="1">
        <v>45</v>
      </c>
      <c r="N1775" s="1" t="s">
        <v>430</v>
      </c>
      <c r="O1775" s="5">
        <v>51533</v>
      </c>
      <c r="P1775" s="1">
        <v>115</v>
      </c>
      <c r="Q1775" s="1" t="s">
        <v>8916</v>
      </c>
      <c r="R1775">
        <f t="shared" ca="1" si="27"/>
        <v>1</v>
      </c>
      <c r="S1775">
        <f t="shared" ca="1" si="27"/>
        <v>0</v>
      </c>
    </row>
    <row r="1776" spans="1:19" ht="13.2">
      <c r="A1776" s="1" t="s">
        <v>9637</v>
      </c>
      <c r="B1776" s="1">
        <v>96</v>
      </c>
      <c r="C1776" s="1" t="str">
        <f ca="1">IFERROR(__xludf.DUMMYFUNCTION("GOOGLETRANSLATE(D1776,""en"",""pt"")"),"Médio")</f>
        <v>Médio</v>
      </c>
      <c r="D1776" s="3">
        <v>44761</v>
      </c>
      <c r="E1776" s="1">
        <v>9</v>
      </c>
      <c r="F1776" s="2" t="str">
        <f ca="1">IFERROR(__xludf.DUMMYFUNCTION("GOOGLETRANSLATE(I1776,""en"",""pt"")"),"Painel")</f>
        <v>Painel</v>
      </c>
      <c r="G1776" s="1" t="s">
        <v>9638</v>
      </c>
      <c r="H1776" s="1" t="s">
        <v>3446</v>
      </c>
      <c r="I1776" s="1" t="str">
        <f ca="1">IFERROR(__xludf.DUMMYFUNCTION("GOOGLETRANSLATE(O1776,""en"",""pt"")"),"11")</f>
        <v>11</v>
      </c>
      <c r="J1776" s="1" t="str">
        <f ca="1">IFERROR(__xludf.DUMMYFUNCTION("GOOGLETRANSLATE(Q1776,""en"",""pt"")"),"Refrigerado")</f>
        <v>Refrigerado</v>
      </c>
      <c r="K1776" s="3">
        <v>44749</v>
      </c>
      <c r="L1776" s="3">
        <v>44760</v>
      </c>
      <c r="M1776" s="1">
        <v>231</v>
      </c>
      <c r="N1776" s="1" t="s">
        <v>9639</v>
      </c>
      <c r="O1776" s="1" t="s">
        <v>9640</v>
      </c>
      <c r="P1776" s="1">
        <v>255</v>
      </c>
      <c r="Q1776" s="1" t="s">
        <v>9641</v>
      </c>
      <c r="R1776">
        <f t="shared" ca="1" si="27"/>
        <v>1</v>
      </c>
      <c r="S1776">
        <f t="shared" ca="1" si="27"/>
        <v>0</v>
      </c>
    </row>
    <row r="1777" spans="1:19" ht="13.2">
      <c r="A1777" s="1" t="s">
        <v>9642</v>
      </c>
      <c r="B1777" s="1">
        <v>17</v>
      </c>
      <c r="C1777" s="1" t="str">
        <f ca="1">IFERROR(__xludf.DUMMYFUNCTION("GOOGLETRANSLATE(D1777,""en"",""pt"")"),"Pequeno")</f>
        <v>Pequeno</v>
      </c>
      <c r="D1777" s="3">
        <v>44470</v>
      </c>
      <c r="E1777" s="1">
        <v>3</v>
      </c>
      <c r="F1777" s="2" t="str">
        <f ca="1">IFERROR(__xludf.DUMMYFUNCTION("GOOGLETRANSLATE(I1777,""en"",""pt"")"),"Queijo")</f>
        <v>Queijo</v>
      </c>
      <c r="G1777" s="1" t="s">
        <v>9643</v>
      </c>
      <c r="H1777" s="1" t="s">
        <v>1218</v>
      </c>
      <c r="I1777" s="1" t="str">
        <f ca="1">IFERROR(__xludf.DUMMYFUNCTION("GOOGLETRANSLATE(O1777,""en"",""pt"")"),"90")</f>
        <v>90</v>
      </c>
      <c r="J1777" s="1" t="str">
        <f ca="1">IFERROR(__xludf.DUMMYFUNCTION("GOOGLETRANSLATE(Q1777,""en"",""pt"")"),"Refrigerado")</f>
        <v>Refrigerado</v>
      </c>
      <c r="K1777" s="3">
        <v>44467</v>
      </c>
      <c r="L1777" s="3">
        <v>44557</v>
      </c>
      <c r="M1777" s="1">
        <v>569</v>
      </c>
      <c r="N1777" s="1" t="s">
        <v>9644</v>
      </c>
      <c r="O1777" s="1" t="s">
        <v>9645</v>
      </c>
      <c r="P1777" s="1">
        <v>72</v>
      </c>
      <c r="Q1777" s="1" t="s">
        <v>3356</v>
      </c>
      <c r="R1777">
        <f t="shared" ca="1" si="27"/>
        <v>1</v>
      </c>
      <c r="S1777">
        <f t="shared" ca="1" si="27"/>
        <v>1</v>
      </c>
    </row>
    <row r="1778" spans="1:19" ht="13.2">
      <c r="A1778" s="1" t="s">
        <v>9646</v>
      </c>
      <c r="B1778" s="1">
        <v>56</v>
      </c>
      <c r="C1778" s="1" t="str">
        <f ca="1">IFERROR(__xludf.DUMMYFUNCTION("GOOGLETRANSLATE(D1778,""en"",""pt"")"),"Pequeno")</f>
        <v>Pequeno</v>
      </c>
      <c r="D1778" s="3">
        <v>44630</v>
      </c>
      <c r="E1778" s="1">
        <v>6</v>
      </c>
      <c r="F1778" s="2" t="str">
        <f ca="1">IFERROR(__xludf.DUMMYFUNCTION("GOOGLETRANSLATE(I1778,""en"",""pt"")"),"Coalhada")</f>
        <v>Coalhada</v>
      </c>
      <c r="G1778" s="1" t="s">
        <v>9647</v>
      </c>
      <c r="H1778" s="6">
        <v>45464</v>
      </c>
      <c r="I1778" s="1" t="str">
        <f ca="1">IFERROR(__xludf.DUMMYFUNCTION("GOOGLETRANSLATE(O1778,""en"",""pt"")"),"5")</f>
        <v>5</v>
      </c>
      <c r="J1778" s="1" t="str">
        <f ca="1">IFERROR(__xludf.DUMMYFUNCTION("GOOGLETRANSLATE(Q1778,""en"",""pt"")"),"Refrigerado")</f>
        <v>Refrigerado</v>
      </c>
      <c r="K1778" s="3">
        <v>44588</v>
      </c>
      <c r="L1778" s="3">
        <v>44593</v>
      </c>
      <c r="M1778" s="1">
        <v>594</v>
      </c>
      <c r="N1778" s="1" t="s">
        <v>5336</v>
      </c>
      <c r="O1778" s="1" t="s">
        <v>9648</v>
      </c>
      <c r="P1778" s="1">
        <v>159</v>
      </c>
      <c r="Q1778" s="1" t="s">
        <v>9649</v>
      </c>
      <c r="R1778">
        <f t="shared" ca="1" si="27"/>
        <v>0</v>
      </c>
      <c r="S1778">
        <f t="shared" ca="1" si="27"/>
        <v>0</v>
      </c>
    </row>
    <row r="1779" spans="1:19" ht="13.2">
      <c r="A1779" s="1" t="s">
        <v>9650</v>
      </c>
      <c r="B1779" s="1">
        <v>23</v>
      </c>
      <c r="C1779" s="1" t="str">
        <f ca="1">IFERROR(__xludf.DUMMYFUNCTION("GOOGLETRANSLATE(D1779,""en"",""pt"")"),"Pequeno")</f>
        <v>Pequeno</v>
      </c>
      <c r="D1779" s="3">
        <v>44886</v>
      </c>
      <c r="E1779" s="1">
        <v>4</v>
      </c>
      <c r="F1779" s="2" t="str">
        <f ca="1">IFERROR(__xludf.DUMMYFUNCTION("GOOGLETRANSLATE(I1779,""en"",""pt"")"),"Iogurte")</f>
        <v>Iogurte</v>
      </c>
      <c r="G1779" s="1" t="s">
        <v>9651</v>
      </c>
      <c r="H1779" s="1" t="s">
        <v>4946</v>
      </c>
      <c r="I1779" s="1" t="str">
        <f ca="1">IFERROR(__xludf.DUMMYFUNCTION("GOOGLETRANSLATE(O1779,""en"",""pt"")"),"26")</f>
        <v>26</v>
      </c>
      <c r="J1779" s="1" t="str">
        <f ca="1">IFERROR(__xludf.DUMMYFUNCTION("GOOGLETRANSLATE(Q1779,""en"",""pt"")"),"Refrigerado")</f>
        <v>Refrigerado</v>
      </c>
      <c r="K1779" s="3">
        <v>44883</v>
      </c>
      <c r="L1779" s="3">
        <v>44909</v>
      </c>
      <c r="M1779" s="1">
        <v>305</v>
      </c>
      <c r="N1779" s="1" t="s">
        <v>9652</v>
      </c>
      <c r="O1779" s="1" t="s">
        <v>9653</v>
      </c>
      <c r="P1779" s="1">
        <v>148</v>
      </c>
      <c r="Q1779" s="1" t="s">
        <v>5363</v>
      </c>
      <c r="R1779">
        <f t="shared" ca="1" si="27"/>
        <v>1</v>
      </c>
      <c r="S1779">
        <f t="shared" ca="1" si="27"/>
        <v>0</v>
      </c>
    </row>
    <row r="1780" spans="1:19" ht="13.2">
      <c r="A1780" s="1" t="s">
        <v>8844</v>
      </c>
      <c r="B1780" s="1">
        <v>47</v>
      </c>
      <c r="C1780" s="1" t="str">
        <f ca="1">IFERROR(__xludf.DUMMYFUNCTION("GOOGLETRANSLATE(D1780,""en"",""pt"")"),"Pequeno")</f>
        <v>Pequeno</v>
      </c>
      <c r="D1780" s="3">
        <v>43739</v>
      </c>
      <c r="E1780" s="1">
        <v>6</v>
      </c>
      <c r="F1780" s="2" t="str">
        <f ca="1">IFERROR(__xludf.DUMMYFUNCTION("GOOGLETRANSLATE(I1780,""en"",""pt"")"),"Coalhada")</f>
        <v>Coalhada</v>
      </c>
      <c r="G1780" s="1" t="s">
        <v>9654</v>
      </c>
      <c r="H1780" s="1" t="s">
        <v>8820</v>
      </c>
      <c r="I1780" s="1" t="str">
        <f ca="1">IFERROR(__xludf.DUMMYFUNCTION("GOOGLETRANSLATE(O1780,""en"",""pt"")"),"5")</f>
        <v>5</v>
      </c>
      <c r="J1780" s="1" t="str">
        <f ca="1">IFERROR(__xludf.DUMMYFUNCTION("GOOGLETRANSLATE(Q1780,""en"",""pt"")"),"Refrigerado")</f>
        <v>Refrigerado</v>
      </c>
      <c r="K1780" s="3">
        <v>43713</v>
      </c>
      <c r="L1780" s="3">
        <v>43718</v>
      </c>
      <c r="M1780" s="1">
        <v>453</v>
      </c>
      <c r="N1780" s="1" t="s">
        <v>211</v>
      </c>
      <c r="O1780" s="1" t="s">
        <v>9655</v>
      </c>
      <c r="P1780" s="1">
        <v>83</v>
      </c>
      <c r="Q1780" s="1" t="s">
        <v>9656</v>
      </c>
      <c r="R1780">
        <f t="shared" ca="1" si="27"/>
        <v>1</v>
      </c>
      <c r="S1780">
        <f t="shared" ca="1" si="27"/>
        <v>1</v>
      </c>
    </row>
    <row r="1781" spans="1:19" ht="13.2">
      <c r="A1781" s="1" t="s">
        <v>9657</v>
      </c>
      <c r="B1781" s="1">
        <v>42</v>
      </c>
      <c r="C1781" s="1" t="str">
        <f ca="1">IFERROR(__xludf.DUMMYFUNCTION("GOOGLETRANSLATE(D1781,""en"",""pt"")"),"Médio")</f>
        <v>Médio</v>
      </c>
      <c r="D1781" s="3">
        <v>44729</v>
      </c>
      <c r="E1781" s="1">
        <v>1</v>
      </c>
      <c r="F1781" s="2" t="str">
        <f ca="1">IFERROR(__xludf.DUMMYFUNCTION("GOOGLETRANSLATE(I1781,""en"",""pt"")"),"Leite")</f>
        <v>Leite</v>
      </c>
      <c r="G1781" s="1" t="s">
        <v>9658</v>
      </c>
      <c r="H1781" s="1" t="s">
        <v>9659</v>
      </c>
      <c r="I1781" s="1" t="str">
        <f ca="1">IFERROR(__xludf.DUMMYFUNCTION("GOOGLETRANSLATE(O1781,""en"",""pt"")"),"1")</f>
        <v>1</v>
      </c>
      <c r="J1781" s="1" t="str">
        <f ca="1">IFERROR(__xludf.DUMMYFUNCTION("GOOGLETRANSLATE(Q1781,""en"",""pt"")"),"Pacote de polietileno")</f>
        <v>Pacote de polietileno</v>
      </c>
      <c r="K1781" s="3">
        <v>44700</v>
      </c>
      <c r="L1781" s="3">
        <v>44701</v>
      </c>
      <c r="M1781" s="1">
        <v>72</v>
      </c>
      <c r="N1781" s="1" t="s">
        <v>9059</v>
      </c>
      <c r="O1781" s="1" t="s">
        <v>9660</v>
      </c>
      <c r="P1781" s="1">
        <v>346</v>
      </c>
      <c r="Q1781" s="1" t="s">
        <v>9661</v>
      </c>
      <c r="R1781">
        <f t="shared" ca="1" si="27"/>
        <v>0</v>
      </c>
      <c r="S1781">
        <f t="shared" ca="1" si="27"/>
        <v>0</v>
      </c>
    </row>
    <row r="1782" spans="1:19" ht="13.2">
      <c r="A1782" s="1" t="s">
        <v>9662</v>
      </c>
      <c r="B1782" s="1">
        <v>57</v>
      </c>
      <c r="C1782" s="1" t="str">
        <f ca="1">IFERROR(__xludf.DUMMYFUNCTION("GOOGLETRANSLATE(D1782,""en"",""pt"")"),"Médio")</f>
        <v>Médio</v>
      </c>
      <c r="D1782" s="3">
        <v>43634</v>
      </c>
      <c r="E1782" s="1">
        <v>4</v>
      </c>
      <c r="F1782" s="2" t="str">
        <f ca="1">IFERROR(__xludf.DUMMYFUNCTION("GOOGLETRANSLATE(I1782,""en"",""pt"")"),"Iogurte")</f>
        <v>Iogurte</v>
      </c>
      <c r="G1782" s="1" t="s">
        <v>9663</v>
      </c>
      <c r="H1782" s="1" t="s">
        <v>4820</v>
      </c>
      <c r="I1782" s="1" t="str">
        <f ca="1">IFERROR(__xludf.DUMMYFUNCTION("GOOGLETRANSLATE(O1782,""en"",""pt"")"),"25")</f>
        <v>25</v>
      </c>
      <c r="J1782" s="1" t="str">
        <f ca="1">IFERROR(__xludf.DUMMYFUNCTION("GOOGLETRANSLATE(Q1782,""en"",""pt"")"),"Refrigerado")</f>
        <v>Refrigerado</v>
      </c>
      <c r="K1782" s="3">
        <v>43583</v>
      </c>
      <c r="L1782" s="3">
        <v>43608</v>
      </c>
      <c r="M1782" s="1">
        <v>238</v>
      </c>
      <c r="N1782" s="1" t="s">
        <v>9664</v>
      </c>
      <c r="O1782" s="1" t="s">
        <v>9665</v>
      </c>
      <c r="P1782" s="1">
        <v>163</v>
      </c>
      <c r="Q1782" s="1" t="s">
        <v>9666</v>
      </c>
      <c r="R1782">
        <f t="shared" ca="1" si="27"/>
        <v>1</v>
      </c>
      <c r="S1782">
        <f t="shared" ca="1" si="27"/>
        <v>0</v>
      </c>
    </row>
    <row r="1783" spans="1:19" ht="13.2">
      <c r="A1783" s="1" t="s">
        <v>9667</v>
      </c>
      <c r="B1783" s="1">
        <v>23</v>
      </c>
      <c r="C1783" s="1" t="str">
        <f ca="1">IFERROR(__xludf.DUMMYFUNCTION("GOOGLETRANSLATE(D1783,""en"",""pt"")"),"Grande")</f>
        <v>Grande</v>
      </c>
      <c r="D1783" s="3">
        <v>44139</v>
      </c>
      <c r="E1783" s="1">
        <v>8</v>
      </c>
      <c r="F1783" s="2" t="str">
        <f ca="1">IFERROR(__xludf.DUMMYFUNCTION("GOOGLETRANSLATE(I1783,""en"",""pt"")"),"Soro de leite coalhado")</f>
        <v>Soro de leite coalhado</v>
      </c>
      <c r="G1783" s="1" t="s">
        <v>9668</v>
      </c>
      <c r="H1783" s="1" t="s">
        <v>6800</v>
      </c>
      <c r="I1783" s="1" t="str">
        <f ca="1">IFERROR(__xludf.DUMMYFUNCTION("GOOGLETRANSLATE(O1783,""en"",""pt"")"),"14")</f>
        <v>14</v>
      </c>
      <c r="J1783" s="1" t="str">
        <f ca="1">IFERROR(__xludf.DUMMYFUNCTION("GOOGLETRANSLATE(Q1783,""en"",""pt"")"),"Refrigerado")</f>
        <v>Refrigerado</v>
      </c>
      <c r="K1783" s="3">
        <v>44127</v>
      </c>
      <c r="L1783" s="3">
        <v>44141</v>
      </c>
      <c r="M1783" s="1">
        <v>443</v>
      </c>
      <c r="N1783" s="1" t="s">
        <v>2115</v>
      </c>
      <c r="O1783" s="1" t="s">
        <v>9669</v>
      </c>
      <c r="P1783" s="1">
        <v>109</v>
      </c>
      <c r="Q1783" s="1" t="s">
        <v>9670</v>
      </c>
      <c r="R1783">
        <f t="shared" ca="1" si="27"/>
        <v>1</v>
      </c>
      <c r="S1783">
        <f t="shared" ca="1" si="27"/>
        <v>0</v>
      </c>
    </row>
    <row r="1784" spans="1:19" ht="13.2">
      <c r="A1784" s="1" t="s">
        <v>9671</v>
      </c>
      <c r="B1784" s="1">
        <v>31</v>
      </c>
      <c r="C1784" s="1" t="str">
        <f ca="1">IFERROR(__xludf.DUMMYFUNCTION("GOOGLETRANSLATE(D1784,""en"",""pt"")"),"Pequeno")</f>
        <v>Pequeno</v>
      </c>
      <c r="D1784" s="3">
        <v>43508</v>
      </c>
      <c r="E1784" s="1">
        <v>7</v>
      </c>
      <c r="F1784" s="2" t="str">
        <f ca="1">IFERROR(__xludf.DUMMYFUNCTION("GOOGLETRANSLATE(I1784,""en"",""pt"")"),"Lassi")</f>
        <v>Lassi</v>
      </c>
      <c r="G1784" s="1" t="s">
        <v>9672</v>
      </c>
      <c r="H1784" s="1" t="s">
        <v>9673</v>
      </c>
      <c r="I1784" s="1" t="str">
        <f ca="1">IFERROR(__xludf.DUMMYFUNCTION("GOOGLETRANSLATE(O1784,""en"",""pt"")"),"15")</f>
        <v>15</v>
      </c>
      <c r="J1784" s="1" t="str">
        <f ca="1">IFERROR(__xludf.DUMMYFUNCTION("GOOGLETRANSLATE(Q1784,""en"",""pt"")"),"Refrigerado")</f>
        <v>Refrigerado</v>
      </c>
      <c r="K1784" s="3">
        <v>43452</v>
      </c>
      <c r="L1784" s="3">
        <v>43467</v>
      </c>
      <c r="M1784" s="1">
        <v>294</v>
      </c>
      <c r="N1784" s="1" t="s">
        <v>9674</v>
      </c>
      <c r="O1784" s="1" t="s">
        <v>9675</v>
      </c>
      <c r="P1784" s="1">
        <v>435</v>
      </c>
      <c r="Q1784" s="1" t="s">
        <v>9676</v>
      </c>
      <c r="R1784">
        <f t="shared" ca="1" si="27"/>
        <v>1</v>
      </c>
      <c r="S1784">
        <f t="shared" ca="1" si="27"/>
        <v>0</v>
      </c>
    </row>
    <row r="1785" spans="1:19" ht="13.2">
      <c r="A1785" s="1" t="s">
        <v>9677</v>
      </c>
      <c r="B1785" s="1">
        <v>58</v>
      </c>
      <c r="C1785" s="1" t="str">
        <f ca="1">IFERROR(__xludf.DUMMYFUNCTION("GOOGLETRANSLATE(D1785,""en"",""pt"")"),"Grande")</f>
        <v>Grande</v>
      </c>
      <c r="D1785" s="3">
        <v>44338</v>
      </c>
      <c r="E1785" s="1">
        <v>7</v>
      </c>
      <c r="F1785" s="2" t="str">
        <f ca="1">IFERROR(__xludf.DUMMYFUNCTION("GOOGLETRANSLATE(I1785,""en"",""pt"")"),"Lassi")</f>
        <v>Lassi</v>
      </c>
      <c r="G1785" s="1" t="s">
        <v>9678</v>
      </c>
      <c r="H1785" s="1" t="s">
        <v>1265</v>
      </c>
      <c r="I1785" s="1" t="str">
        <f ca="1">IFERROR(__xludf.DUMMYFUNCTION("GOOGLETRANSLATE(O1785,""en"",""pt"")"),"14")</f>
        <v>14</v>
      </c>
      <c r="J1785" s="1" t="str">
        <f ca="1">IFERROR(__xludf.DUMMYFUNCTION("GOOGLETRANSLATE(Q1785,""en"",""pt"")"),"Refrigerado")</f>
        <v>Refrigerado</v>
      </c>
      <c r="K1785" s="3">
        <v>44324</v>
      </c>
      <c r="L1785" s="3">
        <v>44338</v>
      </c>
      <c r="M1785" s="1">
        <v>425</v>
      </c>
      <c r="N1785" s="6">
        <v>45367</v>
      </c>
      <c r="O1785" s="1" t="s">
        <v>9679</v>
      </c>
      <c r="P1785" s="1">
        <v>474</v>
      </c>
      <c r="Q1785" s="1" t="s">
        <v>9680</v>
      </c>
      <c r="R1785">
        <f t="shared" ca="1" si="27"/>
        <v>1</v>
      </c>
      <c r="S1785">
        <f t="shared" ca="1" si="27"/>
        <v>1</v>
      </c>
    </row>
    <row r="1786" spans="1:19" ht="13.2">
      <c r="A1786" s="1" t="s">
        <v>9681</v>
      </c>
      <c r="B1786" s="1">
        <v>50</v>
      </c>
      <c r="C1786" s="1" t="str">
        <f ca="1">IFERROR(__xludf.DUMMYFUNCTION("GOOGLETRANSLATE(D1786,""en"",""pt"")"),"Médio")</f>
        <v>Médio</v>
      </c>
      <c r="D1786" s="3">
        <v>44255</v>
      </c>
      <c r="E1786" s="1">
        <v>2</v>
      </c>
      <c r="F1786" s="2" t="str">
        <f ca="1">IFERROR(__xludf.DUMMYFUNCTION("GOOGLETRANSLATE(I1786,""en"",""pt"")"),"Manteiga")</f>
        <v>Manteiga</v>
      </c>
      <c r="G1786" s="1" t="s">
        <v>9682</v>
      </c>
      <c r="H1786" s="1" t="s">
        <v>7719</v>
      </c>
      <c r="I1786" s="1" t="str">
        <f ca="1">IFERROR(__xludf.DUMMYFUNCTION("GOOGLETRANSLATE(O1786,""en"",""pt"")"),"37")</f>
        <v>37</v>
      </c>
      <c r="J1786" s="1" t="str">
        <f ca="1">IFERROR(__xludf.DUMMYFUNCTION("GOOGLETRANSLATE(Q1786,""en"",""pt"")"),"Congeladas")</f>
        <v>Congeladas</v>
      </c>
      <c r="K1786" s="3">
        <v>44236</v>
      </c>
      <c r="L1786" s="3">
        <v>44273</v>
      </c>
      <c r="M1786" s="1">
        <v>532</v>
      </c>
      <c r="N1786" s="1" t="s">
        <v>876</v>
      </c>
      <c r="O1786" s="1" t="s">
        <v>9683</v>
      </c>
      <c r="P1786" s="1">
        <v>167</v>
      </c>
      <c r="Q1786" s="1" t="s">
        <v>9684</v>
      </c>
      <c r="R1786">
        <f t="shared" ca="1" si="27"/>
        <v>1</v>
      </c>
      <c r="S1786">
        <f t="shared" ca="1" si="27"/>
        <v>1</v>
      </c>
    </row>
    <row r="1787" spans="1:19" ht="13.2">
      <c r="A1787" s="1" t="s">
        <v>3752</v>
      </c>
      <c r="B1787" s="1">
        <v>36</v>
      </c>
      <c r="C1787" s="1" t="str">
        <f ca="1">IFERROR(__xludf.DUMMYFUNCTION("GOOGLETRANSLATE(D1787,""en"",""pt"")"),"Médio")</f>
        <v>Médio</v>
      </c>
      <c r="D1787" s="3">
        <v>43957</v>
      </c>
      <c r="E1787" s="1">
        <v>1</v>
      </c>
      <c r="F1787" s="2" t="str">
        <f ca="1">IFERROR(__xludf.DUMMYFUNCTION("GOOGLETRANSLATE(I1787,""en"",""pt"")"),"Leite")</f>
        <v>Leite</v>
      </c>
      <c r="G1787" s="1" t="s">
        <v>9685</v>
      </c>
      <c r="H1787" s="1" t="s">
        <v>2419</v>
      </c>
      <c r="I1787" s="1" t="str">
        <f ca="1">IFERROR(__xludf.DUMMYFUNCTION("GOOGLETRANSLATE(O1787,""en"",""pt"")"),"28")</f>
        <v>28</v>
      </c>
      <c r="J1787" s="1" t="str">
        <f ca="1">IFERROR(__xludf.DUMMYFUNCTION("GOOGLETRANSLATE(Q1787,""en"",""pt"")"),"Pacote Tetra")</f>
        <v>Pacote Tetra</v>
      </c>
      <c r="K1787" s="3">
        <v>43902</v>
      </c>
      <c r="L1787" s="3">
        <v>43930</v>
      </c>
      <c r="M1787" s="1">
        <v>12</v>
      </c>
      <c r="N1787" s="1" t="s">
        <v>9686</v>
      </c>
      <c r="O1787" s="1" t="s">
        <v>9687</v>
      </c>
      <c r="P1787" s="1">
        <v>737</v>
      </c>
      <c r="Q1787" s="1" t="s">
        <v>9689</v>
      </c>
      <c r="R1787">
        <f t="shared" ca="1" si="27"/>
        <v>1</v>
      </c>
      <c r="S1787">
        <f t="shared" ca="1" si="27"/>
        <v>1</v>
      </c>
    </row>
    <row r="1788" spans="1:19" ht="13.2">
      <c r="A1788" s="1" t="s">
        <v>9690</v>
      </c>
      <c r="B1788" s="1">
        <v>99</v>
      </c>
      <c r="C1788" s="1" t="str">
        <f ca="1">IFERROR(__xludf.DUMMYFUNCTION("GOOGLETRANSLATE(D1788,""en"",""pt"")"),"Médio")</f>
        <v>Médio</v>
      </c>
      <c r="D1788" s="3">
        <v>43682</v>
      </c>
      <c r="E1788" s="1">
        <v>7</v>
      </c>
      <c r="F1788" s="2" t="str">
        <f ca="1">IFERROR(__xludf.DUMMYFUNCTION("GOOGLETRANSLATE(I1788,""en"",""pt"")"),"Lassi")</f>
        <v>Lassi</v>
      </c>
      <c r="G1788" s="1" t="s">
        <v>9691</v>
      </c>
      <c r="H1788" s="1" t="s">
        <v>7220</v>
      </c>
      <c r="I1788" s="1" t="str">
        <f ca="1">IFERROR(__xludf.DUMMYFUNCTION("GOOGLETRANSLATE(O1788,""en"",""pt"")"),"16")</f>
        <v>16</v>
      </c>
      <c r="J1788" s="1" t="str">
        <f ca="1">IFERROR(__xludf.DUMMYFUNCTION("GOOGLETRANSLATE(Q1788,""en"",""pt"")"),"Refrigerado")</f>
        <v>Refrigerado</v>
      </c>
      <c r="K1788" s="3">
        <v>43648</v>
      </c>
      <c r="L1788" s="3">
        <v>43664</v>
      </c>
      <c r="M1788" s="1">
        <v>476</v>
      </c>
      <c r="N1788" s="1" t="s">
        <v>9692</v>
      </c>
      <c r="O1788" s="1" t="s">
        <v>9693</v>
      </c>
      <c r="P1788" s="1">
        <v>16</v>
      </c>
      <c r="Q1788" s="1" t="s">
        <v>9694</v>
      </c>
      <c r="R1788">
        <f t="shared" ca="1" si="27"/>
        <v>0</v>
      </c>
      <c r="S1788">
        <f t="shared" ca="1" si="27"/>
        <v>0</v>
      </c>
    </row>
    <row r="1789" spans="1:19" ht="13.2">
      <c r="A1789" s="1" t="s">
        <v>9695</v>
      </c>
      <c r="B1789" s="1">
        <v>46</v>
      </c>
      <c r="C1789" s="1" t="str">
        <f ca="1">IFERROR(__xludf.DUMMYFUNCTION("GOOGLETRANSLATE(D1789,""en"",""pt"")"),"Grande")</f>
        <v>Grande</v>
      </c>
      <c r="D1789" s="3">
        <v>44009</v>
      </c>
      <c r="E1789" s="1">
        <v>2</v>
      </c>
      <c r="F1789" s="2" t="str">
        <f ca="1">IFERROR(__xludf.DUMMYFUNCTION("GOOGLETRANSLATE(I1789,""en"",""pt"")"),"Manteiga")</f>
        <v>Manteiga</v>
      </c>
      <c r="G1789" s="1" t="s">
        <v>9696</v>
      </c>
      <c r="H1789" s="1" t="s">
        <v>9697</v>
      </c>
      <c r="I1789" s="1" t="str">
        <f ca="1">IFERROR(__xludf.DUMMYFUNCTION("GOOGLETRANSLATE(O1789,""en"",""pt"")"),"36")</f>
        <v>36</v>
      </c>
      <c r="J1789" s="1" t="str">
        <f ca="1">IFERROR(__xludf.DUMMYFUNCTION("GOOGLETRANSLATE(Q1789,""en"",""pt"")"),"Congeladas")</f>
        <v>Congeladas</v>
      </c>
      <c r="K1789" s="3">
        <v>44008</v>
      </c>
      <c r="L1789" s="3">
        <v>44044</v>
      </c>
      <c r="M1789" s="1">
        <v>52</v>
      </c>
      <c r="N1789" s="1" t="s">
        <v>2564</v>
      </c>
      <c r="O1789" s="1" t="s">
        <v>9698</v>
      </c>
      <c r="P1789" s="1">
        <v>60</v>
      </c>
      <c r="Q1789" s="1" t="s">
        <v>9699</v>
      </c>
      <c r="R1789">
        <f t="shared" ca="1" si="27"/>
        <v>1</v>
      </c>
      <c r="S1789">
        <f t="shared" ca="1" si="27"/>
        <v>0</v>
      </c>
    </row>
    <row r="1790" spans="1:19" ht="13.2">
      <c r="A1790" s="1" t="s">
        <v>9700</v>
      </c>
      <c r="B1790" s="1">
        <v>18</v>
      </c>
      <c r="C1790" s="1" t="str">
        <f ca="1">IFERROR(__xludf.DUMMYFUNCTION("GOOGLETRANSLATE(D1790,""en"",""pt"")"),"Médio")</f>
        <v>Médio</v>
      </c>
      <c r="D1790" s="3">
        <v>44731</v>
      </c>
      <c r="E1790" s="1">
        <v>4</v>
      </c>
      <c r="F1790" s="2" t="str">
        <f ca="1">IFERROR(__xludf.DUMMYFUNCTION("GOOGLETRANSLATE(I1790,""en"",""pt"")"),"Iogurte")</f>
        <v>Iogurte</v>
      </c>
      <c r="G1790" s="1" t="s">
        <v>9701</v>
      </c>
      <c r="H1790" s="1" t="s">
        <v>9010</v>
      </c>
      <c r="I1790" s="1" t="str">
        <f ca="1">IFERROR(__xludf.DUMMYFUNCTION("GOOGLETRANSLATE(O1790,""en"",""pt"")"),"22")</f>
        <v>22</v>
      </c>
      <c r="J1790" s="1" t="str">
        <f ca="1">IFERROR(__xludf.DUMMYFUNCTION("GOOGLETRANSLATE(Q1790,""en"",""pt"")"),"Congeladas")</f>
        <v>Congeladas</v>
      </c>
      <c r="K1790" s="3">
        <v>44695</v>
      </c>
      <c r="L1790" s="3">
        <v>44717</v>
      </c>
      <c r="M1790" s="1">
        <v>5</v>
      </c>
      <c r="N1790" s="1" t="s">
        <v>5883</v>
      </c>
      <c r="O1790" s="1" t="s">
        <v>9702</v>
      </c>
      <c r="P1790" s="1">
        <v>101</v>
      </c>
      <c r="Q1790" s="1" t="s">
        <v>9703</v>
      </c>
      <c r="R1790">
        <f t="shared" ca="1" si="27"/>
        <v>0</v>
      </c>
      <c r="S1790">
        <f t="shared" ca="1" si="27"/>
        <v>1</v>
      </c>
    </row>
    <row r="1791" spans="1:19" ht="13.2">
      <c r="A1791" s="1" t="s">
        <v>6902</v>
      </c>
      <c r="B1791" s="1">
        <v>40</v>
      </c>
      <c r="C1791" s="1" t="str">
        <f ca="1">IFERROR(__xludf.DUMMYFUNCTION("GOOGLETRANSLATE(D1791,""en"",""pt"")"),"Pequeno")</f>
        <v>Pequeno</v>
      </c>
      <c r="D1791" s="3">
        <v>43681</v>
      </c>
      <c r="E1791" s="1">
        <v>2</v>
      </c>
      <c r="F1791" s="2" t="str">
        <f ca="1">IFERROR(__xludf.DUMMYFUNCTION("GOOGLETRANSLATE(I1791,""en"",""pt"")"),"Manteiga")</f>
        <v>Manteiga</v>
      </c>
      <c r="G1791" s="1" t="s">
        <v>9704</v>
      </c>
      <c r="H1791" s="1" t="s">
        <v>3751</v>
      </c>
      <c r="I1791" s="1" t="str">
        <f ca="1">IFERROR(__xludf.DUMMYFUNCTION("GOOGLETRANSLATE(O1791,""en"",""pt"")"),"34")</f>
        <v>34</v>
      </c>
      <c r="J1791" s="1" t="str">
        <f ca="1">IFERROR(__xludf.DUMMYFUNCTION("GOOGLETRANSLATE(Q1791,""en"",""pt"")"),"Congeladas")</f>
        <v>Congeladas</v>
      </c>
      <c r="K1791" s="3">
        <v>43653</v>
      </c>
      <c r="L1791" s="3">
        <v>43687</v>
      </c>
      <c r="M1791" s="1">
        <v>40</v>
      </c>
      <c r="N1791" s="1" t="s">
        <v>9705</v>
      </c>
      <c r="O1791" s="5">
        <v>42036</v>
      </c>
      <c r="P1791" s="1">
        <v>409</v>
      </c>
      <c r="Q1791" s="1" t="s">
        <v>9706</v>
      </c>
      <c r="R1791">
        <f t="shared" ca="1" si="27"/>
        <v>0</v>
      </c>
      <c r="S1791">
        <f t="shared" ca="1" si="27"/>
        <v>1</v>
      </c>
    </row>
    <row r="1792" spans="1:19" ht="13.2">
      <c r="A1792" s="1" t="s">
        <v>9707</v>
      </c>
      <c r="B1792" s="1">
        <v>58</v>
      </c>
      <c r="C1792" s="1" t="str">
        <f ca="1">IFERROR(__xludf.DUMMYFUNCTION("GOOGLETRANSLATE(D1792,""en"",""pt"")"),"Grande")</f>
        <v>Grande</v>
      </c>
      <c r="D1792" s="3">
        <v>43762</v>
      </c>
      <c r="E1792" s="1">
        <v>2</v>
      </c>
      <c r="F1792" s="2" t="str">
        <f ca="1">IFERROR(__xludf.DUMMYFUNCTION("GOOGLETRANSLATE(I1792,""en"",""pt"")"),"Manteiga")</f>
        <v>Manteiga</v>
      </c>
      <c r="G1792" s="1" t="s">
        <v>9708</v>
      </c>
      <c r="H1792" s="1" t="s">
        <v>9709</v>
      </c>
      <c r="I1792" s="1" t="str">
        <f ca="1">IFERROR(__xludf.DUMMYFUNCTION("GOOGLETRANSLATE(O1792,""en"",""pt"")"),"28")</f>
        <v>28</v>
      </c>
      <c r="J1792" s="1" t="str">
        <f ca="1">IFERROR(__xludf.DUMMYFUNCTION("GOOGLETRANSLATE(Q1792,""en"",""pt"")"),"Congeladas")</f>
        <v>Congeladas</v>
      </c>
      <c r="K1792" s="3">
        <v>43722</v>
      </c>
      <c r="L1792" s="3">
        <v>43750</v>
      </c>
      <c r="M1792" s="1">
        <v>18</v>
      </c>
      <c r="N1792" s="1" t="s">
        <v>4529</v>
      </c>
      <c r="O1792" s="1" t="s">
        <v>9710</v>
      </c>
      <c r="P1792" s="1">
        <v>40</v>
      </c>
      <c r="Q1792" s="1" t="s">
        <v>2492</v>
      </c>
      <c r="R1792">
        <f t="shared" ca="1" si="27"/>
        <v>0</v>
      </c>
      <c r="S1792">
        <f t="shared" ca="1" si="27"/>
        <v>0</v>
      </c>
    </row>
    <row r="1793" spans="1:19" ht="13.2">
      <c r="A1793" s="1" t="s">
        <v>9711</v>
      </c>
      <c r="B1793" s="1">
        <v>20</v>
      </c>
      <c r="C1793" s="1" t="str">
        <f ca="1">IFERROR(__xludf.DUMMYFUNCTION("GOOGLETRANSLATE(D1793,""en"",""pt"")"),"Médio")</f>
        <v>Médio</v>
      </c>
      <c r="D1793" s="3">
        <v>44750</v>
      </c>
      <c r="E1793" s="1">
        <v>8</v>
      </c>
      <c r="F1793" s="2" t="str">
        <f ca="1">IFERROR(__xludf.DUMMYFUNCTION("GOOGLETRANSLATE(I1793,""en"",""pt"")"),"Soro de leite coalhado")</f>
        <v>Soro de leite coalhado</v>
      </c>
      <c r="G1793" s="1" t="s">
        <v>9712</v>
      </c>
      <c r="H1793" s="1" t="s">
        <v>1631</v>
      </c>
      <c r="I1793" s="1" t="str">
        <f ca="1">IFERROR(__xludf.DUMMYFUNCTION("GOOGLETRANSLATE(O1793,""en"",""pt"")"),"12")</f>
        <v>12</v>
      </c>
      <c r="J1793" s="1" t="str">
        <f ca="1">IFERROR(__xludf.DUMMYFUNCTION("GOOGLETRANSLATE(Q1793,""en"",""pt"")"),"Refrigerado")</f>
        <v>Refrigerado</v>
      </c>
      <c r="K1793" s="3">
        <v>44737</v>
      </c>
      <c r="L1793" s="3">
        <v>44749</v>
      </c>
      <c r="M1793" s="1">
        <v>62</v>
      </c>
      <c r="N1793" s="1" t="s">
        <v>6769</v>
      </c>
      <c r="O1793" s="1" t="s">
        <v>9713</v>
      </c>
      <c r="P1793" s="1">
        <v>55</v>
      </c>
      <c r="Q1793" s="1" t="s">
        <v>9715</v>
      </c>
      <c r="R1793">
        <f t="shared" ca="1" si="27"/>
        <v>0</v>
      </c>
      <c r="S1793">
        <f t="shared" ca="1" si="27"/>
        <v>1</v>
      </c>
    </row>
    <row r="1794" spans="1:19" ht="13.2">
      <c r="A1794" s="1" t="s">
        <v>9716</v>
      </c>
      <c r="B1794" s="1">
        <v>74</v>
      </c>
      <c r="C1794" s="1" t="str">
        <f ca="1">IFERROR(__xludf.DUMMYFUNCTION("GOOGLETRANSLATE(D1794,""en"",""pt"")"),"Grande")</f>
        <v>Grande</v>
      </c>
      <c r="D1794" s="3">
        <v>44115</v>
      </c>
      <c r="E1794" s="1">
        <v>8</v>
      </c>
      <c r="F1794" s="2" t="str">
        <f ca="1">IFERROR(__xludf.DUMMYFUNCTION("GOOGLETRANSLATE(I1794,""en"",""pt"")"),"Soro de leite coalhado")</f>
        <v>Soro de leite coalhado</v>
      </c>
      <c r="G1794" s="1" t="s">
        <v>9717</v>
      </c>
      <c r="H1794" s="1" t="s">
        <v>9718</v>
      </c>
      <c r="I1794" s="1" t="str">
        <f ca="1">IFERROR(__xludf.DUMMYFUNCTION("GOOGLETRANSLATE(O1794,""en"",""pt"")"),"9")</f>
        <v>9</v>
      </c>
      <c r="J1794" s="1" t="str">
        <f ca="1">IFERROR(__xludf.DUMMYFUNCTION("GOOGLETRANSLATE(Q1794,""en"",""pt"")"),"Refrigerado")</f>
        <v>Refrigerado</v>
      </c>
      <c r="K1794" s="3">
        <v>44103</v>
      </c>
      <c r="L1794" s="3">
        <v>44112</v>
      </c>
      <c r="M1794" s="1">
        <v>189</v>
      </c>
      <c r="N1794" s="1" t="s">
        <v>9719</v>
      </c>
      <c r="O1794" s="5">
        <v>2515913</v>
      </c>
      <c r="P1794" s="1">
        <v>281</v>
      </c>
      <c r="Q1794" s="1" t="s">
        <v>1481</v>
      </c>
      <c r="R1794">
        <f t="shared" ca="1" si="27"/>
        <v>0</v>
      </c>
      <c r="S1794">
        <f t="shared" ca="1" si="27"/>
        <v>0</v>
      </c>
    </row>
    <row r="1795" spans="1:19" ht="13.2">
      <c r="A1795" s="1" t="s">
        <v>9720</v>
      </c>
      <c r="B1795" s="1">
        <v>81</v>
      </c>
      <c r="C1795" s="1" t="str">
        <f ca="1">IFERROR(__xludf.DUMMYFUNCTION("GOOGLETRANSLATE(D1795,""en"",""pt"")"),"Grande")</f>
        <v>Grande</v>
      </c>
      <c r="D1795" s="3">
        <v>44109</v>
      </c>
      <c r="E1795" s="1">
        <v>8</v>
      </c>
      <c r="F1795" s="2" t="str">
        <f ca="1">IFERROR(__xludf.DUMMYFUNCTION("GOOGLETRANSLATE(I1795,""en"",""pt"")"),"Soro de leite coalhado")</f>
        <v>Soro de leite coalhado</v>
      </c>
      <c r="G1795" s="1" t="s">
        <v>9721</v>
      </c>
      <c r="H1795" s="1" t="s">
        <v>9722</v>
      </c>
      <c r="I1795" s="1" t="str">
        <f ca="1">IFERROR(__xludf.DUMMYFUNCTION("GOOGLETRANSLATE(O1795,""en"",""pt"")"),"14")</f>
        <v>14</v>
      </c>
      <c r="J1795" s="1" t="str">
        <f ca="1">IFERROR(__xludf.DUMMYFUNCTION("GOOGLETRANSLATE(Q1795,""en"",""pt"")"),"Refrigerado")</f>
        <v>Refrigerado</v>
      </c>
      <c r="K1795" s="3">
        <v>44102</v>
      </c>
      <c r="L1795" s="3">
        <v>44116</v>
      </c>
      <c r="M1795" s="1">
        <v>421</v>
      </c>
      <c r="N1795" s="1" t="s">
        <v>2193</v>
      </c>
      <c r="O1795" s="1" t="s">
        <v>9723</v>
      </c>
      <c r="P1795" s="1">
        <v>79</v>
      </c>
      <c r="Q1795" s="1" t="s">
        <v>9724</v>
      </c>
      <c r="R1795">
        <f t="shared" ref="R1795:S1858" ca="1" si="28">RANDBETWEEN(0,1)</f>
        <v>1</v>
      </c>
      <c r="S1795">
        <f t="shared" ca="1" si="28"/>
        <v>1</v>
      </c>
    </row>
    <row r="1796" spans="1:19" ht="13.2">
      <c r="A1796" s="1" t="s">
        <v>9725</v>
      </c>
      <c r="B1796" s="1">
        <v>73</v>
      </c>
      <c r="C1796" s="1" t="str">
        <f ca="1">IFERROR(__xludf.DUMMYFUNCTION("GOOGLETRANSLATE(D1796,""en"",""pt"")"),"Pequeno")</f>
        <v>Pequeno</v>
      </c>
      <c r="D1796" s="3">
        <v>43850</v>
      </c>
      <c r="E1796" s="1">
        <v>6</v>
      </c>
      <c r="F1796" s="2" t="str">
        <f ca="1">IFERROR(__xludf.DUMMYFUNCTION("GOOGLETRANSLATE(I1796,""en"",""pt"")"),"Coalhada")</f>
        <v>Coalhada</v>
      </c>
      <c r="G1796" s="1" t="s">
        <v>9726</v>
      </c>
      <c r="H1796" s="1" t="s">
        <v>9727</v>
      </c>
      <c r="I1796" s="1" t="str">
        <f ca="1">IFERROR(__xludf.DUMMYFUNCTION("GOOGLETRANSLATE(O1796,""en"",""pt"")"),"7")</f>
        <v>7</v>
      </c>
      <c r="J1796" s="1" t="str">
        <f ca="1">IFERROR(__xludf.DUMMYFUNCTION("GOOGLETRANSLATE(Q1796,""en"",""pt"")"),"Refrigerado")</f>
        <v>Refrigerado</v>
      </c>
      <c r="K1796" s="3">
        <v>43838</v>
      </c>
      <c r="L1796" s="3">
        <v>43845</v>
      </c>
      <c r="M1796" s="1">
        <v>109</v>
      </c>
      <c r="N1796" s="1" t="s">
        <v>9728</v>
      </c>
      <c r="O1796" s="1" t="s">
        <v>9729</v>
      </c>
      <c r="P1796" s="1">
        <v>100</v>
      </c>
      <c r="Q1796" s="1" t="s">
        <v>3369</v>
      </c>
      <c r="R1796">
        <f t="shared" ca="1" si="28"/>
        <v>0</v>
      </c>
      <c r="S1796">
        <f t="shared" ca="1" si="28"/>
        <v>0</v>
      </c>
    </row>
    <row r="1797" spans="1:19" ht="13.2">
      <c r="A1797" s="1" t="s">
        <v>9731</v>
      </c>
      <c r="B1797" s="1">
        <v>44</v>
      </c>
      <c r="C1797" s="1" t="str">
        <f ca="1">IFERROR(__xludf.DUMMYFUNCTION("GOOGLETRANSLATE(D1797,""en"",""pt"")"),"Médio")</f>
        <v>Médio</v>
      </c>
      <c r="D1797" s="3">
        <v>44609</v>
      </c>
      <c r="E1797" s="1">
        <v>7</v>
      </c>
      <c r="F1797" s="2" t="str">
        <f ca="1">IFERROR(__xludf.DUMMYFUNCTION("GOOGLETRANSLATE(I1797,""en"",""pt"")"),"Lassi")</f>
        <v>Lassi</v>
      </c>
      <c r="G1797" s="1" t="s">
        <v>9732</v>
      </c>
      <c r="H1797" s="1" t="s">
        <v>2702</v>
      </c>
      <c r="I1797" s="1" t="str">
        <f ca="1">IFERROR(__xludf.DUMMYFUNCTION("GOOGLETRANSLATE(O1797,""en"",""pt"")"),"12")</f>
        <v>12</v>
      </c>
      <c r="J1797" s="1" t="str">
        <f ca="1">IFERROR(__xludf.DUMMYFUNCTION("GOOGLETRANSLATE(Q1797,""en"",""pt"")"),"Refrigerado")</f>
        <v>Refrigerado</v>
      </c>
      <c r="K1797" s="3">
        <v>44562</v>
      </c>
      <c r="L1797" s="3">
        <v>44574</v>
      </c>
      <c r="M1797" s="1">
        <v>143</v>
      </c>
      <c r="N1797" s="1" t="s">
        <v>7122</v>
      </c>
      <c r="O1797" s="1" t="s">
        <v>9733</v>
      </c>
      <c r="P1797" s="1">
        <v>244</v>
      </c>
      <c r="Q1797" s="1" t="s">
        <v>1432</v>
      </c>
      <c r="R1797">
        <f t="shared" ca="1" si="28"/>
        <v>1</v>
      </c>
      <c r="S1797">
        <f t="shared" ca="1" si="28"/>
        <v>0</v>
      </c>
    </row>
    <row r="1798" spans="1:19" ht="13.2">
      <c r="A1798" s="1" t="s">
        <v>9735</v>
      </c>
      <c r="B1798" s="1">
        <v>46</v>
      </c>
      <c r="C1798" s="1" t="str">
        <f ca="1">IFERROR(__xludf.DUMMYFUNCTION("GOOGLETRANSLATE(D1798,""en"",""pt"")"),"Médio")</f>
        <v>Médio</v>
      </c>
      <c r="D1798" s="3">
        <v>44174</v>
      </c>
      <c r="E1798" s="1">
        <v>1</v>
      </c>
      <c r="F1798" s="2" t="str">
        <f ca="1">IFERROR(__xludf.DUMMYFUNCTION("GOOGLETRANSLATE(I1798,""en"",""pt"")"),"Leite")</f>
        <v>Leite</v>
      </c>
      <c r="G1798" s="1" t="s">
        <v>9736</v>
      </c>
      <c r="H1798" s="1" t="s">
        <v>9737</v>
      </c>
      <c r="I1798" s="1" t="str">
        <f ca="1">IFERROR(__xludf.DUMMYFUNCTION("GOOGLETRANSLATE(O1798,""en"",""pt"")"),"1")</f>
        <v>1</v>
      </c>
      <c r="J1798" s="1" t="str">
        <f ca="1">IFERROR(__xludf.DUMMYFUNCTION("GOOGLETRANSLATE(Q1798,""en"",""pt"")"),"Pacote de polietileno")</f>
        <v>Pacote de polietileno</v>
      </c>
      <c r="K1798" s="3">
        <v>44133</v>
      </c>
      <c r="L1798" s="3">
        <v>44134</v>
      </c>
      <c r="M1798" s="1">
        <v>221</v>
      </c>
      <c r="N1798" s="1" t="s">
        <v>612</v>
      </c>
      <c r="O1798" s="1" t="s">
        <v>9738</v>
      </c>
      <c r="P1798" s="1">
        <v>221</v>
      </c>
      <c r="Q1798" s="1" t="s">
        <v>9739</v>
      </c>
      <c r="R1798">
        <f t="shared" ca="1" si="28"/>
        <v>1</v>
      </c>
      <c r="S1798">
        <f t="shared" ca="1" si="28"/>
        <v>0</v>
      </c>
    </row>
    <row r="1799" spans="1:19" ht="13.2">
      <c r="A1799" s="1" t="s">
        <v>9740</v>
      </c>
      <c r="B1799" s="1">
        <v>55</v>
      </c>
      <c r="C1799" s="1" t="str">
        <f ca="1">IFERROR(__xludf.DUMMYFUNCTION("GOOGLETRANSLATE(D1799,""en"",""pt"")"),"Grande")</f>
        <v>Grande</v>
      </c>
      <c r="D1799" s="3">
        <v>44393</v>
      </c>
      <c r="E1799" s="1">
        <v>1</v>
      </c>
      <c r="F1799" s="2" t="str">
        <f ca="1">IFERROR(__xludf.DUMMYFUNCTION("GOOGLETRANSLATE(I1799,""en"",""pt"")"),"Leite")</f>
        <v>Leite</v>
      </c>
      <c r="G1799" s="1" t="s">
        <v>9741</v>
      </c>
      <c r="H1799" s="1" t="s">
        <v>9742</v>
      </c>
      <c r="I1799" s="1" t="str">
        <f ca="1">IFERROR(__xludf.DUMMYFUNCTION("GOOGLETRANSLATE(O1799,""en"",""pt"")"),"2")</f>
        <v>2</v>
      </c>
      <c r="J1799" s="1" t="str">
        <f ca="1">IFERROR(__xludf.DUMMYFUNCTION("GOOGLETRANSLATE(Q1799,""en"",""pt"")"),"Pacote de polietileno")</f>
        <v>Pacote de polietileno</v>
      </c>
      <c r="K1799" s="3">
        <v>44333</v>
      </c>
      <c r="L1799" s="3">
        <v>44335</v>
      </c>
      <c r="M1799" s="1">
        <v>94</v>
      </c>
      <c r="N1799" s="1" t="s">
        <v>1558</v>
      </c>
      <c r="O1799" s="1" t="s">
        <v>9743</v>
      </c>
      <c r="P1799" s="1">
        <v>389</v>
      </c>
      <c r="Q1799" s="1" t="s">
        <v>8207</v>
      </c>
      <c r="R1799">
        <f t="shared" ca="1" si="28"/>
        <v>0</v>
      </c>
      <c r="S1799">
        <f t="shared" ca="1" si="28"/>
        <v>1</v>
      </c>
    </row>
    <row r="1800" spans="1:19" ht="13.2">
      <c r="A1800" s="1" t="s">
        <v>9744</v>
      </c>
      <c r="B1800" s="1">
        <v>81</v>
      </c>
      <c r="C1800" s="1" t="str">
        <f ca="1">IFERROR(__xludf.DUMMYFUNCTION("GOOGLETRANSLATE(D1800,""en"",""pt"")"),"Grande")</f>
        <v>Grande</v>
      </c>
      <c r="D1800" s="3">
        <v>43523</v>
      </c>
      <c r="E1800" s="1">
        <v>5</v>
      </c>
      <c r="F1800" s="2" t="str">
        <f ca="1">IFERROR(__xludf.DUMMYFUNCTION("GOOGLETRANSLATE(I1800,""en"",""pt"")"),"Sorvete")</f>
        <v>Sorvete</v>
      </c>
      <c r="G1800" s="1" t="s">
        <v>7998</v>
      </c>
      <c r="H1800" s="1" t="s">
        <v>1894</v>
      </c>
      <c r="I1800" s="1" t="str">
        <f ca="1">IFERROR(__xludf.DUMMYFUNCTION("GOOGLETRANSLATE(O1800,""en"",""pt"")"),"28")</f>
        <v>28</v>
      </c>
      <c r="J1800" s="1" t="str">
        <f ca="1">IFERROR(__xludf.DUMMYFUNCTION("GOOGLETRANSLATE(Q1800,""en"",""pt"")"),"Congeladas")</f>
        <v>Congeladas</v>
      </c>
      <c r="K1800" s="3">
        <v>43495</v>
      </c>
      <c r="L1800" s="3">
        <v>43523</v>
      </c>
      <c r="M1800" s="1">
        <v>75</v>
      </c>
      <c r="N1800" s="1" t="s">
        <v>2740</v>
      </c>
      <c r="O1800" s="1" t="s">
        <v>9745</v>
      </c>
      <c r="P1800" s="1">
        <v>62</v>
      </c>
      <c r="Q1800" s="1" t="s">
        <v>9746</v>
      </c>
      <c r="R1800">
        <f t="shared" ca="1" si="28"/>
        <v>0</v>
      </c>
      <c r="S1800">
        <f t="shared" ca="1" si="28"/>
        <v>0</v>
      </c>
    </row>
    <row r="1801" spans="1:19" ht="13.2">
      <c r="A1801" s="1" t="s">
        <v>9747</v>
      </c>
      <c r="B1801" s="1">
        <v>64</v>
      </c>
      <c r="C1801" s="1" t="str">
        <f ca="1">IFERROR(__xludf.DUMMYFUNCTION("GOOGLETRANSLATE(D1801,""en"",""pt"")"),"Grande")</f>
        <v>Grande</v>
      </c>
      <c r="D1801" s="3">
        <v>44084</v>
      </c>
      <c r="E1801" s="1">
        <v>6</v>
      </c>
      <c r="F1801" s="2" t="str">
        <f ca="1">IFERROR(__xludf.DUMMYFUNCTION("GOOGLETRANSLATE(I1801,""en"",""pt"")"),"Coalhada")</f>
        <v>Coalhada</v>
      </c>
      <c r="G1801" s="1" t="s">
        <v>9748</v>
      </c>
      <c r="H1801" s="1" t="s">
        <v>9749</v>
      </c>
      <c r="I1801" s="1" t="str">
        <f ca="1">IFERROR(__xludf.DUMMYFUNCTION("GOOGLETRANSLATE(O1801,""en"",""pt"")"),"7")</f>
        <v>7</v>
      </c>
      <c r="J1801" s="1" t="str">
        <f ca="1">IFERROR(__xludf.DUMMYFUNCTION("GOOGLETRANSLATE(Q1801,""en"",""pt"")"),"Refrigerado")</f>
        <v>Refrigerado</v>
      </c>
      <c r="K1801" s="3">
        <v>44033</v>
      </c>
      <c r="L1801" s="3">
        <v>44040</v>
      </c>
      <c r="M1801" s="1">
        <v>144</v>
      </c>
      <c r="N1801" s="1" t="s">
        <v>8108</v>
      </c>
      <c r="O1801" s="1" t="s">
        <v>9750</v>
      </c>
      <c r="P1801" s="1">
        <v>778</v>
      </c>
      <c r="Q1801" s="1" t="s">
        <v>2827</v>
      </c>
      <c r="R1801">
        <f t="shared" ca="1" si="28"/>
        <v>0</v>
      </c>
      <c r="S1801">
        <f t="shared" ca="1" si="28"/>
        <v>1</v>
      </c>
    </row>
    <row r="1802" spans="1:19" ht="13.2">
      <c r="A1802" s="1" t="s">
        <v>9751</v>
      </c>
      <c r="B1802" s="1">
        <v>90</v>
      </c>
      <c r="C1802" s="1" t="str">
        <f ca="1">IFERROR(__xludf.DUMMYFUNCTION("GOOGLETRANSLATE(D1802,""en"",""pt"")"),"Médio")</f>
        <v>Médio</v>
      </c>
      <c r="D1802" s="3">
        <v>44540</v>
      </c>
      <c r="E1802" s="1">
        <v>1</v>
      </c>
      <c r="F1802" s="2" t="str">
        <f ca="1">IFERROR(__xludf.DUMMYFUNCTION("GOOGLETRANSLATE(I1802,""en"",""pt"")"),"Leite")</f>
        <v>Leite</v>
      </c>
      <c r="G1802" s="1" t="s">
        <v>9752</v>
      </c>
      <c r="H1802" s="1" t="s">
        <v>9753</v>
      </c>
      <c r="I1802" s="1" t="str">
        <f ca="1">IFERROR(__xludf.DUMMYFUNCTION("GOOGLETRANSLATE(O1802,""en"",""pt"")"),"21")</f>
        <v>21</v>
      </c>
      <c r="J1802" s="1" t="str">
        <f ca="1">IFERROR(__xludf.DUMMYFUNCTION("GOOGLETRANSLATE(Q1802,""en"",""pt"")"),"Pacote Tetra")</f>
        <v>Pacote Tetra</v>
      </c>
      <c r="K1802" s="3">
        <v>44495</v>
      </c>
      <c r="L1802" s="3">
        <v>44516</v>
      </c>
      <c r="M1802" s="1">
        <v>207</v>
      </c>
      <c r="N1802" s="6">
        <v>45400</v>
      </c>
      <c r="O1802" s="1" t="s">
        <v>9754</v>
      </c>
      <c r="P1802" s="1">
        <v>553</v>
      </c>
      <c r="Q1802" s="1" t="s">
        <v>240</v>
      </c>
      <c r="R1802">
        <f t="shared" ca="1" si="28"/>
        <v>1</v>
      </c>
      <c r="S1802">
        <f t="shared" ca="1" si="28"/>
        <v>1</v>
      </c>
    </row>
    <row r="1803" spans="1:19" ht="13.2">
      <c r="A1803" s="1" t="s">
        <v>9756</v>
      </c>
      <c r="B1803" s="1">
        <v>80</v>
      </c>
      <c r="C1803" s="1" t="str">
        <f ca="1">IFERROR(__xludf.DUMMYFUNCTION("GOOGLETRANSLATE(D1803,""en"",""pt"")"),"Médio")</f>
        <v>Médio</v>
      </c>
      <c r="D1803" s="3">
        <v>43699</v>
      </c>
      <c r="E1803" s="1">
        <v>7</v>
      </c>
      <c r="F1803" s="2" t="str">
        <f ca="1">IFERROR(__xludf.DUMMYFUNCTION("GOOGLETRANSLATE(I1803,""en"",""pt"")"),"Lassi")</f>
        <v>Lassi</v>
      </c>
      <c r="G1803" s="1" t="s">
        <v>9757</v>
      </c>
      <c r="H1803" s="1" t="s">
        <v>1702</v>
      </c>
      <c r="I1803" s="1" t="str">
        <f ca="1">IFERROR(__xludf.DUMMYFUNCTION("GOOGLETRANSLATE(O1803,""en"",""pt"")"),"12")</f>
        <v>12</v>
      </c>
      <c r="J1803" s="1" t="str">
        <f ca="1">IFERROR(__xludf.DUMMYFUNCTION("GOOGLETRANSLATE(Q1803,""en"",""pt"")"),"Refrigerado")</f>
        <v>Refrigerado</v>
      </c>
      <c r="K1803" s="3">
        <v>43670</v>
      </c>
      <c r="L1803" s="3">
        <v>43682</v>
      </c>
      <c r="M1803" s="1">
        <v>152</v>
      </c>
      <c r="N1803" s="1" t="s">
        <v>3589</v>
      </c>
      <c r="O1803" s="1" t="s">
        <v>9758</v>
      </c>
      <c r="P1803" s="1">
        <v>361</v>
      </c>
      <c r="Q1803" s="1" t="s">
        <v>9759</v>
      </c>
      <c r="R1803">
        <f t="shared" ca="1" si="28"/>
        <v>0</v>
      </c>
      <c r="S1803">
        <f t="shared" ca="1" si="28"/>
        <v>0</v>
      </c>
    </row>
    <row r="1804" spans="1:19" ht="13.2">
      <c r="A1804" s="1" t="s">
        <v>1097</v>
      </c>
      <c r="B1804" s="1">
        <v>69</v>
      </c>
      <c r="C1804" s="1" t="str">
        <f ca="1">IFERROR(__xludf.DUMMYFUNCTION("GOOGLETRANSLATE(D1804,""en"",""pt"")"),"Médio")</f>
        <v>Médio</v>
      </c>
      <c r="D1804" s="3">
        <v>44224</v>
      </c>
      <c r="E1804" s="1">
        <v>5</v>
      </c>
      <c r="F1804" s="2" t="str">
        <f ca="1">IFERROR(__xludf.DUMMYFUNCTION("GOOGLETRANSLATE(I1804,""en"",""pt"")"),"Sorvete")</f>
        <v>Sorvete</v>
      </c>
      <c r="G1804" s="1" t="s">
        <v>9760</v>
      </c>
      <c r="H1804" s="1" t="s">
        <v>817</v>
      </c>
      <c r="I1804" s="1" t="str">
        <f ca="1">IFERROR(__xludf.DUMMYFUNCTION("GOOGLETRANSLATE(O1804,""en"",""pt"")"),"23")</f>
        <v>23</v>
      </c>
      <c r="J1804" s="1" t="str">
        <f ca="1">IFERROR(__xludf.DUMMYFUNCTION("GOOGLETRANSLATE(Q1804,""en"",""pt"")"),"Congeladas")</f>
        <v>Congeladas</v>
      </c>
      <c r="K1804" s="3">
        <v>44167</v>
      </c>
      <c r="L1804" s="3">
        <v>44190</v>
      </c>
      <c r="M1804" s="1">
        <v>356</v>
      </c>
      <c r="N1804" s="6">
        <v>45487</v>
      </c>
      <c r="O1804" s="1" t="s">
        <v>9761</v>
      </c>
      <c r="P1804" s="1">
        <v>142</v>
      </c>
      <c r="Q1804" s="1" t="s">
        <v>9763</v>
      </c>
      <c r="R1804">
        <f t="shared" ca="1" si="28"/>
        <v>1</v>
      </c>
      <c r="S1804">
        <f t="shared" ca="1" si="28"/>
        <v>1</v>
      </c>
    </row>
    <row r="1805" spans="1:19" ht="13.2">
      <c r="A1805" s="1" t="s">
        <v>9764</v>
      </c>
      <c r="B1805" s="1">
        <v>49</v>
      </c>
      <c r="C1805" s="1" t="str">
        <f ca="1">IFERROR(__xludf.DUMMYFUNCTION("GOOGLETRANSLATE(D1805,""en"",""pt"")"),"Grande")</f>
        <v>Grande</v>
      </c>
      <c r="D1805" s="3">
        <v>43526</v>
      </c>
      <c r="E1805" s="1">
        <v>1</v>
      </c>
      <c r="F1805" s="2" t="str">
        <f ca="1">IFERROR(__xludf.DUMMYFUNCTION("GOOGLETRANSLATE(I1805,""en"",""pt"")"),"Leite")</f>
        <v>Leite</v>
      </c>
      <c r="G1805" s="1" t="s">
        <v>9115</v>
      </c>
      <c r="H1805" s="1" t="s">
        <v>8519</v>
      </c>
      <c r="I1805" s="1" t="str">
        <f ca="1">IFERROR(__xludf.DUMMYFUNCTION("GOOGLETRANSLATE(O1805,""en"",""pt"")"),"27")</f>
        <v>27</v>
      </c>
      <c r="J1805" s="1" t="str">
        <f ca="1">IFERROR(__xludf.DUMMYFUNCTION("GOOGLETRANSLATE(Q1805,""en"",""pt"")"),"Pacote Tetra")</f>
        <v>Pacote Tetra</v>
      </c>
      <c r="K1805" s="3">
        <v>43512</v>
      </c>
      <c r="L1805" s="3">
        <v>43539</v>
      </c>
      <c r="M1805" s="1">
        <v>791</v>
      </c>
      <c r="N1805" s="1" t="s">
        <v>5890</v>
      </c>
      <c r="O1805" s="1" t="s">
        <v>9765</v>
      </c>
      <c r="P1805" s="1">
        <v>4</v>
      </c>
      <c r="Q1805" s="1" t="s">
        <v>2353</v>
      </c>
      <c r="R1805">
        <f t="shared" ca="1" si="28"/>
        <v>1</v>
      </c>
      <c r="S1805">
        <f t="shared" ca="1" si="28"/>
        <v>1</v>
      </c>
    </row>
    <row r="1806" spans="1:19" ht="13.2">
      <c r="A1806" s="1" t="s">
        <v>9766</v>
      </c>
      <c r="B1806" s="1">
        <v>25</v>
      </c>
      <c r="C1806" s="1" t="str">
        <f ca="1">IFERROR(__xludf.DUMMYFUNCTION("GOOGLETRANSLATE(D1806,""en"",""pt"")"),"Pequeno")</f>
        <v>Pequeno</v>
      </c>
      <c r="D1806" s="3">
        <v>44298</v>
      </c>
      <c r="E1806" s="1">
        <v>2</v>
      </c>
      <c r="F1806" s="2" t="str">
        <f ca="1">IFERROR(__xludf.DUMMYFUNCTION("GOOGLETRANSLATE(I1806,""en"",""pt"")"),"Manteiga")</f>
        <v>Manteiga</v>
      </c>
      <c r="G1806" s="1" t="s">
        <v>9767</v>
      </c>
      <c r="H1806" s="1" t="s">
        <v>6017</v>
      </c>
      <c r="I1806" s="1" t="str">
        <f ca="1">IFERROR(__xludf.DUMMYFUNCTION("GOOGLETRANSLATE(O1806,""en"",""pt"")"),"40")</f>
        <v>40</v>
      </c>
      <c r="J1806" s="1" t="str">
        <f ca="1">IFERROR(__xludf.DUMMYFUNCTION("GOOGLETRANSLATE(Q1806,""en"",""pt"")"),"Refrigerado")</f>
        <v>Refrigerado</v>
      </c>
      <c r="K1806" s="3">
        <v>44249</v>
      </c>
      <c r="L1806" s="3">
        <v>44289</v>
      </c>
      <c r="M1806" s="1">
        <v>137</v>
      </c>
      <c r="N1806" s="1" t="s">
        <v>6743</v>
      </c>
      <c r="O1806" s="1" t="s">
        <v>9768</v>
      </c>
      <c r="P1806" s="1">
        <v>474</v>
      </c>
      <c r="Q1806" s="1" t="s">
        <v>9769</v>
      </c>
      <c r="R1806">
        <f t="shared" ca="1" si="28"/>
        <v>0</v>
      </c>
      <c r="S1806">
        <f t="shared" ca="1" si="28"/>
        <v>0</v>
      </c>
    </row>
    <row r="1807" spans="1:19" ht="13.2">
      <c r="A1807" s="1" t="s">
        <v>9770</v>
      </c>
      <c r="B1807" s="1">
        <v>82</v>
      </c>
      <c r="C1807" s="1" t="str">
        <f ca="1">IFERROR(__xludf.DUMMYFUNCTION("GOOGLETRANSLATE(D1807,""en"",""pt"")"),"Pequeno")</f>
        <v>Pequeno</v>
      </c>
      <c r="D1807" s="3">
        <v>43722</v>
      </c>
      <c r="E1807" s="1">
        <v>6</v>
      </c>
      <c r="F1807" s="2" t="str">
        <f ca="1">IFERROR(__xludf.DUMMYFUNCTION("GOOGLETRANSLATE(I1807,""en"",""pt"")"),"Coalhada")</f>
        <v>Coalhada</v>
      </c>
      <c r="G1807" s="1" t="s">
        <v>9771</v>
      </c>
      <c r="H1807" s="1" t="s">
        <v>9772</v>
      </c>
      <c r="I1807" s="1" t="str">
        <f ca="1">IFERROR(__xludf.DUMMYFUNCTION("GOOGLETRANSLATE(O1807,""en"",""pt"")"),"6")</f>
        <v>6</v>
      </c>
      <c r="J1807" s="1" t="str">
        <f ca="1">IFERROR(__xludf.DUMMYFUNCTION("GOOGLETRANSLATE(Q1807,""en"",""pt"")"),"Refrigerado")</f>
        <v>Refrigerado</v>
      </c>
      <c r="K1807" s="3">
        <v>43704</v>
      </c>
      <c r="L1807" s="3">
        <v>43710</v>
      </c>
      <c r="M1807" s="1">
        <v>450</v>
      </c>
      <c r="N1807" s="1" t="s">
        <v>540</v>
      </c>
      <c r="O1807" s="1" t="s">
        <v>9773</v>
      </c>
      <c r="P1807" s="1">
        <v>9</v>
      </c>
      <c r="Q1807" s="1" t="s">
        <v>9775</v>
      </c>
      <c r="R1807">
        <f t="shared" ca="1" si="28"/>
        <v>1</v>
      </c>
      <c r="S1807">
        <f t="shared" ca="1" si="28"/>
        <v>0</v>
      </c>
    </row>
    <row r="1808" spans="1:19" ht="13.2">
      <c r="A1808" s="1" t="s">
        <v>9776</v>
      </c>
      <c r="B1808" s="1">
        <v>46</v>
      </c>
      <c r="C1808" s="1" t="str">
        <f ca="1">IFERROR(__xludf.DUMMYFUNCTION("GOOGLETRANSLATE(D1808,""en"",""pt"")"),"Pequeno")</f>
        <v>Pequeno</v>
      </c>
      <c r="D1808" s="3">
        <v>44893</v>
      </c>
      <c r="E1808" s="1">
        <v>4</v>
      </c>
      <c r="F1808" s="2" t="str">
        <f ca="1">IFERROR(__xludf.DUMMYFUNCTION("GOOGLETRANSLATE(I1808,""en"",""pt"")"),"Iogurte")</f>
        <v>Iogurte</v>
      </c>
      <c r="G1808" s="1" t="s">
        <v>4705</v>
      </c>
      <c r="H1808" s="1" t="s">
        <v>9777</v>
      </c>
      <c r="I1808" s="1" t="str">
        <f ca="1">IFERROR(__xludf.DUMMYFUNCTION("GOOGLETRANSLATE(O1808,""en"",""pt"")"),"27")</f>
        <v>27</v>
      </c>
      <c r="J1808" s="1" t="str">
        <f ca="1">IFERROR(__xludf.DUMMYFUNCTION("GOOGLETRANSLATE(Q1808,""en"",""pt"")"),"Refrigerado")</f>
        <v>Refrigerado</v>
      </c>
      <c r="K1808" s="3">
        <v>44875</v>
      </c>
      <c r="L1808" s="3">
        <v>44902</v>
      </c>
      <c r="M1808" s="1">
        <v>17</v>
      </c>
      <c r="N1808" s="1" t="s">
        <v>9778</v>
      </c>
      <c r="O1808" s="1" t="s">
        <v>9779</v>
      </c>
      <c r="P1808" s="1">
        <v>866</v>
      </c>
      <c r="Q1808" s="1" t="s">
        <v>9780</v>
      </c>
      <c r="R1808">
        <f t="shared" ca="1" si="28"/>
        <v>1</v>
      </c>
      <c r="S1808">
        <f t="shared" ca="1" si="28"/>
        <v>1</v>
      </c>
    </row>
    <row r="1809" spans="1:19" ht="13.2">
      <c r="A1809" s="1" t="s">
        <v>9781</v>
      </c>
      <c r="B1809" s="1">
        <v>80</v>
      </c>
      <c r="C1809" s="1" t="str">
        <f ca="1">IFERROR(__xludf.DUMMYFUNCTION("GOOGLETRANSLATE(D1809,""en"",""pt"")"),"Pequeno")</f>
        <v>Pequeno</v>
      </c>
      <c r="D1809" s="3">
        <v>43999</v>
      </c>
      <c r="E1809" s="1">
        <v>5</v>
      </c>
      <c r="F1809" s="2" t="str">
        <f ca="1">IFERROR(__xludf.DUMMYFUNCTION("GOOGLETRANSLATE(I1809,""en"",""pt"")"),"Sorvete")</f>
        <v>Sorvete</v>
      </c>
      <c r="G1809" s="1" t="s">
        <v>9782</v>
      </c>
      <c r="H1809" s="1" t="s">
        <v>1178</v>
      </c>
      <c r="I1809" s="1" t="str">
        <f ca="1">IFERROR(__xludf.DUMMYFUNCTION("GOOGLETRANSLATE(O1809,""en"",""pt"")"),"21")</f>
        <v>21</v>
      </c>
      <c r="J1809" s="1" t="str">
        <f ca="1">IFERROR(__xludf.DUMMYFUNCTION("GOOGLETRANSLATE(Q1809,""en"",""pt"")"),"Congeladas")</f>
        <v>Congeladas</v>
      </c>
      <c r="K1809" s="3">
        <v>43982</v>
      </c>
      <c r="L1809" s="3">
        <v>44003</v>
      </c>
      <c r="M1809" s="1">
        <v>828</v>
      </c>
      <c r="N1809" s="1" t="s">
        <v>2414</v>
      </c>
      <c r="O1809" s="1" t="s">
        <v>9783</v>
      </c>
      <c r="P1809" s="1">
        <v>163</v>
      </c>
      <c r="Q1809" s="1" t="s">
        <v>9784</v>
      </c>
      <c r="R1809">
        <f t="shared" ca="1" si="28"/>
        <v>0</v>
      </c>
      <c r="S1809">
        <f t="shared" ca="1" si="28"/>
        <v>1</v>
      </c>
    </row>
    <row r="1810" spans="1:19" ht="13.2">
      <c r="A1810" s="1" t="s">
        <v>9785</v>
      </c>
      <c r="B1810" s="1">
        <v>64</v>
      </c>
      <c r="C1810" s="1" t="str">
        <f ca="1">IFERROR(__xludf.DUMMYFUNCTION("GOOGLETRANSLATE(D1810,""en"",""pt"")"),"Pequeno")</f>
        <v>Pequeno</v>
      </c>
      <c r="D1810" s="3">
        <v>44582</v>
      </c>
      <c r="E1810" s="1">
        <v>10</v>
      </c>
      <c r="F1810" s="2" t="str">
        <f ca="1">IFERROR(__xludf.DUMMYFUNCTION("GOOGLETRANSLATE(I1810,""en"",""pt"")"),"ghee")</f>
        <v>ghee</v>
      </c>
      <c r="G1810" s="1" t="s">
        <v>9786</v>
      </c>
      <c r="H1810" s="1" t="s">
        <v>9787</v>
      </c>
      <c r="I1810" s="1" t="str">
        <f ca="1">IFERROR(__xludf.DUMMYFUNCTION("GOOGLETRANSLATE(O1810,""en"",""pt"")"),"98")</f>
        <v>98</v>
      </c>
      <c r="J1810" s="1" t="str">
        <f ca="1">IFERROR(__xludf.DUMMYFUNCTION("GOOGLETRANSLATE(Q1810,""en"",""pt"")"),"Ambiente")</f>
        <v>Ambiente</v>
      </c>
      <c r="K1810" s="3">
        <v>44578</v>
      </c>
      <c r="L1810" s="3">
        <v>44676</v>
      </c>
      <c r="M1810" s="1">
        <v>46</v>
      </c>
      <c r="N1810" s="1" t="s">
        <v>4389</v>
      </c>
      <c r="O1810" s="1" t="s">
        <v>9788</v>
      </c>
      <c r="P1810" s="1">
        <v>128</v>
      </c>
      <c r="Q1810" s="1" t="s">
        <v>9789</v>
      </c>
      <c r="R1810">
        <f t="shared" ca="1" si="28"/>
        <v>0</v>
      </c>
      <c r="S1810">
        <f t="shared" ca="1" si="28"/>
        <v>1</v>
      </c>
    </row>
    <row r="1811" spans="1:19" ht="13.2">
      <c r="A1811" s="1" t="s">
        <v>9790</v>
      </c>
      <c r="B1811" s="1">
        <v>18</v>
      </c>
      <c r="C1811" s="1" t="str">
        <f ca="1">IFERROR(__xludf.DUMMYFUNCTION("GOOGLETRANSLATE(D1811,""en"",""pt"")"),"Médio")</f>
        <v>Médio</v>
      </c>
      <c r="D1811" s="3">
        <v>44289</v>
      </c>
      <c r="E1811" s="1">
        <v>6</v>
      </c>
      <c r="F1811" s="2" t="str">
        <f ca="1">IFERROR(__xludf.DUMMYFUNCTION("GOOGLETRANSLATE(I1811,""en"",""pt"")"),"Coalhada")</f>
        <v>Coalhada</v>
      </c>
      <c r="G1811" s="1" t="s">
        <v>9791</v>
      </c>
      <c r="H1811" s="1" t="s">
        <v>9792</v>
      </c>
      <c r="I1811" s="1" t="str">
        <f ca="1">IFERROR(__xludf.DUMMYFUNCTION("GOOGLETRANSLATE(O1811,""en"",""pt"")"),"7")</f>
        <v>7</v>
      </c>
      <c r="J1811" s="1" t="str">
        <f ca="1">IFERROR(__xludf.DUMMYFUNCTION("GOOGLETRANSLATE(Q1811,""en"",""pt"")"),"Refrigerado")</f>
        <v>Refrigerado</v>
      </c>
      <c r="K1811" s="3">
        <v>44246</v>
      </c>
      <c r="L1811" s="3">
        <v>44253</v>
      </c>
      <c r="M1811" s="1">
        <v>1</v>
      </c>
      <c r="N1811" s="1" t="s">
        <v>1560</v>
      </c>
      <c r="O1811" s="1" t="s">
        <v>1560</v>
      </c>
      <c r="P1811" s="1">
        <v>548</v>
      </c>
      <c r="Q1811" s="1" t="s">
        <v>9793</v>
      </c>
      <c r="R1811">
        <f t="shared" ca="1" si="28"/>
        <v>0</v>
      </c>
      <c r="S1811">
        <f t="shared" ca="1" si="28"/>
        <v>0</v>
      </c>
    </row>
    <row r="1812" spans="1:19" ht="13.2">
      <c r="A1812" s="1" t="s">
        <v>9794</v>
      </c>
      <c r="B1812" s="1">
        <v>87</v>
      </c>
      <c r="C1812" s="1" t="str">
        <f ca="1">IFERROR(__xludf.DUMMYFUNCTION("GOOGLETRANSLATE(D1812,""en"",""pt"")"),"Pequeno")</f>
        <v>Pequeno</v>
      </c>
      <c r="D1812" s="3">
        <v>44069</v>
      </c>
      <c r="E1812" s="1">
        <v>4</v>
      </c>
      <c r="F1812" s="2" t="str">
        <f ca="1">IFERROR(__xludf.DUMMYFUNCTION("GOOGLETRANSLATE(I1812,""en"",""pt"")"),"Iogurte")</f>
        <v>Iogurte</v>
      </c>
      <c r="G1812" s="1" t="s">
        <v>9795</v>
      </c>
      <c r="H1812" s="1" t="s">
        <v>9796</v>
      </c>
      <c r="I1812" s="1" t="str">
        <f ca="1">IFERROR(__xludf.DUMMYFUNCTION("GOOGLETRANSLATE(O1812,""en"",""pt"")"),"30")</f>
        <v>30</v>
      </c>
      <c r="J1812" s="1" t="str">
        <f ca="1">IFERROR(__xludf.DUMMYFUNCTION("GOOGLETRANSLATE(Q1812,""en"",""pt"")"),"Congeladas")</f>
        <v>Congeladas</v>
      </c>
      <c r="K1812" s="3">
        <v>44028</v>
      </c>
      <c r="L1812" s="3">
        <v>44058</v>
      </c>
      <c r="M1812" s="1">
        <v>17</v>
      </c>
      <c r="N1812" s="1" t="s">
        <v>1185</v>
      </c>
      <c r="O1812" s="1" t="s">
        <v>9797</v>
      </c>
      <c r="P1812" s="1">
        <v>7</v>
      </c>
      <c r="Q1812" s="1" t="s">
        <v>3546</v>
      </c>
      <c r="R1812">
        <f t="shared" ca="1" si="28"/>
        <v>1</v>
      </c>
      <c r="S1812">
        <f t="shared" ca="1" si="28"/>
        <v>1</v>
      </c>
    </row>
    <row r="1813" spans="1:19" ht="13.2">
      <c r="A1813" s="1" t="s">
        <v>9798</v>
      </c>
      <c r="B1813" s="1">
        <v>94</v>
      </c>
      <c r="C1813" s="1" t="str">
        <f ca="1">IFERROR(__xludf.DUMMYFUNCTION("GOOGLETRANSLATE(D1813,""en"",""pt"")"),"Pequeno")</f>
        <v>Pequeno</v>
      </c>
      <c r="D1813" s="3">
        <v>43670</v>
      </c>
      <c r="E1813" s="1">
        <v>6</v>
      </c>
      <c r="F1813" s="2" t="str">
        <f ca="1">IFERROR(__xludf.DUMMYFUNCTION("GOOGLETRANSLATE(I1813,""en"",""pt"")"),"Coalhada")</f>
        <v>Coalhada</v>
      </c>
      <c r="G1813" s="1" t="s">
        <v>4340</v>
      </c>
      <c r="H1813" s="1" t="s">
        <v>4630</v>
      </c>
      <c r="I1813" s="1" t="str">
        <f ca="1">IFERROR(__xludf.DUMMYFUNCTION("GOOGLETRANSLATE(O1813,""en"",""pt"")"),"7")</f>
        <v>7</v>
      </c>
      <c r="J1813" s="1" t="str">
        <f ca="1">IFERROR(__xludf.DUMMYFUNCTION("GOOGLETRANSLATE(Q1813,""en"",""pt"")"),"Refrigerado")</f>
        <v>Refrigerado</v>
      </c>
      <c r="K1813" s="3">
        <v>43633</v>
      </c>
      <c r="L1813" s="3">
        <v>43640</v>
      </c>
      <c r="M1813" s="1">
        <v>14</v>
      </c>
      <c r="N1813" s="1" t="s">
        <v>7491</v>
      </c>
      <c r="O1813" s="1" t="s">
        <v>9799</v>
      </c>
      <c r="P1813" s="1">
        <v>20</v>
      </c>
      <c r="Q1813" s="1" t="s">
        <v>6751</v>
      </c>
      <c r="R1813">
        <f t="shared" ca="1" si="28"/>
        <v>0</v>
      </c>
      <c r="S1813">
        <f t="shared" ca="1" si="28"/>
        <v>1</v>
      </c>
    </row>
    <row r="1814" spans="1:19" ht="13.2">
      <c r="A1814" s="1" t="s">
        <v>9800</v>
      </c>
      <c r="B1814" s="1">
        <v>29</v>
      </c>
      <c r="C1814" s="1" t="str">
        <f ca="1">IFERROR(__xludf.DUMMYFUNCTION("GOOGLETRANSLATE(D1814,""en"",""pt"")"),"Grande")</f>
        <v>Grande</v>
      </c>
      <c r="D1814" s="3">
        <v>43542</v>
      </c>
      <c r="E1814" s="1">
        <v>5</v>
      </c>
      <c r="F1814" s="2" t="str">
        <f ca="1">IFERROR(__xludf.DUMMYFUNCTION("GOOGLETRANSLATE(I1814,""en"",""pt"")"),"Sorvete")</f>
        <v>Sorvete</v>
      </c>
      <c r="G1814" s="1" t="s">
        <v>9801</v>
      </c>
      <c r="H1814" s="1" t="s">
        <v>5796</v>
      </c>
      <c r="I1814" s="1" t="str">
        <f ca="1">IFERROR(__xludf.DUMMYFUNCTION("GOOGLETRANSLATE(O1814,""en"",""pt"")"),"22")</f>
        <v>22</v>
      </c>
      <c r="J1814" s="1" t="str">
        <f ca="1">IFERROR(__xludf.DUMMYFUNCTION("GOOGLETRANSLATE(Q1814,""en"",""pt"")"),"Congeladas")</f>
        <v>Congeladas</v>
      </c>
      <c r="K1814" s="3">
        <v>43516</v>
      </c>
      <c r="L1814" s="3">
        <v>43538</v>
      </c>
      <c r="M1814" s="1">
        <v>177</v>
      </c>
      <c r="N1814" s="1" t="s">
        <v>9802</v>
      </c>
      <c r="O1814" s="1" t="s">
        <v>9803</v>
      </c>
      <c r="P1814" s="1">
        <v>306</v>
      </c>
      <c r="Q1814" s="1" t="s">
        <v>27</v>
      </c>
      <c r="R1814">
        <f t="shared" ca="1" si="28"/>
        <v>0</v>
      </c>
      <c r="S1814">
        <f t="shared" ca="1" si="28"/>
        <v>0</v>
      </c>
    </row>
    <row r="1815" spans="1:19" ht="13.2">
      <c r="A1815" s="1" t="s">
        <v>9804</v>
      </c>
      <c r="B1815" s="1">
        <v>97</v>
      </c>
      <c r="C1815" s="1" t="str">
        <f ca="1">IFERROR(__xludf.DUMMYFUNCTION("GOOGLETRANSLATE(D1815,""en"",""pt"")"),"Pequeno")</f>
        <v>Pequeno</v>
      </c>
      <c r="D1815" s="3">
        <v>44155</v>
      </c>
      <c r="E1815" s="1">
        <v>3</v>
      </c>
      <c r="F1815" s="2" t="str">
        <f ca="1">IFERROR(__xludf.DUMMYFUNCTION("GOOGLETRANSLATE(I1815,""en"",""pt"")"),"Queijo")</f>
        <v>Queijo</v>
      </c>
      <c r="G1815" s="1" t="s">
        <v>9805</v>
      </c>
      <c r="H1815" s="1" t="s">
        <v>1540</v>
      </c>
      <c r="I1815" s="1" t="str">
        <f ca="1">IFERROR(__xludf.DUMMYFUNCTION("GOOGLETRANSLATE(O1815,""en"",""pt"")"),"58")</f>
        <v>58</v>
      </c>
      <c r="J1815" s="1" t="str">
        <f ca="1">IFERROR(__xludf.DUMMYFUNCTION("GOOGLETRANSLATE(Q1815,""en"",""pt"")"),"Refrigerado")</f>
        <v>Refrigerado</v>
      </c>
      <c r="K1815" s="3">
        <v>44140</v>
      </c>
      <c r="L1815" s="3">
        <v>44198</v>
      </c>
      <c r="M1815" s="1">
        <v>8</v>
      </c>
      <c r="N1815" s="1" t="s">
        <v>9806</v>
      </c>
      <c r="O1815" s="1" t="s">
        <v>9807</v>
      </c>
      <c r="P1815" s="1">
        <v>224</v>
      </c>
      <c r="Q1815" s="1" t="s">
        <v>9808</v>
      </c>
      <c r="R1815">
        <f t="shared" ca="1" si="28"/>
        <v>0</v>
      </c>
      <c r="S1815">
        <f t="shared" ca="1" si="28"/>
        <v>1</v>
      </c>
    </row>
    <row r="1816" spans="1:19" ht="13.2">
      <c r="A1816" s="1" t="s">
        <v>9809</v>
      </c>
      <c r="B1816" s="1">
        <v>84</v>
      </c>
      <c r="C1816" s="1" t="str">
        <f ca="1">IFERROR(__xludf.DUMMYFUNCTION("GOOGLETRANSLATE(D1816,""en"",""pt"")"),"Grande")</f>
        <v>Grande</v>
      </c>
      <c r="D1816" s="3">
        <v>44024</v>
      </c>
      <c r="E1816" s="1">
        <v>2</v>
      </c>
      <c r="F1816" s="2" t="str">
        <f ca="1">IFERROR(__xludf.DUMMYFUNCTION("GOOGLETRANSLATE(I1816,""en"",""pt"")"),"Manteiga")</f>
        <v>Manteiga</v>
      </c>
      <c r="G1816" s="1" t="s">
        <v>9810</v>
      </c>
      <c r="H1816" s="1" t="s">
        <v>4647</v>
      </c>
      <c r="I1816" s="1" t="str">
        <f ca="1">IFERROR(__xludf.DUMMYFUNCTION("GOOGLETRANSLATE(O1816,""en"",""pt"")"),"25")</f>
        <v>25</v>
      </c>
      <c r="J1816" s="1" t="str">
        <f ca="1">IFERROR(__xludf.DUMMYFUNCTION("GOOGLETRANSLATE(Q1816,""en"",""pt"")"),"Congeladas")</f>
        <v>Congeladas</v>
      </c>
      <c r="K1816" s="3">
        <v>43982</v>
      </c>
      <c r="L1816" s="3">
        <v>44007</v>
      </c>
      <c r="M1816" s="1">
        <v>720</v>
      </c>
      <c r="N1816" s="1" t="s">
        <v>9811</v>
      </c>
      <c r="O1816" s="1" t="s">
        <v>9812</v>
      </c>
      <c r="P1816" s="1">
        <v>23</v>
      </c>
      <c r="Q1816" s="1" t="s">
        <v>9813</v>
      </c>
      <c r="R1816">
        <f t="shared" ca="1" si="28"/>
        <v>1</v>
      </c>
      <c r="S1816">
        <f t="shared" ca="1" si="28"/>
        <v>1</v>
      </c>
    </row>
    <row r="1817" spans="1:19" ht="13.2">
      <c r="A1817" s="1" t="s">
        <v>9814</v>
      </c>
      <c r="B1817" s="1">
        <v>30</v>
      </c>
      <c r="C1817" s="1" t="str">
        <f ca="1">IFERROR(__xludf.DUMMYFUNCTION("GOOGLETRANSLATE(D1817,""en"",""pt"")"),"Pequeno")</f>
        <v>Pequeno</v>
      </c>
      <c r="D1817" s="3">
        <v>43575</v>
      </c>
      <c r="E1817" s="1">
        <v>8</v>
      </c>
      <c r="F1817" s="2" t="str">
        <f ca="1">IFERROR(__xludf.DUMMYFUNCTION("GOOGLETRANSLATE(I1817,""en"",""pt"")"),"Soro de leite coalhado")</f>
        <v>Soro de leite coalhado</v>
      </c>
      <c r="G1817" s="1" t="s">
        <v>9815</v>
      </c>
      <c r="H1817" s="1" t="s">
        <v>7695</v>
      </c>
      <c r="I1817" s="1" t="str">
        <f ca="1">IFERROR(__xludf.DUMMYFUNCTION("GOOGLETRANSLATE(O1817,""en"",""pt"")"),"11")</f>
        <v>11</v>
      </c>
      <c r="J1817" s="1" t="str">
        <f ca="1">IFERROR(__xludf.DUMMYFUNCTION("GOOGLETRANSLATE(Q1817,""en"",""pt"")"),"Refrigerado")</f>
        <v>Refrigerado</v>
      </c>
      <c r="K1817" s="3">
        <v>43562</v>
      </c>
      <c r="L1817" s="3">
        <v>43573</v>
      </c>
      <c r="M1817" s="1">
        <v>514</v>
      </c>
      <c r="N1817" s="1" t="s">
        <v>9816</v>
      </c>
      <c r="O1817" s="1" t="s">
        <v>9817</v>
      </c>
      <c r="P1817" s="1">
        <v>319</v>
      </c>
      <c r="Q1817" s="1" t="s">
        <v>9818</v>
      </c>
      <c r="R1817">
        <f t="shared" ca="1" si="28"/>
        <v>1</v>
      </c>
      <c r="S1817">
        <f t="shared" ca="1" si="28"/>
        <v>0</v>
      </c>
    </row>
    <row r="1818" spans="1:19" ht="13.2">
      <c r="A1818" s="1" t="s">
        <v>9819</v>
      </c>
      <c r="B1818" s="1">
        <v>70</v>
      </c>
      <c r="C1818" s="1" t="str">
        <f ca="1">IFERROR(__xludf.DUMMYFUNCTION("GOOGLETRANSLATE(D1818,""en"",""pt"")"),"Grande")</f>
        <v>Grande</v>
      </c>
      <c r="D1818" s="3">
        <v>44526</v>
      </c>
      <c r="E1818" s="1">
        <v>8</v>
      </c>
      <c r="F1818" s="2" t="str">
        <f ca="1">IFERROR(__xludf.DUMMYFUNCTION("GOOGLETRANSLATE(I1818,""en"",""pt"")"),"Soro de leite coalhado")</f>
        <v>Soro de leite coalhado</v>
      </c>
      <c r="G1818" s="1" t="s">
        <v>9820</v>
      </c>
      <c r="H1818" s="1" t="s">
        <v>9821</v>
      </c>
      <c r="I1818" s="1" t="str">
        <f ca="1">IFERROR(__xludf.DUMMYFUNCTION("GOOGLETRANSLATE(O1818,""en"",""pt"")"),"13")</f>
        <v>13</v>
      </c>
      <c r="J1818" s="1" t="str">
        <f ca="1">IFERROR(__xludf.DUMMYFUNCTION("GOOGLETRANSLATE(Q1818,""en"",""pt"")"),"Refrigerado")</f>
        <v>Refrigerado</v>
      </c>
      <c r="K1818" s="3">
        <v>44477</v>
      </c>
      <c r="L1818" s="3">
        <v>44490</v>
      </c>
      <c r="M1818" s="1">
        <v>255</v>
      </c>
      <c r="N1818" s="1" t="s">
        <v>5453</v>
      </c>
      <c r="O1818" s="1" t="s">
        <v>9822</v>
      </c>
      <c r="P1818" s="1">
        <v>220</v>
      </c>
      <c r="Q1818" s="1" t="s">
        <v>9823</v>
      </c>
      <c r="R1818">
        <f t="shared" ca="1" si="28"/>
        <v>1</v>
      </c>
      <c r="S1818">
        <f t="shared" ca="1" si="28"/>
        <v>1</v>
      </c>
    </row>
    <row r="1819" spans="1:19" ht="13.2">
      <c r="A1819" s="1" t="s">
        <v>9824</v>
      </c>
      <c r="B1819" s="1">
        <v>12</v>
      </c>
      <c r="C1819" s="1" t="str">
        <f ca="1">IFERROR(__xludf.DUMMYFUNCTION("GOOGLETRANSLATE(D1819,""en"",""pt"")"),"Grande")</f>
        <v>Grande</v>
      </c>
      <c r="D1819" s="3">
        <v>43717</v>
      </c>
      <c r="E1819" s="1">
        <v>7</v>
      </c>
      <c r="F1819" s="2" t="str">
        <f ca="1">IFERROR(__xludf.DUMMYFUNCTION("GOOGLETRANSLATE(I1819,""en"",""pt"")"),"Lassi")</f>
        <v>Lassi</v>
      </c>
      <c r="G1819" s="1" t="s">
        <v>2902</v>
      </c>
      <c r="H1819" s="1" t="s">
        <v>5422</v>
      </c>
      <c r="I1819" s="1" t="str">
        <f ca="1">IFERROR(__xludf.DUMMYFUNCTION("GOOGLETRANSLATE(O1819,""en"",""pt"")"),"14")</f>
        <v>14</v>
      </c>
      <c r="J1819" s="1" t="str">
        <f ca="1">IFERROR(__xludf.DUMMYFUNCTION("GOOGLETRANSLATE(Q1819,""en"",""pt"")"),"Refrigerado")</f>
        <v>Refrigerado</v>
      </c>
      <c r="K1819" s="3">
        <v>43666</v>
      </c>
      <c r="L1819" s="3">
        <v>43680</v>
      </c>
      <c r="M1819" s="1">
        <v>37</v>
      </c>
      <c r="N1819" s="1" t="s">
        <v>778</v>
      </c>
      <c r="O1819" s="1" t="s">
        <v>9825</v>
      </c>
      <c r="P1819" s="1">
        <v>23</v>
      </c>
      <c r="Q1819" s="1" t="s">
        <v>1595</v>
      </c>
      <c r="R1819">
        <f t="shared" ca="1" si="28"/>
        <v>0</v>
      </c>
      <c r="S1819">
        <f t="shared" ca="1" si="28"/>
        <v>0</v>
      </c>
    </row>
    <row r="1820" spans="1:19" ht="13.2">
      <c r="A1820" s="1" t="s">
        <v>9827</v>
      </c>
      <c r="B1820" s="1">
        <v>39</v>
      </c>
      <c r="C1820" s="1" t="str">
        <f ca="1">IFERROR(__xludf.DUMMYFUNCTION("GOOGLETRANSLATE(D1820,""en"",""pt"")"),"Grande")</f>
        <v>Grande</v>
      </c>
      <c r="D1820" s="3">
        <v>43655</v>
      </c>
      <c r="E1820" s="1">
        <v>3</v>
      </c>
      <c r="F1820" s="2" t="str">
        <f ca="1">IFERROR(__xludf.DUMMYFUNCTION("GOOGLETRANSLATE(I1820,""en"",""pt"")"),"Queijo")</f>
        <v>Queijo</v>
      </c>
      <c r="G1820" s="1" t="s">
        <v>9828</v>
      </c>
      <c r="H1820" s="1" t="s">
        <v>9829</v>
      </c>
      <c r="I1820" s="1" t="str">
        <f ca="1">IFERROR(__xludf.DUMMYFUNCTION("GOOGLETRANSLATE(O1820,""en"",""pt"")"),"36")</f>
        <v>36</v>
      </c>
      <c r="J1820" s="1" t="str">
        <f ca="1">IFERROR(__xludf.DUMMYFUNCTION("GOOGLETRANSLATE(Q1820,""en"",""pt"")"),"Refrigerado")</f>
        <v>Refrigerado</v>
      </c>
      <c r="K1820" s="3">
        <v>43629</v>
      </c>
      <c r="L1820" s="3">
        <v>43665</v>
      </c>
      <c r="M1820" s="1">
        <v>39</v>
      </c>
      <c r="N1820" s="1" t="s">
        <v>9830</v>
      </c>
      <c r="O1820" s="1" t="s">
        <v>9831</v>
      </c>
      <c r="P1820" s="1">
        <v>48</v>
      </c>
      <c r="Q1820" s="1" t="s">
        <v>2885</v>
      </c>
      <c r="R1820">
        <f t="shared" ca="1" si="28"/>
        <v>1</v>
      </c>
      <c r="S1820">
        <f t="shared" ca="1" si="28"/>
        <v>0</v>
      </c>
    </row>
    <row r="1821" spans="1:19" ht="13.2">
      <c r="A1821" s="1" t="s">
        <v>9832</v>
      </c>
      <c r="B1821" s="1">
        <v>49</v>
      </c>
      <c r="C1821" s="1" t="str">
        <f ca="1">IFERROR(__xludf.DUMMYFUNCTION("GOOGLETRANSLATE(D1821,""en"",""pt"")"),"Pequeno")</f>
        <v>Pequeno</v>
      </c>
      <c r="D1821" s="3">
        <v>44083</v>
      </c>
      <c r="E1821" s="1">
        <v>9</v>
      </c>
      <c r="F1821" s="2" t="str">
        <f ca="1">IFERROR(__xludf.DUMMYFUNCTION("GOOGLETRANSLATE(I1821,""en"",""pt"")"),"Painel")</f>
        <v>Painel</v>
      </c>
      <c r="G1821" s="1" t="s">
        <v>9833</v>
      </c>
      <c r="H1821" s="1" t="s">
        <v>9834</v>
      </c>
      <c r="I1821" s="1" t="str">
        <f ca="1">IFERROR(__xludf.DUMMYFUNCTION("GOOGLETRANSLATE(O1821,""en"",""pt"")"),"12")</f>
        <v>12</v>
      </c>
      <c r="J1821" s="1" t="str">
        <f ca="1">IFERROR(__xludf.DUMMYFUNCTION("GOOGLETRANSLATE(Q1821,""en"",""pt"")"),"Refrigerado")</f>
        <v>Refrigerado</v>
      </c>
      <c r="K1821" s="3">
        <v>44053</v>
      </c>
      <c r="L1821" s="3">
        <v>44065</v>
      </c>
      <c r="M1821" s="1">
        <v>247</v>
      </c>
      <c r="N1821" s="1" t="s">
        <v>1951</v>
      </c>
      <c r="O1821" s="1" t="s">
        <v>9835</v>
      </c>
      <c r="P1821" s="1">
        <v>475</v>
      </c>
      <c r="Q1821" s="1" t="s">
        <v>1874</v>
      </c>
      <c r="R1821">
        <f t="shared" ca="1" si="28"/>
        <v>1</v>
      </c>
      <c r="S1821">
        <f t="shared" ca="1" si="28"/>
        <v>1</v>
      </c>
    </row>
    <row r="1822" spans="1:19" ht="13.2">
      <c r="A1822" s="1" t="s">
        <v>9836</v>
      </c>
      <c r="B1822" s="1">
        <v>100</v>
      </c>
      <c r="C1822" s="1" t="str">
        <f ca="1">IFERROR(__xludf.DUMMYFUNCTION("GOOGLETRANSLATE(D1822,""en"",""pt"")"),"Pequeno")</f>
        <v>Pequeno</v>
      </c>
      <c r="D1822" s="3">
        <v>43985</v>
      </c>
      <c r="E1822" s="1">
        <v>10</v>
      </c>
      <c r="F1822" s="2" t="str">
        <f ca="1">IFERROR(__xludf.DUMMYFUNCTION("GOOGLETRANSLATE(I1822,""en"",""pt"")"),"ghee")</f>
        <v>ghee</v>
      </c>
      <c r="G1822" s="1" t="s">
        <v>9837</v>
      </c>
      <c r="H1822" s="1" t="s">
        <v>8516</v>
      </c>
      <c r="I1822" s="1" t="str">
        <f ca="1">IFERROR(__xludf.DUMMYFUNCTION("GOOGLETRANSLATE(O1822,""en"",""pt"")"),"83")</f>
        <v>83</v>
      </c>
      <c r="J1822" s="1" t="str">
        <f ca="1">IFERROR(__xludf.DUMMYFUNCTION("GOOGLETRANSLATE(Q1822,""en"",""pt"")"),"Ambiente")</f>
        <v>Ambiente</v>
      </c>
      <c r="K1822" s="3">
        <v>43944</v>
      </c>
      <c r="L1822" s="3">
        <v>44027</v>
      </c>
      <c r="M1822" s="1">
        <v>207</v>
      </c>
      <c r="N1822" s="1" t="s">
        <v>2691</v>
      </c>
      <c r="O1822" s="1" t="s">
        <v>9838</v>
      </c>
      <c r="P1822" s="1">
        <v>63</v>
      </c>
      <c r="Q1822" s="1" t="s">
        <v>251</v>
      </c>
      <c r="R1822">
        <f t="shared" ca="1" si="28"/>
        <v>1</v>
      </c>
      <c r="S1822">
        <f t="shared" ca="1" si="28"/>
        <v>0</v>
      </c>
    </row>
    <row r="1823" spans="1:19" ht="13.2">
      <c r="A1823" s="1" t="s">
        <v>9839</v>
      </c>
      <c r="B1823" s="1">
        <v>39</v>
      </c>
      <c r="C1823" s="1" t="str">
        <f ca="1">IFERROR(__xludf.DUMMYFUNCTION("GOOGLETRANSLATE(D1823,""en"",""pt"")"),"Grande")</f>
        <v>Grande</v>
      </c>
      <c r="D1823" s="3">
        <v>43719</v>
      </c>
      <c r="E1823" s="1">
        <v>2</v>
      </c>
      <c r="F1823" s="2" t="str">
        <f ca="1">IFERROR(__xludf.DUMMYFUNCTION("GOOGLETRANSLATE(I1823,""en"",""pt"")"),"Manteiga")</f>
        <v>Manteiga</v>
      </c>
      <c r="G1823" s="1" t="s">
        <v>9840</v>
      </c>
      <c r="H1823" s="1" t="s">
        <v>9841</v>
      </c>
      <c r="I1823" s="1" t="str">
        <f ca="1">IFERROR(__xludf.DUMMYFUNCTION("GOOGLETRANSLATE(O1823,""en"",""pt"")"),"38")</f>
        <v>38</v>
      </c>
      <c r="J1823" s="1" t="str">
        <f ca="1">IFERROR(__xludf.DUMMYFUNCTION("GOOGLETRANSLATE(Q1823,""en"",""pt"")"),"Refrigerado")</f>
        <v>Refrigerado</v>
      </c>
      <c r="K1823" s="3">
        <v>43696</v>
      </c>
      <c r="L1823" s="3">
        <v>43734</v>
      </c>
      <c r="M1823" s="1">
        <v>285</v>
      </c>
      <c r="N1823" s="4">
        <v>45554</v>
      </c>
      <c r="O1823" s="5">
        <v>1377452</v>
      </c>
      <c r="P1823" s="1">
        <v>649</v>
      </c>
      <c r="Q1823" s="1" t="s">
        <v>7831</v>
      </c>
      <c r="R1823">
        <f t="shared" ca="1" si="28"/>
        <v>1</v>
      </c>
      <c r="S1823">
        <f t="shared" ca="1" si="28"/>
        <v>1</v>
      </c>
    </row>
    <row r="1824" spans="1:19" ht="13.2">
      <c r="A1824" s="1" t="s">
        <v>9842</v>
      </c>
      <c r="B1824" s="1">
        <v>62</v>
      </c>
      <c r="C1824" s="1" t="str">
        <f ca="1">IFERROR(__xludf.DUMMYFUNCTION("GOOGLETRANSLATE(D1824,""en"",""pt"")"),"Pequeno")</f>
        <v>Pequeno</v>
      </c>
      <c r="D1824" s="3">
        <v>44603</v>
      </c>
      <c r="E1824" s="1">
        <v>3</v>
      </c>
      <c r="F1824" s="2" t="str">
        <f ca="1">IFERROR(__xludf.DUMMYFUNCTION("GOOGLETRANSLATE(I1824,""en"",""pt"")"),"Queijo")</f>
        <v>Queijo</v>
      </c>
      <c r="G1824" s="1" t="s">
        <v>9843</v>
      </c>
      <c r="H1824" s="1" t="s">
        <v>9844</v>
      </c>
      <c r="I1824" s="1" t="str">
        <f ca="1">IFERROR(__xludf.DUMMYFUNCTION("GOOGLETRANSLATE(O1824,""en"",""pt"")"),"77")</f>
        <v>77</v>
      </c>
      <c r="J1824" s="1" t="str">
        <f ca="1">IFERROR(__xludf.DUMMYFUNCTION("GOOGLETRANSLATE(Q1824,""en"",""pt"")"),"Refrigerado")</f>
        <v>Refrigerado</v>
      </c>
      <c r="K1824" s="3">
        <v>44560</v>
      </c>
      <c r="L1824" s="3">
        <v>44637</v>
      </c>
      <c r="M1824" s="1">
        <v>329</v>
      </c>
      <c r="N1824" s="1" t="s">
        <v>9845</v>
      </c>
      <c r="O1824" s="1" t="s">
        <v>9846</v>
      </c>
      <c r="P1824" s="1">
        <v>518</v>
      </c>
      <c r="Q1824" s="1" t="s">
        <v>7736</v>
      </c>
      <c r="R1824">
        <f t="shared" ca="1" si="28"/>
        <v>0</v>
      </c>
      <c r="S1824">
        <f t="shared" ca="1" si="28"/>
        <v>1</v>
      </c>
    </row>
    <row r="1825" spans="1:19" ht="13.2">
      <c r="A1825" s="1" t="s">
        <v>9847</v>
      </c>
      <c r="B1825" s="1">
        <v>62</v>
      </c>
      <c r="C1825" s="1" t="str">
        <f ca="1">IFERROR(__xludf.DUMMYFUNCTION("GOOGLETRANSLATE(D1825,""en"",""pt"")"),"Pequeno")</f>
        <v>Pequeno</v>
      </c>
      <c r="D1825" s="3">
        <v>44858</v>
      </c>
      <c r="E1825" s="1">
        <v>9</v>
      </c>
      <c r="F1825" s="2" t="str">
        <f ca="1">IFERROR(__xludf.DUMMYFUNCTION("GOOGLETRANSLATE(I1825,""en"",""pt"")"),"Painel")</f>
        <v>Painel</v>
      </c>
      <c r="G1825" s="1" t="s">
        <v>9848</v>
      </c>
      <c r="H1825" s="1" t="s">
        <v>9849</v>
      </c>
      <c r="I1825" s="1" t="str">
        <f ca="1">IFERROR(__xludf.DUMMYFUNCTION("GOOGLETRANSLATE(O1825,""en"",""pt"")"),"14")</f>
        <v>14</v>
      </c>
      <c r="J1825" s="1" t="str">
        <f ca="1">IFERROR(__xludf.DUMMYFUNCTION("GOOGLETRANSLATE(Q1825,""en"",""pt"")"),"Refrigerado")</f>
        <v>Refrigerado</v>
      </c>
      <c r="K1825" s="3">
        <v>44845</v>
      </c>
      <c r="L1825" s="3">
        <v>44859</v>
      </c>
      <c r="M1825" s="1">
        <v>241</v>
      </c>
      <c r="N1825" s="1" t="s">
        <v>9073</v>
      </c>
      <c r="O1825" s="1" t="s">
        <v>9850</v>
      </c>
      <c r="P1825" s="1">
        <v>528</v>
      </c>
      <c r="Q1825" s="1" t="s">
        <v>9851</v>
      </c>
      <c r="R1825">
        <f t="shared" ca="1" si="28"/>
        <v>1</v>
      </c>
      <c r="S1825">
        <f t="shared" ca="1" si="28"/>
        <v>0</v>
      </c>
    </row>
    <row r="1826" spans="1:19" ht="13.2">
      <c r="A1826" s="1" t="s">
        <v>9852</v>
      </c>
      <c r="B1826" s="1">
        <v>71</v>
      </c>
      <c r="C1826" s="1" t="str">
        <f ca="1">IFERROR(__xludf.DUMMYFUNCTION("GOOGLETRANSLATE(D1826,""en"",""pt"")"),"Médio")</f>
        <v>Médio</v>
      </c>
      <c r="D1826" s="3">
        <v>44183</v>
      </c>
      <c r="E1826" s="1">
        <v>2</v>
      </c>
      <c r="F1826" s="2" t="str">
        <f ca="1">IFERROR(__xludf.DUMMYFUNCTION("GOOGLETRANSLATE(I1826,""en"",""pt"")"),"Manteiga")</f>
        <v>Manteiga</v>
      </c>
      <c r="G1826" s="1" t="s">
        <v>9853</v>
      </c>
      <c r="H1826" s="1" t="s">
        <v>9854</v>
      </c>
      <c r="I1826" s="1" t="str">
        <f ca="1">IFERROR(__xludf.DUMMYFUNCTION("GOOGLETRANSLATE(O1826,""en"",""pt"")"),"26")</f>
        <v>26</v>
      </c>
      <c r="J1826" s="1" t="str">
        <f ca="1">IFERROR(__xludf.DUMMYFUNCTION("GOOGLETRANSLATE(Q1826,""en"",""pt"")"),"Congeladas")</f>
        <v>Congeladas</v>
      </c>
      <c r="K1826" s="3">
        <v>44158</v>
      </c>
      <c r="L1826" s="3">
        <v>44184</v>
      </c>
      <c r="M1826" s="1">
        <v>64</v>
      </c>
      <c r="N1826" s="1" t="s">
        <v>9252</v>
      </c>
      <c r="O1826" s="1" t="s">
        <v>9855</v>
      </c>
      <c r="P1826" s="1">
        <v>270</v>
      </c>
      <c r="Q1826" s="1" t="s">
        <v>3459</v>
      </c>
      <c r="R1826">
        <f t="shared" ca="1" si="28"/>
        <v>1</v>
      </c>
      <c r="S1826">
        <f t="shared" ca="1" si="28"/>
        <v>1</v>
      </c>
    </row>
    <row r="1827" spans="1:19" ht="13.2">
      <c r="A1827" s="1" t="s">
        <v>9856</v>
      </c>
      <c r="B1827" s="1">
        <v>38</v>
      </c>
      <c r="C1827" s="1" t="str">
        <f ca="1">IFERROR(__xludf.DUMMYFUNCTION("GOOGLETRANSLATE(D1827,""en"",""pt"")"),"Grande")</f>
        <v>Grande</v>
      </c>
      <c r="D1827" s="3">
        <v>43647</v>
      </c>
      <c r="E1827" s="1">
        <v>5</v>
      </c>
      <c r="F1827" s="2" t="str">
        <f ca="1">IFERROR(__xludf.DUMMYFUNCTION("GOOGLETRANSLATE(I1827,""en"",""pt"")"),"Sorvete")</f>
        <v>Sorvete</v>
      </c>
      <c r="G1827" s="1" t="s">
        <v>9857</v>
      </c>
      <c r="H1827" s="1" t="s">
        <v>9858</v>
      </c>
      <c r="I1827" s="1" t="str">
        <f ca="1">IFERROR(__xludf.DUMMYFUNCTION("GOOGLETRANSLATE(O1827,""en"",""pt"")"),"23")</f>
        <v>23</v>
      </c>
      <c r="J1827" s="1" t="str">
        <f ca="1">IFERROR(__xludf.DUMMYFUNCTION("GOOGLETRANSLATE(Q1827,""en"",""pt"")"),"Congeladas")</f>
        <v>Congeladas</v>
      </c>
      <c r="K1827" s="3">
        <v>43607</v>
      </c>
      <c r="L1827" s="3">
        <v>43630</v>
      </c>
      <c r="M1827" s="1">
        <v>57</v>
      </c>
      <c r="N1827" s="1" t="s">
        <v>9859</v>
      </c>
      <c r="O1827" s="7">
        <v>1130914</v>
      </c>
      <c r="P1827" s="1">
        <v>500</v>
      </c>
      <c r="Q1827" s="1" t="s">
        <v>7192</v>
      </c>
      <c r="R1827">
        <f t="shared" ca="1" si="28"/>
        <v>1</v>
      </c>
      <c r="S1827">
        <f t="shared" ca="1" si="28"/>
        <v>0</v>
      </c>
    </row>
    <row r="1828" spans="1:19" ht="13.2">
      <c r="A1828" s="1" t="s">
        <v>9860</v>
      </c>
      <c r="B1828" s="1">
        <v>87</v>
      </c>
      <c r="C1828" s="1" t="str">
        <f ca="1">IFERROR(__xludf.DUMMYFUNCTION("GOOGLETRANSLATE(D1828,""en"",""pt"")"),"Pequeno")</f>
        <v>Pequeno</v>
      </c>
      <c r="D1828" s="3">
        <v>43806</v>
      </c>
      <c r="E1828" s="1">
        <v>2</v>
      </c>
      <c r="F1828" s="2" t="str">
        <f ca="1">IFERROR(__xludf.DUMMYFUNCTION("GOOGLETRANSLATE(I1828,""en"",""pt"")"),"Manteiga")</f>
        <v>Manteiga</v>
      </c>
      <c r="G1828" s="1" t="s">
        <v>9861</v>
      </c>
      <c r="H1828" s="1" t="s">
        <v>9862</v>
      </c>
      <c r="I1828" s="1" t="str">
        <f ca="1">IFERROR(__xludf.DUMMYFUNCTION("GOOGLETRANSLATE(O1828,""en"",""pt"")"),"40")</f>
        <v>40</v>
      </c>
      <c r="J1828" s="1" t="str">
        <f ca="1">IFERROR(__xludf.DUMMYFUNCTION("GOOGLETRANSLATE(Q1828,""en"",""pt"")"),"Congeladas")</f>
        <v>Congeladas</v>
      </c>
      <c r="K1828" s="3">
        <v>43757</v>
      </c>
      <c r="L1828" s="3">
        <v>43797</v>
      </c>
      <c r="M1828" s="1">
        <v>258</v>
      </c>
      <c r="N1828" s="1" t="s">
        <v>8198</v>
      </c>
      <c r="O1828" s="1" t="s">
        <v>9863</v>
      </c>
      <c r="P1828" s="1">
        <v>149</v>
      </c>
      <c r="Q1828" s="1" t="s">
        <v>9864</v>
      </c>
      <c r="R1828">
        <f t="shared" ca="1" si="28"/>
        <v>0</v>
      </c>
      <c r="S1828">
        <f t="shared" ca="1" si="28"/>
        <v>1</v>
      </c>
    </row>
    <row r="1829" spans="1:19" ht="13.2">
      <c r="A1829" s="1" t="s">
        <v>9865</v>
      </c>
      <c r="B1829" s="1">
        <v>17</v>
      </c>
      <c r="C1829" s="1" t="str">
        <f ca="1">IFERROR(__xludf.DUMMYFUNCTION("GOOGLETRANSLATE(D1829,""en"",""pt"")"),"Grande")</f>
        <v>Grande</v>
      </c>
      <c r="D1829" s="3">
        <v>43596</v>
      </c>
      <c r="E1829" s="1">
        <v>5</v>
      </c>
      <c r="F1829" s="2" t="str">
        <f ca="1">IFERROR(__xludf.DUMMYFUNCTION("GOOGLETRANSLATE(I1829,""en"",""pt"")"),"Sorvete")</f>
        <v>Sorvete</v>
      </c>
      <c r="G1829" s="1" t="s">
        <v>9866</v>
      </c>
      <c r="H1829" s="1" t="s">
        <v>47</v>
      </c>
      <c r="I1829" s="1" t="str">
        <f ca="1">IFERROR(__xludf.DUMMYFUNCTION("GOOGLETRANSLATE(O1829,""en"",""pt"")"),"29")</f>
        <v>29</v>
      </c>
      <c r="J1829" s="1" t="str">
        <f ca="1">IFERROR(__xludf.DUMMYFUNCTION("GOOGLETRANSLATE(Q1829,""en"",""pt"")"),"Congeladas")</f>
        <v>Congeladas</v>
      </c>
      <c r="K1829" s="3">
        <v>43563</v>
      </c>
      <c r="L1829" s="3">
        <v>43592</v>
      </c>
      <c r="M1829" s="1">
        <v>82</v>
      </c>
      <c r="N1829" s="1" t="s">
        <v>5179</v>
      </c>
      <c r="O1829" s="1" t="s">
        <v>9867</v>
      </c>
      <c r="P1829" s="1">
        <v>598</v>
      </c>
      <c r="Q1829" s="1" t="s">
        <v>9868</v>
      </c>
      <c r="R1829">
        <f t="shared" ca="1" si="28"/>
        <v>1</v>
      </c>
      <c r="S1829">
        <f t="shared" ca="1" si="28"/>
        <v>1</v>
      </c>
    </row>
    <row r="1830" spans="1:19" ht="13.2">
      <c r="A1830" s="1" t="s">
        <v>7691</v>
      </c>
      <c r="B1830" s="1">
        <v>66</v>
      </c>
      <c r="C1830" s="1" t="str">
        <f ca="1">IFERROR(__xludf.DUMMYFUNCTION("GOOGLETRANSLATE(D1830,""en"",""pt"")"),"Pequeno")</f>
        <v>Pequeno</v>
      </c>
      <c r="D1830" s="3">
        <v>44760</v>
      </c>
      <c r="E1830" s="1">
        <v>6</v>
      </c>
      <c r="F1830" s="2" t="str">
        <f ca="1">IFERROR(__xludf.DUMMYFUNCTION("GOOGLETRANSLATE(I1830,""en"",""pt"")"),"Coalhada")</f>
        <v>Coalhada</v>
      </c>
      <c r="G1830" s="1" t="s">
        <v>9869</v>
      </c>
      <c r="H1830" s="1" t="s">
        <v>9870</v>
      </c>
      <c r="I1830" s="1" t="str">
        <f ca="1">IFERROR(__xludf.DUMMYFUNCTION("GOOGLETRANSLATE(O1830,""en"",""pt"")"),"5")</f>
        <v>5</v>
      </c>
      <c r="J1830" s="1" t="str">
        <f ca="1">IFERROR(__xludf.DUMMYFUNCTION("GOOGLETRANSLATE(Q1830,""en"",""pt"")"),"Refrigerado")</f>
        <v>Refrigerado</v>
      </c>
      <c r="K1830" s="3">
        <v>44733</v>
      </c>
      <c r="L1830" s="3">
        <v>44738</v>
      </c>
      <c r="M1830" s="1">
        <v>254</v>
      </c>
      <c r="N1830" s="1" t="s">
        <v>4409</v>
      </c>
      <c r="O1830" s="1" t="s">
        <v>9871</v>
      </c>
      <c r="P1830" s="1">
        <v>31</v>
      </c>
      <c r="Q1830" s="1" t="s">
        <v>9872</v>
      </c>
      <c r="R1830">
        <f t="shared" ca="1" si="28"/>
        <v>1</v>
      </c>
      <c r="S1830">
        <f t="shared" ca="1" si="28"/>
        <v>0</v>
      </c>
    </row>
    <row r="1831" spans="1:19" ht="13.2">
      <c r="A1831" s="1" t="s">
        <v>9873</v>
      </c>
      <c r="B1831" s="1">
        <v>66</v>
      </c>
      <c r="C1831" s="1" t="str">
        <f ca="1">IFERROR(__xludf.DUMMYFUNCTION("GOOGLETRANSLATE(D1831,""en"",""pt"")"),"Pequeno")</f>
        <v>Pequeno</v>
      </c>
      <c r="D1831" s="3">
        <v>43749</v>
      </c>
      <c r="E1831" s="1">
        <v>4</v>
      </c>
      <c r="F1831" s="2" t="str">
        <f ca="1">IFERROR(__xludf.DUMMYFUNCTION("GOOGLETRANSLATE(I1831,""en"",""pt"")"),"Iogurte")</f>
        <v>Iogurte</v>
      </c>
      <c r="G1831" s="1" t="s">
        <v>9874</v>
      </c>
      <c r="H1831" s="1" t="s">
        <v>9330</v>
      </c>
      <c r="I1831" s="1" t="str">
        <f ca="1">IFERROR(__xludf.DUMMYFUNCTION("GOOGLETRANSLATE(O1831,""en"",""pt"")"),"25")</f>
        <v>25</v>
      </c>
      <c r="J1831" s="1" t="str">
        <f ca="1">IFERROR(__xludf.DUMMYFUNCTION("GOOGLETRANSLATE(Q1831,""en"",""pt"")"),"Congeladas")</f>
        <v>Congeladas</v>
      </c>
      <c r="K1831" s="3">
        <v>43738</v>
      </c>
      <c r="L1831" s="3">
        <v>43763</v>
      </c>
      <c r="M1831" s="1">
        <v>148</v>
      </c>
      <c r="N1831" s="1" t="s">
        <v>9468</v>
      </c>
      <c r="O1831" s="5">
        <v>2289677</v>
      </c>
      <c r="P1831" s="1">
        <v>73</v>
      </c>
      <c r="Q1831" s="1" t="s">
        <v>323</v>
      </c>
      <c r="R1831">
        <f t="shared" ca="1" si="28"/>
        <v>0</v>
      </c>
      <c r="S1831">
        <f t="shared" ca="1" si="28"/>
        <v>0</v>
      </c>
    </row>
    <row r="1832" spans="1:19" ht="13.2">
      <c r="A1832" s="1" t="s">
        <v>3794</v>
      </c>
      <c r="B1832" s="1">
        <v>56</v>
      </c>
      <c r="C1832" s="1" t="str">
        <f ca="1">IFERROR(__xludf.DUMMYFUNCTION("GOOGLETRANSLATE(D1832,""en"",""pt"")"),"Pequeno")</f>
        <v>Pequeno</v>
      </c>
      <c r="D1832" s="3">
        <v>44549</v>
      </c>
      <c r="E1832" s="1">
        <v>8</v>
      </c>
      <c r="F1832" s="2" t="str">
        <f ca="1">IFERROR(__xludf.DUMMYFUNCTION("GOOGLETRANSLATE(I1832,""en"",""pt"")"),"Soro de leite coalhado")</f>
        <v>Soro de leite coalhado</v>
      </c>
      <c r="G1832" s="1" t="s">
        <v>9875</v>
      </c>
      <c r="H1832" s="1" t="s">
        <v>4535</v>
      </c>
      <c r="I1832" s="1" t="str">
        <f ca="1">IFERROR(__xludf.DUMMYFUNCTION("GOOGLETRANSLATE(O1832,""en"",""pt"")"),"14")</f>
        <v>14</v>
      </c>
      <c r="J1832" s="1" t="str">
        <f ca="1">IFERROR(__xludf.DUMMYFUNCTION("GOOGLETRANSLATE(Q1832,""en"",""pt"")"),"Refrigerado")</f>
        <v>Refrigerado</v>
      </c>
      <c r="K1832" s="3">
        <v>44521</v>
      </c>
      <c r="L1832" s="3">
        <v>44535</v>
      </c>
      <c r="M1832" s="1">
        <v>104</v>
      </c>
      <c r="N1832" s="1" t="s">
        <v>9876</v>
      </c>
      <c r="O1832" s="1" t="s">
        <v>9877</v>
      </c>
      <c r="P1832" s="1">
        <v>398</v>
      </c>
      <c r="Q1832" s="1" t="s">
        <v>9879</v>
      </c>
      <c r="R1832">
        <f t="shared" ca="1" si="28"/>
        <v>1</v>
      </c>
      <c r="S1832">
        <f t="shared" ca="1" si="28"/>
        <v>0</v>
      </c>
    </row>
    <row r="1833" spans="1:19" ht="13.2">
      <c r="A1833" s="1" t="s">
        <v>8442</v>
      </c>
      <c r="B1833" s="1">
        <v>25</v>
      </c>
      <c r="C1833" s="1" t="str">
        <f ca="1">IFERROR(__xludf.DUMMYFUNCTION("GOOGLETRANSLATE(D1833,""en"",""pt"")"),"Médio")</f>
        <v>Médio</v>
      </c>
      <c r="D1833" s="3">
        <v>44115</v>
      </c>
      <c r="E1833" s="1">
        <v>5</v>
      </c>
      <c r="F1833" s="2" t="str">
        <f ca="1">IFERROR(__xludf.DUMMYFUNCTION("GOOGLETRANSLATE(I1833,""en"",""pt"")"),"Sorvete")</f>
        <v>Sorvete</v>
      </c>
      <c r="G1833" s="1" t="s">
        <v>9880</v>
      </c>
      <c r="H1833" s="4">
        <v>45397</v>
      </c>
      <c r="I1833" s="1" t="str">
        <f ca="1">IFERROR(__xludf.DUMMYFUNCTION("GOOGLETRANSLATE(O1833,""en"",""pt"")"),"29")</f>
        <v>29</v>
      </c>
      <c r="J1833" s="1" t="str">
        <f ca="1">IFERROR(__xludf.DUMMYFUNCTION("GOOGLETRANSLATE(Q1833,""en"",""pt"")"),"Congeladas")</f>
        <v>Congeladas</v>
      </c>
      <c r="K1833" s="3">
        <v>44109</v>
      </c>
      <c r="L1833" s="3">
        <v>44138</v>
      </c>
      <c r="M1833" s="1">
        <v>388</v>
      </c>
      <c r="N1833" s="4">
        <v>45522</v>
      </c>
      <c r="O1833" s="5">
        <v>1970211</v>
      </c>
      <c r="P1833" s="1">
        <v>9</v>
      </c>
      <c r="Q1833" s="1" t="s">
        <v>9881</v>
      </c>
      <c r="R1833">
        <f t="shared" ca="1" si="28"/>
        <v>1</v>
      </c>
      <c r="S1833">
        <f t="shared" ca="1" si="28"/>
        <v>1</v>
      </c>
    </row>
    <row r="1834" spans="1:19" ht="13.2">
      <c r="A1834" s="1" t="s">
        <v>9882</v>
      </c>
      <c r="B1834" s="1">
        <v>93</v>
      </c>
      <c r="C1834" s="1" t="str">
        <f ca="1">IFERROR(__xludf.DUMMYFUNCTION("GOOGLETRANSLATE(D1834,""en"",""pt"")"),"Grande")</f>
        <v>Grande</v>
      </c>
      <c r="D1834" s="3">
        <v>44222</v>
      </c>
      <c r="E1834" s="1">
        <v>7</v>
      </c>
      <c r="F1834" s="2" t="str">
        <f ca="1">IFERROR(__xludf.DUMMYFUNCTION("GOOGLETRANSLATE(I1834,""en"",""pt"")"),"Lassi")</f>
        <v>Lassi</v>
      </c>
      <c r="G1834" s="1" t="s">
        <v>9883</v>
      </c>
      <c r="H1834" s="1" t="s">
        <v>9884</v>
      </c>
      <c r="I1834" s="1" t="str">
        <f ca="1">IFERROR(__xludf.DUMMYFUNCTION("GOOGLETRANSLATE(O1834,""en"",""pt"")"),"13")</f>
        <v>13</v>
      </c>
      <c r="J1834" s="1" t="str">
        <f ca="1">IFERROR(__xludf.DUMMYFUNCTION("GOOGLETRANSLATE(Q1834,""en"",""pt"")"),"Refrigerado")</f>
        <v>Refrigerado</v>
      </c>
      <c r="K1834" s="3">
        <v>44193</v>
      </c>
      <c r="L1834" s="3">
        <v>44206</v>
      </c>
      <c r="M1834" s="1">
        <v>222</v>
      </c>
      <c r="N1834" s="1" t="s">
        <v>7611</v>
      </c>
      <c r="O1834" s="1" t="s">
        <v>9885</v>
      </c>
      <c r="P1834" s="1">
        <v>394</v>
      </c>
      <c r="Q1834" s="1" t="s">
        <v>9886</v>
      </c>
      <c r="R1834">
        <f t="shared" ca="1" si="28"/>
        <v>1</v>
      </c>
      <c r="S1834">
        <f t="shared" ca="1" si="28"/>
        <v>0</v>
      </c>
    </row>
    <row r="1835" spans="1:19" ht="13.2">
      <c r="A1835" s="1" t="s">
        <v>9887</v>
      </c>
      <c r="B1835" s="1">
        <v>86</v>
      </c>
      <c r="C1835" s="1" t="str">
        <f ca="1">IFERROR(__xludf.DUMMYFUNCTION("GOOGLETRANSLATE(D1835,""en"",""pt"")"),"Pequeno")</f>
        <v>Pequeno</v>
      </c>
      <c r="D1835" s="3">
        <v>43856</v>
      </c>
      <c r="E1835" s="1">
        <v>9</v>
      </c>
      <c r="F1835" s="2" t="str">
        <f ca="1">IFERROR(__xludf.DUMMYFUNCTION("GOOGLETRANSLATE(I1835,""en"",""pt"")"),"Painel")</f>
        <v>Painel</v>
      </c>
      <c r="G1835" s="1" t="s">
        <v>9888</v>
      </c>
      <c r="H1835" s="1" t="s">
        <v>8845</v>
      </c>
      <c r="I1835" s="1" t="str">
        <f ca="1">IFERROR(__xludf.DUMMYFUNCTION("GOOGLETRANSLATE(O1835,""en"",""pt"")"),"12")</f>
        <v>12</v>
      </c>
      <c r="J1835" s="1" t="str">
        <f ca="1">IFERROR(__xludf.DUMMYFUNCTION("GOOGLETRANSLATE(Q1835,""en"",""pt"")"),"Refrigerado")</f>
        <v>Refrigerado</v>
      </c>
      <c r="K1835" s="3">
        <v>43833</v>
      </c>
      <c r="L1835" s="3">
        <v>43845</v>
      </c>
      <c r="M1835" s="1">
        <v>310</v>
      </c>
      <c r="N1835" s="1" t="s">
        <v>9889</v>
      </c>
      <c r="O1835" s="1" t="s">
        <v>9890</v>
      </c>
      <c r="P1835" s="1">
        <v>57</v>
      </c>
      <c r="Q1835" s="1" t="s">
        <v>9891</v>
      </c>
      <c r="R1835">
        <f t="shared" ca="1" si="28"/>
        <v>0</v>
      </c>
      <c r="S1835">
        <f t="shared" ca="1" si="28"/>
        <v>0</v>
      </c>
    </row>
    <row r="1836" spans="1:19" ht="13.2">
      <c r="A1836" s="1" t="s">
        <v>9892</v>
      </c>
      <c r="B1836" s="1">
        <v>86</v>
      </c>
      <c r="C1836" s="1" t="str">
        <f ca="1">IFERROR(__xludf.DUMMYFUNCTION("GOOGLETRANSLATE(D1836,""en"",""pt"")"),"Grande")</f>
        <v>Grande</v>
      </c>
      <c r="D1836" s="3">
        <v>43686</v>
      </c>
      <c r="E1836" s="1">
        <v>4</v>
      </c>
      <c r="F1836" s="2" t="str">
        <f ca="1">IFERROR(__xludf.DUMMYFUNCTION("GOOGLETRANSLATE(I1836,""en"",""pt"")"),"Iogurte")</f>
        <v>Iogurte</v>
      </c>
      <c r="G1836" s="1" t="s">
        <v>9893</v>
      </c>
      <c r="H1836" s="1" t="s">
        <v>6969</v>
      </c>
      <c r="I1836" s="1" t="str">
        <f ca="1">IFERROR(__xludf.DUMMYFUNCTION("GOOGLETRANSLATE(O1836,""en"",""pt"")"),"26")</f>
        <v>26</v>
      </c>
      <c r="J1836" s="1" t="str">
        <f ca="1">IFERROR(__xludf.DUMMYFUNCTION("GOOGLETRANSLATE(Q1836,""en"",""pt"")"),"Refrigerado")</f>
        <v>Refrigerado</v>
      </c>
      <c r="K1836" s="3">
        <v>43661</v>
      </c>
      <c r="L1836" s="3">
        <v>43687</v>
      </c>
      <c r="M1836" s="1">
        <v>417</v>
      </c>
      <c r="N1836" s="1" t="s">
        <v>9894</v>
      </c>
      <c r="O1836" s="1" t="s">
        <v>9895</v>
      </c>
      <c r="P1836" s="1">
        <v>216</v>
      </c>
      <c r="Q1836" s="1" t="s">
        <v>3518</v>
      </c>
      <c r="R1836">
        <f t="shared" ca="1" si="28"/>
        <v>0</v>
      </c>
      <c r="S1836">
        <f t="shared" ca="1" si="28"/>
        <v>0</v>
      </c>
    </row>
    <row r="1837" spans="1:19" ht="13.2">
      <c r="A1837" s="1" t="s">
        <v>3559</v>
      </c>
      <c r="B1837" s="1">
        <v>79</v>
      </c>
      <c r="C1837" s="1" t="str">
        <f ca="1">IFERROR(__xludf.DUMMYFUNCTION("GOOGLETRANSLATE(D1837,""en"",""pt"")"),"Médio")</f>
        <v>Médio</v>
      </c>
      <c r="D1837" s="3">
        <v>44859</v>
      </c>
      <c r="E1837" s="1">
        <v>7</v>
      </c>
      <c r="F1837" s="2" t="str">
        <f ca="1">IFERROR(__xludf.DUMMYFUNCTION("GOOGLETRANSLATE(I1837,""en"",""pt"")"),"Lassi")</f>
        <v>Lassi</v>
      </c>
      <c r="G1837" s="1" t="s">
        <v>9896</v>
      </c>
      <c r="H1837" s="1" t="s">
        <v>2942</v>
      </c>
      <c r="I1837" s="1" t="str">
        <f ca="1">IFERROR(__xludf.DUMMYFUNCTION("GOOGLETRANSLATE(O1837,""en"",""pt"")"),"18")</f>
        <v>18</v>
      </c>
      <c r="J1837" s="1" t="str">
        <f ca="1">IFERROR(__xludf.DUMMYFUNCTION("GOOGLETRANSLATE(Q1837,""en"",""pt"")"),"Refrigerado")</f>
        <v>Refrigerado</v>
      </c>
      <c r="K1837" s="3">
        <v>44834</v>
      </c>
      <c r="L1837" s="3">
        <v>44852</v>
      </c>
      <c r="M1837" s="1">
        <v>47</v>
      </c>
      <c r="N1837" s="1" t="s">
        <v>9897</v>
      </c>
      <c r="O1837" s="7">
        <v>905193</v>
      </c>
      <c r="P1837" s="1">
        <v>372</v>
      </c>
      <c r="Q1837" s="1" t="s">
        <v>9898</v>
      </c>
      <c r="R1837">
        <f t="shared" ca="1" si="28"/>
        <v>0</v>
      </c>
      <c r="S1837">
        <f t="shared" ca="1" si="28"/>
        <v>1</v>
      </c>
    </row>
    <row r="1838" spans="1:19" ht="13.2">
      <c r="A1838" s="1" t="s">
        <v>9899</v>
      </c>
      <c r="B1838" s="1">
        <v>76</v>
      </c>
      <c r="C1838" s="1" t="str">
        <f ca="1">IFERROR(__xludf.DUMMYFUNCTION("GOOGLETRANSLATE(D1838,""en"",""pt"")"),"Grande")</f>
        <v>Grande</v>
      </c>
      <c r="D1838" s="3">
        <v>44516</v>
      </c>
      <c r="E1838" s="1">
        <v>3</v>
      </c>
      <c r="F1838" s="2" t="str">
        <f ca="1">IFERROR(__xludf.DUMMYFUNCTION("GOOGLETRANSLATE(I1838,""en"",""pt"")"),"Queijo")</f>
        <v>Queijo</v>
      </c>
      <c r="G1838" s="1" t="s">
        <v>9900</v>
      </c>
      <c r="H1838" s="1" t="s">
        <v>3461</v>
      </c>
      <c r="I1838" s="1" t="str">
        <f ca="1">IFERROR(__xludf.DUMMYFUNCTION("GOOGLETRANSLATE(O1838,""en"",""pt"")"),"61")</f>
        <v>61</v>
      </c>
      <c r="J1838" s="1" t="str">
        <f ca="1">IFERROR(__xludf.DUMMYFUNCTION("GOOGLETRANSLATE(Q1838,""en"",""pt"")"),"Congeladas")</f>
        <v>Congeladas</v>
      </c>
      <c r="K1838" s="3">
        <v>44468</v>
      </c>
      <c r="L1838" s="3">
        <v>44529</v>
      </c>
      <c r="M1838" s="1">
        <v>395</v>
      </c>
      <c r="N1838" s="1" t="s">
        <v>71</v>
      </c>
      <c r="O1838" s="1" t="s">
        <v>9901</v>
      </c>
      <c r="P1838" s="1">
        <v>99</v>
      </c>
      <c r="Q1838" s="1" t="s">
        <v>9902</v>
      </c>
      <c r="R1838">
        <f t="shared" ca="1" si="28"/>
        <v>0</v>
      </c>
      <c r="S1838">
        <f t="shared" ca="1" si="28"/>
        <v>0</v>
      </c>
    </row>
    <row r="1839" spans="1:19" ht="13.2">
      <c r="A1839" s="1" t="s">
        <v>9903</v>
      </c>
      <c r="B1839" s="1">
        <v>64</v>
      </c>
      <c r="C1839" s="1" t="str">
        <f ca="1">IFERROR(__xludf.DUMMYFUNCTION("GOOGLETRANSLATE(D1839,""en"",""pt"")"),"Grande")</f>
        <v>Grande</v>
      </c>
      <c r="D1839" s="3">
        <v>44210</v>
      </c>
      <c r="E1839" s="1">
        <v>1</v>
      </c>
      <c r="F1839" s="2" t="str">
        <f ca="1">IFERROR(__xludf.DUMMYFUNCTION("GOOGLETRANSLATE(I1839,""en"",""pt"")"),"Leite")</f>
        <v>Leite</v>
      </c>
      <c r="G1839" s="1" t="s">
        <v>9904</v>
      </c>
      <c r="H1839" s="1" t="s">
        <v>9905</v>
      </c>
      <c r="I1839" s="1" t="str">
        <f ca="1">IFERROR(__xludf.DUMMYFUNCTION("GOOGLETRANSLATE(O1839,""en"",""pt"")"),"26")</f>
        <v>26</v>
      </c>
      <c r="J1839" s="1" t="str">
        <f ca="1">IFERROR(__xludf.DUMMYFUNCTION("GOOGLETRANSLATE(Q1839,""en"",""pt"")"),"Pacote Tetra")</f>
        <v>Pacote Tetra</v>
      </c>
      <c r="K1839" s="3">
        <v>44160</v>
      </c>
      <c r="L1839" s="3">
        <v>44186</v>
      </c>
      <c r="M1839" s="1">
        <v>562</v>
      </c>
      <c r="N1839" s="1" t="s">
        <v>3497</v>
      </c>
      <c r="O1839" s="1" t="s">
        <v>9906</v>
      </c>
      <c r="P1839" s="1">
        <v>400</v>
      </c>
      <c r="Q1839" s="1" t="s">
        <v>9907</v>
      </c>
      <c r="R1839">
        <f t="shared" ca="1" si="28"/>
        <v>0</v>
      </c>
      <c r="S1839">
        <f t="shared" ca="1" si="28"/>
        <v>1</v>
      </c>
    </row>
    <row r="1840" spans="1:19" ht="13.2">
      <c r="A1840" s="1" t="s">
        <v>9908</v>
      </c>
      <c r="B1840" s="1">
        <v>29</v>
      </c>
      <c r="C1840" s="1" t="str">
        <f ca="1">IFERROR(__xludf.DUMMYFUNCTION("GOOGLETRANSLATE(D1840,""en"",""pt"")"),"Médio")</f>
        <v>Médio</v>
      </c>
      <c r="D1840" s="3">
        <v>44352</v>
      </c>
      <c r="E1840" s="1">
        <v>4</v>
      </c>
      <c r="F1840" s="2" t="str">
        <f ca="1">IFERROR(__xludf.DUMMYFUNCTION("GOOGLETRANSLATE(I1840,""en"",""pt"")"),"Iogurte")</f>
        <v>Iogurte</v>
      </c>
      <c r="G1840" s="1" t="s">
        <v>9909</v>
      </c>
      <c r="H1840" s="1" t="s">
        <v>9910</v>
      </c>
      <c r="I1840" s="1" t="str">
        <f ca="1">IFERROR(__xludf.DUMMYFUNCTION("GOOGLETRANSLATE(O1840,""en"",""pt"")"),"25")</f>
        <v>25</v>
      </c>
      <c r="J1840" s="1" t="str">
        <f ca="1">IFERROR(__xludf.DUMMYFUNCTION("GOOGLETRANSLATE(Q1840,""en"",""pt"")"),"Refrigerado")</f>
        <v>Refrigerado</v>
      </c>
      <c r="K1840" s="3">
        <v>44332</v>
      </c>
      <c r="L1840" s="3">
        <v>44357</v>
      </c>
      <c r="M1840" s="1">
        <v>295</v>
      </c>
      <c r="N1840" s="1" t="s">
        <v>4751</v>
      </c>
      <c r="O1840" s="1" t="s">
        <v>9911</v>
      </c>
      <c r="P1840" s="1">
        <v>5</v>
      </c>
      <c r="Q1840" s="1" t="s">
        <v>9912</v>
      </c>
      <c r="R1840">
        <f t="shared" ca="1" si="28"/>
        <v>0</v>
      </c>
      <c r="S1840">
        <f t="shared" ca="1" si="28"/>
        <v>1</v>
      </c>
    </row>
    <row r="1841" spans="1:19" ht="13.2">
      <c r="A1841" s="1" t="s">
        <v>9913</v>
      </c>
      <c r="B1841" s="1">
        <v>87</v>
      </c>
      <c r="C1841" s="1" t="str">
        <f ca="1">IFERROR(__xludf.DUMMYFUNCTION("GOOGLETRANSLATE(D1841,""en"",""pt"")"),"Médio")</f>
        <v>Médio</v>
      </c>
      <c r="D1841" s="3">
        <v>44417</v>
      </c>
      <c r="E1841" s="1">
        <v>8</v>
      </c>
      <c r="F1841" s="2" t="str">
        <f ca="1">IFERROR(__xludf.DUMMYFUNCTION("GOOGLETRANSLATE(I1841,""en"",""pt"")"),"Soro de leite coalhado")</f>
        <v>Soro de leite coalhado</v>
      </c>
      <c r="G1841" s="1" t="s">
        <v>9914</v>
      </c>
      <c r="H1841" s="1" t="s">
        <v>9915</v>
      </c>
      <c r="I1841" s="1" t="str">
        <f ca="1">IFERROR(__xludf.DUMMYFUNCTION("GOOGLETRANSLATE(O1841,""en"",""pt"")"),"14")</f>
        <v>14</v>
      </c>
      <c r="J1841" s="1" t="str">
        <f ca="1">IFERROR(__xludf.DUMMYFUNCTION("GOOGLETRANSLATE(Q1841,""en"",""pt"")"),"Refrigerado")</f>
        <v>Refrigerado</v>
      </c>
      <c r="K1841" s="3">
        <v>44357</v>
      </c>
      <c r="L1841" s="3">
        <v>44371</v>
      </c>
      <c r="M1841" s="1">
        <v>99</v>
      </c>
      <c r="N1841" s="1" t="s">
        <v>9916</v>
      </c>
      <c r="O1841" s="7">
        <v>2196721</v>
      </c>
      <c r="P1841" s="1">
        <v>695</v>
      </c>
      <c r="Q1841" s="1" t="s">
        <v>9917</v>
      </c>
      <c r="R1841">
        <f t="shared" ca="1" si="28"/>
        <v>1</v>
      </c>
      <c r="S1841">
        <f t="shared" ca="1" si="28"/>
        <v>0</v>
      </c>
    </row>
    <row r="1842" spans="1:19" ht="13.2">
      <c r="A1842" s="1" t="s">
        <v>9918</v>
      </c>
      <c r="B1842" s="1">
        <v>82</v>
      </c>
      <c r="C1842" s="1" t="str">
        <f ca="1">IFERROR(__xludf.DUMMYFUNCTION("GOOGLETRANSLATE(D1842,""en"",""pt"")"),"Grande")</f>
        <v>Grande</v>
      </c>
      <c r="D1842" s="3">
        <v>44486</v>
      </c>
      <c r="E1842" s="1">
        <v>10</v>
      </c>
      <c r="F1842" s="2" t="str">
        <f ca="1">IFERROR(__xludf.DUMMYFUNCTION("GOOGLETRANSLATE(I1842,""en"",""pt"")"),"ghee")</f>
        <v>ghee</v>
      </c>
      <c r="G1842" s="1" t="s">
        <v>9919</v>
      </c>
      <c r="H1842" s="1" t="s">
        <v>119</v>
      </c>
      <c r="I1842" s="1" t="str">
        <f ca="1">IFERROR(__xludf.DUMMYFUNCTION("GOOGLETRANSLATE(O1842,""en"",""pt"")"),"117")</f>
        <v>117</v>
      </c>
      <c r="J1842" s="1" t="str">
        <f ca="1">IFERROR(__xludf.DUMMYFUNCTION("GOOGLETRANSLATE(Q1842,""en"",""pt"")"),"Ambiente")</f>
        <v>Ambiente</v>
      </c>
      <c r="K1842" s="3">
        <v>44483</v>
      </c>
      <c r="L1842" s="3">
        <v>44600</v>
      </c>
      <c r="M1842" s="1">
        <v>149</v>
      </c>
      <c r="N1842" s="1" t="s">
        <v>9920</v>
      </c>
      <c r="O1842" s="5">
        <v>1526382</v>
      </c>
      <c r="P1842" s="1">
        <v>133</v>
      </c>
      <c r="Q1842" s="1" t="s">
        <v>5185</v>
      </c>
      <c r="R1842">
        <f t="shared" ca="1" si="28"/>
        <v>0</v>
      </c>
      <c r="S1842">
        <f t="shared" ca="1" si="28"/>
        <v>0</v>
      </c>
    </row>
    <row r="1843" spans="1:19" ht="13.2">
      <c r="A1843" s="1" t="s">
        <v>9922</v>
      </c>
      <c r="B1843" s="1">
        <v>44</v>
      </c>
      <c r="C1843" s="1" t="str">
        <f ca="1">IFERROR(__xludf.DUMMYFUNCTION("GOOGLETRANSLATE(D1843,""en"",""pt"")"),"Pequeno")</f>
        <v>Pequeno</v>
      </c>
      <c r="D1843" s="3">
        <v>43573</v>
      </c>
      <c r="E1843" s="1">
        <v>4</v>
      </c>
      <c r="F1843" s="2" t="str">
        <f ca="1">IFERROR(__xludf.DUMMYFUNCTION("GOOGLETRANSLATE(I1843,""en"",""pt"")"),"Iogurte")</f>
        <v>Iogurte</v>
      </c>
      <c r="G1843" s="1" t="s">
        <v>9923</v>
      </c>
      <c r="H1843" s="1" t="s">
        <v>8655</v>
      </c>
      <c r="I1843" s="1" t="str">
        <f ca="1">IFERROR(__xludf.DUMMYFUNCTION("GOOGLETRANSLATE(O1843,""en"",""pt"")"),"22")</f>
        <v>22</v>
      </c>
      <c r="J1843" s="1" t="str">
        <f ca="1">IFERROR(__xludf.DUMMYFUNCTION("GOOGLETRANSLATE(Q1843,""en"",""pt"")"),"Congeladas")</f>
        <v>Congeladas</v>
      </c>
      <c r="K1843" s="3">
        <v>43570</v>
      </c>
      <c r="L1843" s="3">
        <v>43592</v>
      </c>
      <c r="M1843" s="1">
        <v>47</v>
      </c>
      <c r="N1843" s="1" t="s">
        <v>1322</v>
      </c>
      <c r="O1843" s="5">
        <v>878441</v>
      </c>
      <c r="P1843" s="1">
        <v>119</v>
      </c>
      <c r="Q1843" s="1" t="s">
        <v>9924</v>
      </c>
      <c r="R1843">
        <f t="shared" ca="1" si="28"/>
        <v>1</v>
      </c>
      <c r="S1843">
        <f t="shared" ca="1" si="28"/>
        <v>1</v>
      </c>
    </row>
    <row r="1844" spans="1:19" ht="13.2">
      <c r="A1844" s="1" t="s">
        <v>9925</v>
      </c>
      <c r="B1844" s="1">
        <v>18</v>
      </c>
      <c r="C1844" s="1" t="str">
        <f ca="1">IFERROR(__xludf.DUMMYFUNCTION("GOOGLETRANSLATE(D1844,""en"",""pt"")"),"Pequeno")</f>
        <v>Pequeno</v>
      </c>
      <c r="D1844" s="3">
        <v>43515</v>
      </c>
      <c r="E1844" s="1">
        <v>3</v>
      </c>
      <c r="F1844" s="2" t="str">
        <f ca="1">IFERROR(__xludf.DUMMYFUNCTION("GOOGLETRANSLATE(I1844,""en"",""pt"")"),"Queijo")</f>
        <v>Queijo</v>
      </c>
      <c r="G1844" s="1" t="s">
        <v>9926</v>
      </c>
      <c r="H1844" s="1" t="s">
        <v>3946</v>
      </c>
      <c r="I1844" s="1" t="str">
        <f ca="1">IFERROR(__xludf.DUMMYFUNCTION("GOOGLETRANSLATE(O1844,""en"",""pt"")"),"75")</f>
        <v>75</v>
      </c>
      <c r="J1844" s="1" t="str">
        <f ca="1">IFERROR(__xludf.DUMMYFUNCTION("GOOGLETRANSLATE(Q1844,""en"",""pt"")"),"Refrigerado")</f>
        <v>Refrigerado</v>
      </c>
      <c r="K1844" s="3">
        <v>43512</v>
      </c>
      <c r="L1844" s="3">
        <v>43587</v>
      </c>
      <c r="M1844" s="1">
        <v>247</v>
      </c>
      <c r="N1844" s="1" t="s">
        <v>9572</v>
      </c>
      <c r="O1844" s="1" t="s">
        <v>9927</v>
      </c>
      <c r="P1844" s="1">
        <v>459</v>
      </c>
      <c r="Q1844" s="1" t="s">
        <v>2236</v>
      </c>
      <c r="R1844">
        <f t="shared" ca="1" si="28"/>
        <v>0</v>
      </c>
      <c r="S1844">
        <f t="shared" ca="1" si="28"/>
        <v>1</v>
      </c>
    </row>
    <row r="1845" spans="1:19" ht="13.2">
      <c r="A1845" s="1" t="s">
        <v>9928</v>
      </c>
      <c r="B1845" s="1">
        <v>67</v>
      </c>
      <c r="C1845" s="1" t="str">
        <f ca="1">IFERROR(__xludf.DUMMYFUNCTION("GOOGLETRANSLATE(D1845,""en"",""pt"")"),"Médio")</f>
        <v>Médio</v>
      </c>
      <c r="D1845" s="3">
        <v>43971</v>
      </c>
      <c r="E1845" s="1">
        <v>3</v>
      </c>
      <c r="F1845" s="2" t="str">
        <f ca="1">IFERROR(__xludf.DUMMYFUNCTION("GOOGLETRANSLATE(I1845,""en"",""pt"")"),"Queijo")</f>
        <v>Queijo</v>
      </c>
      <c r="G1845" s="1" t="s">
        <v>9929</v>
      </c>
      <c r="H1845" s="1" t="s">
        <v>9930</v>
      </c>
      <c r="I1845" s="1" t="str">
        <f ca="1">IFERROR(__xludf.DUMMYFUNCTION("GOOGLETRANSLATE(O1845,""en"",""pt"")"),"65")</f>
        <v>65</v>
      </c>
      <c r="J1845" s="1" t="str">
        <f ca="1">IFERROR(__xludf.DUMMYFUNCTION("GOOGLETRANSLATE(Q1845,""en"",""pt"")"),"Congeladas")</f>
        <v>Congeladas</v>
      </c>
      <c r="K1845" s="3">
        <v>43928</v>
      </c>
      <c r="L1845" s="3">
        <v>43993</v>
      </c>
      <c r="M1845" s="1">
        <v>130</v>
      </c>
      <c r="N1845" s="1" t="s">
        <v>7613</v>
      </c>
      <c r="O1845" s="5">
        <v>1073693</v>
      </c>
      <c r="P1845" s="1">
        <v>544</v>
      </c>
      <c r="Q1845" s="1" t="s">
        <v>9931</v>
      </c>
      <c r="R1845">
        <f t="shared" ca="1" si="28"/>
        <v>1</v>
      </c>
      <c r="S1845">
        <f t="shared" ca="1" si="28"/>
        <v>1</v>
      </c>
    </row>
    <row r="1846" spans="1:19" ht="13.2">
      <c r="A1846" s="1" t="s">
        <v>2307</v>
      </c>
      <c r="B1846" s="1">
        <v>95</v>
      </c>
      <c r="C1846" s="1" t="str">
        <f ca="1">IFERROR(__xludf.DUMMYFUNCTION("GOOGLETRANSLATE(D1846,""en"",""pt"")"),"Médio")</f>
        <v>Médio</v>
      </c>
      <c r="D1846" s="3">
        <v>44331</v>
      </c>
      <c r="E1846" s="1">
        <v>4</v>
      </c>
      <c r="F1846" s="2" t="str">
        <f ca="1">IFERROR(__xludf.DUMMYFUNCTION("GOOGLETRANSLATE(I1846,""en"",""pt"")"),"Iogurte")</f>
        <v>Iogurte</v>
      </c>
      <c r="G1846" s="4">
        <v>45380</v>
      </c>
      <c r="H1846" s="1" t="s">
        <v>4165</v>
      </c>
      <c r="I1846" s="1" t="str">
        <f ca="1">IFERROR(__xludf.DUMMYFUNCTION("GOOGLETRANSLATE(O1846,""en"",""pt"")"),"23")</f>
        <v>23</v>
      </c>
      <c r="J1846" s="1" t="str">
        <f ca="1">IFERROR(__xludf.DUMMYFUNCTION("GOOGLETRANSLATE(Q1846,""en"",""pt"")"),"Refrigerado")</f>
        <v>Refrigerado</v>
      </c>
      <c r="K1846" s="3">
        <v>44298</v>
      </c>
      <c r="L1846" s="3">
        <v>44321</v>
      </c>
      <c r="M1846" s="1">
        <v>16</v>
      </c>
      <c r="N1846" s="1" t="s">
        <v>4942</v>
      </c>
      <c r="O1846" s="5" t="s">
        <v>9932</v>
      </c>
      <c r="P1846" s="1">
        <v>13</v>
      </c>
      <c r="Q1846" s="1" t="s">
        <v>9933</v>
      </c>
      <c r="R1846">
        <f t="shared" ca="1" si="28"/>
        <v>0</v>
      </c>
      <c r="S1846">
        <f t="shared" ca="1" si="28"/>
        <v>0</v>
      </c>
    </row>
    <row r="1847" spans="1:19" ht="13.2">
      <c r="A1847" s="1" t="s">
        <v>4274</v>
      </c>
      <c r="B1847" s="1">
        <v>89</v>
      </c>
      <c r="C1847" s="1" t="str">
        <f ca="1">IFERROR(__xludf.DUMMYFUNCTION("GOOGLETRANSLATE(D1847,""en"",""pt"")"),"Grande")</f>
        <v>Grande</v>
      </c>
      <c r="D1847" s="3">
        <v>44815</v>
      </c>
      <c r="E1847" s="1">
        <v>1</v>
      </c>
      <c r="F1847" s="2" t="str">
        <f ca="1">IFERROR(__xludf.DUMMYFUNCTION("GOOGLETRANSLATE(I1847,""en"",""pt"")"),"Leite")</f>
        <v>Leite</v>
      </c>
      <c r="G1847" s="1" t="s">
        <v>9934</v>
      </c>
      <c r="H1847" s="1" t="s">
        <v>9935</v>
      </c>
      <c r="I1847" s="1" t="str">
        <f ca="1">IFERROR(__xludf.DUMMYFUNCTION("GOOGLETRANSLATE(O1847,""en"",""pt"")"),"2")</f>
        <v>2</v>
      </c>
      <c r="J1847" s="1" t="str">
        <f ca="1">IFERROR(__xludf.DUMMYFUNCTION("GOOGLETRANSLATE(Q1847,""en"",""pt"")"),"Pacote de polietileno")</f>
        <v>Pacote de polietileno</v>
      </c>
      <c r="K1847" s="3">
        <v>44774</v>
      </c>
      <c r="L1847" s="3">
        <v>44776</v>
      </c>
      <c r="M1847" s="1">
        <v>277</v>
      </c>
      <c r="N1847" s="1" t="s">
        <v>9936</v>
      </c>
      <c r="O1847" s="1" t="s">
        <v>9937</v>
      </c>
      <c r="P1847" s="1">
        <v>255</v>
      </c>
      <c r="Q1847" s="1" t="s">
        <v>9939</v>
      </c>
      <c r="R1847">
        <f t="shared" ca="1" si="28"/>
        <v>1</v>
      </c>
      <c r="S1847">
        <f t="shared" ca="1" si="28"/>
        <v>0</v>
      </c>
    </row>
    <row r="1848" spans="1:19" ht="13.2">
      <c r="A1848" s="1" t="s">
        <v>9940</v>
      </c>
      <c r="B1848" s="1">
        <v>71</v>
      </c>
      <c r="C1848" s="1" t="str">
        <f ca="1">IFERROR(__xludf.DUMMYFUNCTION("GOOGLETRANSLATE(D1848,""en"",""pt"")"),"Pequeno")</f>
        <v>Pequeno</v>
      </c>
      <c r="D1848" s="3">
        <v>44293</v>
      </c>
      <c r="E1848" s="1">
        <v>2</v>
      </c>
      <c r="F1848" s="2" t="str">
        <f ca="1">IFERROR(__xludf.DUMMYFUNCTION("GOOGLETRANSLATE(I1848,""en"",""pt"")"),"Manteiga")</f>
        <v>Manteiga</v>
      </c>
      <c r="G1848" s="1" t="s">
        <v>9941</v>
      </c>
      <c r="H1848" s="1" t="s">
        <v>2181</v>
      </c>
      <c r="I1848" s="1" t="str">
        <f ca="1">IFERROR(__xludf.DUMMYFUNCTION("GOOGLETRANSLATE(O1848,""en"",""pt"")"),"38")</f>
        <v>38</v>
      </c>
      <c r="J1848" s="1" t="str">
        <f ca="1">IFERROR(__xludf.DUMMYFUNCTION("GOOGLETRANSLATE(Q1848,""en"",""pt"")"),"Refrigerado")</f>
        <v>Refrigerado</v>
      </c>
      <c r="K1848" s="3">
        <v>44261</v>
      </c>
      <c r="L1848" s="3">
        <v>44299</v>
      </c>
      <c r="M1848" s="1">
        <v>201</v>
      </c>
      <c r="N1848" s="1" t="s">
        <v>9942</v>
      </c>
      <c r="O1848" s="1" t="s">
        <v>9943</v>
      </c>
      <c r="P1848" s="1">
        <v>455</v>
      </c>
      <c r="Q1848" s="1" t="s">
        <v>3822</v>
      </c>
      <c r="R1848">
        <f t="shared" ca="1" si="28"/>
        <v>0</v>
      </c>
      <c r="S1848">
        <f t="shared" ca="1" si="28"/>
        <v>1</v>
      </c>
    </row>
    <row r="1849" spans="1:19" ht="13.2">
      <c r="A1849" s="1" t="s">
        <v>9945</v>
      </c>
      <c r="B1849" s="1">
        <v>52</v>
      </c>
      <c r="C1849" s="1" t="str">
        <f ca="1">IFERROR(__xludf.DUMMYFUNCTION("GOOGLETRANSLATE(D1849,""en"",""pt"")"),"Pequeno")</f>
        <v>Pequeno</v>
      </c>
      <c r="D1849" s="3">
        <v>44242</v>
      </c>
      <c r="E1849" s="1">
        <v>6</v>
      </c>
      <c r="F1849" s="2" t="str">
        <f ca="1">IFERROR(__xludf.DUMMYFUNCTION("GOOGLETRANSLATE(I1849,""en"",""pt"")"),"Coalhada")</f>
        <v>Coalhada</v>
      </c>
      <c r="G1849" s="1" t="s">
        <v>9946</v>
      </c>
      <c r="H1849" s="1" t="s">
        <v>6394</v>
      </c>
      <c r="I1849" s="1" t="str">
        <f ca="1">IFERROR(__xludf.DUMMYFUNCTION("GOOGLETRANSLATE(O1849,""en"",""pt"")"),"6")</f>
        <v>6</v>
      </c>
      <c r="J1849" s="1" t="str">
        <f ca="1">IFERROR(__xludf.DUMMYFUNCTION("GOOGLETRANSLATE(Q1849,""en"",""pt"")"),"Refrigerado")</f>
        <v>Refrigerado</v>
      </c>
      <c r="K1849" s="3">
        <v>44230</v>
      </c>
      <c r="L1849" s="3">
        <v>44236</v>
      </c>
      <c r="M1849" s="1">
        <v>90</v>
      </c>
      <c r="N1849" s="1" t="s">
        <v>9947</v>
      </c>
      <c r="O1849" s="5">
        <v>1292411</v>
      </c>
      <c r="P1849" s="1">
        <v>518</v>
      </c>
      <c r="Q1849" s="1" t="s">
        <v>6684</v>
      </c>
      <c r="R1849">
        <f t="shared" ca="1" si="28"/>
        <v>0</v>
      </c>
      <c r="S1849">
        <f t="shared" ca="1" si="28"/>
        <v>1</v>
      </c>
    </row>
    <row r="1850" spans="1:19" ht="13.2">
      <c r="A1850" s="1" t="s">
        <v>9948</v>
      </c>
      <c r="B1850" s="1">
        <v>46</v>
      </c>
      <c r="C1850" s="1" t="str">
        <f ca="1">IFERROR(__xludf.DUMMYFUNCTION("GOOGLETRANSLATE(D1850,""en"",""pt"")"),"Grande")</f>
        <v>Grande</v>
      </c>
      <c r="D1850" s="3">
        <v>43474</v>
      </c>
      <c r="E1850" s="1">
        <v>2</v>
      </c>
      <c r="F1850" s="2" t="str">
        <f ca="1">IFERROR(__xludf.DUMMYFUNCTION("GOOGLETRANSLATE(I1850,""en"",""pt"")"),"Manteiga")</f>
        <v>Manteiga</v>
      </c>
      <c r="G1850" s="1" t="s">
        <v>9949</v>
      </c>
      <c r="H1850" s="1" t="s">
        <v>9950</v>
      </c>
      <c r="I1850" s="1" t="str">
        <f ca="1">IFERROR(__xludf.DUMMYFUNCTION("GOOGLETRANSLATE(O1850,""en"",""pt"")"),"35")</f>
        <v>35</v>
      </c>
      <c r="J1850" s="1" t="str">
        <f ca="1">IFERROR(__xludf.DUMMYFUNCTION("GOOGLETRANSLATE(Q1850,""en"",""pt"")"),"Congeladas")</f>
        <v>Congeladas</v>
      </c>
      <c r="K1850" s="3">
        <v>43438</v>
      </c>
      <c r="L1850" s="3">
        <v>43473</v>
      </c>
      <c r="M1850" s="1">
        <v>446</v>
      </c>
      <c r="N1850" s="1" t="s">
        <v>9951</v>
      </c>
      <c r="O1850" s="1" t="s">
        <v>9952</v>
      </c>
      <c r="P1850" s="1">
        <v>151</v>
      </c>
      <c r="Q1850" s="1" t="s">
        <v>1682</v>
      </c>
      <c r="R1850">
        <f t="shared" ca="1" si="28"/>
        <v>0</v>
      </c>
      <c r="S1850">
        <f t="shared" ca="1" si="28"/>
        <v>0</v>
      </c>
    </row>
    <row r="1851" spans="1:19" ht="13.2">
      <c r="A1851" s="1" t="s">
        <v>9954</v>
      </c>
      <c r="B1851" s="1">
        <v>60</v>
      </c>
      <c r="C1851" s="1" t="str">
        <f ca="1">IFERROR(__xludf.DUMMYFUNCTION("GOOGLETRANSLATE(D1851,""en"",""pt"")"),"Grande")</f>
        <v>Grande</v>
      </c>
      <c r="D1851" s="3">
        <v>44912</v>
      </c>
      <c r="E1851" s="1">
        <v>5</v>
      </c>
      <c r="F1851" s="2" t="str">
        <f ca="1">IFERROR(__xludf.DUMMYFUNCTION("GOOGLETRANSLATE(I1851,""en"",""pt"")"),"Sorvete")</f>
        <v>Sorvete</v>
      </c>
      <c r="G1851" s="1" t="s">
        <v>9955</v>
      </c>
      <c r="H1851" s="1" t="s">
        <v>9956</v>
      </c>
      <c r="I1851" s="1" t="str">
        <f ca="1">IFERROR(__xludf.DUMMYFUNCTION("GOOGLETRANSLATE(O1851,""en"",""pt"")"),"30")</f>
        <v>30</v>
      </c>
      <c r="J1851" s="1" t="str">
        <f ca="1">IFERROR(__xludf.DUMMYFUNCTION("GOOGLETRANSLATE(Q1851,""en"",""pt"")"),"Congeladas")</f>
        <v>Congeladas</v>
      </c>
      <c r="K1851" s="3">
        <v>44890</v>
      </c>
      <c r="L1851" s="3">
        <v>44920</v>
      </c>
      <c r="M1851" s="1">
        <v>107</v>
      </c>
      <c r="N1851" s="1" t="s">
        <v>9957</v>
      </c>
      <c r="O1851" s="1" t="s">
        <v>9958</v>
      </c>
      <c r="P1851" s="1">
        <v>321</v>
      </c>
      <c r="Q1851" s="1" t="s">
        <v>9959</v>
      </c>
      <c r="R1851">
        <f t="shared" ca="1" si="28"/>
        <v>1</v>
      </c>
      <c r="S1851">
        <f t="shared" ca="1" si="28"/>
        <v>1</v>
      </c>
    </row>
    <row r="1852" spans="1:19" ht="13.2">
      <c r="A1852" s="1" t="s">
        <v>9960</v>
      </c>
      <c r="B1852" s="1">
        <v>51</v>
      </c>
      <c r="C1852" s="1" t="str">
        <f ca="1">IFERROR(__xludf.DUMMYFUNCTION("GOOGLETRANSLATE(D1852,""en"",""pt"")"),"Grande")</f>
        <v>Grande</v>
      </c>
      <c r="D1852" s="3">
        <v>43958</v>
      </c>
      <c r="E1852" s="1">
        <v>1</v>
      </c>
      <c r="F1852" s="2" t="str">
        <f ca="1">IFERROR(__xludf.DUMMYFUNCTION("GOOGLETRANSLATE(I1852,""en"",""pt"")"),"Leite")</f>
        <v>Leite</v>
      </c>
      <c r="G1852" s="1" t="s">
        <v>9961</v>
      </c>
      <c r="H1852" s="1" t="s">
        <v>4040</v>
      </c>
      <c r="I1852" s="1" t="str">
        <f ca="1">IFERROR(__xludf.DUMMYFUNCTION("GOOGLETRANSLATE(O1852,""en"",""pt"")"),"26")</f>
        <v>26</v>
      </c>
      <c r="J1852" s="1" t="str">
        <f ca="1">IFERROR(__xludf.DUMMYFUNCTION("GOOGLETRANSLATE(Q1852,""en"",""pt"")"),"Pacote Tetra")</f>
        <v>Pacote Tetra</v>
      </c>
      <c r="K1852" s="3">
        <v>43909</v>
      </c>
      <c r="L1852" s="3">
        <v>43935</v>
      </c>
      <c r="M1852" s="1">
        <v>374</v>
      </c>
      <c r="N1852" s="1" t="s">
        <v>9481</v>
      </c>
      <c r="O1852" s="1" t="s">
        <v>9962</v>
      </c>
      <c r="P1852" s="1">
        <v>202</v>
      </c>
      <c r="Q1852" s="1" t="s">
        <v>6802</v>
      </c>
      <c r="R1852">
        <f t="shared" ca="1" si="28"/>
        <v>1</v>
      </c>
      <c r="S1852">
        <f t="shared" ca="1" si="28"/>
        <v>0</v>
      </c>
    </row>
    <row r="1853" spans="1:19" ht="13.2">
      <c r="A1853" s="1" t="s">
        <v>9963</v>
      </c>
      <c r="B1853" s="1">
        <v>94</v>
      </c>
      <c r="C1853" s="1" t="str">
        <f ca="1">IFERROR(__xludf.DUMMYFUNCTION("GOOGLETRANSLATE(D1853,""en"",""pt"")"),"Pequeno")</f>
        <v>Pequeno</v>
      </c>
      <c r="D1853" s="3">
        <v>43987</v>
      </c>
      <c r="E1853" s="1">
        <v>10</v>
      </c>
      <c r="F1853" s="2" t="str">
        <f ca="1">IFERROR(__xludf.DUMMYFUNCTION("GOOGLETRANSLATE(I1853,""en"",""pt"")"),"ghee")</f>
        <v>ghee</v>
      </c>
      <c r="G1853" s="1" t="s">
        <v>6746</v>
      </c>
      <c r="H1853" s="1" t="s">
        <v>5165</v>
      </c>
      <c r="I1853" s="1" t="str">
        <f ca="1">IFERROR(__xludf.DUMMYFUNCTION("GOOGLETRANSLATE(O1853,""en"",""pt"")"),"111")</f>
        <v>111</v>
      </c>
      <c r="J1853" s="1" t="str">
        <f ca="1">IFERROR(__xludf.DUMMYFUNCTION("GOOGLETRANSLATE(Q1853,""en"",""pt"")"),"Ambiente")</f>
        <v>Ambiente</v>
      </c>
      <c r="K1853" s="3">
        <v>43948</v>
      </c>
      <c r="L1853" s="3">
        <v>44059</v>
      </c>
      <c r="M1853" s="1">
        <v>94</v>
      </c>
      <c r="N1853" s="1" t="s">
        <v>1564</v>
      </c>
      <c r="O1853" s="1" t="s">
        <v>9964</v>
      </c>
      <c r="P1853" s="1">
        <v>216</v>
      </c>
      <c r="Q1853" s="1" t="s">
        <v>9965</v>
      </c>
      <c r="R1853">
        <f t="shared" ca="1" si="28"/>
        <v>1</v>
      </c>
      <c r="S1853">
        <f t="shared" ca="1" si="28"/>
        <v>1</v>
      </c>
    </row>
    <row r="1854" spans="1:19" ht="13.2">
      <c r="A1854" s="1" t="s">
        <v>9966</v>
      </c>
      <c r="B1854" s="1">
        <v>78</v>
      </c>
      <c r="C1854" s="1" t="str">
        <f ca="1">IFERROR(__xludf.DUMMYFUNCTION("GOOGLETRANSLATE(D1854,""en"",""pt"")"),"Médio")</f>
        <v>Médio</v>
      </c>
      <c r="D1854" s="3">
        <v>44028</v>
      </c>
      <c r="E1854" s="1">
        <v>7</v>
      </c>
      <c r="F1854" s="2" t="str">
        <f ca="1">IFERROR(__xludf.DUMMYFUNCTION("GOOGLETRANSLATE(I1854,""en"",""pt"")"),"Lassi")</f>
        <v>Lassi</v>
      </c>
      <c r="G1854" s="1" t="s">
        <v>9967</v>
      </c>
      <c r="H1854" s="1" t="s">
        <v>9968</v>
      </c>
      <c r="I1854" s="1" t="str">
        <f ca="1">IFERROR(__xludf.DUMMYFUNCTION("GOOGLETRANSLATE(O1854,""en"",""pt"")"),"13")</f>
        <v>13</v>
      </c>
      <c r="J1854" s="1" t="str">
        <f ca="1">IFERROR(__xludf.DUMMYFUNCTION("GOOGLETRANSLATE(Q1854,""en"",""pt"")"),"Refrigerado")</f>
        <v>Refrigerado</v>
      </c>
      <c r="K1854" s="3">
        <v>43989</v>
      </c>
      <c r="L1854" s="3">
        <v>44002</v>
      </c>
      <c r="M1854" s="1">
        <v>390</v>
      </c>
      <c r="N1854" s="1" t="s">
        <v>9969</v>
      </c>
      <c r="O1854" s="1" t="s">
        <v>9970</v>
      </c>
      <c r="P1854" s="1">
        <v>120</v>
      </c>
      <c r="Q1854" s="1" t="s">
        <v>603</v>
      </c>
      <c r="R1854">
        <f t="shared" ca="1" si="28"/>
        <v>1</v>
      </c>
      <c r="S1854">
        <f t="shared" ca="1" si="28"/>
        <v>0</v>
      </c>
    </row>
    <row r="1855" spans="1:19" ht="13.2">
      <c r="A1855" s="1" t="s">
        <v>9971</v>
      </c>
      <c r="B1855" s="1">
        <v>50</v>
      </c>
      <c r="C1855" s="1" t="str">
        <f ca="1">IFERROR(__xludf.DUMMYFUNCTION("GOOGLETRANSLATE(D1855,""en"",""pt"")"),"Grande")</f>
        <v>Grande</v>
      </c>
      <c r="D1855" s="3">
        <v>44544</v>
      </c>
      <c r="E1855" s="1">
        <v>7</v>
      </c>
      <c r="F1855" s="2" t="str">
        <f ca="1">IFERROR(__xludf.DUMMYFUNCTION("GOOGLETRANSLATE(I1855,""en"",""pt"")"),"Lassi")</f>
        <v>Lassi</v>
      </c>
      <c r="G1855" s="1" t="s">
        <v>9972</v>
      </c>
      <c r="H1855" s="1" t="s">
        <v>6777</v>
      </c>
      <c r="I1855" s="1" t="str">
        <f ca="1">IFERROR(__xludf.DUMMYFUNCTION("GOOGLETRANSLATE(O1855,""en"",""pt"")"),"18")</f>
        <v>18</v>
      </c>
      <c r="J1855" s="1" t="str">
        <f ca="1">IFERROR(__xludf.DUMMYFUNCTION("GOOGLETRANSLATE(Q1855,""en"",""pt"")"),"Refrigerado")</f>
        <v>Refrigerado</v>
      </c>
      <c r="K1855" s="3">
        <v>44542</v>
      </c>
      <c r="L1855" s="3">
        <v>44560</v>
      </c>
      <c r="M1855" s="1">
        <v>504</v>
      </c>
      <c r="N1855" s="1" t="s">
        <v>9973</v>
      </c>
      <c r="O1855" s="1" t="s">
        <v>9974</v>
      </c>
      <c r="P1855" s="1">
        <v>174</v>
      </c>
      <c r="Q1855" s="1" t="s">
        <v>9975</v>
      </c>
      <c r="R1855">
        <f t="shared" ca="1" si="28"/>
        <v>1</v>
      </c>
      <c r="S1855">
        <f t="shared" ca="1" si="28"/>
        <v>0</v>
      </c>
    </row>
    <row r="1856" spans="1:19" ht="13.2">
      <c r="A1856" s="1" t="s">
        <v>9976</v>
      </c>
      <c r="B1856" s="1">
        <v>17</v>
      </c>
      <c r="C1856" s="1" t="str">
        <f ca="1">IFERROR(__xludf.DUMMYFUNCTION("GOOGLETRANSLATE(D1856,""en"",""pt"")"),"Grande")</f>
        <v>Grande</v>
      </c>
      <c r="D1856" s="3">
        <v>43642</v>
      </c>
      <c r="E1856" s="1">
        <v>2</v>
      </c>
      <c r="F1856" s="2" t="str">
        <f ca="1">IFERROR(__xludf.DUMMYFUNCTION("GOOGLETRANSLATE(I1856,""en"",""pt"")"),"Manteiga")</f>
        <v>Manteiga</v>
      </c>
      <c r="G1856" s="1" t="s">
        <v>9977</v>
      </c>
      <c r="H1856" s="1" t="s">
        <v>4290</v>
      </c>
      <c r="I1856" s="1" t="str">
        <f ca="1">IFERROR(__xludf.DUMMYFUNCTION("GOOGLETRANSLATE(O1856,""en"",""pt"")"),"37")</f>
        <v>37</v>
      </c>
      <c r="J1856" s="1" t="str">
        <f ca="1">IFERROR(__xludf.DUMMYFUNCTION("GOOGLETRANSLATE(Q1856,""en"",""pt"")"),"Refrigerado")</f>
        <v>Refrigerado</v>
      </c>
      <c r="K1856" s="3">
        <v>43582</v>
      </c>
      <c r="L1856" s="3">
        <v>43619</v>
      </c>
      <c r="M1856" s="1">
        <v>316</v>
      </c>
      <c r="N1856" s="1" t="s">
        <v>4311</v>
      </c>
      <c r="O1856" s="1" t="s">
        <v>9978</v>
      </c>
      <c r="P1856" s="1">
        <v>402</v>
      </c>
      <c r="Q1856" s="1" t="s">
        <v>9980</v>
      </c>
      <c r="R1856">
        <f t="shared" ca="1" si="28"/>
        <v>1</v>
      </c>
      <c r="S1856">
        <f t="shared" ca="1" si="28"/>
        <v>1</v>
      </c>
    </row>
    <row r="1857" spans="1:19" ht="13.2">
      <c r="A1857" s="1" t="s">
        <v>9981</v>
      </c>
      <c r="B1857" s="1">
        <v>43</v>
      </c>
      <c r="C1857" s="1" t="str">
        <f ca="1">IFERROR(__xludf.DUMMYFUNCTION("GOOGLETRANSLATE(D1857,""en"",""pt"")"),"Pequeno")</f>
        <v>Pequeno</v>
      </c>
      <c r="D1857" s="3">
        <v>44411</v>
      </c>
      <c r="E1857" s="1">
        <v>7</v>
      </c>
      <c r="F1857" s="2" t="str">
        <f ca="1">IFERROR(__xludf.DUMMYFUNCTION("GOOGLETRANSLATE(I1857,""en"",""pt"")"),"Lassi")</f>
        <v>Lassi</v>
      </c>
      <c r="G1857" s="1" t="s">
        <v>9982</v>
      </c>
      <c r="H1857" s="1" t="s">
        <v>393</v>
      </c>
      <c r="I1857" s="1" t="str">
        <f ca="1">IFERROR(__xludf.DUMMYFUNCTION("GOOGLETRANSLATE(O1857,""en"",""pt"")"),"18")</f>
        <v>18</v>
      </c>
      <c r="J1857" s="1" t="str">
        <f ca="1">IFERROR(__xludf.DUMMYFUNCTION("GOOGLETRANSLATE(Q1857,""en"",""pt"")"),"Refrigerado")</f>
        <v>Refrigerado</v>
      </c>
      <c r="K1857" s="3">
        <v>44378</v>
      </c>
      <c r="L1857" s="3">
        <v>44396</v>
      </c>
      <c r="M1857" s="1">
        <v>54</v>
      </c>
      <c r="N1857" s="1" t="s">
        <v>9983</v>
      </c>
      <c r="O1857" s="5">
        <v>1089946</v>
      </c>
      <c r="P1857" s="1">
        <v>101</v>
      </c>
      <c r="Q1857" s="1" t="s">
        <v>9984</v>
      </c>
      <c r="R1857">
        <f t="shared" ca="1" si="28"/>
        <v>0</v>
      </c>
      <c r="S1857">
        <f t="shared" ca="1" si="28"/>
        <v>0</v>
      </c>
    </row>
    <row r="1858" spans="1:19" ht="13.2">
      <c r="A1858" s="1" t="s">
        <v>2099</v>
      </c>
      <c r="B1858" s="1">
        <v>13</v>
      </c>
      <c r="C1858" s="1" t="str">
        <f ca="1">IFERROR(__xludf.DUMMYFUNCTION("GOOGLETRANSLATE(D1858,""en"",""pt"")"),"Pequeno")</f>
        <v>Pequeno</v>
      </c>
      <c r="D1858" s="3">
        <v>44365</v>
      </c>
      <c r="E1858" s="1">
        <v>5</v>
      </c>
      <c r="F1858" s="2" t="str">
        <f ca="1">IFERROR(__xludf.DUMMYFUNCTION("GOOGLETRANSLATE(I1858,""en"",""pt"")"),"Sorvete")</f>
        <v>Sorvete</v>
      </c>
      <c r="G1858" s="1" t="s">
        <v>9985</v>
      </c>
      <c r="H1858" s="1" t="s">
        <v>8066</v>
      </c>
      <c r="I1858" s="1" t="str">
        <f ca="1">IFERROR(__xludf.DUMMYFUNCTION("GOOGLETRANSLATE(O1858,""en"",""pt"")"),"30")</f>
        <v>30</v>
      </c>
      <c r="J1858" s="1" t="str">
        <f ca="1">IFERROR(__xludf.DUMMYFUNCTION("GOOGLETRANSLATE(Q1858,""en"",""pt"")"),"Congeladas")</f>
        <v>Congeladas</v>
      </c>
      <c r="K1858" s="3">
        <v>44305</v>
      </c>
      <c r="L1858" s="3">
        <v>44335</v>
      </c>
      <c r="M1858" s="1">
        <v>354</v>
      </c>
      <c r="N1858" s="1" t="s">
        <v>9986</v>
      </c>
      <c r="O1858" s="7">
        <v>1279171</v>
      </c>
      <c r="P1858" s="1">
        <v>38</v>
      </c>
      <c r="Q1858" s="1" t="s">
        <v>3514</v>
      </c>
      <c r="R1858">
        <f t="shared" ca="1" si="28"/>
        <v>0</v>
      </c>
      <c r="S1858">
        <f t="shared" ca="1" si="28"/>
        <v>1</v>
      </c>
    </row>
    <row r="1859" spans="1:19" ht="13.2">
      <c r="A1859" s="1" t="s">
        <v>9987</v>
      </c>
      <c r="B1859" s="1">
        <v>65</v>
      </c>
      <c r="C1859" s="1" t="str">
        <f ca="1">IFERROR(__xludf.DUMMYFUNCTION("GOOGLETRANSLATE(D1859,""en"",""pt"")"),"Grande")</f>
        <v>Grande</v>
      </c>
      <c r="D1859" s="3">
        <v>44570</v>
      </c>
      <c r="E1859" s="1">
        <v>5</v>
      </c>
      <c r="F1859" s="2" t="str">
        <f ca="1">IFERROR(__xludf.DUMMYFUNCTION("GOOGLETRANSLATE(I1859,""en"",""pt"")"),"Sorvete")</f>
        <v>Sorvete</v>
      </c>
      <c r="G1859" s="1" t="s">
        <v>9988</v>
      </c>
      <c r="H1859" s="1" t="s">
        <v>9989</v>
      </c>
      <c r="I1859" s="1" t="str">
        <f ca="1">IFERROR(__xludf.DUMMYFUNCTION("GOOGLETRANSLATE(O1859,""en"",""pt"")"),"21")</f>
        <v>21</v>
      </c>
      <c r="J1859" s="1" t="str">
        <f ca="1">IFERROR(__xludf.DUMMYFUNCTION("GOOGLETRANSLATE(Q1859,""en"",""pt"")"),"Congeladas")</f>
        <v>Congeladas</v>
      </c>
      <c r="K1859" s="3">
        <v>44547</v>
      </c>
      <c r="L1859" s="3">
        <v>44568</v>
      </c>
      <c r="M1859" s="1">
        <v>278</v>
      </c>
      <c r="N1859" s="1" t="s">
        <v>9990</v>
      </c>
      <c r="O1859" s="1" t="s">
        <v>9991</v>
      </c>
      <c r="P1859" s="1">
        <v>52</v>
      </c>
      <c r="Q1859" s="1" t="s">
        <v>9992</v>
      </c>
      <c r="R1859">
        <f t="shared" ref="R1859:S1922" ca="1" si="29">RANDBETWEEN(0,1)</f>
        <v>0</v>
      </c>
      <c r="S1859">
        <f t="shared" ca="1" si="29"/>
        <v>1</v>
      </c>
    </row>
    <row r="1860" spans="1:19" ht="13.2">
      <c r="A1860" s="1" t="s">
        <v>9993</v>
      </c>
      <c r="B1860" s="1">
        <v>26</v>
      </c>
      <c r="C1860" s="1" t="str">
        <f ca="1">IFERROR(__xludf.DUMMYFUNCTION("GOOGLETRANSLATE(D1860,""en"",""pt"")"),"Médio")</f>
        <v>Médio</v>
      </c>
      <c r="D1860" s="3">
        <v>44893</v>
      </c>
      <c r="E1860" s="1">
        <v>7</v>
      </c>
      <c r="F1860" s="2" t="str">
        <f ca="1">IFERROR(__xludf.DUMMYFUNCTION("GOOGLETRANSLATE(I1860,""en"",""pt"")"),"Lassi")</f>
        <v>Lassi</v>
      </c>
      <c r="G1860" s="1" t="s">
        <v>9994</v>
      </c>
      <c r="H1860" s="1" t="s">
        <v>9995</v>
      </c>
      <c r="I1860" s="1" t="str">
        <f ca="1">IFERROR(__xludf.DUMMYFUNCTION("GOOGLETRANSLATE(O1860,""en"",""pt"")"),"15")</f>
        <v>15</v>
      </c>
      <c r="J1860" s="1" t="str">
        <f ca="1">IFERROR(__xludf.DUMMYFUNCTION("GOOGLETRANSLATE(Q1860,""en"",""pt"")"),"Refrigerado")</f>
        <v>Refrigerado</v>
      </c>
      <c r="K1860" s="3">
        <v>44858</v>
      </c>
      <c r="L1860" s="3">
        <v>44873</v>
      </c>
      <c r="M1860" s="1">
        <v>21</v>
      </c>
      <c r="N1860" s="1" t="s">
        <v>9996</v>
      </c>
      <c r="O1860" s="1" t="s">
        <v>9997</v>
      </c>
      <c r="P1860" s="1">
        <v>500</v>
      </c>
      <c r="Q1860" s="1" t="s">
        <v>2362</v>
      </c>
      <c r="R1860">
        <f t="shared" ca="1" si="29"/>
        <v>0</v>
      </c>
      <c r="S1860">
        <f t="shared" ca="1" si="29"/>
        <v>0</v>
      </c>
    </row>
    <row r="1861" spans="1:19" ht="13.2">
      <c r="A1861" s="1" t="s">
        <v>9998</v>
      </c>
      <c r="B1861" s="1">
        <v>19</v>
      </c>
      <c r="C1861" s="1" t="str">
        <f ca="1">IFERROR(__xludf.DUMMYFUNCTION("GOOGLETRANSLATE(D1861,""en"",""pt"")"),"Pequeno")</f>
        <v>Pequeno</v>
      </c>
      <c r="D1861" s="3">
        <v>43726</v>
      </c>
      <c r="E1861" s="1">
        <v>8</v>
      </c>
      <c r="F1861" s="2" t="str">
        <f ca="1">IFERROR(__xludf.DUMMYFUNCTION("GOOGLETRANSLATE(I1861,""en"",""pt"")"),"Soro de leite coalhado")</f>
        <v>Soro de leite coalhado</v>
      </c>
      <c r="G1861" s="1" t="s">
        <v>9999</v>
      </c>
      <c r="H1861" s="1" t="s">
        <v>10000</v>
      </c>
      <c r="I1861" s="1" t="str">
        <f ca="1">IFERROR(__xludf.DUMMYFUNCTION("GOOGLETRANSLATE(O1861,""en"",""pt"")"),"12")</f>
        <v>12</v>
      </c>
      <c r="J1861" s="1" t="str">
        <f ca="1">IFERROR(__xludf.DUMMYFUNCTION("GOOGLETRANSLATE(Q1861,""en"",""pt"")"),"Refrigerado")</f>
        <v>Refrigerado</v>
      </c>
      <c r="K1861" s="3">
        <v>43703</v>
      </c>
      <c r="L1861" s="3">
        <v>43715</v>
      </c>
      <c r="M1861" s="1">
        <v>123</v>
      </c>
      <c r="N1861" s="1" t="s">
        <v>10001</v>
      </c>
      <c r="O1861" s="1" t="s">
        <v>10002</v>
      </c>
      <c r="P1861" s="1">
        <v>401</v>
      </c>
      <c r="Q1861" s="1" t="s">
        <v>10003</v>
      </c>
      <c r="R1861">
        <f t="shared" ca="1" si="29"/>
        <v>0</v>
      </c>
      <c r="S1861">
        <f t="shared" ca="1" si="29"/>
        <v>0</v>
      </c>
    </row>
    <row r="1862" spans="1:19" ht="13.2">
      <c r="A1862" s="1" t="s">
        <v>10004</v>
      </c>
      <c r="B1862" s="1">
        <v>46</v>
      </c>
      <c r="C1862" s="1" t="str">
        <f ca="1">IFERROR(__xludf.DUMMYFUNCTION("GOOGLETRANSLATE(D1862,""en"",""pt"")"),"Pequeno")</f>
        <v>Pequeno</v>
      </c>
      <c r="D1862" s="3">
        <v>44100</v>
      </c>
      <c r="E1862" s="1">
        <v>7</v>
      </c>
      <c r="F1862" s="2" t="str">
        <f ca="1">IFERROR(__xludf.DUMMYFUNCTION("GOOGLETRANSLATE(I1862,""en"",""pt"")"),"Lassi")</f>
        <v>Lassi</v>
      </c>
      <c r="G1862" s="1" t="s">
        <v>10005</v>
      </c>
      <c r="H1862" s="1" t="s">
        <v>1186</v>
      </c>
      <c r="I1862" s="1" t="str">
        <f ca="1">IFERROR(__xludf.DUMMYFUNCTION("GOOGLETRANSLATE(O1862,""en"",""pt"")"),"14")</f>
        <v>14</v>
      </c>
      <c r="J1862" s="1" t="str">
        <f ca="1">IFERROR(__xludf.DUMMYFUNCTION("GOOGLETRANSLATE(Q1862,""en"",""pt"")"),"Refrigerado")</f>
        <v>Refrigerado</v>
      </c>
      <c r="K1862" s="3">
        <v>44079</v>
      </c>
      <c r="L1862" s="3">
        <v>44093</v>
      </c>
      <c r="M1862" s="1">
        <v>140</v>
      </c>
      <c r="N1862" s="1" t="s">
        <v>10006</v>
      </c>
      <c r="O1862" s="5">
        <v>2548390</v>
      </c>
      <c r="P1862" s="1">
        <v>102</v>
      </c>
      <c r="Q1862" s="1" t="s">
        <v>10008</v>
      </c>
      <c r="R1862">
        <f t="shared" ca="1" si="29"/>
        <v>1</v>
      </c>
      <c r="S1862">
        <f t="shared" ca="1" si="29"/>
        <v>1</v>
      </c>
    </row>
    <row r="1863" spans="1:19" ht="13.2">
      <c r="A1863" s="1" t="s">
        <v>10009</v>
      </c>
      <c r="B1863" s="1">
        <v>62</v>
      </c>
      <c r="C1863" s="1" t="str">
        <f ca="1">IFERROR(__xludf.DUMMYFUNCTION("GOOGLETRANSLATE(D1863,""en"",""pt"")"),"Pequeno")</f>
        <v>Pequeno</v>
      </c>
      <c r="D1863" s="3">
        <v>43803</v>
      </c>
      <c r="E1863" s="1">
        <v>5</v>
      </c>
      <c r="F1863" s="2" t="str">
        <f ca="1">IFERROR(__xludf.DUMMYFUNCTION("GOOGLETRANSLATE(I1863,""en"",""pt"")"),"Sorvete")</f>
        <v>Sorvete</v>
      </c>
      <c r="G1863" s="1" t="s">
        <v>10010</v>
      </c>
      <c r="H1863" s="4">
        <v>45467</v>
      </c>
      <c r="I1863" s="1" t="str">
        <f ca="1">IFERROR(__xludf.DUMMYFUNCTION("GOOGLETRANSLATE(O1863,""en"",""pt"")"),"29")</f>
        <v>29</v>
      </c>
      <c r="J1863" s="1" t="str">
        <f ca="1">IFERROR(__xludf.DUMMYFUNCTION("GOOGLETRANSLATE(Q1863,""en"",""pt"")"),"Congeladas")</f>
        <v>Congeladas</v>
      </c>
      <c r="K1863" s="3">
        <v>43779</v>
      </c>
      <c r="L1863" s="3">
        <v>43808</v>
      </c>
      <c r="M1863" s="1">
        <v>300</v>
      </c>
      <c r="N1863" s="1" t="s">
        <v>10011</v>
      </c>
      <c r="O1863" s="1" t="s">
        <v>9855</v>
      </c>
      <c r="P1863" s="1">
        <v>265</v>
      </c>
      <c r="Q1863" s="1" t="s">
        <v>5985</v>
      </c>
      <c r="R1863">
        <f t="shared" ca="1" si="29"/>
        <v>0</v>
      </c>
      <c r="S1863">
        <f t="shared" ca="1" si="29"/>
        <v>0</v>
      </c>
    </row>
    <row r="1864" spans="1:19" ht="13.2">
      <c r="A1864" s="1" t="s">
        <v>10013</v>
      </c>
      <c r="B1864" s="1">
        <v>48</v>
      </c>
      <c r="C1864" s="1" t="str">
        <f ca="1">IFERROR(__xludf.DUMMYFUNCTION("GOOGLETRANSLATE(D1864,""en"",""pt"")"),"Grande")</f>
        <v>Grande</v>
      </c>
      <c r="D1864" s="3">
        <v>44268</v>
      </c>
      <c r="E1864" s="1">
        <v>8</v>
      </c>
      <c r="F1864" s="2" t="str">
        <f ca="1">IFERROR(__xludf.DUMMYFUNCTION("GOOGLETRANSLATE(I1864,""en"",""pt"")"),"Soro de leite coalhado")</f>
        <v>Soro de leite coalhado</v>
      </c>
      <c r="G1864" s="1" t="s">
        <v>10014</v>
      </c>
      <c r="H1864" s="1" t="s">
        <v>4582</v>
      </c>
      <c r="I1864" s="1" t="str">
        <f ca="1">IFERROR(__xludf.DUMMYFUNCTION("GOOGLETRANSLATE(O1864,""en"",""pt"")"),"14")</f>
        <v>14</v>
      </c>
      <c r="J1864" s="1" t="str">
        <f ca="1">IFERROR(__xludf.DUMMYFUNCTION("GOOGLETRANSLATE(Q1864,""en"",""pt"")"),"Refrigerado")</f>
        <v>Refrigerado</v>
      </c>
      <c r="K1864" s="3">
        <v>44240</v>
      </c>
      <c r="L1864" s="3">
        <v>44254</v>
      </c>
      <c r="M1864" s="1">
        <v>157</v>
      </c>
      <c r="N1864" s="1" t="s">
        <v>10015</v>
      </c>
      <c r="O1864" s="1" t="s">
        <v>10016</v>
      </c>
      <c r="P1864" s="1">
        <v>399</v>
      </c>
      <c r="Q1864" s="1" t="s">
        <v>5916</v>
      </c>
      <c r="R1864">
        <f t="shared" ca="1" si="29"/>
        <v>1</v>
      </c>
      <c r="S1864">
        <f t="shared" ca="1" si="29"/>
        <v>0</v>
      </c>
    </row>
    <row r="1865" spans="1:19" ht="13.2">
      <c r="A1865" s="1" t="s">
        <v>10017</v>
      </c>
      <c r="B1865" s="1">
        <v>98</v>
      </c>
      <c r="C1865" s="1" t="str">
        <f ca="1">IFERROR(__xludf.DUMMYFUNCTION("GOOGLETRANSLATE(D1865,""en"",""pt"")"),"Médio")</f>
        <v>Médio</v>
      </c>
      <c r="D1865" s="3">
        <v>43969</v>
      </c>
      <c r="E1865" s="1">
        <v>9</v>
      </c>
      <c r="F1865" s="2" t="str">
        <f ca="1">IFERROR(__xludf.DUMMYFUNCTION("GOOGLETRANSLATE(I1865,""en"",""pt"")"),"Painel")</f>
        <v>Painel</v>
      </c>
      <c r="G1865" s="1" t="s">
        <v>628</v>
      </c>
      <c r="H1865" s="1" t="s">
        <v>3631</v>
      </c>
      <c r="I1865" s="1" t="str">
        <f ca="1">IFERROR(__xludf.DUMMYFUNCTION("GOOGLETRANSLATE(O1865,""en"",""pt"")"),"14")</f>
        <v>14</v>
      </c>
      <c r="J1865" s="1" t="str">
        <f ca="1">IFERROR(__xludf.DUMMYFUNCTION("GOOGLETRANSLATE(Q1865,""en"",""pt"")"),"Refrigerado")</f>
        <v>Refrigerado</v>
      </c>
      <c r="K1865" s="3">
        <v>43921</v>
      </c>
      <c r="L1865" s="3">
        <v>43935</v>
      </c>
      <c r="M1865" s="1">
        <v>13</v>
      </c>
      <c r="N1865" s="1" t="s">
        <v>6208</v>
      </c>
      <c r="O1865" s="1" t="s">
        <v>10018</v>
      </c>
      <c r="P1865" s="1">
        <v>9</v>
      </c>
      <c r="Q1865" s="1" t="s">
        <v>10019</v>
      </c>
      <c r="R1865">
        <f t="shared" ca="1" si="29"/>
        <v>0</v>
      </c>
      <c r="S1865">
        <f t="shared" ca="1" si="29"/>
        <v>1</v>
      </c>
    </row>
    <row r="1866" spans="1:19" ht="13.2">
      <c r="A1866" s="1" t="s">
        <v>10020</v>
      </c>
      <c r="B1866" s="1">
        <v>28</v>
      </c>
      <c r="C1866" s="1" t="str">
        <f ca="1">IFERROR(__xludf.DUMMYFUNCTION("GOOGLETRANSLATE(D1866,""en"",""pt"")"),"Médio")</f>
        <v>Médio</v>
      </c>
      <c r="D1866" s="3">
        <v>44114</v>
      </c>
      <c r="E1866" s="1">
        <v>6</v>
      </c>
      <c r="F1866" s="2" t="str">
        <f ca="1">IFERROR(__xludf.DUMMYFUNCTION("GOOGLETRANSLATE(I1866,""en"",""pt"")"),"Coalhada")</f>
        <v>Coalhada</v>
      </c>
      <c r="G1866" s="1" t="s">
        <v>10021</v>
      </c>
      <c r="H1866" s="1" t="s">
        <v>10022</v>
      </c>
      <c r="I1866" s="1" t="str">
        <f ca="1">IFERROR(__xludf.DUMMYFUNCTION("GOOGLETRANSLATE(O1866,""en"",""pt"")"),"6")</f>
        <v>6</v>
      </c>
      <c r="J1866" s="1" t="str">
        <f ca="1">IFERROR(__xludf.DUMMYFUNCTION("GOOGLETRANSLATE(Q1866,""en"",""pt"")"),"Refrigerado")</f>
        <v>Refrigerado</v>
      </c>
      <c r="K1866" s="3">
        <v>44072</v>
      </c>
      <c r="L1866" s="3">
        <v>44078</v>
      </c>
      <c r="M1866" s="1">
        <v>247</v>
      </c>
      <c r="N1866" s="1" t="s">
        <v>10023</v>
      </c>
      <c r="O1866" s="1" t="s">
        <v>10024</v>
      </c>
      <c r="P1866" s="1">
        <v>573</v>
      </c>
      <c r="Q1866" s="1" t="s">
        <v>8705</v>
      </c>
      <c r="R1866">
        <f t="shared" ca="1" si="29"/>
        <v>0</v>
      </c>
      <c r="S1866">
        <f t="shared" ca="1" si="29"/>
        <v>1</v>
      </c>
    </row>
    <row r="1867" spans="1:19" ht="13.2">
      <c r="A1867" s="1" t="s">
        <v>10025</v>
      </c>
      <c r="B1867" s="1">
        <v>99</v>
      </c>
      <c r="C1867" s="1" t="str">
        <f ca="1">IFERROR(__xludf.DUMMYFUNCTION("GOOGLETRANSLATE(D1867,""en"",""pt"")"),"Grande")</f>
        <v>Grande</v>
      </c>
      <c r="D1867" s="3">
        <v>44359</v>
      </c>
      <c r="E1867" s="1">
        <v>10</v>
      </c>
      <c r="F1867" s="2" t="str">
        <f ca="1">IFERROR(__xludf.DUMMYFUNCTION("GOOGLETRANSLATE(I1867,""en"",""pt"")"),"ghee")</f>
        <v>ghee</v>
      </c>
      <c r="G1867" s="1" t="s">
        <v>10026</v>
      </c>
      <c r="H1867" s="1" t="s">
        <v>10027</v>
      </c>
      <c r="I1867" s="1" t="str">
        <f ca="1">IFERROR(__xludf.DUMMYFUNCTION("GOOGLETRANSLATE(O1867,""en"",""pt"")"),"106")</f>
        <v>106</v>
      </c>
      <c r="J1867" s="1" t="str">
        <f ca="1">IFERROR(__xludf.DUMMYFUNCTION("GOOGLETRANSLATE(Q1867,""en"",""pt"")"),"Ambiente")</f>
        <v>Ambiente</v>
      </c>
      <c r="K1867" s="3">
        <v>44303</v>
      </c>
      <c r="L1867" s="3">
        <v>44409</v>
      </c>
      <c r="M1867" s="1">
        <v>340</v>
      </c>
      <c r="N1867" s="1" t="s">
        <v>6536</v>
      </c>
      <c r="O1867" s="5">
        <v>2225515</v>
      </c>
      <c r="P1867" s="1">
        <v>151</v>
      </c>
      <c r="Q1867" s="1" t="s">
        <v>10028</v>
      </c>
      <c r="R1867">
        <f t="shared" ca="1" si="29"/>
        <v>0</v>
      </c>
      <c r="S1867">
        <f t="shared" ca="1" si="29"/>
        <v>1</v>
      </c>
    </row>
    <row r="1868" spans="1:19" ht="13.2">
      <c r="A1868" s="1" t="s">
        <v>10029</v>
      </c>
      <c r="B1868" s="1">
        <v>31</v>
      </c>
      <c r="C1868" s="1" t="str">
        <f ca="1">IFERROR(__xludf.DUMMYFUNCTION("GOOGLETRANSLATE(D1868,""en"",""pt"")"),"Grande")</f>
        <v>Grande</v>
      </c>
      <c r="D1868" s="3">
        <v>44600</v>
      </c>
      <c r="E1868" s="1">
        <v>3</v>
      </c>
      <c r="F1868" s="2" t="str">
        <f ca="1">IFERROR(__xludf.DUMMYFUNCTION("GOOGLETRANSLATE(I1868,""en"",""pt"")"),"Queijo")</f>
        <v>Queijo</v>
      </c>
      <c r="G1868" s="1" t="s">
        <v>10030</v>
      </c>
      <c r="H1868" s="1" t="s">
        <v>10031</v>
      </c>
      <c r="I1868" s="1" t="str">
        <f ca="1">IFERROR(__xludf.DUMMYFUNCTION("GOOGLETRANSLATE(O1868,""en"",""pt"")"),"55")</f>
        <v>55</v>
      </c>
      <c r="J1868" s="1" t="str">
        <f ca="1">IFERROR(__xludf.DUMMYFUNCTION("GOOGLETRANSLATE(Q1868,""en"",""pt"")"),"Refrigerado")</f>
        <v>Refrigerado</v>
      </c>
      <c r="K1868" s="3">
        <v>44590</v>
      </c>
      <c r="L1868" s="3">
        <v>44645</v>
      </c>
      <c r="M1868" s="1">
        <v>535</v>
      </c>
      <c r="N1868" s="1" t="s">
        <v>7206</v>
      </c>
      <c r="O1868" s="1" t="s">
        <v>10032</v>
      </c>
      <c r="P1868" s="1">
        <v>54</v>
      </c>
      <c r="Q1868" s="1" t="s">
        <v>7359</v>
      </c>
      <c r="R1868">
        <f t="shared" ca="1" si="29"/>
        <v>1</v>
      </c>
      <c r="S1868">
        <f t="shared" ca="1" si="29"/>
        <v>1</v>
      </c>
    </row>
    <row r="1869" spans="1:19" ht="13.2">
      <c r="A1869" s="1" t="s">
        <v>10033</v>
      </c>
      <c r="B1869" s="1">
        <v>23</v>
      </c>
      <c r="C1869" s="1" t="str">
        <f ca="1">IFERROR(__xludf.DUMMYFUNCTION("GOOGLETRANSLATE(D1869,""en"",""pt"")"),"Médio")</f>
        <v>Médio</v>
      </c>
      <c r="D1869" s="3">
        <v>44918</v>
      </c>
      <c r="E1869" s="1">
        <v>2</v>
      </c>
      <c r="F1869" s="2" t="str">
        <f ca="1">IFERROR(__xludf.DUMMYFUNCTION("GOOGLETRANSLATE(I1869,""en"",""pt"")"),"Manteiga")</f>
        <v>Manteiga</v>
      </c>
      <c r="G1869" s="1" t="s">
        <v>10034</v>
      </c>
      <c r="H1869" s="1" t="s">
        <v>1023</v>
      </c>
      <c r="I1869" s="1" t="str">
        <f ca="1">IFERROR(__xludf.DUMMYFUNCTION("GOOGLETRANSLATE(O1869,""en"",""pt"")"),"40")</f>
        <v>40</v>
      </c>
      <c r="J1869" s="1" t="str">
        <f ca="1">IFERROR(__xludf.DUMMYFUNCTION("GOOGLETRANSLATE(Q1869,""en"",""pt"")"),"Refrigerado")</f>
        <v>Refrigerado</v>
      </c>
      <c r="K1869" s="3">
        <v>44862</v>
      </c>
      <c r="L1869" s="3">
        <v>44902</v>
      </c>
      <c r="M1869" s="1">
        <v>67</v>
      </c>
      <c r="N1869" s="1" t="s">
        <v>857</v>
      </c>
      <c r="O1869" s="7">
        <v>776567</v>
      </c>
      <c r="P1869" s="1">
        <v>380</v>
      </c>
      <c r="Q1869" s="1" t="s">
        <v>10035</v>
      </c>
      <c r="R1869">
        <f t="shared" ca="1" si="29"/>
        <v>1</v>
      </c>
      <c r="S1869">
        <f t="shared" ca="1" si="29"/>
        <v>1</v>
      </c>
    </row>
    <row r="1870" spans="1:19" ht="13.2">
      <c r="A1870" s="1" t="s">
        <v>10036</v>
      </c>
      <c r="B1870" s="1">
        <v>15</v>
      </c>
      <c r="C1870" s="1" t="str">
        <f ca="1">IFERROR(__xludf.DUMMYFUNCTION("GOOGLETRANSLATE(D1870,""en"",""pt"")"),"Médio")</f>
        <v>Médio</v>
      </c>
      <c r="D1870" s="3">
        <v>44660</v>
      </c>
      <c r="E1870" s="1">
        <v>9</v>
      </c>
      <c r="F1870" s="2" t="str">
        <f ca="1">IFERROR(__xludf.DUMMYFUNCTION("GOOGLETRANSLATE(I1870,""en"",""pt"")"),"Painel")</f>
        <v>Painel</v>
      </c>
      <c r="G1870" s="1" t="s">
        <v>10037</v>
      </c>
      <c r="H1870" s="1" t="s">
        <v>6674</v>
      </c>
      <c r="I1870" s="1" t="str">
        <f ca="1">IFERROR(__xludf.DUMMYFUNCTION("GOOGLETRANSLATE(O1870,""en"",""pt"")"),"8")</f>
        <v>8</v>
      </c>
      <c r="J1870" s="1" t="str">
        <f ca="1">IFERROR(__xludf.DUMMYFUNCTION("GOOGLETRANSLATE(Q1870,""en"",""pt"")"),"Refrigerado")</f>
        <v>Refrigerado</v>
      </c>
      <c r="K1870" s="3">
        <v>44632</v>
      </c>
      <c r="L1870" s="3">
        <v>44640</v>
      </c>
      <c r="M1870" s="1">
        <v>35</v>
      </c>
      <c r="N1870" s="1" t="s">
        <v>10038</v>
      </c>
      <c r="O1870" s="1" t="s">
        <v>10039</v>
      </c>
      <c r="P1870" s="1">
        <v>105</v>
      </c>
      <c r="Q1870" s="1" t="s">
        <v>10040</v>
      </c>
      <c r="R1870">
        <f t="shared" ca="1" si="29"/>
        <v>1</v>
      </c>
      <c r="S1870">
        <f t="shared" ca="1" si="29"/>
        <v>0</v>
      </c>
    </row>
    <row r="1871" spans="1:19" ht="13.2">
      <c r="A1871" s="1" t="s">
        <v>10041</v>
      </c>
      <c r="B1871" s="1">
        <v>11</v>
      </c>
      <c r="C1871" s="1" t="str">
        <f ca="1">IFERROR(__xludf.DUMMYFUNCTION("GOOGLETRANSLATE(D1871,""en"",""pt"")"),"Pequeno")</f>
        <v>Pequeno</v>
      </c>
      <c r="D1871" s="3">
        <v>43713</v>
      </c>
      <c r="E1871" s="1">
        <v>8</v>
      </c>
      <c r="F1871" s="2" t="str">
        <f ca="1">IFERROR(__xludf.DUMMYFUNCTION("GOOGLETRANSLATE(I1871,""en"",""pt"")"),"Soro de leite coalhado")</f>
        <v>Soro de leite coalhado</v>
      </c>
      <c r="G1871" s="1" t="s">
        <v>4318</v>
      </c>
      <c r="H1871" s="1" t="s">
        <v>10042</v>
      </c>
      <c r="I1871" s="1" t="str">
        <f ca="1">IFERROR(__xludf.DUMMYFUNCTION("GOOGLETRANSLATE(O1871,""en"",""pt"")"),"13")</f>
        <v>13</v>
      </c>
      <c r="J1871" s="1" t="str">
        <f ca="1">IFERROR(__xludf.DUMMYFUNCTION("GOOGLETRANSLATE(Q1871,""en"",""pt"")"),"Refrigerado")</f>
        <v>Refrigerado</v>
      </c>
      <c r="K1871" s="3">
        <v>43666</v>
      </c>
      <c r="L1871" s="3">
        <v>43679</v>
      </c>
      <c r="M1871" s="1">
        <v>211</v>
      </c>
      <c r="N1871" s="1" t="s">
        <v>9706</v>
      </c>
      <c r="O1871" s="1" t="s">
        <v>10043</v>
      </c>
      <c r="P1871" s="1">
        <v>232</v>
      </c>
      <c r="Q1871" s="1" t="s">
        <v>10044</v>
      </c>
      <c r="R1871">
        <f t="shared" ca="1" si="29"/>
        <v>0</v>
      </c>
      <c r="S1871">
        <f t="shared" ca="1" si="29"/>
        <v>0</v>
      </c>
    </row>
    <row r="1872" spans="1:19" ht="13.2">
      <c r="A1872" s="1" t="s">
        <v>10045</v>
      </c>
      <c r="B1872" s="1">
        <v>91</v>
      </c>
      <c r="C1872" s="1" t="str">
        <f ca="1">IFERROR(__xludf.DUMMYFUNCTION("GOOGLETRANSLATE(D1872,""en"",""pt"")"),"Médio")</f>
        <v>Médio</v>
      </c>
      <c r="D1872" s="3">
        <v>43482</v>
      </c>
      <c r="E1872" s="1">
        <v>10</v>
      </c>
      <c r="F1872" s="2" t="str">
        <f ca="1">IFERROR(__xludf.DUMMYFUNCTION("GOOGLETRANSLATE(I1872,""en"",""pt"")"),"ghee")</f>
        <v>ghee</v>
      </c>
      <c r="G1872" s="1" t="s">
        <v>10046</v>
      </c>
      <c r="H1872" s="6">
        <v>45349</v>
      </c>
      <c r="I1872" s="1" t="str">
        <f ca="1">IFERROR(__xludf.DUMMYFUNCTION("GOOGLETRANSLATE(O1872,""en"",""pt"")"),"65")</f>
        <v>65</v>
      </c>
      <c r="J1872" s="1" t="str">
        <f ca="1">IFERROR(__xludf.DUMMYFUNCTION("GOOGLETRANSLATE(Q1872,""en"",""pt"")"),"Ambiente")</f>
        <v>Ambiente</v>
      </c>
      <c r="K1872" s="3">
        <v>43473</v>
      </c>
      <c r="L1872" s="3">
        <v>43538</v>
      </c>
      <c r="M1872" s="1">
        <v>163</v>
      </c>
      <c r="N1872" s="1" t="s">
        <v>1161</v>
      </c>
      <c r="O1872" s="1" t="s">
        <v>10047</v>
      </c>
      <c r="P1872" s="1">
        <v>359</v>
      </c>
      <c r="Q1872" s="1" t="s">
        <v>10048</v>
      </c>
      <c r="R1872">
        <f t="shared" ca="1" si="29"/>
        <v>0</v>
      </c>
      <c r="S1872">
        <f t="shared" ca="1" si="29"/>
        <v>0</v>
      </c>
    </row>
    <row r="1873" spans="1:19" ht="13.2">
      <c r="A1873" s="1" t="s">
        <v>10049</v>
      </c>
      <c r="B1873" s="1">
        <v>27</v>
      </c>
      <c r="C1873" s="1" t="str">
        <f ca="1">IFERROR(__xludf.DUMMYFUNCTION("GOOGLETRANSLATE(D1873,""en"",""pt"")"),"Pequeno")</f>
        <v>Pequeno</v>
      </c>
      <c r="D1873" s="3">
        <v>44307</v>
      </c>
      <c r="E1873" s="1">
        <v>2</v>
      </c>
      <c r="F1873" s="2" t="str">
        <f ca="1">IFERROR(__xludf.DUMMYFUNCTION("GOOGLETRANSLATE(I1873,""en"",""pt"")"),"Manteiga")</f>
        <v>Manteiga</v>
      </c>
      <c r="G1873" s="1" t="s">
        <v>10050</v>
      </c>
      <c r="H1873" s="1" t="s">
        <v>6847</v>
      </c>
      <c r="I1873" s="1" t="str">
        <f ca="1">IFERROR(__xludf.DUMMYFUNCTION("GOOGLETRANSLATE(O1873,""en"",""pt"")"),"36")</f>
        <v>36</v>
      </c>
      <c r="J1873" s="1" t="str">
        <f ca="1">IFERROR(__xludf.DUMMYFUNCTION("GOOGLETRANSLATE(Q1873,""en"",""pt"")"),"Congeladas")</f>
        <v>Congeladas</v>
      </c>
      <c r="K1873" s="3">
        <v>44290</v>
      </c>
      <c r="L1873" s="3">
        <v>44326</v>
      </c>
      <c r="M1873" s="1">
        <v>127</v>
      </c>
      <c r="N1873" s="1" t="s">
        <v>10051</v>
      </c>
      <c r="O1873" s="1" t="s">
        <v>10052</v>
      </c>
      <c r="P1873" s="1">
        <v>665</v>
      </c>
      <c r="Q1873" s="1" t="s">
        <v>1671</v>
      </c>
      <c r="R1873">
        <f t="shared" ca="1" si="29"/>
        <v>0</v>
      </c>
      <c r="S1873">
        <f t="shared" ca="1" si="29"/>
        <v>1</v>
      </c>
    </row>
    <row r="1874" spans="1:19" ht="13.2">
      <c r="A1874" s="1" t="s">
        <v>10053</v>
      </c>
      <c r="B1874" s="1">
        <v>44</v>
      </c>
      <c r="C1874" s="1" t="str">
        <f ca="1">IFERROR(__xludf.DUMMYFUNCTION("GOOGLETRANSLATE(D1874,""en"",""pt"")"),"Médio")</f>
        <v>Médio</v>
      </c>
      <c r="D1874" s="3">
        <v>44459</v>
      </c>
      <c r="E1874" s="1">
        <v>2</v>
      </c>
      <c r="F1874" s="2" t="str">
        <f ca="1">IFERROR(__xludf.DUMMYFUNCTION("GOOGLETRANSLATE(I1874,""en"",""pt"")"),"Manteiga")</f>
        <v>Manteiga</v>
      </c>
      <c r="G1874" s="1" t="s">
        <v>3439</v>
      </c>
      <c r="H1874" s="1" t="s">
        <v>9975</v>
      </c>
      <c r="I1874" s="1" t="str">
        <f ca="1">IFERROR(__xludf.DUMMYFUNCTION("GOOGLETRANSLATE(O1874,""en"",""pt"")"),"33")</f>
        <v>33</v>
      </c>
      <c r="J1874" s="1" t="str">
        <f ca="1">IFERROR(__xludf.DUMMYFUNCTION("GOOGLETRANSLATE(Q1874,""en"",""pt"")"),"Congeladas")</f>
        <v>Congeladas</v>
      </c>
      <c r="K1874" s="3">
        <v>44417</v>
      </c>
      <c r="L1874" s="3">
        <v>44450</v>
      </c>
      <c r="M1874" s="1">
        <v>34</v>
      </c>
      <c r="N1874" s="1" t="s">
        <v>2933</v>
      </c>
      <c r="O1874" s="1" t="s">
        <v>10054</v>
      </c>
      <c r="P1874" s="1">
        <v>0</v>
      </c>
      <c r="Q1874" s="1" t="s">
        <v>9894</v>
      </c>
      <c r="R1874">
        <f t="shared" ca="1" si="29"/>
        <v>1</v>
      </c>
      <c r="S1874">
        <f t="shared" ca="1" si="29"/>
        <v>1</v>
      </c>
    </row>
    <row r="1875" spans="1:19" ht="13.2">
      <c r="A1875" s="1" t="s">
        <v>10055</v>
      </c>
      <c r="B1875" s="1">
        <v>55</v>
      </c>
      <c r="C1875" s="1" t="str">
        <f ca="1">IFERROR(__xludf.DUMMYFUNCTION("GOOGLETRANSLATE(D1875,""en"",""pt"")"),"Pequeno")</f>
        <v>Pequeno</v>
      </c>
      <c r="D1875" s="3">
        <v>44595</v>
      </c>
      <c r="E1875" s="1">
        <v>8</v>
      </c>
      <c r="F1875" s="2" t="str">
        <f ca="1">IFERROR(__xludf.DUMMYFUNCTION("GOOGLETRANSLATE(I1875,""en"",""pt"")"),"Soro de leite coalhado")</f>
        <v>Soro de leite coalhado</v>
      </c>
      <c r="G1875" s="1" t="s">
        <v>10056</v>
      </c>
      <c r="H1875" s="1" t="s">
        <v>10057</v>
      </c>
      <c r="I1875" s="1" t="str">
        <f ca="1">IFERROR(__xludf.DUMMYFUNCTION("GOOGLETRANSLATE(O1875,""en"",""pt"")"),"12")</f>
        <v>12</v>
      </c>
      <c r="J1875" s="1" t="str">
        <f ca="1">IFERROR(__xludf.DUMMYFUNCTION("GOOGLETRANSLATE(Q1875,""en"",""pt"")"),"Refrigerado")</f>
        <v>Refrigerado</v>
      </c>
      <c r="K1875" s="3">
        <v>44569</v>
      </c>
      <c r="L1875" s="3">
        <v>44581</v>
      </c>
      <c r="M1875" s="1">
        <v>229</v>
      </c>
      <c r="N1875" s="1" t="s">
        <v>10058</v>
      </c>
      <c r="O1875" s="1" t="s">
        <v>10059</v>
      </c>
      <c r="P1875" s="1">
        <v>63</v>
      </c>
      <c r="Q1875" s="1" t="s">
        <v>10060</v>
      </c>
      <c r="R1875">
        <f t="shared" ca="1" si="29"/>
        <v>1</v>
      </c>
      <c r="S1875">
        <f t="shared" ca="1" si="29"/>
        <v>0</v>
      </c>
    </row>
    <row r="1876" spans="1:19" ht="13.2">
      <c r="A1876" s="1" t="s">
        <v>10061</v>
      </c>
      <c r="B1876" s="1">
        <v>85</v>
      </c>
      <c r="C1876" s="1" t="str">
        <f ca="1">IFERROR(__xludf.DUMMYFUNCTION("GOOGLETRANSLATE(D1876,""en"",""pt"")"),"Grande")</f>
        <v>Grande</v>
      </c>
      <c r="D1876" s="3">
        <v>43736</v>
      </c>
      <c r="E1876" s="1">
        <v>1</v>
      </c>
      <c r="F1876" s="2" t="str">
        <f ca="1">IFERROR(__xludf.DUMMYFUNCTION("GOOGLETRANSLATE(I1876,""en"",""pt"")"),"Leite")</f>
        <v>Leite</v>
      </c>
      <c r="G1876" s="1" t="s">
        <v>10062</v>
      </c>
      <c r="H1876" s="1" t="s">
        <v>683</v>
      </c>
      <c r="I1876" s="1" t="str">
        <f ca="1">IFERROR(__xludf.DUMMYFUNCTION("GOOGLETRANSLATE(O1876,""en"",""pt"")"),"21")</f>
        <v>21</v>
      </c>
      <c r="J1876" s="1" t="str">
        <f ca="1">IFERROR(__xludf.DUMMYFUNCTION("GOOGLETRANSLATE(Q1876,""en"",""pt"")"),"Pacote Tetra")</f>
        <v>Pacote Tetra</v>
      </c>
      <c r="K1876" s="3">
        <v>43683</v>
      </c>
      <c r="L1876" s="3">
        <v>43704</v>
      </c>
      <c r="M1876" s="1">
        <v>365</v>
      </c>
      <c r="N1876" s="1" t="s">
        <v>8012</v>
      </c>
      <c r="O1876" s="1" t="s">
        <v>10063</v>
      </c>
      <c r="P1876" s="1">
        <v>552</v>
      </c>
      <c r="Q1876" s="1" t="s">
        <v>10064</v>
      </c>
      <c r="R1876">
        <f t="shared" ca="1" si="29"/>
        <v>1</v>
      </c>
      <c r="S1876">
        <f t="shared" ca="1" si="29"/>
        <v>1</v>
      </c>
    </row>
    <row r="1877" spans="1:19" ht="13.2">
      <c r="A1877" s="1" t="s">
        <v>10065</v>
      </c>
      <c r="B1877" s="1">
        <v>91</v>
      </c>
      <c r="C1877" s="1" t="str">
        <f ca="1">IFERROR(__xludf.DUMMYFUNCTION("GOOGLETRANSLATE(D1877,""en"",""pt"")"),"Médio")</f>
        <v>Médio</v>
      </c>
      <c r="D1877" s="3">
        <v>43978</v>
      </c>
      <c r="E1877" s="1">
        <v>10</v>
      </c>
      <c r="F1877" s="2" t="str">
        <f ca="1">IFERROR(__xludf.DUMMYFUNCTION("GOOGLETRANSLATE(I1877,""en"",""pt"")"),"ghee")</f>
        <v>ghee</v>
      </c>
      <c r="G1877" s="1" t="s">
        <v>10066</v>
      </c>
      <c r="H1877" s="1" t="s">
        <v>7333</v>
      </c>
      <c r="I1877" s="1" t="str">
        <f ca="1">IFERROR(__xludf.DUMMYFUNCTION("GOOGLETRANSLATE(O1877,""en"",""pt"")"),"74")</f>
        <v>74</v>
      </c>
      <c r="J1877" s="1" t="str">
        <f ca="1">IFERROR(__xludf.DUMMYFUNCTION("GOOGLETRANSLATE(Q1877,""en"",""pt"")"),"Ambiente")</f>
        <v>Ambiente</v>
      </c>
      <c r="K1877" s="3">
        <v>43933</v>
      </c>
      <c r="L1877" s="3">
        <v>44007</v>
      </c>
      <c r="M1877" s="1">
        <v>80</v>
      </c>
      <c r="N1877" s="1" t="s">
        <v>7071</v>
      </c>
      <c r="O1877" s="1" t="s">
        <v>10067</v>
      </c>
      <c r="P1877" s="1">
        <v>54</v>
      </c>
      <c r="Q1877" s="1" t="s">
        <v>10069</v>
      </c>
      <c r="R1877">
        <f t="shared" ca="1" si="29"/>
        <v>0</v>
      </c>
      <c r="S1877">
        <f t="shared" ca="1" si="29"/>
        <v>1</v>
      </c>
    </row>
    <row r="1878" spans="1:19" ht="13.2">
      <c r="A1878" s="1" t="s">
        <v>10070</v>
      </c>
      <c r="B1878" s="1">
        <v>23</v>
      </c>
      <c r="C1878" s="1" t="str">
        <f ca="1">IFERROR(__xludf.DUMMYFUNCTION("GOOGLETRANSLATE(D1878,""en"",""pt"")"),"Médio")</f>
        <v>Médio</v>
      </c>
      <c r="D1878" s="3">
        <v>43658</v>
      </c>
      <c r="E1878" s="1">
        <v>5</v>
      </c>
      <c r="F1878" s="2" t="str">
        <f ca="1">IFERROR(__xludf.DUMMYFUNCTION("GOOGLETRANSLATE(I1878,""en"",""pt"")"),"Sorvete")</f>
        <v>Sorvete</v>
      </c>
      <c r="G1878" s="1" t="s">
        <v>10071</v>
      </c>
      <c r="H1878" s="1" t="s">
        <v>3512</v>
      </c>
      <c r="I1878" s="1" t="str">
        <f ca="1">IFERROR(__xludf.DUMMYFUNCTION("GOOGLETRANSLATE(O1878,""en"",""pt"")"),"24")</f>
        <v>24</v>
      </c>
      <c r="J1878" s="1" t="str">
        <f ca="1">IFERROR(__xludf.DUMMYFUNCTION("GOOGLETRANSLATE(Q1878,""en"",""pt"")"),"Congeladas")</f>
        <v>Congeladas</v>
      </c>
      <c r="K1878" s="3">
        <v>43604</v>
      </c>
      <c r="L1878" s="3">
        <v>43628</v>
      </c>
      <c r="M1878" s="1">
        <v>1</v>
      </c>
      <c r="N1878" s="1" t="s">
        <v>600</v>
      </c>
      <c r="O1878" s="1" t="s">
        <v>600</v>
      </c>
      <c r="P1878" s="1">
        <v>26</v>
      </c>
      <c r="Q1878" s="1" t="s">
        <v>10072</v>
      </c>
      <c r="R1878">
        <f t="shared" ca="1" si="29"/>
        <v>0</v>
      </c>
      <c r="S1878">
        <f t="shared" ca="1" si="29"/>
        <v>1</v>
      </c>
    </row>
    <row r="1879" spans="1:19" ht="13.2">
      <c r="A1879" s="1" t="s">
        <v>10073</v>
      </c>
      <c r="B1879" s="1">
        <v>45</v>
      </c>
      <c r="C1879" s="1" t="str">
        <f ca="1">IFERROR(__xludf.DUMMYFUNCTION("GOOGLETRANSLATE(D1879,""en"",""pt"")"),"Pequeno")</f>
        <v>Pequeno</v>
      </c>
      <c r="D1879" s="3">
        <v>44792</v>
      </c>
      <c r="E1879" s="1">
        <v>5</v>
      </c>
      <c r="F1879" s="2" t="str">
        <f ca="1">IFERROR(__xludf.DUMMYFUNCTION("GOOGLETRANSLATE(I1879,""en"",""pt"")"),"Sorvete")</f>
        <v>Sorvete</v>
      </c>
      <c r="G1879" s="1" t="s">
        <v>10074</v>
      </c>
      <c r="H1879" s="1" t="s">
        <v>7063</v>
      </c>
      <c r="I1879" s="1" t="str">
        <f ca="1">IFERROR(__xludf.DUMMYFUNCTION("GOOGLETRANSLATE(O1879,""en"",""pt"")"),"25")</f>
        <v>25</v>
      </c>
      <c r="J1879" s="1" t="str">
        <f ca="1">IFERROR(__xludf.DUMMYFUNCTION("GOOGLETRANSLATE(Q1879,""en"",""pt"")"),"Congeladas")</f>
        <v>Congeladas</v>
      </c>
      <c r="K1879" s="3">
        <v>44765</v>
      </c>
      <c r="L1879" s="3">
        <v>44790</v>
      </c>
      <c r="M1879" s="1">
        <v>60</v>
      </c>
      <c r="N1879" s="1" t="s">
        <v>10075</v>
      </c>
      <c r="O1879" s="1" t="s">
        <v>10076</v>
      </c>
      <c r="P1879" s="1">
        <v>713</v>
      </c>
      <c r="Q1879" s="1" t="s">
        <v>10078</v>
      </c>
      <c r="R1879">
        <f t="shared" ca="1" si="29"/>
        <v>0</v>
      </c>
      <c r="S1879">
        <f t="shared" ca="1" si="29"/>
        <v>0</v>
      </c>
    </row>
    <row r="1880" spans="1:19" ht="13.2">
      <c r="A1880" s="1" t="s">
        <v>10079</v>
      </c>
      <c r="B1880" s="1">
        <v>87</v>
      </c>
      <c r="C1880" s="1" t="str">
        <f ca="1">IFERROR(__xludf.DUMMYFUNCTION("GOOGLETRANSLATE(D1880,""en"",""pt"")"),"Pequeno")</f>
        <v>Pequeno</v>
      </c>
      <c r="D1880" s="3">
        <v>43514</v>
      </c>
      <c r="E1880" s="1">
        <v>1</v>
      </c>
      <c r="F1880" s="2" t="str">
        <f ca="1">IFERROR(__xludf.DUMMYFUNCTION("GOOGLETRANSLATE(I1880,""en"",""pt"")"),"Leite")</f>
        <v>Leite</v>
      </c>
      <c r="G1880" s="1" t="s">
        <v>10080</v>
      </c>
      <c r="H1880" s="1" t="s">
        <v>8099</v>
      </c>
      <c r="I1880" s="1" t="str">
        <f ca="1">IFERROR(__xludf.DUMMYFUNCTION("GOOGLETRANSLATE(O1880,""en"",""pt"")"),"2")</f>
        <v>2</v>
      </c>
      <c r="J1880" s="1" t="str">
        <f ca="1">IFERROR(__xludf.DUMMYFUNCTION("GOOGLETRANSLATE(Q1880,""en"",""pt"")"),"Pacote de polietileno")</f>
        <v>Pacote de polietileno</v>
      </c>
      <c r="K1880" s="3">
        <v>43459</v>
      </c>
      <c r="L1880" s="3">
        <v>43461</v>
      </c>
      <c r="M1880" s="1">
        <v>294</v>
      </c>
      <c r="N1880" s="1" t="s">
        <v>10081</v>
      </c>
      <c r="O1880" s="1" t="s">
        <v>10082</v>
      </c>
      <c r="P1880" s="1">
        <v>185</v>
      </c>
      <c r="Q1880" s="1" t="s">
        <v>5482</v>
      </c>
      <c r="R1880">
        <f t="shared" ca="1" si="29"/>
        <v>0</v>
      </c>
      <c r="S1880">
        <f t="shared" ca="1" si="29"/>
        <v>1</v>
      </c>
    </row>
    <row r="1881" spans="1:19" ht="13.2">
      <c r="A1881" s="1" t="s">
        <v>10084</v>
      </c>
      <c r="B1881" s="1">
        <v>72</v>
      </c>
      <c r="C1881" s="1" t="str">
        <f ca="1">IFERROR(__xludf.DUMMYFUNCTION("GOOGLETRANSLATE(D1881,""en"",""pt"")"),"Grande")</f>
        <v>Grande</v>
      </c>
      <c r="D1881" s="3">
        <v>43509</v>
      </c>
      <c r="E1881" s="1">
        <v>8</v>
      </c>
      <c r="F1881" s="2" t="str">
        <f ca="1">IFERROR(__xludf.DUMMYFUNCTION("GOOGLETRANSLATE(I1881,""en"",""pt"")"),"Soro de leite coalhado")</f>
        <v>Soro de leite coalhado</v>
      </c>
      <c r="G1881" s="1" t="s">
        <v>10085</v>
      </c>
      <c r="H1881" s="1" t="s">
        <v>426</v>
      </c>
      <c r="I1881" s="1" t="str">
        <f ca="1">IFERROR(__xludf.DUMMYFUNCTION("GOOGLETRANSLATE(O1881,""en"",""pt"")"),"7")</f>
        <v>7</v>
      </c>
      <c r="J1881" s="1" t="str">
        <f ca="1">IFERROR(__xludf.DUMMYFUNCTION("GOOGLETRANSLATE(Q1881,""en"",""pt"")"),"Refrigerado")</f>
        <v>Refrigerado</v>
      </c>
      <c r="K1881" s="3">
        <v>43479</v>
      </c>
      <c r="L1881" s="3">
        <v>43486</v>
      </c>
      <c r="M1881" s="1">
        <v>44</v>
      </c>
      <c r="N1881" s="1" t="s">
        <v>10086</v>
      </c>
      <c r="O1881" s="1" t="s">
        <v>10087</v>
      </c>
      <c r="P1881" s="1">
        <v>750</v>
      </c>
      <c r="Q1881" s="1" t="s">
        <v>8491</v>
      </c>
      <c r="R1881">
        <f t="shared" ca="1" si="29"/>
        <v>0</v>
      </c>
      <c r="S1881">
        <f t="shared" ca="1" si="29"/>
        <v>1</v>
      </c>
    </row>
    <row r="1882" spans="1:19" ht="13.2">
      <c r="A1882" s="1" t="s">
        <v>10088</v>
      </c>
      <c r="B1882" s="1">
        <v>34</v>
      </c>
      <c r="C1882" s="1" t="str">
        <f ca="1">IFERROR(__xludf.DUMMYFUNCTION("GOOGLETRANSLATE(D1882,""en"",""pt"")"),"Pequeno")</f>
        <v>Pequeno</v>
      </c>
      <c r="D1882" s="3">
        <v>43784</v>
      </c>
      <c r="E1882" s="1">
        <v>1</v>
      </c>
      <c r="F1882" s="2" t="str">
        <f ca="1">IFERROR(__xludf.DUMMYFUNCTION("GOOGLETRANSLATE(I1882,""en"",""pt"")"),"Leite")</f>
        <v>Leite</v>
      </c>
      <c r="G1882" s="1" t="s">
        <v>10089</v>
      </c>
      <c r="H1882" s="1" t="s">
        <v>2816</v>
      </c>
      <c r="I1882" s="1" t="str">
        <f ca="1">IFERROR(__xludf.DUMMYFUNCTION("GOOGLETRANSLATE(O1882,""en"",""pt"")"),"26")</f>
        <v>26</v>
      </c>
      <c r="J1882" s="1" t="str">
        <f ca="1">IFERROR(__xludf.DUMMYFUNCTION("GOOGLETRANSLATE(Q1882,""en"",""pt"")"),"Pacote Tetra")</f>
        <v>Pacote Tetra</v>
      </c>
      <c r="K1882" s="3">
        <v>43725</v>
      </c>
      <c r="L1882" s="3">
        <v>43751</v>
      </c>
      <c r="M1882" s="1">
        <v>196</v>
      </c>
      <c r="N1882" s="1" t="s">
        <v>7577</v>
      </c>
      <c r="O1882" s="1" t="s">
        <v>10090</v>
      </c>
      <c r="P1882" s="1">
        <v>8</v>
      </c>
      <c r="Q1882" s="1" t="s">
        <v>10091</v>
      </c>
      <c r="R1882">
        <f t="shared" ca="1" si="29"/>
        <v>1</v>
      </c>
      <c r="S1882">
        <f t="shared" ca="1" si="29"/>
        <v>1</v>
      </c>
    </row>
    <row r="1883" spans="1:19" ht="13.2">
      <c r="A1883" s="1" t="s">
        <v>2007</v>
      </c>
      <c r="B1883" s="1">
        <v>82</v>
      </c>
      <c r="C1883" s="1" t="str">
        <f ca="1">IFERROR(__xludf.DUMMYFUNCTION("GOOGLETRANSLATE(D1883,""en"",""pt"")"),"Grande")</f>
        <v>Grande</v>
      </c>
      <c r="D1883" s="3">
        <v>44255</v>
      </c>
      <c r="E1883" s="1">
        <v>2</v>
      </c>
      <c r="F1883" s="2" t="str">
        <f ca="1">IFERROR(__xludf.DUMMYFUNCTION("GOOGLETRANSLATE(I1883,""en"",""pt"")"),"Manteiga")</f>
        <v>Manteiga</v>
      </c>
      <c r="G1883" s="1" t="s">
        <v>10092</v>
      </c>
      <c r="H1883" s="1" t="s">
        <v>8434</v>
      </c>
      <c r="I1883" s="1" t="str">
        <f ca="1">IFERROR(__xludf.DUMMYFUNCTION("GOOGLETRANSLATE(O1883,""en"",""pt"")"),"36")</f>
        <v>36</v>
      </c>
      <c r="J1883" s="1" t="str">
        <f ca="1">IFERROR(__xludf.DUMMYFUNCTION("GOOGLETRANSLATE(Q1883,""en"",""pt"")"),"Congeladas")</f>
        <v>Congeladas</v>
      </c>
      <c r="K1883" s="3">
        <v>44214</v>
      </c>
      <c r="L1883" s="3">
        <v>44250</v>
      </c>
      <c r="M1883" s="1">
        <v>264</v>
      </c>
      <c r="N1883" s="1" t="s">
        <v>9508</v>
      </c>
      <c r="O1883" s="1" t="s">
        <v>10093</v>
      </c>
      <c r="P1883" s="1">
        <v>680</v>
      </c>
      <c r="Q1883" s="1" t="s">
        <v>10094</v>
      </c>
      <c r="R1883">
        <f t="shared" ca="1" si="29"/>
        <v>0</v>
      </c>
      <c r="S1883">
        <f t="shared" ca="1" si="29"/>
        <v>1</v>
      </c>
    </row>
    <row r="1884" spans="1:19" ht="13.2">
      <c r="A1884" s="1" t="s">
        <v>10095</v>
      </c>
      <c r="B1884" s="1">
        <v>90</v>
      </c>
      <c r="C1884" s="1" t="str">
        <f ca="1">IFERROR(__xludf.DUMMYFUNCTION("GOOGLETRANSLATE(D1884,""en"",""pt"")"),"Grande")</f>
        <v>Grande</v>
      </c>
      <c r="D1884" s="3">
        <v>43656</v>
      </c>
      <c r="E1884" s="1">
        <v>5</v>
      </c>
      <c r="F1884" s="2" t="str">
        <f ca="1">IFERROR(__xludf.DUMMYFUNCTION("GOOGLETRANSLATE(I1884,""en"",""pt"")"),"Sorvete")</f>
        <v>Sorvete</v>
      </c>
      <c r="G1884" s="1" t="s">
        <v>10096</v>
      </c>
      <c r="H1884" s="1" t="s">
        <v>10097</v>
      </c>
      <c r="I1884" s="1" t="str">
        <f ca="1">IFERROR(__xludf.DUMMYFUNCTION("GOOGLETRANSLATE(O1884,""en"",""pt"")"),"30")</f>
        <v>30</v>
      </c>
      <c r="J1884" s="1" t="str">
        <f ca="1">IFERROR(__xludf.DUMMYFUNCTION("GOOGLETRANSLATE(Q1884,""en"",""pt"")"),"Congeladas")</f>
        <v>Congeladas</v>
      </c>
      <c r="K1884" s="3">
        <v>43625</v>
      </c>
      <c r="L1884" s="3">
        <v>43655</v>
      </c>
      <c r="M1884" s="1">
        <v>544</v>
      </c>
      <c r="N1884" s="1" t="s">
        <v>10098</v>
      </c>
      <c r="O1884" s="1" t="s">
        <v>10099</v>
      </c>
      <c r="P1884" s="1">
        <v>168</v>
      </c>
      <c r="Q1884" s="1" t="s">
        <v>10100</v>
      </c>
      <c r="R1884">
        <f t="shared" ca="1" si="29"/>
        <v>0</v>
      </c>
      <c r="S1884">
        <f t="shared" ca="1" si="29"/>
        <v>0</v>
      </c>
    </row>
    <row r="1885" spans="1:19" ht="13.2">
      <c r="A1885" s="1" t="s">
        <v>10101</v>
      </c>
      <c r="B1885" s="1">
        <v>18</v>
      </c>
      <c r="C1885" s="1" t="str">
        <f ca="1">IFERROR(__xludf.DUMMYFUNCTION("GOOGLETRANSLATE(D1885,""en"",""pt"")"),"Grande")</f>
        <v>Grande</v>
      </c>
      <c r="D1885" s="3">
        <v>44821</v>
      </c>
      <c r="E1885" s="1">
        <v>2</v>
      </c>
      <c r="F1885" s="2" t="str">
        <f ca="1">IFERROR(__xludf.DUMMYFUNCTION("GOOGLETRANSLATE(I1885,""en"",""pt"")"),"Manteiga")</f>
        <v>Manteiga</v>
      </c>
      <c r="G1885" s="1" t="s">
        <v>10102</v>
      </c>
      <c r="H1885" s="1" t="s">
        <v>6766</v>
      </c>
      <c r="I1885" s="1" t="str">
        <f ca="1">IFERROR(__xludf.DUMMYFUNCTION("GOOGLETRANSLATE(O1885,""en"",""pt"")"),"25")</f>
        <v>25</v>
      </c>
      <c r="J1885" s="1" t="str">
        <f ca="1">IFERROR(__xludf.DUMMYFUNCTION("GOOGLETRANSLATE(Q1885,""en"",""pt"")"),"Congeladas")</f>
        <v>Congeladas</v>
      </c>
      <c r="K1885" s="3">
        <v>44816</v>
      </c>
      <c r="L1885" s="3">
        <v>44841</v>
      </c>
      <c r="M1885" s="1">
        <v>449</v>
      </c>
      <c r="N1885" s="1" t="s">
        <v>9335</v>
      </c>
      <c r="O1885" s="1" t="s">
        <v>10103</v>
      </c>
      <c r="P1885" s="1">
        <v>200</v>
      </c>
      <c r="Q1885" s="1" t="s">
        <v>1248</v>
      </c>
      <c r="R1885">
        <f t="shared" ca="1" si="29"/>
        <v>1</v>
      </c>
      <c r="S1885">
        <f t="shared" ca="1" si="29"/>
        <v>0</v>
      </c>
    </row>
    <row r="1886" spans="1:19" ht="13.2">
      <c r="A1886" s="1" t="s">
        <v>10105</v>
      </c>
      <c r="B1886" s="1">
        <v>51</v>
      </c>
      <c r="C1886" s="1" t="str">
        <f ca="1">IFERROR(__xludf.DUMMYFUNCTION("GOOGLETRANSLATE(D1886,""en"",""pt"")"),"Pequeno")</f>
        <v>Pequeno</v>
      </c>
      <c r="D1886" s="3">
        <v>44840</v>
      </c>
      <c r="E1886" s="1">
        <v>3</v>
      </c>
      <c r="F1886" s="2" t="str">
        <f ca="1">IFERROR(__xludf.DUMMYFUNCTION("GOOGLETRANSLATE(I1886,""en"",""pt"")"),"Queijo")</f>
        <v>Queijo</v>
      </c>
      <c r="G1886" s="1" t="s">
        <v>10106</v>
      </c>
      <c r="H1886" s="1" t="s">
        <v>4587</v>
      </c>
      <c r="I1886" s="1" t="str">
        <f ca="1">IFERROR(__xludf.DUMMYFUNCTION("GOOGLETRANSLATE(O1886,""en"",""pt"")"),"57")</f>
        <v>57</v>
      </c>
      <c r="J1886" s="1" t="str">
        <f ca="1">IFERROR(__xludf.DUMMYFUNCTION("GOOGLETRANSLATE(Q1886,""en"",""pt"")"),"Refrigerado")</f>
        <v>Refrigerado</v>
      </c>
      <c r="K1886" s="3">
        <v>44837</v>
      </c>
      <c r="L1886" s="3">
        <v>44894</v>
      </c>
      <c r="M1886" s="1">
        <v>815</v>
      </c>
      <c r="N1886" s="1" t="s">
        <v>10107</v>
      </c>
      <c r="O1886" s="1" t="s">
        <v>10108</v>
      </c>
      <c r="P1886" s="1">
        <v>130</v>
      </c>
      <c r="Q1886" s="1" t="s">
        <v>10109</v>
      </c>
      <c r="R1886">
        <f t="shared" ca="1" si="29"/>
        <v>1</v>
      </c>
      <c r="S1886">
        <f t="shared" ca="1" si="29"/>
        <v>1</v>
      </c>
    </row>
    <row r="1887" spans="1:19" ht="13.2">
      <c r="A1887" s="1" t="s">
        <v>367</v>
      </c>
      <c r="B1887" s="1">
        <v>73</v>
      </c>
      <c r="C1887" s="1" t="str">
        <f ca="1">IFERROR(__xludf.DUMMYFUNCTION("GOOGLETRANSLATE(D1887,""en"",""pt"")"),"Médio")</f>
        <v>Médio</v>
      </c>
      <c r="D1887" s="3">
        <v>44713</v>
      </c>
      <c r="E1887" s="1">
        <v>3</v>
      </c>
      <c r="F1887" s="2" t="str">
        <f ca="1">IFERROR(__xludf.DUMMYFUNCTION("GOOGLETRANSLATE(I1887,""en"",""pt"")"),"Queijo")</f>
        <v>Queijo</v>
      </c>
      <c r="G1887" s="1" t="s">
        <v>10110</v>
      </c>
      <c r="H1887" s="1" t="s">
        <v>5358</v>
      </c>
      <c r="I1887" s="1" t="str">
        <f ca="1">IFERROR(__xludf.DUMMYFUNCTION("GOOGLETRANSLATE(O1887,""en"",""pt"")"),"48")</f>
        <v>48</v>
      </c>
      <c r="J1887" s="1" t="str">
        <f ca="1">IFERROR(__xludf.DUMMYFUNCTION("GOOGLETRANSLATE(Q1887,""en"",""pt"")"),"Congeladas")</f>
        <v>Congeladas</v>
      </c>
      <c r="K1887" s="3">
        <v>44668</v>
      </c>
      <c r="L1887" s="3">
        <v>44716</v>
      </c>
      <c r="M1887" s="1">
        <v>51</v>
      </c>
      <c r="N1887" s="1" t="s">
        <v>7600</v>
      </c>
      <c r="O1887" s="1" t="s">
        <v>10111</v>
      </c>
      <c r="P1887" s="1">
        <v>58</v>
      </c>
      <c r="Q1887" s="1" t="s">
        <v>10112</v>
      </c>
      <c r="R1887">
        <f t="shared" ca="1" si="29"/>
        <v>0</v>
      </c>
      <c r="S1887">
        <f t="shared" ca="1" si="29"/>
        <v>1</v>
      </c>
    </row>
    <row r="1888" spans="1:19" ht="13.2">
      <c r="A1888" s="1" t="s">
        <v>10113</v>
      </c>
      <c r="B1888" s="1">
        <v>51</v>
      </c>
      <c r="C1888" s="1" t="str">
        <f ca="1">IFERROR(__xludf.DUMMYFUNCTION("GOOGLETRANSLATE(D1888,""en"",""pt"")"),"Grande")</f>
        <v>Grande</v>
      </c>
      <c r="D1888" s="3">
        <v>44269</v>
      </c>
      <c r="E1888" s="1">
        <v>8</v>
      </c>
      <c r="F1888" s="2" t="str">
        <f ca="1">IFERROR(__xludf.DUMMYFUNCTION("GOOGLETRANSLATE(I1888,""en"",""pt"")"),"Soro de leite coalhado")</f>
        <v>Soro de leite coalhado</v>
      </c>
      <c r="G1888" s="1" t="s">
        <v>10114</v>
      </c>
      <c r="H1888" s="1" t="s">
        <v>10115</v>
      </c>
      <c r="I1888" s="1" t="str">
        <f ca="1">IFERROR(__xludf.DUMMYFUNCTION("GOOGLETRANSLATE(O1888,""en"",""pt"")"),"14")</f>
        <v>14</v>
      </c>
      <c r="J1888" s="1" t="str">
        <f ca="1">IFERROR(__xludf.DUMMYFUNCTION("GOOGLETRANSLATE(Q1888,""en"",""pt"")"),"Refrigerado")</f>
        <v>Refrigerado</v>
      </c>
      <c r="K1888" s="3">
        <v>44209</v>
      </c>
      <c r="L1888" s="3">
        <v>44223</v>
      </c>
      <c r="M1888" s="1">
        <v>194</v>
      </c>
      <c r="N1888" s="1" t="s">
        <v>10116</v>
      </c>
      <c r="O1888" s="1" t="s">
        <v>10117</v>
      </c>
      <c r="P1888" s="1">
        <v>135</v>
      </c>
      <c r="Q1888" s="1" t="s">
        <v>10118</v>
      </c>
      <c r="R1888">
        <f t="shared" ca="1" si="29"/>
        <v>1</v>
      </c>
      <c r="S1888">
        <f t="shared" ca="1" si="29"/>
        <v>0</v>
      </c>
    </row>
    <row r="1889" spans="1:19" ht="13.2">
      <c r="A1889" s="1" t="s">
        <v>10119</v>
      </c>
      <c r="B1889" s="1">
        <v>82</v>
      </c>
      <c r="C1889" s="1" t="str">
        <f ca="1">IFERROR(__xludf.DUMMYFUNCTION("GOOGLETRANSLATE(D1889,""en"",""pt"")"),"Pequeno")</f>
        <v>Pequeno</v>
      </c>
      <c r="D1889" s="3">
        <v>44826</v>
      </c>
      <c r="E1889" s="1">
        <v>7</v>
      </c>
      <c r="F1889" s="2" t="str">
        <f ca="1">IFERROR(__xludf.DUMMYFUNCTION("GOOGLETRANSLATE(I1889,""en"",""pt"")"),"Lassi")</f>
        <v>Lassi</v>
      </c>
      <c r="G1889" s="1" t="s">
        <v>10120</v>
      </c>
      <c r="H1889" s="1" t="s">
        <v>6208</v>
      </c>
      <c r="I1889" s="1" t="str">
        <f ca="1">IFERROR(__xludf.DUMMYFUNCTION("GOOGLETRANSLATE(O1889,""en"",""pt"")"),"12")</f>
        <v>12</v>
      </c>
      <c r="J1889" s="1" t="str">
        <f ca="1">IFERROR(__xludf.DUMMYFUNCTION("GOOGLETRANSLATE(Q1889,""en"",""pt"")"),"Refrigerado")</f>
        <v>Refrigerado</v>
      </c>
      <c r="K1889" s="3">
        <v>44809</v>
      </c>
      <c r="L1889" s="3">
        <v>44821</v>
      </c>
      <c r="M1889" s="1">
        <v>280</v>
      </c>
      <c r="N1889" s="1" t="s">
        <v>461</v>
      </c>
      <c r="O1889" s="1" t="s">
        <v>10121</v>
      </c>
      <c r="P1889" s="1">
        <v>548</v>
      </c>
      <c r="Q1889" s="1" t="s">
        <v>10123</v>
      </c>
      <c r="R1889">
        <f t="shared" ca="1" si="29"/>
        <v>0</v>
      </c>
      <c r="S1889">
        <f t="shared" ca="1" si="29"/>
        <v>1</v>
      </c>
    </row>
    <row r="1890" spans="1:19" ht="13.2">
      <c r="A1890" s="1" t="s">
        <v>10124</v>
      </c>
      <c r="B1890" s="1">
        <v>50</v>
      </c>
      <c r="C1890" s="1" t="str">
        <f ca="1">IFERROR(__xludf.DUMMYFUNCTION("GOOGLETRANSLATE(D1890,""en"",""pt"")"),"Grande")</f>
        <v>Grande</v>
      </c>
      <c r="D1890" s="3">
        <v>43524</v>
      </c>
      <c r="E1890" s="1">
        <v>9</v>
      </c>
      <c r="F1890" s="2" t="str">
        <f ca="1">IFERROR(__xludf.DUMMYFUNCTION("GOOGLETRANSLATE(I1890,""en"",""pt"")"),"Painel")</f>
        <v>Painel</v>
      </c>
      <c r="G1890" s="1" t="s">
        <v>10125</v>
      </c>
      <c r="H1890" s="1" t="s">
        <v>4371</v>
      </c>
      <c r="I1890" s="1" t="str">
        <f ca="1">IFERROR(__xludf.DUMMYFUNCTION("GOOGLETRANSLATE(O1890,""en"",""pt"")"),"11")</f>
        <v>11</v>
      </c>
      <c r="J1890" s="1" t="str">
        <f ca="1">IFERROR(__xludf.DUMMYFUNCTION("GOOGLETRANSLATE(Q1890,""en"",""pt"")"),"Refrigerado")</f>
        <v>Refrigerado</v>
      </c>
      <c r="K1890" s="3">
        <v>43482</v>
      </c>
      <c r="L1890" s="3">
        <v>43493</v>
      </c>
      <c r="M1890" s="1">
        <v>454</v>
      </c>
      <c r="N1890" s="1" t="s">
        <v>6358</v>
      </c>
      <c r="O1890" s="1" t="s">
        <v>10126</v>
      </c>
      <c r="P1890" s="1">
        <v>190</v>
      </c>
      <c r="Q1890" s="1" t="s">
        <v>10128</v>
      </c>
      <c r="R1890">
        <f t="shared" ca="1" si="29"/>
        <v>0</v>
      </c>
      <c r="S1890">
        <f t="shared" ca="1" si="29"/>
        <v>1</v>
      </c>
    </row>
    <row r="1891" spans="1:19" ht="13.2">
      <c r="A1891" s="1" t="s">
        <v>10129</v>
      </c>
      <c r="B1891" s="1">
        <v>32</v>
      </c>
      <c r="C1891" s="1" t="str">
        <f ca="1">IFERROR(__xludf.DUMMYFUNCTION("GOOGLETRANSLATE(D1891,""en"",""pt"")"),"Grande")</f>
        <v>Grande</v>
      </c>
      <c r="D1891" s="3">
        <v>43490</v>
      </c>
      <c r="E1891" s="1">
        <v>10</v>
      </c>
      <c r="F1891" s="2" t="str">
        <f ca="1">IFERROR(__xludf.DUMMYFUNCTION("GOOGLETRANSLATE(I1891,""en"",""pt"")"),"ghee")</f>
        <v>ghee</v>
      </c>
      <c r="G1891" s="1" t="s">
        <v>10130</v>
      </c>
      <c r="H1891" s="1" t="s">
        <v>109</v>
      </c>
      <c r="I1891" s="1" t="str">
        <f ca="1">IFERROR(__xludf.DUMMYFUNCTION("GOOGLETRANSLATE(O1891,""en"",""pt"")"),"72")</f>
        <v>72</v>
      </c>
      <c r="J1891" s="1" t="str">
        <f ca="1">IFERROR(__xludf.DUMMYFUNCTION("GOOGLETRANSLATE(Q1891,""en"",""pt"")"),"Ambiente")</f>
        <v>Ambiente</v>
      </c>
      <c r="K1891" s="3">
        <v>43463</v>
      </c>
      <c r="L1891" s="3">
        <v>43535</v>
      </c>
      <c r="M1891" s="1">
        <v>174</v>
      </c>
      <c r="N1891" s="1" t="s">
        <v>10131</v>
      </c>
      <c r="O1891" s="1" t="s">
        <v>10132</v>
      </c>
      <c r="P1891" s="1">
        <v>97</v>
      </c>
      <c r="Q1891" s="1" t="s">
        <v>10133</v>
      </c>
      <c r="R1891">
        <f t="shared" ca="1" si="29"/>
        <v>0</v>
      </c>
      <c r="S1891">
        <f t="shared" ca="1" si="29"/>
        <v>0</v>
      </c>
    </row>
    <row r="1892" spans="1:19" ht="13.2">
      <c r="A1892" s="1" t="s">
        <v>10134</v>
      </c>
      <c r="B1892" s="1">
        <v>10</v>
      </c>
      <c r="C1892" s="1" t="str">
        <f ca="1">IFERROR(__xludf.DUMMYFUNCTION("GOOGLETRANSLATE(D1892,""en"",""pt"")"),"Pequeno")</f>
        <v>Pequeno</v>
      </c>
      <c r="D1892" s="3">
        <v>44272</v>
      </c>
      <c r="E1892" s="1">
        <v>6</v>
      </c>
      <c r="F1892" s="2" t="str">
        <f ca="1">IFERROR(__xludf.DUMMYFUNCTION("GOOGLETRANSLATE(I1892,""en"",""pt"")"),"Coalhada")</f>
        <v>Coalhada</v>
      </c>
      <c r="G1892" s="1" t="s">
        <v>10135</v>
      </c>
      <c r="H1892" s="1" t="s">
        <v>10136</v>
      </c>
      <c r="I1892" s="1" t="str">
        <f ca="1">IFERROR(__xludf.DUMMYFUNCTION("GOOGLETRANSLATE(O1892,""en"",""pt"")"),"7")</f>
        <v>7</v>
      </c>
      <c r="J1892" s="1" t="str">
        <f ca="1">IFERROR(__xludf.DUMMYFUNCTION("GOOGLETRANSLATE(Q1892,""en"",""pt"")"),"Refrigerado")</f>
        <v>Refrigerado</v>
      </c>
      <c r="K1892" s="3">
        <v>44224</v>
      </c>
      <c r="L1892" s="3">
        <v>44231</v>
      </c>
      <c r="M1892" s="1">
        <v>6</v>
      </c>
      <c r="N1892" s="1" t="s">
        <v>9905</v>
      </c>
      <c r="O1892" s="1" t="s">
        <v>10137</v>
      </c>
      <c r="P1892" s="1">
        <v>39</v>
      </c>
      <c r="Q1892" s="1" t="s">
        <v>939</v>
      </c>
      <c r="R1892">
        <f t="shared" ca="1" si="29"/>
        <v>0</v>
      </c>
      <c r="S1892">
        <f t="shared" ca="1" si="29"/>
        <v>1</v>
      </c>
    </row>
    <row r="1893" spans="1:19" ht="13.2">
      <c r="A1893" s="1" t="s">
        <v>10138</v>
      </c>
      <c r="B1893" s="1">
        <v>89</v>
      </c>
      <c r="C1893" s="1" t="str">
        <f ca="1">IFERROR(__xludf.DUMMYFUNCTION("GOOGLETRANSLATE(D1893,""en"",""pt"")"),"Pequeno")</f>
        <v>Pequeno</v>
      </c>
      <c r="D1893" s="3">
        <v>44290</v>
      </c>
      <c r="E1893" s="1">
        <v>8</v>
      </c>
      <c r="F1893" s="2" t="str">
        <f ca="1">IFERROR(__xludf.DUMMYFUNCTION("GOOGLETRANSLATE(I1893,""en"",""pt"")"),"Soro de leite coalhado")</f>
        <v>Soro de leite coalhado</v>
      </c>
      <c r="G1893" s="1" t="s">
        <v>10139</v>
      </c>
      <c r="H1893" s="1" t="s">
        <v>10140</v>
      </c>
      <c r="I1893" s="1" t="str">
        <f ca="1">IFERROR(__xludf.DUMMYFUNCTION("GOOGLETRANSLATE(O1893,""en"",""pt"")"),"8")</f>
        <v>8</v>
      </c>
      <c r="J1893" s="1" t="str">
        <f ca="1">IFERROR(__xludf.DUMMYFUNCTION("GOOGLETRANSLATE(Q1893,""en"",""pt"")"),"Refrigerado")</f>
        <v>Refrigerado</v>
      </c>
      <c r="K1893" s="3">
        <v>44250</v>
      </c>
      <c r="L1893" s="3">
        <v>44258</v>
      </c>
      <c r="M1893" s="1">
        <v>422</v>
      </c>
      <c r="N1893" s="1" t="s">
        <v>10141</v>
      </c>
      <c r="O1893" s="1" t="s">
        <v>10142</v>
      </c>
      <c r="P1893" s="1">
        <v>412</v>
      </c>
      <c r="Q1893" s="1" t="s">
        <v>10143</v>
      </c>
      <c r="R1893">
        <f t="shared" ca="1" si="29"/>
        <v>0</v>
      </c>
      <c r="S1893">
        <f t="shared" ca="1" si="29"/>
        <v>1</v>
      </c>
    </row>
    <row r="1894" spans="1:19" ht="13.2">
      <c r="A1894" s="1" t="s">
        <v>10144</v>
      </c>
      <c r="B1894" s="1">
        <v>54</v>
      </c>
      <c r="C1894" s="1" t="str">
        <f ca="1">IFERROR(__xludf.DUMMYFUNCTION("GOOGLETRANSLATE(D1894,""en"",""pt"")"),"Pequeno")</f>
        <v>Pequeno</v>
      </c>
      <c r="D1894" s="3">
        <v>44542</v>
      </c>
      <c r="E1894" s="1">
        <v>1</v>
      </c>
      <c r="F1894" s="2" t="str">
        <f ca="1">IFERROR(__xludf.DUMMYFUNCTION("GOOGLETRANSLATE(I1894,""en"",""pt"")"),"Leite")</f>
        <v>Leite</v>
      </c>
      <c r="G1894" s="1" t="s">
        <v>10145</v>
      </c>
      <c r="H1894" s="1" t="s">
        <v>1817</v>
      </c>
      <c r="I1894" s="1" t="str">
        <f ca="1">IFERROR(__xludf.DUMMYFUNCTION("GOOGLETRANSLATE(O1894,""en"",""pt"")"),"29")</f>
        <v>29</v>
      </c>
      <c r="J1894" s="1" t="str">
        <f ca="1">IFERROR(__xludf.DUMMYFUNCTION("GOOGLETRANSLATE(Q1894,""en"",""pt"")"),"Pacote Tetra")</f>
        <v>Pacote Tetra</v>
      </c>
      <c r="K1894" s="3">
        <v>44487</v>
      </c>
      <c r="L1894" s="3">
        <v>44516</v>
      </c>
      <c r="M1894" s="1">
        <v>259</v>
      </c>
      <c r="N1894" s="1" t="s">
        <v>940</v>
      </c>
      <c r="O1894" s="1" t="s">
        <v>10146</v>
      </c>
      <c r="P1894" s="1">
        <v>143</v>
      </c>
      <c r="Q1894" s="1" t="s">
        <v>1830</v>
      </c>
      <c r="R1894">
        <f t="shared" ca="1" si="29"/>
        <v>1</v>
      </c>
      <c r="S1894">
        <f t="shared" ca="1" si="29"/>
        <v>0</v>
      </c>
    </row>
    <row r="1895" spans="1:19" ht="13.2">
      <c r="A1895" s="1" t="s">
        <v>10148</v>
      </c>
      <c r="B1895" s="1">
        <v>25</v>
      </c>
      <c r="C1895" s="1" t="str">
        <f ca="1">IFERROR(__xludf.DUMMYFUNCTION("GOOGLETRANSLATE(D1895,""en"",""pt"")"),"Médio")</f>
        <v>Médio</v>
      </c>
      <c r="D1895" s="3">
        <v>43964</v>
      </c>
      <c r="E1895" s="1">
        <v>9</v>
      </c>
      <c r="F1895" s="2" t="str">
        <f ca="1">IFERROR(__xludf.DUMMYFUNCTION("GOOGLETRANSLATE(I1895,""en"",""pt"")"),"Painel")</f>
        <v>Painel</v>
      </c>
      <c r="G1895" s="1" t="s">
        <v>10149</v>
      </c>
      <c r="H1895" s="1" t="s">
        <v>337</v>
      </c>
      <c r="I1895" s="1" t="str">
        <f ca="1">IFERROR(__xludf.DUMMYFUNCTION("GOOGLETRANSLATE(O1895,""en"",""pt"")"),"7")</f>
        <v>7</v>
      </c>
      <c r="J1895" s="1" t="str">
        <f ca="1">IFERROR(__xludf.DUMMYFUNCTION("GOOGLETRANSLATE(Q1895,""en"",""pt"")"),"Refrigerado")</f>
        <v>Refrigerado</v>
      </c>
      <c r="K1895" s="3">
        <v>43963</v>
      </c>
      <c r="L1895" s="3">
        <v>43970</v>
      </c>
      <c r="M1895" s="1">
        <v>408</v>
      </c>
      <c r="N1895" s="1" t="s">
        <v>950</v>
      </c>
      <c r="O1895" s="1" t="s">
        <v>10150</v>
      </c>
      <c r="P1895" s="1">
        <v>551</v>
      </c>
      <c r="Q1895" s="1" t="s">
        <v>10151</v>
      </c>
      <c r="R1895">
        <f t="shared" ca="1" si="29"/>
        <v>1</v>
      </c>
      <c r="S1895">
        <f t="shared" ca="1" si="29"/>
        <v>1</v>
      </c>
    </row>
    <row r="1896" spans="1:19" ht="13.2">
      <c r="A1896" s="1" t="s">
        <v>10152</v>
      </c>
      <c r="B1896" s="1">
        <v>27</v>
      </c>
      <c r="C1896" s="1" t="str">
        <f ca="1">IFERROR(__xludf.DUMMYFUNCTION("GOOGLETRANSLATE(D1896,""en"",""pt"")"),"Pequeno")</f>
        <v>Pequeno</v>
      </c>
      <c r="D1896" s="3">
        <v>43715</v>
      </c>
      <c r="E1896" s="1">
        <v>4</v>
      </c>
      <c r="F1896" s="2" t="str">
        <f ca="1">IFERROR(__xludf.DUMMYFUNCTION("GOOGLETRANSLATE(I1896,""en"",""pt"")"),"Iogurte")</f>
        <v>Iogurte</v>
      </c>
      <c r="G1896" s="1" t="s">
        <v>10153</v>
      </c>
      <c r="H1896" s="1" t="s">
        <v>10154</v>
      </c>
      <c r="I1896" s="1" t="str">
        <f ca="1">IFERROR(__xludf.DUMMYFUNCTION("GOOGLETRANSLATE(O1896,""en"",""pt"")"),"23")</f>
        <v>23</v>
      </c>
      <c r="J1896" s="1" t="str">
        <f ca="1">IFERROR(__xludf.DUMMYFUNCTION("GOOGLETRANSLATE(Q1896,""en"",""pt"")"),"Refrigerado")</f>
        <v>Refrigerado</v>
      </c>
      <c r="K1896" s="3">
        <v>43687</v>
      </c>
      <c r="L1896" s="3">
        <v>43710</v>
      </c>
      <c r="M1896" s="1">
        <v>619</v>
      </c>
      <c r="N1896" s="1" t="s">
        <v>2147</v>
      </c>
      <c r="O1896" s="1" t="s">
        <v>10155</v>
      </c>
      <c r="P1896" s="1">
        <v>21</v>
      </c>
      <c r="Q1896" s="1" t="s">
        <v>10157</v>
      </c>
      <c r="R1896">
        <f t="shared" ca="1" si="29"/>
        <v>0</v>
      </c>
      <c r="S1896">
        <f t="shared" ca="1" si="29"/>
        <v>0</v>
      </c>
    </row>
    <row r="1897" spans="1:19" ht="13.2">
      <c r="A1897" s="1" t="s">
        <v>10158</v>
      </c>
      <c r="B1897" s="1">
        <v>87</v>
      </c>
      <c r="C1897" s="1" t="str">
        <f ca="1">IFERROR(__xludf.DUMMYFUNCTION("GOOGLETRANSLATE(D1897,""en"",""pt"")"),"Pequeno")</f>
        <v>Pequeno</v>
      </c>
      <c r="D1897" s="3">
        <v>44253</v>
      </c>
      <c r="E1897" s="1">
        <v>9</v>
      </c>
      <c r="F1897" s="2" t="str">
        <f ca="1">IFERROR(__xludf.DUMMYFUNCTION("GOOGLETRANSLATE(I1897,""en"",""pt"")"),"Painel")</f>
        <v>Painel</v>
      </c>
      <c r="G1897" s="1" t="s">
        <v>10159</v>
      </c>
      <c r="H1897" s="1" t="s">
        <v>3595</v>
      </c>
      <c r="I1897" s="1" t="str">
        <f ca="1">IFERROR(__xludf.DUMMYFUNCTION("GOOGLETRANSLATE(O1897,""en"",""pt"")"),"7")</f>
        <v>7</v>
      </c>
      <c r="J1897" s="1" t="str">
        <f ca="1">IFERROR(__xludf.DUMMYFUNCTION("GOOGLETRANSLATE(Q1897,""en"",""pt"")"),"Refrigerado")</f>
        <v>Refrigerado</v>
      </c>
      <c r="K1897" s="3">
        <v>44246</v>
      </c>
      <c r="L1897" s="3">
        <v>44253</v>
      </c>
      <c r="M1897" s="1">
        <v>101</v>
      </c>
      <c r="N1897" s="1" t="s">
        <v>8788</v>
      </c>
      <c r="O1897" s="1" t="s">
        <v>10160</v>
      </c>
      <c r="P1897" s="1">
        <v>336</v>
      </c>
      <c r="Q1897" s="1" t="s">
        <v>1373</v>
      </c>
      <c r="R1897">
        <f t="shared" ca="1" si="29"/>
        <v>0</v>
      </c>
      <c r="S1897">
        <f t="shared" ca="1" si="29"/>
        <v>1</v>
      </c>
    </row>
    <row r="1898" spans="1:19" ht="13.2">
      <c r="A1898" s="1" t="s">
        <v>10161</v>
      </c>
      <c r="B1898" s="1">
        <v>20</v>
      </c>
      <c r="C1898" s="1" t="str">
        <f ca="1">IFERROR(__xludf.DUMMYFUNCTION("GOOGLETRANSLATE(D1898,""en"",""pt"")"),"Pequeno")</f>
        <v>Pequeno</v>
      </c>
      <c r="D1898" s="3">
        <v>44280</v>
      </c>
      <c r="E1898" s="1">
        <v>10</v>
      </c>
      <c r="F1898" s="2" t="str">
        <f ca="1">IFERROR(__xludf.DUMMYFUNCTION("GOOGLETRANSLATE(I1898,""en"",""pt"")"),"ghee")</f>
        <v>ghee</v>
      </c>
      <c r="G1898" s="1" t="s">
        <v>10162</v>
      </c>
      <c r="H1898" s="1" t="s">
        <v>6296</v>
      </c>
      <c r="I1898" s="1" t="str">
        <f ca="1">IFERROR(__xludf.DUMMYFUNCTION("GOOGLETRANSLATE(O1898,""en"",""pt"")"),"82")</f>
        <v>82</v>
      </c>
      <c r="J1898" s="1" t="str">
        <f ca="1">IFERROR(__xludf.DUMMYFUNCTION("GOOGLETRANSLATE(Q1898,""en"",""pt"")"),"Ambiente")</f>
        <v>Ambiente</v>
      </c>
      <c r="K1898" s="3">
        <v>44227</v>
      </c>
      <c r="L1898" s="3">
        <v>44309</v>
      </c>
      <c r="M1898" s="1">
        <v>333</v>
      </c>
      <c r="N1898" s="1" t="s">
        <v>10163</v>
      </c>
      <c r="O1898" s="1" t="s">
        <v>10164</v>
      </c>
      <c r="P1898" s="1">
        <v>304</v>
      </c>
      <c r="Q1898" s="1" t="s">
        <v>833</v>
      </c>
      <c r="R1898">
        <f t="shared" ca="1" si="29"/>
        <v>1</v>
      </c>
      <c r="S1898">
        <f t="shared" ca="1" si="29"/>
        <v>0</v>
      </c>
    </row>
    <row r="1899" spans="1:19" ht="13.2">
      <c r="A1899" s="1" t="s">
        <v>10165</v>
      </c>
      <c r="B1899" s="1">
        <v>60</v>
      </c>
      <c r="C1899" s="1" t="str">
        <f ca="1">IFERROR(__xludf.DUMMYFUNCTION("GOOGLETRANSLATE(D1899,""en"",""pt"")"),"Grande")</f>
        <v>Grande</v>
      </c>
      <c r="D1899" s="3">
        <v>44631</v>
      </c>
      <c r="E1899" s="1">
        <v>2</v>
      </c>
      <c r="F1899" s="2" t="str">
        <f ca="1">IFERROR(__xludf.DUMMYFUNCTION("GOOGLETRANSLATE(I1899,""en"",""pt"")"),"Manteiga")</f>
        <v>Manteiga</v>
      </c>
      <c r="G1899" s="1" t="s">
        <v>2697</v>
      </c>
      <c r="H1899" s="1" t="s">
        <v>10166</v>
      </c>
      <c r="I1899" s="1" t="str">
        <f ca="1">IFERROR(__xludf.DUMMYFUNCTION("GOOGLETRANSLATE(O1899,""en"",""pt"")"),"31")</f>
        <v>31</v>
      </c>
      <c r="J1899" s="1" t="str">
        <f ca="1">IFERROR(__xludf.DUMMYFUNCTION("GOOGLETRANSLATE(Q1899,""en"",""pt"")"),"Refrigerado")</f>
        <v>Refrigerado</v>
      </c>
      <c r="K1899" s="3">
        <v>44609</v>
      </c>
      <c r="L1899" s="3">
        <v>44640</v>
      </c>
      <c r="M1899" s="1">
        <v>82</v>
      </c>
      <c r="N1899" s="1" t="s">
        <v>10167</v>
      </c>
      <c r="O1899" s="1" t="s">
        <v>10168</v>
      </c>
      <c r="P1899" s="1">
        <v>29</v>
      </c>
      <c r="Q1899" s="1" t="s">
        <v>10169</v>
      </c>
      <c r="R1899">
        <f t="shared" ca="1" si="29"/>
        <v>1</v>
      </c>
      <c r="S1899">
        <f t="shared" ca="1" si="29"/>
        <v>1</v>
      </c>
    </row>
    <row r="1900" spans="1:19" ht="13.2">
      <c r="A1900" s="1" t="s">
        <v>10170</v>
      </c>
      <c r="B1900" s="1">
        <v>93</v>
      </c>
      <c r="C1900" s="1" t="str">
        <f ca="1">IFERROR(__xludf.DUMMYFUNCTION("GOOGLETRANSLATE(D1900,""en"",""pt"")"),"Médio")</f>
        <v>Médio</v>
      </c>
      <c r="D1900" s="3">
        <v>43702</v>
      </c>
      <c r="E1900" s="1">
        <v>2</v>
      </c>
      <c r="F1900" s="2" t="str">
        <f ca="1">IFERROR(__xludf.DUMMYFUNCTION("GOOGLETRANSLATE(I1900,""en"",""pt"")"),"Manteiga")</f>
        <v>Manteiga</v>
      </c>
      <c r="G1900" s="1" t="s">
        <v>10171</v>
      </c>
      <c r="H1900" s="1" t="s">
        <v>65</v>
      </c>
      <c r="I1900" s="1" t="str">
        <f ca="1">IFERROR(__xludf.DUMMYFUNCTION("GOOGLETRANSLATE(O1900,""en"",""pt"")"),"26")</f>
        <v>26</v>
      </c>
      <c r="J1900" s="1" t="str">
        <f ca="1">IFERROR(__xludf.DUMMYFUNCTION("GOOGLETRANSLATE(Q1900,""en"",""pt"")"),"Refrigerado")</f>
        <v>Refrigerado</v>
      </c>
      <c r="K1900" s="3">
        <v>43677</v>
      </c>
      <c r="L1900" s="3">
        <v>43703</v>
      </c>
      <c r="M1900" s="1">
        <v>135</v>
      </c>
      <c r="N1900" s="1" t="s">
        <v>292</v>
      </c>
      <c r="O1900" s="5">
        <v>2762451</v>
      </c>
      <c r="P1900" s="1">
        <v>62</v>
      </c>
      <c r="Q1900" s="1" t="s">
        <v>10173</v>
      </c>
      <c r="R1900">
        <f t="shared" ca="1" si="29"/>
        <v>0</v>
      </c>
      <c r="S1900">
        <f t="shared" ca="1" si="29"/>
        <v>1</v>
      </c>
    </row>
    <row r="1901" spans="1:19" ht="13.2">
      <c r="A1901" s="1" t="s">
        <v>10174</v>
      </c>
      <c r="B1901" s="1">
        <v>15</v>
      </c>
      <c r="C1901" s="1" t="str">
        <f ca="1">IFERROR(__xludf.DUMMYFUNCTION("GOOGLETRANSLATE(D1901,""en"",""pt"")"),"Médio")</f>
        <v>Médio</v>
      </c>
      <c r="D1901" s="3">
        <v>44599</v>
      </c>
      <c r="E1901" s="1">
        <v>2</v>
      </c>
      <c r="F1901" s="2" t="str">
        <f ca="1">IFERROR(__xludf.DUMMYFUNCTION("GOOGLETRANSLATE(I1901,""en"",""pt"")"),"Manteiga")</f>
        <v>Manteiga</v>
      </c>
      <c r="G1901" s="1" t="s">
        <v>10175</v>
      </c>
      <c r="H1901" s="1" t="s">
        <v>10176</v>
      </c>
      <c r="I1901" s="1" t="str">
        <f ca="1">IFERROR(__xludf.DUMMYFUNCTION("GOOGLETRANSLATE(O1901,""en"",""pt"")"),"29")</f>
        <v>29</v>
      </c>
      <c r="J1901" s="1" t="str">
        <f ca="1">IFERROR(__xludf.DUMMYFUNCTION("GOOGLETRANSLATE(Q1901,""en"",""pt"")"),"Congeladas")</f>
        <v>Congeladas</v>
      </c>
      <c r="K1901" s="3">
        <v>44551</v>
      </c>
      <c r="L1901" s="3">
        <v>44580</v>
      </c>
      <c r="M1901" s="1">
        <v>654</v>
      </c>
      <c r="N1901" s="1" t="s">
        <v>2903</v>
      </c>
      <c r="O1901" s="1" t="s">
        <v>10177</v>
      </c>
      <c r="P1901" s="1">
        <v>272</v>
      </c>
      <c r="Q1901" s="1" t="s">
        <v>10179</v>
      </c>
      <c r="R1901">
        <f t="shared" ca="1" si="29"/>
        <v>1</v>
      </c>
      <c r="S1901">
        <f t="shared" ca="1" si="29"/>
        <v>1</v>
      </c>
    </row>
    <row r="1902" spans="1:19" ht="13.2">
      <c r="A1902" s="1" t="s">
        <v>9184</v>
      </c>
      <c r="B1902" s="1">
        <v>89</v>
      </c>
      <c r="C1902" s="1" t="str">
        <f ca="1">IFERROR(__xludf.DUMMYFUNCTION("GOOGLETRANSLATE(D1902,""en"",""pt"")"),"Grande")</f>
        <v>Grande</v>
      </c>
      <c r="D1902" s="3">
        <v>44089</v>
      </c>
      <c r="E1902" s="1">
        <v>1</v>
      </c>
      <c r="F1902" s="2" t="str">
        <f ca="1">IFERROR(__xludf.DUMMYFUNCTION("GOOGLETRANSLATE(I1902,""en"",""pt"")"),"Leite")</f>
        <v>Leite</v>
      </c>
      <c r="G1902" s="1" t="s">
        <v>10180</v>
      </c>
      <c r="H1902" s="4">
        <v>45533</v>
      </c>
      <c r="I1902" s="1" t="str">
        <f ca="1">IFERROR(__xludf.DUMMYFUNCTION("GOOGLETRANSLATE(O1902,""en"",""pt"")"),"29")</f>
        <v>29</v>
      </c>
      <c r="J1902" s="1" t="str">
        <f ca="1">IFERROR(__xludf.DUMMYFUNCTION("GOOGLETRANSLATE(Q1902,""en"",""pt"")"),"Pacote Tetra")</f>
        <v>Pacote Tetra</v>
      </c>
      <c r="K1902" s="3">
        <v>44035</v>
      </c>
      <c r="L1902" s="3">
        <v>44064</v>
      </c>
      <c r="M1902" s="1">
        <v>99</v>
      </c>
      <c r="N1902" s="1" t="s">
        <v>2786</v>
      </c>
      <c r="O1902" s="1" t="s">
        <v>10181</v>
      </c>
      <c r="P1902" s="1">
        <v>831</v>
      </c>
      <c r="Q1902" s="1" t="s">
        <v>5012</v>
      </c>
      <c r="R1902">
        <f t="shared" ca="1" si="29"/>
        <v>0</v>
      </c>
      <c r="S1902">
        <f t="shared" ca="1" si="29"/>
        <v>0</v>
      </c>
    </row>
    <row r="1903" spans="1:19" ht="13.2">
      <c r="A1903" s="1" t="s">
        <v>10182</v>
      </c>
      <c r="B1903" s="1">
        <v>68</v>
      </c>
      <c r="C1903" s="1" t="str">
        <f ca="1">IFERROR(__xludf.DUMMYFUNCTION("GOOGLETRANSLATE(D1903,""en"",""pt"")"),"Pequeno")</f>
        <v>Pequeno</v>
      </c>
      <c r="D1903" s="3">
        <v>44067</v>
      </c>
      <c r="E1903" s="1">
        <v>5</v>
      </c>
      <c r="F1903" s="2" t="str">
        <f ca="1">IFERROR(__xludf.DUMMYFUNCTION("GOOGLETRANSLATE(I1903,""en"",""pt"")"),"Sorvete")</f>
        <v>Sorvete</v>
      </c>
      <c r="G1903" s="1" t="s">
        <v>10183</v>
      </c>
      <c r="H1903" s="1" t="s">
        <v>10184</v>
      </c>
      <c r="I1903" s="1" t="str">
        <f ca="1">IFERROR(__xludf.DUMMYFUNCTION("GOOGLETRANSLATE(O1903,""en"",""pt"")"),"25")</f>
        <v>25</v>
      </c>
      <c r="J1903" s="1" t="str">
        <f ca="1">IFERROR(__xludf.DUMMYFUNCTION("GOOGLETRANSLATE(Q1903,""en"",""pt"")"),"Congeladas")</f>
        <v>Congeladas</v>
      </c>
      <c r="K1903" s="3">
        <v>44013</v>
      </c>
      <c r="L1903" s="3">
        <v>44038</v>
      </c>
      <c r="M1903" s="1">
        <v>570</v>
      </c>
      <c r="N1903" s="1" t="s">
        <v>10185</v>
      </c>
      <c r="O1903" s="1" t="s">
        <v>10186</v>
      </c>
      <c r="P1903" s="1">
        <v>212</v>
      </c>
      <c r="Q1903" s="1" t="s">
        <v>10187</v>
      </c>
      <c r="R1903">
        <f t="shared" ca="1" si="29"/>
        <v>0</v>
      </c>
      <c r="S1903">
        <f t="shared" ca="1" si="29"/>
        <v>0</v>
      </c>
    </row>
    <row r="1904" spans="1:19" ht="13.2">
      <c r="A1904" s="1" t="s">
        <v>10188</v>
      </c>
      <c r="B1904" s="1">
        <v>33</v>
      </c>
      <c r="C1904" s="1" t="str">
        <f ca="1">IFERROR(__xludf.DUMMYFUNCTION("GOOGLETRANSLATE(D1904,""en"",""pt"")"),"Médio")</f>
        <v>Médio</v>
      </c>
      <c r="D1904" s="3">
        <v>44427</v>
      </c>
      <c r="E1904" s="1">
        <v>4</v>
      </c>
      <c r="F1904" s="2" t="str">
        <f ca="1">IFERROR(__xludf.DUMMYFUNCTION("GOOGLETRANSLATE(I1904,""en"",""pt"")"),"Iogurte")</f>
        <v>Iogurte</v>
      </c>
      <c r="G1904" s="1" t="s">
        <v>10189</v>
      </c>
      <c r="H1904" s="1" t="s">
        <v>5252</v>
      </c>
      <c r="I1904" s="1" t="str">
        <f ca="1">IFERROR(__xludf.DUMMYFUNCTION("GOOGLETRANSLATE(O1904,""en"",""pt"")"),"30")</f>
        <v>30</v>
      </c>
      <c r="J1904" s="1" t="str">
        <f ca="1">IFERROR(__xludf.DUMMYFUNCTION("GOOGLETRANSLATE(Q1904,""en"",""pt"")"),"Refrigerado")</f>
        <v>Refrigerado</v>
      </c>
      <c r="K1904" s="3">
        <v>44414</v>
      </c>
      <c r="L1904" s="3">
        <v>44444</v>
      </c>
      <c r="M1904" s="1">
        <v>130</v>
      </c>
      <c r="N1904" s="1" t="s">
        <v>10190</v>
      </c>
      <c r="O1904" s="5">
        <v>1077527</v>
      </c>
      <c r="P1904" s="1">
        <v>316</v>
      </c>
      <c r="Q1904" s="1" t="s">
        <v>10192</v>
      </c>
      <c r="R1904">
        <f t="shared" ca="1" si="29"/>
        <v>0</v>
      </c>
      <c r="S1904">
        <f t="shared" ca="1" si="29"/>
        <v>1</v>
      </c>
    </row>
    <row r="1905" spans="1:19" ht="13.2">
      <c r="A1905" s="1" t="s">
        <v>10193</v>
      </c>
      <c r="B1905" s="1">
        <v>73</v>
      </c>
      <c r="C1905" s="1" t="str">
        <f ca="1">IFERROR(__xludf.DUMMYFUNCTION("GOOGLETRANSLATE(D1905,""en"",""pt"")"),"Pequeno")</f>
        <v>Pequeno</v>
      </c>
      <c r="D1905" s="3">
        <v>43638</v>
      </c>
      <c r="E1905" s="1">
        <v>9</v>
      </c>
      <c r="F1905" s="2" t="str">
        <f ca="1">IFERROR(__xludf.DUMMYFUNCTION("GOOGLETRANSLATE(I1905,""en"",""pt"")"),"Painel")</f>
        <v>Painel</v>
      </c>
      <c r="G1905" s="1" t="s">
        <v>10194</v>
      </c>
      <c r="H1905" s="4">
        <v>45407</v>
      </c>
      <c r="I1905" s="1" t="str">
        <f ca="1">IFERROR(__xludf.DUMMYFUNCTION("GOOGLETRANSLATE(O1905,""en"",""pt"")"),"10")</f>
        <v>10</v>
      </c>
      <c r="J1905" s="1" t="str">
        <f ca="1">IFERROR(__xludf.DUMMYFUNCTION("GOOGLETRANSLATE(Q1905,""en"",""pt"")"),"Refrigerado")</f>
        <v>Refrigerado</v>
      </c>
      <c r="K1905" s="3">
        <v>43585</v>
      </c>
      <c r="L1905" s="3">
        <v>43595</v>
      </c>
      <c r="M1905" s="1">
        <v>724</v>
      </c>
      <c r="N1905" s="1" t="s">
        <v>10195</v>
      </c>
      <c r="O1905" s="1" t="s">
        <v>10196</v>
      </c>
      <c r="P1905" s="1">
        <v>77</v>
      </c>
      <c r="Q1905" s="1" t="s">
        <v>2479</v>
      </c>
      <c r="R1905">
        <f t="shared" ca="1" si="29"/>
        <v>0</v>
      </c>
      <c r="S1905">
        <f t="shared" ca="1" si="29"/>
        <v>0</v>
      </c>
    </row>
    <row r="1906" spans="1:19" ht="13.2">
      <c r="A1906" s="1" t="s">
        <v>10197</v>
      </c>
      <c r="B1906" s="1">
        <v>15</v>
      </c>
      <c r="C1906" s="1" t="str">
        <f ca="1">IFERROR(__xludf.DUMMYFUNCTION("GOOGLETRANSLATE(D1906,""en"",""pt"")"),"Pequeno")</f>
        <v>Pequeno</v>
      </c>
      <c r="D1906" s="3">
        <v>43608</v>
      </c>
      <c r="E1906" s="1">
        <v>9</v>
      </c>
      <c r="F1906" s="2" t="str">
        <f ca="1">IFERROR(__xludf.DUMMYFUNCTION("GOOGLETRANSLATE(I1906,""en"",""pt"")"),"Painel")</f>
        <v>Painel</v>
      </c>
      <c r="G1906" s="1" t="s">
        <v>1712</v>
      </c>
      <c r="H1906" s="1" t="s">
        <v>10198</v>
      </c>
      <c r="I1906" s="1" t="str">
        <f ca="1">IFERROR(__xludf.DUMMYFUNCTION("GOOGLETRANSLATE(O1906,""en"",""pt"")"),"11")</f>
        <v>11</v>
      </c>
      <c r="J1906" s="1" t="str">
        <f ca="1">IFERROR(__xludf.DUMMYFUNCTION("GOOGLETRANSLATE(Q1906,""en"",""pt"")"),"Refrigerado")</f>
        <v>Refrigerado</v>
      </c>
      <c r="K1906" s="3">
        <v>43597</v>
      </c>
      <c r="L1906" s="3">
        <v>43608</v>
      </c>
      <c r="M1906" s="1">
        <v>16</v>
      </c>
      <c r="N1906" s="1" t="s">
        <v>10199</v>
      </c>
      <c r="O1906" s="1" t="s">
        <v>10200</v>
      </c>
      <c r="P1906" s="1">
        <v>74</v>
      </c>
      <c r="Q1906" s="1" t="s">
        <v>10201</v>
      </c>
      <c r="R1906">
        <f t="shared" ca="1" si="29"/>
        <v>0</v>
      </c>
      <c r="S1906">
        <f t="shared" ca="1" si="29"/>
        <v>0</v>
      </c>
    </row>
    <row r="1907" spans="1:19" ht="13.2">
      <c r="A1907" s="1" t="s">
        <v>10202</v>
      </c>
      <c r="B1907" s="1">
        <v>91</v>
      </c>
      <c r="C1907" s="1" t="str">
        <f ca="1">IFERROR(__xludf.DUMMYFUNCTION("GOOGLETRANSLATE(D1907,""en"",""pt"")"),"Médio")</f>
        <v>Médio</v>
      </c>
      <c r="D1907" s="3">
        <v>44489</v>
      </c>
      <c r="E1907" s="1">
        <v>2</v>
      </c>
      <c r="F1907" s="2" t="str">
        <f ca="1">IFERROR(__xludf.DUMMYFUNCTION("GOOGLETRANSLATE(I1907,""en"",""pt"")"),"Manteiga")</f>
        <v>Manteiga</v>
      </c>
      <c r="G1907" s="1" t="s">
        <v>10203</v>
      </c>
      <c r="H1907" s="6">
        <v>45516</v>
      </c>
      <c r="I1907" s="1" t="str">
        <f ca="1">IFERROR(__xludf.DUMMYFUNCTION("GOOGLETRANSLATE(O1907,""en"",""pt"")"),"39")</f>
        <v>39</v>
      </c>
      <c r="J1907" s="1" t="str">
        <f ca="1">IFERROR(__xludf.DUMMYFUNCTION("GOOGLETRANSLATE(Q1907,""en"",""pt"")"),"Congeladas")</f>
        <v>Congeladas</v>
      </c>
      <c r="K1907" s="3">
        <v>44480</v>
      </c>
      <c r="L1907" s="3">
        <v>44519</v>
      </c>
      <c r="M1907" s="1">
        <v>180</v>
      </c>
      <c r="N1907" s="1" t="s">
        <v>10204</v>
      </c>
      <c r="O1907" s="5" t="s">
        <v>10205</v>
      </c>
      <c r="P1907" s="1">
        <v>696</v>
      </c>
      <c r="Q1907" s="1" t="s">
        <v>5499</v>
      </c>
      <c r="R1907">
        <f t="shared" ca="1" si="29"/>
        <v>1</v>
      </c>
      <c r="S1907">
        <f t="shared" ca="1" si="29"/>
        <v>0</v>
      </c>
    </row>
    <row r="1908" spans="1:19" ht="13.2">
      <c r="A1908" s="1" t="s">
        <v>10206</v>
      </c>
      <c r="B1908" s="1">
        <v>96</v>
      </c>
      <c r="C1908" s="1" t="str">
        <f ca="1">IFERROR(__xludf.DUMMYFUNCTION("GOOGLETRANSLATE(D1908,""en"",""pt"")"),"Grande")</f>
        <v>Grande</v>
      </c>
      <c r="D1908" s="3">
        <v>44141</v>
      </c>
      <c r="E1908" s="1">
        <v>3</v>
      </c>
      <c r="F1908" s="2" t="str">
        <f ca="1">IFERROR(__xludf.DUMMYFUNCTION("GOOGLETRANSLATE(I1908,""en"",""pt"")"),"Queijo")</f>
        <v>Queijo</v>
      </c>
      <c r="G1908" s="1" t="s">
        <v>7378</v>
      </c>
      <c r="H1908" s="1" t="s">
        <v>7076</v>
      </c>
      <c r="I1908" s="1" t="str">
        <f ca="1">IFERROR(__xludf.DUMMYFUNCTION("GOOGLETRANSLATE(O1908,""en"",""pt"")"),"34")</f>
        <v>34</v>
      </c>
      <c r="J1908" s="1" t="str">
        <f ca="1">IFERROR(__xludf.DUMMYFUNCTION("GOOGLETRANSLATE(Q1908,""en"",""pt"")"),"Refrigerado")</f>
        <v>Refrigerado</v>
      </c>
      <c r="K1908" s="3">
        <v>44102</v>
      </c>
      <c r="L1908" s="3">
        <v>44136</v>
      </c>
      <c r="M1908" s="1">
        <v>120</v>
      </c>
      <c r="N1908" s="1" t="s">
        <v>10207</v>
      </c>
      <c r="O1908" s="1" t="s">
        <v>10208</v>
      </c>
      <c r="P1908" s="1">
        <v>406</v>
      </c>
      <c r="Q1908" s="1" t="s">
        <v>10209</v>
      </c>
      <c r="R1908">
        <f t="shared" ca="1" si="29"/>
        <v>0</v>
      </c>
      <c r="S1908">
        <f t="shared" ca="1" si="29"/>
        <v>1</v>
      </c>
    </row>
    <row r="1909" spans="1:19" ht="13.2">
      <c r="A1909" s="1" t="s">
        <v>10210</v>
      </c>
      <c r="B1909" s="1">
        <v>25</v>
      </c>
      <c r="C1909" s="1" t="str">
        <f ca="1">IFERROR(__xludf.DUMMYFUNCTION("GOOGLETRANSLATE(D1909,""en"",""pt"")"),"Médio")</f>
        <v>Médio</v>
      </c>
      <c r="D1909" s="3">
        <v>44037</v>
      </c>
      <c r="E1909" s="1">
        <v>3</v>
      </c>
      <c r="F1909" s="2" t="str">
        <f ca="1">IFERROR(__xludf.DUMMYFUNCTION("GOOGLETRANSLATE(I1909,""en"",""pt"")"),"Queijo")</f>
        <v>Queijo</v>
      </c>
      <c r="G1909" s="1" t="s">
        <v>10211</v>
      </c>
      <c r="H1909" s="1" t="s">
        <v>10212</v>
      </c>
      <c r="I1909" s="1" t="str">
        <f ca="1">IFERROR(__xludf.DUMMYFUNCTION("GOOGLETRANSLATE(O1909,""en"",""pt"")"),"72")</f>
        <v>72</v>
      </c>
      <c r="J1909" s="1" t="str">
        <f ca="1">IFERROR(__xludf.DUMMYFUNCTION("GOOGLETRANSLATE(Q1909,""en"",""pt"")"),"Refrigerado")</f>
        <v>Refrigerado</v>
      </c>
      <c r="K1909" s="3">
        <v>44021</v>
      </c>
      <c r="L1909" s="3">
        <v>44093</v>
      </c>
      <c r="M1909" s="1">
        <v>229</v>
      </c>
      <c r="N1909" s="1" t="s">
        <v>7116</v>
      </c>
      <c r="O1909" s="1" t="s">
        <v>10213</v>
      </c>
      <c r="P1909" s="1">
        <v>333</v>
      </c>
      <c r="Q1909" s="1" t="s">
        <v>10214</v>
      </c>
      <c r="R1909">
        <f t="shared" ca="1" si="29"/>
        <v>0</v>
      </c>
      <c r="S1909">
        <f t="shared" ca="1" si="29"/>
        <v>0</v>
      </c>
    </row>
    <row r="1910" spans="1:19" ht="13.2">
      <c r="A1910" s="1" t="s">
        <v>10215</v>
      </c>
      <c r="B1910" s="1">
        <v>29</v>
      </c>
      <c r="C1910" s="1" t="str">
        <f ca="1">IFERROR(__xludf.DUMMYFUNCTION("GOOGLETRANSLATE(D1910,""en"",""pt"")"),"Médio")</f>
        <v>Médio</v>
      </c>
      <c r="D1910" s="3">
        <v>44583</v>
      </c>
      <c r="E1910" s="1">
        <v>10</v>
      </c>
      <c r="F1910" s="2" t="str">
        <f ca="1">IFERROR(__xludf.DUMMYFUNCTION("GOOGLETRANSLATE(I1910,""en"",""pt"")"),"ghee")</f>
        <v>ghee</v>
      </c>
      <c r="G1910" s="1" t="s">
        <v>10216</v>
      </c>
      <c r="H1910" s="1" t="s">
        <v>10217</v>
      </c>
      <c r="I1910" s="1" t="str">
        <f ca="1">IFERROR(__xludf.DUMMYFUNCTION("GOOGLETRANSLATE(O1910,""en"",""pt"")"),"109")</f>
        <v>109</v>
      </c>
      <c r="J1910" s="1" t="str">
        <f ca="1">IFERROR(__xludf.DUMMYFUNCTION("GOOGLETRANSLATE(Q1910,""en"",""pt"")"),"Ambiente")</f>
        <v>Ambiente</v>
      </c>
      <c r="K1910" s="3">
        <v>44561</v>
      </c>
      <c r="L1910" s="3">
        <v>44670</v>
      </c>
      <c r="M1910" s="1">
        <v>364</v>
      </c>
      <c r="N1910" s="1" t="s">
        <v>3580</v>
      </c>
      <c r="O1910" s="1" t="s">
        <v>10218</v>
      </c>
      <c r="P1910" s="1">
        <v>424</v>
      </c>
      <c r="Q1910" s="1" t="s">
        <v>4617</v>
      </c>
      <c r="R1910">
        <f t="shared" ca="1" si="29"/>
        <v>1</v>
      </c>
      <c r="S1910">
        <f t="shared" ca="1" si="29"/>
        <v>1</v>
      </c>
    </row>
    <row r="1911" spans="1:19" ht="13.2">
      <c r="A1911" s="1" t="s">
        <v>10219</v>
      </c>
      <c r="B1911" s="1">
        <v>40</v>
      </c>
      <c r="C1911" s="1" t="str">
        <f ca="1">IFERROR(__xludf.DUMMYFUNCTION("GOOGLETRANSLATE(D1911,""en"",""pt"")"),"Pequeno")</f>
        <v>Pequeno</v>
      </c>
      <c r="D1911" s="3">
        <v>44023</v>
      </c>
      <c r="E1911" s="1">
        <v>2</v>
      </c>
      <c r="F1911" s="2" t="str">
        <f ca="1">IFERROR(__xludf.DUMMYFUNCTION("GOOGLETRANSLATE(I1911,""en"",""pt"")"),"Manteiga")</f>
        <v>Manteiga</v>
      </c>
      <c r="G1911" s="1" t="s">
        <v>10220</v>
      </c>
      <c r="H1911" s="1" t="s">
        <v>8313</v>
      </c>
      <c r="I1911" s="1" t="str">
        <f ca="1">IFERROR(__xludf.DUMMYFUNCTION("GOOGLETRANSLATE(O1911,""en"",""pt"")"),"28")</f>
        <v>28</v>
      </c>
      <c r="J1911" s="1" t="str">
        <f ca="1">IFERROR(__xludf.DUMMYFUNCTION("GOOGLETRANSLATE(Q1911,""en"",""pt"")"),"Refrigerado")</f>
        <v>Refrigerado</v>
      </c>
      <c r="K1911" s="3">
        <v>43966</v>
      </c>
      <c r="L1911" s="3">
        <v>43994</v>
      </c>
      <c r="M1911" s="1">
        <v>516</v>
      </c>
      <c r="N1911" s="1" t="s">
        <v>10221</v>
      </c>
      <c r="O1911" s="1" t="s">
        <v>10222</v>
      </c>
      <c r="P1911" s="1">
        <v>51</v>
      </c>
      <c r="Q1911" s="1" t="s">
        <v>4771</v>
      </c>
      <c r="R1911">
        <f t="shared" ca="1" si="29"/>
        <v>1</v>
      </c>
      <c r="S1911">
        <f t="shared" ca="1" si="29"/>
        <v>1</v>
      </c>
    </row>
    <row r="1912" spans="1:19" ht="13.2">
      <c r="A1912" s="1" t="s">
        <v>10223</v>
      </c>
      <c r="B1912" s="1">
        <v>88</v>
      </c>
      <c r="C1912" s="1" t="str">
        <f ca="1">IFERROR(__xludf.DUMMYFUNCTION("GOOGLETRANSLATE(D1912,""en"",""pt"")"),"Grande")</f>
        <v>Grande</v>
      </c>
      <c r="D1912" s="3">
        <v>43750</v>
      </c>
      <c r="E1912" s="1">
        <v>3</v>
      </c>
      <c r="F1912" s="2" t="str">
        <f ca="1">IFERROR(__xludf.DUMMYFUNCTION("GOOGLETRANSLATE(I1912,""en"",""pt"")"),"Queijo")</f>
        <v>Queijo</v>
      </c>
      <c r="G1912" s="1" t="s">
        <v>10224</v>
      </c>
      <c r="H1912" s="1" t="s">
        <v>1147</v>
      </c>
      <c r="I1912" s="1" t="str">
        <f ca="1">IFERROR(__xludf.DUMMYFUNCTION("GOOGLETRANSLATE(O1912,""en"",""pt"")"),"73")</f>
        <v>73</v>
      </c>
      <c r="J1912" s="1" t="str">
        <f ca="1">IFERROR(__xludf.DUMMYFUNCTION("GOOGLETRANSLATE(Q1912,""en"",""pt"")"),"Refrigerado")</f>
        <v>Refrigerado</v>
      </c>
      <c r="K1912" s="3">
        <v>43721</v>
      </c>
      <c r="L1912" s="3">
        <v>43794</v>
      </c>
      <c r="M1912" s="1">
        <v>299</v>
      </c>
      <c r="N1912" s="1" t="s">
        <v>3425</v>
      </c>
      <c r="O1912" s="1" t="s">
        <v>10225</v>
      </c>
      <c r="P1912" s="1">
        <v>66</v>
      </c>
      <c r="Q1912" s="1" t="s">
        <v>944</v>
      </c>
      <c r="R1912">
        <f t="shared" ca="1" si="29"/>
        <v>0</v>
      </c>
      <c r="S1912">
        <f t="shared" ca="1" si="29"/>
        <v>0</v>
      </c>
    </row>
    <row r="1913" spans="1:19" ht="13.2">
      <c r="A1913" s="1" t="s">
        <v>10226</v>
      </c>
      <c r="B1913" s="1">
        <v>40</v>
      </c>
      <c r="C1913" s="1" t="str">
        <f ca="1">IFERROR(__xludf.DUMMYFUNCTION("GOOGLETRANSLATE(D1913,""en"",""pt"")"),"Pequeno")</f>
        <v>Pequeno</v>
      </c>
      <c r="D1913" s="3">
        <v>43696</v>
      </c>
      <c r="E1913" s="1">
        <v>3</v>
      </c>
      <c r="F1913" s="2" t="str">
        <f ca="1">IFERROR(__xludf.DUMMYFUNCTION("GOOGLETRANSLATE(I1913,""en"",""pt"")"),"Queijo")</f>
        <v>Queijo</v>
      </c>
      <c r="G1913" s="1" t="s">
        <v>10227</v>
      </c>
      <c r="H1913" s="1" t="s">
        <v>10228</v>
      </c>
      <c r="I1913" s="1" t="str">
        <f ca="1">IFERROR(__xludf.DUMMYFUNCTION("GOOGLETRANSLATE(O1913,""en"",""pt"")"),"70")</f>
        <v>70</v>
      </c>
      <c r="J1913" s="1" t="str">
        <f ca="1">IFERROR(__xludf.DUMMYFUNCTION("GOOGLETRANSLATE(Q1913,""en"",""pt"")"),"Congeladas")</f>
        <v>Congeladas</v>
      </c>
      <c r="K1913" s="3">
        <v>43636</v>
      </c>
      <c r="L1913" s="3">
        <v>43706</v>
      </c>
      <c r="M1913" s="1">
        <v>194</v>
      </c>
      <c r="N1913" s="1" t="s">
        <v>10229</v>
      </c>
      <c r="O1913" s="1" t="s">
        <v>10230</v>
      </c>
      <c r="P1913" s="1">
        <v>470</v>
      </c>
      <c r="Q1913" s="1" t="s">
        <v>7827</v>
      </c>
      <c r="R1913">
        <f t="shared" ca="1" si="29"/>
        <v>1</v>
      </c>
      <c r="S1913">
        <f t="shared" ca="1" si="29"/>
        <v>1</v>
      </c>
    </row>
    <row r="1914" spans="1:19" ht="13.2">
      <c r="A1914" s="1" t="s">
        <v>10231</v>
      </c>
      <c r="B1914" s="1">
        <v>47</v>
      </c>
      <c r="C1914" s="1" t="str">
        <f ca="1">IFERROR(__xludf.DUMMYFUNCTION("GOOGLETRANSLATE(D1914,""en"",""pt"")"),"Pequeno")</f>
        <v>Pequeno</v>
      </c>
      <c r="D1914" s="3">
        <v>44533</v>
      </c>
      <c r="E1914" s="1">
        <v>4</v>
      </c>
      <c r="F1914" s="2" t="str">
        <f ca="1">IFERROR(__xludf.DUMMYFUNCTION("GOOGLETRANSLATE(I1914,""en"",""pt"")"),"Iogurte")</f>
        <v>Iogurte</v>
      </c>
      <c r="G1914" s="4">
        <v>45502</v>
      </c>
      <c r="H1914" s="1" t="s">
        <v>10232</v>
      </c>
      <c r="I1914" s="1" t="str">
        <f ca="1">IFERROR(__xludf.DUMMYFUNCTION("GOOGLETRANSLATE(O1914,""en"",""pt"")"),"28")</f>
        <v>28</v>
      </c>
      <c r="J1914" s="1" t="str">
        <f ca="1">IFERROR(__xludf.DUMMYFUNCTION("GOOGLETRANSLATE(Q1914,""en"",""pt"")"),"Refrigerado")</f>
        <v>Refrigerado</v>
      </c>
      <c r="K1914" s="3">
        <v>44498</v>
      </c>
      <c r="L1914" s="3">
        <v>44526</v>
      </c>
      <c r="M1914" s="1">
        <v>12</v>
      </c>
      <c r="N1914" s="1" t="s">
        <v>4981</v>
      </c>
      <c r="O1914" s="1" t="s">
        <v>6500</v>
      </c>
      <c r="P1914" s="1">
        <v>17</v>
      </c>
      <c r="Q1914" s="1" t="s">
        <v>10234</v>
      </c>
      <c r="R1914">
        <f t="shared" ca="1" si="29"/>
        <v>0</v>
      </c>
      <c r="S1914">
        <f t="shared" ca="1" si="29"/>
        <v>1</v>
      </c>
    </row>
    <row r="1915" spans="1:19" ht="13.2">
      <c r="A1915" s="1" t="s">
        <v>10235</v>
      </c>
      <c r="B1915" s="1">
        <v>16</v>
      </c>
      <c r="C1915" s="1" t="str">
        <f ca="1">IFERROR(__xludf.DUMMYFUNCTION("GOOGLETRANSLATE(D1915,""en"",""pt"")"),"Pequeno")</f>
        <v>Pequeno</v>
      </c>
      <c r="D1915" s="3">
        <v>44280</v>
      </c>
      <c r="E1915" s="1">
        <v>10</v>
      </c>
      <c r="F1915" s="2" t="str">
        <f ca="1">IFERROR(__xludf.DUMMYFUNCTION("GOOGLETRANSLATE(I1915,""en"",""pt"")"),"ghee")</f>
        <v>ghee</v>
      </c>
      <c r="G1915" s="1" t="s">
        <v>10236</v>
      </c>
      <c r="H1915" s="1" t="s">
        <v>10237</v>
      </c>
      <c r="I1915" s="1" t="str">
        <f ca="1">IFERROR(__xludf.DUMMYFUNCTION("GOOGLETRANSLATE(O1915,""en"",""pt"")"),"70")</f>
        <v>70</v>
      </c>
      <c r="J1915" s="1" t="str">
        <f ca="1">IFERROR(__xludf.DUMMYFUNCTION("GOOGLETRANSLATE(Q1915,""en"",""pt"")"),"Ambiente")</f>
        <v>Ambiente</v>
      </c>
      <c r="K1915" s="3">
        <v>44231</v>
      </c>
      <c r="L1915" s="3">
        <v>44301</v>
      </c>
      <c r="M1915" s="1">
        <v>124</v>
      </c>
      <c r="N1915" s="1" t="s">
        <v>10238</v>
      </c>
      <c r="O1915" s="1" t="s">
        <v>10239</v>
      </c>
      <c r="P1915" s="1">
        <v>290</v>
      </c>
      <c r="Q1915" s="1" t="s">
        <v>5083</v>
      </c>
      <c r="R1915">
        <f t="shared" ca="1" si="29"/>
        <v>0</v>
      </c>
      <c r="S1915">
        <f t="shared" ca="1" si="29"/>
        <v>1</v>
      </c>
    </row>
    <row r="1916" spans="1:19" ht="13.2">
      <c r="A1916" s="1" t="s">
        <v>10241</v>
      </c>
      <c r="B1916" s="1">
        <v>29</v>
      </c>
      <c r="C1916" s="1" t="str">
        <f ca="1">IFERROR(__xludf.DUMMYFUNCTION("GOOGLETRANSLATE(D1916,""en"",""pt"")"),"Grande")</f>
        <v>Grande</v>
      </c>
      <c r="D1916" s="3">
        <v>44224</v>
      </c>
      <c r="E1916" s="1">
        <v>4</v>
      </c>
      <c r="F1916" s="2" t="str">
        <f ca="1">IFERROR(__xludf.DUMMYFUNCTION("GOOGLETRANSLATE(I1916,""en"",""pt"")"),"Iogurte")</f>
        <v>Iogurte</v>
      </c>
      <c r="G1916" s="1" t="s">
        <v>10242</v>
      </c>
      <c r="H1916" s="1" t="s">
        <v>1521</v>
      </c>
      <c r="I1916" s="1" t="str">
        <f ca="1">IFERROR(__xludf.DUMMYFUNCTION("GOOGLETRANSLATE(O1916,""en"",""pt"")"),"21")</f>
        <v>21</v>
      </c>
      <c r="J1916" s="1" t="str">
        <f ca="1">IFERROR(__xludf.DUMMYFUNCTION("GOOGLETRANSLATE(Q1916,""en"",""pt"")"),"Refrigerado")</f>
        <v>Refrigerado</v>
      </c>
      <c r="K1916" s="3">
        <v>44190</v>
      </c>
      <c r="L1916" s="3">
        <v>44211</v>
      </c>
      <c r="M1916" s="1">
        <v>256</v>
      </c>
      <c r="N1916" s="1" t="s">
        <v>6489</v>
      </c>
      <c r="O1916" s="1" t="s">
        <v>10243</v>
      </c>
      <c r="P1916" s="1">
        <v>127</v>
      </c>
      <c r="Q1916" s="1" t="s">
        <v>3161</v>
      </c>
      <c r="R1916">
        <f t="shared" ca="1" si="29"/>
        <v>0</v>
      </c>
      <c r="S1916">
        <f t="shared" ca="1" si="29"/>
        <v>0</v>
      </c>
    </row>
    <row r="1917" spans="1:19" ht="13.2">
      <c r="A1917" s="1" t="s">
        <v>10244</v>
      </c>
      <c r="B1917" s="1">
        <v>64</v>
      </c>
      <c r="C1917" s="1" t="str">
        <f ca="1">IFERROR(__xludf.DUMMYFUNCTION("GOOGLETRANSLATE(D1917,""en"",""pt"")"),"Grande")</f>
        <v>Grande</v>
      </c>
      <c r="D1917" s="3">
        <v>43937</v>
      </c>
      <c r="E1917" s="1">
        <v>3</v>
      </c>
      <c r="F1917" s="2" t="str">
        <f ca="1">IFERROR(__xludf.DUMMYFUNCTION("GOOGLETRANSLATE(I1917,""en"",""pt"")"),"Queijo")</f>
        <v>Queijo</v>
      </c>
      <c r="G1917" s="1" t="s">
        <v>10245</v>
      </c>
      <c r="H1917" s="1" t="s">
        <v>5792</v>
      </c>
      <c r="I1917" s="1" t="str">
        <f ca="1">IFERROR(__xludf.DUMMYFUNCTION("GOOGLETRANSLATE(O1917,""en"",""pt"")"),"59")</f>
        <v>59</v>
      </c>
      <c r="J1917" s="1" t="str">
        <f ca="1">IFERROR(__xludf.DUMMYFUNCTION("GOOGLETRANSLATE(Q1917,""en"",""pt"")"),"Congeladas")</f>
        <v>Congeladas</v>
      </c>
      <c r="K1917" s="3">
        <v>43909</v>
      </c>
      <c r="L1917" s="3">
        <v>43968</v>
      </c>
      <c r="M1917" s="1">
        <v>119</v>
      </c>
      <c r="N1917" s="1" t="s">
        <v>712</v>
      </c>
      <c r="O1917" s="1" t="s">
        <v>10246</v>
      </c>
      <c r="P1917" s="1">
        <v>14</v>
      </c>
      <c r="Q1917" s="1" t="s">
        <v>1821</v>
      </c>
      <c r="R1917">
        <f t="shared" ca="1" si="29"/>
        <v>1</v>
      </c>
      <c r="S1917">
        <f t="shared" ca="1" si="29"/>
        <v>0</v>
      </c>
    </row>
    <row r="1918" spans="1:19" ht="13.2">
      <c r="A1918" s="1" t="s">
        <v>10247</v>
      </c>
      <c r="B1918" s="1">
        <v>68</v>
      </c>
      <c r="C1918" s="1" t="str">
        <f ca="1">IFERROR(__xludf.DUMMYFUNCTION("GOOGLETRANSLATE(D1918,""en"",""pt"")"),"Pequeno")</f>
        <v>Pequeno</v>
      </c>
      <c r="D1918" s="3">
        <v>43728</v>
      </c>
      <c r="E1918" s="1">
        <v>8</v>
      </c>
      <c r="F1918" s="2" t="str">
        <f ca="1">IFERROR(__xludf.DUMMYFUNCTION("GOOGLETRANSLATE(I1918,""en"",""pt"")"),"Soro de leite coalhado")</f>
        <v>Soro de leite coalhado</v>
      </c>
      <c r="G1918" s="1" t="s">
        <v>8178</v>
      </c>
      <c r="H1918" s="6">
        <v>45526</v>
      </c>
      <c r="I1918" s="1" t="str">
        <f ca="1">IFERROR(__xludf.DUMMYFUNCTION("GOOGLETRANSLATE(O1918,""en"",""pt"")"),"13")</f>
        <v>13</v>
      </c>
      <c r="J1918" s="1" t="str">
        <f ca="1">IFERROR(__xludf.DUMMYFUNCTION("GOOGLETRANSLATE(Q1918,""en"",""pt"")"),"Refrigerado")</f>
        <v>Refrigerado</v>
      </c>
      <c r="K1918" s="3">
        <v>43700</v>
      </c>
      <c r="L1918" s="3">
        <v>43713</v>
      </c>
      <c r="M1918" s="1">
        <v>48</v>
      </c>
      <c r="N1918" s="1" t="s">
        <v>10248</v>
      </c>
      <c r="O1918" s="1" t="s">
        <v>10249</v>
      </c>
      <c r="P1918" s="1">
        <v>6</v>
      </c>
      <c r="Q1918" s="1" t="s">
        <v>10250</v>
      </c>
      <c r="R1918">
        <f t="shared" ca="1" si="29"/>
        <v>0</v>
      </c>
      <c r="S1918">
        <f t="shared" ca="1" si="29"/>
        <v>1</v>
      </c>
    </row>
    <row r="1919" spans="1:19" ht="13.2">
      <c r="A1919" s="1" t="s">
        <v>10251</v>
      </c>
      <c r="B1919" s="1">
        <v>65</v>
      </c>
      <c r="C1919" s="1" t="str">
        <f ca="1">IFERROR(__xludf.DUMMYFUNCTION("GOOGLETRANSLATE(D1919,""en"",""pt"")"),"Médio")</f>
        <v>Médio</v>
      </c>
      <c r="D1919" s="3">
        <v>43716</v>
      </c>
      <c r="E1919" s="1">
        <v>4</v>
      </c>
      <c r="F1919" s="2" t="str">
        <f ca="1">IFERROR(__xludf.DUMMYFUNCTION("GOOGLETRANSLATE(I1919,""en"",""pt"")"),"Iogurte")</f>
        <v>Iogurte</v>
      </c>
      <c r="G1919" s="1" t="s">
        <v>10252</v>
      </c>
      <c r="H1919" s="1" t="s">
        <v>10253</v>
      </c>
      <c r="I1919" s="1" t="str">
        <f ca="1">IFERROR(__xludf.DUMMYFUNCTION("GOOGLETRANSLATE(O1919,""en"",""pt"")"),"30")</f>
        <v>30</v>
      </c>
      <c r="J1919" s="1" t="str">
        <f ca="1">IFERROR(__xludf.DUMMYFUNCTION("GOOGLETRANSLATE(Q1919,""en"",""pt"")"),"Refrigerado")</f>
        <v>Refrigerado</v>
      </c>
      <c r="K1919" s="3">
        <v>43712</v>
      </c>
      <c r="L1919" s="3">
        <v>43742</v>
      </c>
      <c r="M1919" s="1">
        <v>40</v>
      </c>
      <c r="N1919" s="1" t="s">
        <v>3198</v>
      </c>
      <c r="O1919" s="5">
        <v>513199</v>
      </c>
      <c r="P1919" s="1">
        <v>171</v>
      </c>
      <c r="Q1919" s="1" t="s">
        <v>202</v>
      </c>
      <c r="R1919">
        <f t="shared" ca="1" si="29"/>
        <v>1</v>
      </c>
      <c r="S1919">
        <f t="shared" ca="1" si="29"/>
        <v>0</v>
      </c>
    </row>
    <row r="1920" spans="1:19" ht="13.2">
      <c r="A1920" s="1" t="s">
        <v>10254</v>
      </c>
      <c r="B1920" s="1">
        <v>67</v>
      </c>
      <c r="C1920" s="1" t="str">
        <f ca="1">IFERROR(__xludf.DUMMYFUNCTION("GOOGLETRANSLATE(D1920,""en"",""pt"")"),"Pequeno")</f>
        <v>Pequeno</v>
      </c>
      <c r="D1920" s="3">
        <v>44613</v>
      </c>
      <c r="E1920" s="1">
        <v>10</v>
      </c>
      <c r="F1920" s="2" t="str">
        <f ca="1">IFERROR(__xludf.DUMMYFUNCTION("GOOGLETRANSLATE(I1920,""en"",""pt"")"),"ghee")</f>
        <v>ghee</v>
      </c>
      <c r="G1920" s="1" t="s">
        <v>10255</v>
      </c>
      <c r="H1920" s="1" t="s">
        <v>10256</v>
      </c>
      <c r="I1920" s="1" t="str">
        <f ca="1">IFERROR(__xludf.DUMMYFUNCTION("GOOGLETRANSLATE(O1920,""en"",""pt"")"),"104")</f>
        <v>104</v>
      </c>
      <c r="J1920" s="1" t="str">
        <f ca="1">IFERROR(__xludf.DUMMYFUNCTION("GOOGLETRANSLATE(Q1920,""en"",""pt"")"),"Ambiente")</f>
        <v>Ambiente</v>
      </c>
      <c r="K1920" s="3">
        <v>44574</v>
      </c>
      <c r="L1920" s="3">
        <v>44678</v>
      </c>
      <c r="M1920" s="1">
        <v>249</v>
      </c>
      <c r="N1920" s="1" t="s">
        <v>9477</v>
      </c>
      <c r="O1920" s="1" t="s">
        <v>10257</v>
      </c>
      <c r="P1920" s="1">
        <v>322</v>
      </c>
      <c r="Q1920" s="1" t="s">
        <v>10258</v>
      </c>
      <c r="R1920">
        <f t="shared" ca="1" si="29"/>
        <v>0</v>
      </c>
      <c r="S1920">
        <f t="shared" ca="1" si="29"/>
        <v>0</v>
      </c>
    </row>
    <row r="1921" spans="1:19" ht="13.2">
      <c r="A1921" s="1" t="s">
        <v>10259</v>
      </c>
      <c r="B1921" s="1">
        <v>43</v>
      </c>
      <c r="C1921" s="1" t="str">
        <f ca="1">IFERROR(__xludf.DUMMYFUNCTION("GOOGLETRANSLATE(D1921,""en"",""pt"")"),"Médio")</f>
        <v>Médio</v>
      </c>
      <c r="D1921" s="3">
        <v>43586</v>
      </c>
      <c r="E1921" s="1">
        <v>10</v>
      </c>
      <c r="F1921" s="2" t="str">
        <f ca="1">IFERROR(__xludf.DUMMYFUNCTION("GOOGLETRANSLATE(I1921,""en"",""pt"")"),"ghee")</f>
        <v>ghee</v>
      </c>
      <c r="G1921" s="1" t="s">
        <v>10260</v>
      </c>
      <c r="H1921" s="1" t="s">
        <v>551</v>
      </c>
      <c r="I1921" s="1" t="str">
        <f ca="1">IFERROR(__xludf.DUMMYFUNCTION("GOOGLETRANSLATE(O1921,""en"",""pt"")"),"139")</f>
        <v>139</v>
      </c>
      <c r="J1921" s="1" t="str">
        <f ca="1">IFERROR(__xludf.DUMMYFUNCTION("GOOGLETRANSLATE(Q1921,""en"",""pt"")"),"Ambiente")</f>
        <v>Ambiente</v>
      </c>
      <c r="K1921" s="3">
        <v>43538</v>
      </c>
      <c r="L1921" s="3">
        <v>43677</v>
      </c>
      <c r="M1921" s="1">
        <v>12</v>
      </c>
      <c r="N1921" s="1" t="s">
        <v>3051</v>
      </c>
      <c r="O1921" s="1" t="s">
        <v>10261</v>
      </c>
      <c r="P1921" s="1">
        <v>91</v>
      </c>
      <c r="Q1921" s="1" t="s">
        <v>10263</v>
      </c>
      <c r="R1921">
        <f t="shared" ca="1" si="29"/>
        <v>1</v>
      </c>
      <c r="S1921">
        <f t="shared" ca="1" si="29"/>
        <v>1</v>
      </c>
    </row>
    <row r="1922" spans="1:19" ht="13.2">
      <c r="A1922" s="1" t="s">
        <v>10264</v>
      </c>
      <c r="B1922" s="1">
        <v>91</v>
      </c>
      <c r="C1922" s="1" t="str">
        <f ca="1">IFERROR(__xludf.DUMMYFUNCTION("GOOGLETRANSLATE(D1922,""en"",""pt"")"),"Grande")</f>
        <v>Grande</v>
      </c>
      <c r="D1922" s="3">
        <v>44295</v>
      </c>
      <c r="E1922" s="1">
        <v>5</v>
      </c>
      <c r="F1922" s="2" t="str">
        <f ca="1">IFERROR(__xludf.DUMMYFUNCTION("GOOGLETRANSLATE(I1922,""en"",""pt"")"),"Sorvete")</f>
        <v>Sorvete</v>
      </c>
      <c r="G1922" s="1" t="s">
        <v>10265</v>
      </c>
      <c r="H1922" s="1" t="s">
        <v>6930</v>
      </c>
      <c r="I1922" s="1" t="str">
        <f ca="1">IFERROR(__xludf.DUMMYFUNCTION("GOOGLETRANSLATE(O1922,""en"",""pt"")"),"28")</f>
        <v>28</v>
      </c>
      <c r="J1922" s="1" t="str">
        <f ca="1">IFERROR(__xludf.DUMMYFUNCTION("GOOGLETRANSLATE(Q1922,""en"",""pt"")"),"Congeladas")</f>
        <v>Congeladas</v>
      </c>
      <c r="K1922" s="3">
        <v>44247</v>
      </c>
      <c r="L1922" s="3">
        <v>44275</v>
      </c>
      <c r="M1922" s="1">
        <v>38</v>
      </c>
      <c r="N1922" s="1" t="s">
        <v>10266</v>
      </c>
      <c r="O1922" s="1" t="s">
        <v>10267</v>
      </c>
      <c r="P1922" s="1">
        <v>290</v>
      </c>
      <c r="Q1922" s="1" t="s">
        <v>10268</v>
      </c>
      <c r="R1922">
        <f t="shared" ca="1" si="29"/>
        <v>1</v>
      </c>
      <c r="S1922">
        <f t="shared" ca="1" si="29"/>
        <v>0</v>
      </c>
    </row>
    <row r="1923" spans="1:19" ht="13.2">
      <c r="A1923" s="1" t="s">
        <v>10269</v>
      </c>
      <c r="B1923" s="1">
        <v>27</v>
      </c>
      <c r="C1923" s="1" t="str">
        <f ca="1">IFERROR(__xludf.DUMMYFUNCTION("GOOGLETRANSLATE(D1923,""en"",""pt"")"),"Grande")</f>
        <v>Grande</v>
      </c>
      <c r="D1923" s="3">
        <v>43881</v>
      </c>
      <c r="E1923" s="1">
        <v>6</v>
      </c>
      <c r="F1923" s="2" t="str">
        <f ca="1">IFERROR(__xludf.DUMMYFUNCTION("GOOGLETRANSLATE(I1923,""en"",""pt"")"),"Coalhada")</f>
        <v>Coalhada</v>
      </c>
      <c r="G1923" s="1" t="s">
        <v>7022</v>
      </c>
      <c r="H1923" s="1" t="s">
        <v>1671</v>
      </c>
      <c r="I1923" s="1" t="str">
        <f ca="1">IFERROR(__xludf.DUMMYFUNCTION("GOOGLETRANSLATE(O1923,""en"",""pt"")"),"5")</f>
        <v>5</v>
      </c>
      <c r="J1923" s="1" t="str">
        <f ca="1">IFERROR(__xludf.DUMMYFUNCTION("GOOGLETRANSLATE(Q1923,""en"",""pt"")"),"Refrigerado")</f>
        <v>Refrigerado</v>
      </c>
      <c r="K1923" s="3">
        <v>43851</v>
      </c>
      <c r="L1923" s="3">
        <v>43856</v>
      </c>
      <c r="M1923" s="1">
        <v>68</v>
      </c>
      <c r="N1923" s="1" t="s">
        <v>1327</v>
      </c>
      <c r="O1923" s="1" t="s">
        <v>10270</v>
      </c>
      <c r="P1923" s="1">
        <v>16</v>
      </c>
      <c r="Q1923" s="1" t="s">
        <v>8254</v>
      </c>
      <c r="R1923">
        <f t="shared" ref="R1923:S1986" ca="1" si="30">RANDBETWEEN(0,1)</f>
        <v>0</v>
      </c>
      <c r="S1923">
        <f t="shared" ca="1" si="30"/>
        <v>1</v>
      </c>
    </row>
    <row r="1924" spans="1:19" ht="13.2">
      <c r="A1924" s="1" t="s">
        <v>10272</v>
      </c>
      <c r="B1924" s="1">
        <v>35</v>
      </c>
      <c r="C1924" s="1" t="str">
        <f ca="1">IFERROR(__xludf.DUMMYFUNCTION("GOOGLETRANSLATE(D1924,""en"",""pt"")"),"Médio")</f>
        <v>Médio</v>
      </c>
      <c r="D1924" s="3">
        <v>43688</v>
      </c>
      <c r="E1924" s="1">
        <v>8</v>
      </c>
      <c r="F1924" s="2" t="str">
        <f ca="1">IFERROR(__xludf.DUMMYFUNCTION("GOOGLETRANSLATE(I1924,""en"",""pt"")"),"Soro de leite coalhado")</f>
        <v>Soro de leite coalhado</v>
      </c>
      <c r="G1924" s="1" t="s">
        <v>10273</v>
      </c>
      <c r="H1924" s="1" t="s">
        <v>7190</v>
      </c>
      <c r="I1924" s="1" t="str">
        <f ca="1">IFERROR(__xludf.DUMMYFUNCTION("GOOGLETRANSLATE(O1924,""en"",""pt"")"),"13")</f>
        <v>13</v>
      </c>
      <c r="J1924" s="1" t="str">
        <f ca="1">IFERROR(__xludf.DUMMYFUNCTION("GOOGLETRANSLATE(Q1924,""en"",""pt"")"),"Refrigerado")</f>
        <v>Refrigerado</v>
      </c>
      <c r="K1924" s="3">
        <v>43649</v>
      </c>
      <c r="L1924" s="3">
        <v>43662</v>
      </c>
      <c r="M1924" s="1">
        <v>840</v>
      </c>
      <c r="N1924" s="1" t="s">
        <v>2718</v>
      </c>
      <c r="O1924" s="1" t="s">
        <v>10274</v>
      </c>
      <c r="P1924" s="1">
        <v>69</v>
      </c>
      <c r="Q1924" s="1" t="s">
        <v>6274</v>
      </c>
      <c r="R1924">
        <f t="shared" ca="1" si="30"/>
        <v>0</v>
      </c>
      <c r="S1924">
        <f t="shared" ca="1" si="30"/>
        <v>1</v>
      </c>
    </row>
    <row r="1925" spans="1:19" ht="13.2">
      <c r="A1925" s="1" t="s">
        <v>10275</v>
      </c>
      <c r="B1925" s="1">
        <v>51</v>
      </c>
      <c r="C1925" s="1" t="str">
        <f ca="1">IFERROR(__xludf.DUMMYFUNCTION("GOOGLETRANSLATE(D1925,""en"",""pt"")"),"Grande")</f>
        <v>Grande</v>
      </c>
      <c r="D1925" s="3">
        <v>44848</v>
      </c>
      <c r="E1925" s="1">
        <v>5</v>
      </c>
      <c r="F1925" s="2" t="str">
        <f ca="1">IFERROR(__xludf.DUMMYFUNCTION("GOOGLETRANSLATE(I1925,""en"",""pt"")"),"Sorvete")</f>
        <v>Sorvete</v>
      </c>
      <c r="G1925" s="1" t="s">
        <v>10276</v>
      </c>
      <c r="H1925" s="1" t="s">
        <v>10277</v>
      </c>
      <c r="I1925" s="1" t="str">
        <f ca="1">IFERROR(__xludf.DUMMYFUNCTION("GOOGLETRANSLATE(O1925,""en"",""pt"")"),"24")</f>
        <v>24</v>
      </c>
      <c r="J1925" s="1" t="str">
        <f ca="1">IFERROR(__xludf.DUMMYFUNCTION("GOOGLETRANSLATE(Q1925,""en"",""pt"")"),"Congeladas")</f>
        <v>Congeladas</v>
      </c>
      <c r="K1925" s="3">
        <v>44802</v>
      </c>
      <c r="L1925" s="3">
        <v>44826</v>
      </c>
      <c r="M1925" s="1">
        <v>4</v>
      </c>
      <c r="N1925" s="1" t="s">
        <v>10278</v>
      </c>
      <c r="O1925" s="1" t="s">
        <v>10279</v>
      </c>
      <c r="P1925" s="1">
        <v>59</v>
      </c>
      <c r="Q1925" s="1" t="s">
        <v>5978</v>
      </c>
      <c r="R1925">
        <f t="shared" ca="1" si="30"/>
        <v>0</v>
      </c>
      <c r="S1925">
        <f t="shared" ca="1" si="30"/>
        <v>1</v>
      </c>
    </row>
    <row r="1926" spans="1:19" ht="13.2">
      <c r="A1926" s="1" t="s">
        <v>10280</v>
      </c>
      <c r="B1926" s="1">
        <v>12</v>
      </c>
      <c r="C1926" s="1" t="str">
        <f ca="1">IFERROR(__xludf.DUMMYFUNCTION("GOOGLETRANSLATE(D1926,""en"",""pt"")"),"Grande")</f>
        <v>Grande</v>
      </c>
      <c r="D1926" s="3">
        <v>44198</v>
      </c>
      <c r="E1926" s="1">
        <v>9</v>
      </c>
      <c r="F1926" s="2" t="str">
        <f ca="1">IFERROR(__xludf.DUMMYFUNCTION("GOOGLETRANSLATE(I1926,""en"",""pt"")"),"Painel")</f>
        <v>Painel</v>
      </c>
      <c r="G1926" s="1" t="s">
        <v>10281</v>
      </c>
      <c r="H1926" s="1" t="s">
        <v>3928</v>
      </c>
      <c r="I1926" s="1" t="str">
        <f ca="1">IFERROR(__xludf.DUMMYFUNCTION("GOOGLETRANSLATE(O1926,""en"",""pt"")"),"12")</f>
        <v>12</v>
      </c>
      <c r="J1926" s="1" t="str">
        <f ca="1">IFERROR(__xludf.DUMMYFUNCTION("GOOGLETRANSLATE(Q1926,""en"",""pt"")"),"Refrigerado")</f>
        <v>Refrigerado</v>
      </c>
      <c r="K1926" s="3">
        <v>44167</v>
      </c>
      <c r="L1926" s="3">
        <v>44179</v>
      </c>
      <c r="M1926" s="1">
        <v>252</v>
      </c>
      <c r="N1926" s="1" t="s">
        <v>10282</v>
      </c>
      <c r="O1926" s="1" t="s">
        <v>10283</v>
      </c>
      <c r="P1926" s="1">
        <v>150</v>
      </c>
      <c r="Q1926" s="1" t="s">
        <v>8017</v>
      </c>
      <c r="R1926">
        <f t="shared" ca="1" si="30"/>
        <v>1</v>
      </c>
      <c r="S1926">
        <f t="shared" ca="1" si="30"/>
        <v>1</v>
      </c>
    </row>
    <row r="1927" spans="1:19" ht="13.2">
      <c r="A1927" s="1" t="s">
        <v>10284</v>
      </c>
      <c r="B1927" s="1">
        <v>78</v>
      </c>
      <c r="C1927" s="1" t="str">
        <f ca="1">IFERROR(__xludf.DUMMYFUNCTION("GOOGLETRANSLATE(D1927,""en"",""pt"")"),"Grande")</f>
        <v>Grande</v>
      </c>
      <c r="D1927" s="3">
        <v>44420</v>
      </c>
      <c r="E1927" s="1">
        <v>9</v>
      </c>
      <c r="F1927" s="2" t="str">
        <f ca="1">IFERROR(__xludf.DUMMYFUNCTION("GOOGLETRANSLATE(I1927,""en"",""pt"")"),"Painel")</f>
        <v>Painel</v>
      </c>
      <c r="G1927" s="1" t="s">
        <v>10285</v>
      </c>
      <c r="H1927" s="1" t="s">
        <v>10286</v>
      </c>
      <c r="I1927" s="1" t="str">
        <f ca="1">IFERROR(__xludf.DUMMYFUNCTION("GOOGLETRANSLATE(O1927,""en"",""pt"")"),"9")</f>
        <v>9</v>
      </c>
      <c r="J1927" s="1" t="str">
        <f ca="1">IFERROR(__xludf.DUMMYFUNCTION("GOOGLETRANSLATE(Q1927,""en"",""pt"")"),"Refrigerado")</f>
        <v>Refrigerado</v>
      </c>
      <c r="K1927" s="3">
        <v>44361</v>
      </c>
      <c r="L1927" s="3">
        <v>44370</v>
      </c>
      <c r="M1927" s="1">
        <v>79</v>
      </c>
      <c r="N1927" s="1" t="s">
        <v>10287</v>
      </c>
      <c r="O1927" s="1" t="s">
        <v>10288</v>
      </c>
      <c r="P1927" s="1">
        <v>159</v>
      </c>
      <c r="Q1927" s="1" t="s">
        <v>2098</v>
      </c>
      <c r="R1927">
        <f t="shared" ca="1" si="30"/>
        <v>1</v>
      </c>
      <c r="S1927">
        <f t="shared" ca="1" si="30"/>
        <v>1</v>
      </c>
    </row>
    <row r="1928" spans="1:19" ht="13.2">
      <c r="A1928" s="1" t="s">
        <v>10290</v>
      </c>
      <c r="B1928" s="1">
        <v>70</v>
      </c>
      <c r="C1928" s="1" t="str">
        <f ca="1">IFERROR(__xludf.DUMMYFUNCTION("GOOGLETRANSLATE(D1928,""en"",""pt"")"),"Médio")</f>
        <v>Médio</v>
      </c>
      <c r="D1928" s="3">
        <v>44051</v>
      </c>
      <c r="E1928" s="1">
        <v>8</v>
      </c>
      <c r="F1928" s="2" t="str">
        <f ca="1">IFERROR(__xludf.DUMMYFUNCTION("GOOGLETRANSLATE(I1928,""en"",""pt"")"),"Soro de leite coalhado")</f>
        <v>Soro de leite coalhado</v>
      </c>
      <c r="G1928" s="1" t="s">
        <v>10291</v>
      </c>
      <c r="H1928" s="1" t="s">
        <v>9599</v>
      </c>
      <c r="I1928" s="1" t="str">
        <f ca="1">IFERROR(__xludf.DUMMYFUNCTION("GOOGLETRANSLATE(O1928,""en"",""pt"")"),"9")</f>
        <v>9</v>
      </c>
      <c r="J1928" s="1" t="str">
        <f ca="1">IFERROR(__xludf.DUMMYFUNCTION("GOOGLETRANSLATE(Q1928,""en"",""pt"")"),"Refrigerado")</f>
        <v>Refrigerado</v>
      </c>
      <c r="K1928" s="3">
        <v>44036</v>
      </c>
      <c r="L1928" s="3">
        <v>44045</v>
      </c>
      <c r="M1928" s="1">
        <v>117</v>
      </c>
      <c r="N1928" s="1" t="s">
        <v>3667</v>
      </c>
      <c r="O1928" s="1" t="s">
        <v>10292</v>
      </c>
      <c r="P1928" s="1">
        <v>437</v>
      </c>
      <c r="Q1928" s="1" t="s">
        <v>10293</v>
      </c>
      <c r="R1928">
        <f t="shared" ca="1" si="30"/>
        <v>1</v>
      </c>
      <c r="S1928">
        <f t="shared" ca="1" si="30"/>
        <v>1</v>
      </c>
    </row>
    <row r="1929" spans="1:19" ht="13.2">
      <c r="A1929" s="1" t="s">
        <v>10294</v>
      </c>
      <c r="B1929" s="1">
        <v>21</v>
      </c>
      <c r="C1929" s="1" t="str">
        <f ca="1">IFERROR(__xludf.DUMMYFUNCTION("GOOGLETRANSLATE(D1929,""en"",""pt"")"),"Pequeno")</f>
        <v>Pequeno</v>
      </c>
      <c r="D1929" s="3">
        <v>43915</v>
      </c>
      <c r="E1929" s="1">
        <v>3</v>
      </c>
      <c r="F1929" s="2" t="str">
        <f ca="1">IFERROR(__xludf.DUMMYFUNCTION("GOOGLETRANSLATE(I1929,""en"",""pt"")"),"Queijo")</f>
        <v>Queijo</v>
      </c>
      <c r="G1929" s="1" t="s">
        <v>10295</v>
      </c>
      <c r="H1929" s="1" t="s">
        <v>10296</v>
      </c>
      <c r="I1929" s="1" t="str">
        <f ca="1">IFERROR(__xludf.DUMMYFUNCTION("GOOGLETRANSLATE(O1929,""en"",""pt"")"),"84")</f>
        <v>84</v>
      </c>
      <c r="J1929" s="1" t="str">
        <f ca="1">IFERROR(__xludf.DUMMYFUNCTION("GOOGLETRANSLATE(Q1929,""en"",""pt"")"),"Refrigerado")</f>
        <v>Refrigerado</v>
      </c>
      <c r="K1929" s="3">
        <v>43895</v>
      </c>
      <c r="L1929" s="3">
        <v>43979</v>
      </c>
      <c r="M1929" s="1">
        <v>11</v>
      </c>
      <c r="N1929" s="1" t="s">
        <v>10297</v>
      </c>
      <c r="O1929" s="1" t="s">
        <v>10298</v>
      </c>
      <c r="P1929" s="1">
        <v>0</v>
      </c>
      <c r="Q1929" s="1" t="s">
        <v>10299</v>
      </c>
      <c r="R1929">
        <f t="shared" ca="1" si="30"/>
        <v>1</v>
      </c>
      <c r="S1929">
        <f t="shared" ca="1" si="30"/>
        <v>1</v>
      </c>
    </row>
    <row r="1930" spans="1:19" ht="13.2">
      <c r="A1930" s="1" t="s">
        <v>10300</v>
      </c>
      <c r="B1930" s="1">
        <v>19</v>
      </c>
      <c r="C1930" s="1" t="str">
        <f ca="1">IFERROR(__xludf.DUMMYFUNCTION("GOOGLETRANSLATE(D1930,""en"",""pt"")"),"Grande")</f>
        <v>Grande</v>
      </c>
      <c r="D1930" s="3">
        <v>44018</v>
      </c>
      <c r="E1930" s="1">
        <v>4</v>
      </c>
      <c r="F1930" s="2" t="str">
        <f ca="1">IFERROR(__xludf.DUMMYFUNCTION("GOOGLETRANSLATE(I1930,""en"",""pt"")"),"Iogurte")</f>
        <v>Iogurte</v>
      </c>
      <c r="G1930" s="1" t="s">
        <v>10301</v>
      </c>
      <c r="H1930" s="1" t="s">
        <v>10302</v>
      </c>
      <c r="I1930" s="1" t="str">
        <f ca="1">IFERROR(__xludf.DUMMYFUNCTION("GOOGLETRANSLATE(O1930,""en"",""pt"")"),"24")</f>
        <v>24</v>
      </c>
      <c r="J1930" s="1" t="str">
        <f ca="1">IFERROR(__xludf.DUMMYFUNCTION("GOOGLETRANSLATE(Q1930,""en"",""pt"")"),"Refrigerado")</f>
        <v>Refrigerado</v>
      </c>
      <c r="K1930" s="3">
        <v>44011</v>
      </c>
      <c r="L1930" s="3">
        <v>44035</v>
      </c>
      <c r="M1930" s="1">
        <v>35</v>
      </c>
      <c r="N1930" s="1" t="s">
        <v>10303</v>
      </c>
      <c r="O1930" s="5">
        <v>135903</v>
      </c>
      <c r="P1930" s="1">
        <v>414</v>
      </c>
      <c r="Q1930" s="1" t="s">
        <v>10304</v>
      </c>
      <c r="R1930">
        <f t="shared" ca="1" si="30"/>
        <v>1</v>
      </c>
      <c r="S1930">
        <f t="shared" ca="1" si="30"/>
        <v>0</v>
      </c>
    </row>
    <row r="1931" spans="1:19" ht="13.2">
      <c r="A1931" s="1" t="s">
        <v>10305</v>
      </c>
      <c r="B1931" s="1">
        <v>57</v>
      </c>
      <c r="C1931" s="1" t="str">
        <f ca="1">IFERROR(__xludf.DUMMYFUNCTION("GOOGLETRANSLATE(D1931,""en"",""pt"")"),"Médio")</f>
        <v>Médio</v>
      </c>
      <c r="D1931" s="3">
        <v>43774</v>
      </c>
      <c r="E1931" s="1">
        <v>5</v>
      </c>
      <c r="F1931" s="2" t="str">
        <f ca="1">IFERROR(__xludf.DUMMYFUNCTION("GOOGLETRANSLATE(I1931,""en"",""pt"")"),"Sorvete")</f>
        <v>Sorvete</v>
      </c>
      <c r="G1931" s="1" t="s">
        <v>10306</v>
      </c>
      <c r="H1931" s="1" t="s">
        <v>10307</v>
      </c>
      <c r="I1931" s="1" t="str">
        <f ca="1">IFERROR(__xludf.DUMMYFUNCTION("GOOGLETRANSLATE(O1931,""en"",""pt"")"),"22")</f>
        <v>22</v>
      </c>
      <c r="J1931" s="1" t="str">
        <f ca="1">IFERROR(__xludf.DUMMYFUNCTION("GOOGLETRANSLATE(Q1931,""en"",""pt"")"),"Congeladas")</f>
        <v>Congeladas</v>
      </c>
      <c r="K1931" s="3">
        <v>43752</v>
      </c>
      <c r="L1931" s="3">
        <v>43774</v>
      </c>
      <c r="M1931" s="1">
        <v>177</v>
      </c>
      <c r="N1931" s="1" t="s">
        <v>2916</v>
      </c>
      <c r="O1931" s="1" t="s">
        <v>10308</v>
      </c>
      <c r="P1931" s="1">
        <v>181</v>
      </c>
      <c r="Q1931" s="1" t="s">
        <v>10309</v>
      </c>
      <c r="R1931">
        <f t="shared" ca="1" si="30"/>
        <v>1</v>
      </c>
      <c r="S1931">
        <f t="shared" ca="1" si="30"/>
        <v>1</v>
      </c>
    </row>
    <row r="1932" spans="1:19" ht="13.2">
      <c r="A1932" s="1" t="s">
        <v>10310</v>
      </c>
      <c r="B1932" s="1">
        <v>95</v>
      </c>
      <c r="C1932" s="1" t="str">
        <f ca="1">IFERROR(__xludf.DUMMYFUNCTION("GOOGLETRANSLATE(D1932,""en"",""pt"")"),"Médio")</f>
        <v>Médio</v>
      </c>
      <c r="D1932" s="3">
        <v>43687</v>
      </c>
      <c r="E1932" s="1">
        <v>7</v>
      </c>
      <c r="F1932" s="2" t="str">
        <f ca="1">IFERROR(__xludf.DUMMYFUNCTION("GOOGLETRANSLATE(I1932,""en"",""pt"")"),"Lassi")</f>
        <v>Lassi</v>
      </c>
      <c r="G1932" s="1" t="s">
        <v>10311</v>
      </c>
      <c r="H1932" s="1" t="s">
        <v>10312</v>
      </c>
      <c r="I1932" s="1" t="str">
        <f ca="1">IFERROR(__xludf.DUMMYFUNCTION("GOOGLETRANSLATE(O1932,""en"",""pt"")"),"14")</f>
        <v>14</v>
      </c>
      <c r="J1932" s="1" t="str">
        <f ca="1">IFERROR(__xludf.DUMMYFUNCTION("GOOGLETRANSLATE(Q1932,""en"",""pt"")"),"Refrigerado")</f>
        <v>Refrigerado</v>
      </c>
      <c r="K1932" s="3">
        <v>43645</v>
      </c>
      <c r="L1932" s="3">
        <v>43659</v>
      </c>
      <c r="M1932" s="1">
        <v>202</v>
      </c>
      <c r="N1932" s="1" t="s">
        <v>4269</v>
      </c>
      <c r="O1932" s="1" t="s">
        <v>10313</v>
      </c>
      <c r="P1932" s="1">
        <v>102</v>
      </c>
      <c r="Q1932" s="1" t="s">
        <v>10314</v>
      </c>
      <c r="R1932">
        <f t="shared" ca="1" si="30"/>
        <v>1</v>
      </c>
      <c r="S1932">
        <f t="shared" ca="1" si="30"/>
        <v>0</v>
      </c>
    </row>
    <row r="1933" spans="1:19" ht="13.2">
      <c r="A1933" s="1" t="s">
        <v>10315</v>
      </c>
      <c r="B1933" s="1">
        <v>49</v>
      </c>
      <c r="C1933" s="1" t="str">
        <f ca="1">IFERROR(__xludf.DUMMYFUNCTION("GOOGLETRANSLATE(D1933,""en"",""pt"")"),"Pequeno")</f>
        <v>Pequeno</v>
      </c>
      <c r="D1933" s="3">
        <v>44329</v>
      </c>
      <c r="E1933" s="1">
        <v>9</v>
      </c>
      <c r="F1933" s="2" t="str">
        <f ca="1">IFERROR(__xludf.DUMMYFUNCTION("GOOGLETRANSLATE(I1933,""en"",""pt"")"),"Painel")</f>
        <v>Painel</v>
      </c>
      <c r="G1933" s="1" t="s">
        <v>10316</v>
      </c>
      <c r="H1933" s="1" t="s">
        <v>9995</v>
      </c>
      <c r="I1933" s="1" t="str">
        <f ca="1">IFERROR(__xludf.DUMMYFUNCTION("GOOGLETRANSLATE(O1933,""en"",""pt"")"),"12")</f>
        <v>12</v>
      </c>
      <c r="J1933" s="1" t="str">
        <f ca="1">IFERROR(__xludf.DUMMYFUNCTION("GOOGLETRANSLATE(Q1933,""en"",""pt"")"),"Refrigerado")</f>
        <v>Refrigerado</v>
      </c>
      <c r="K1933" s="3">
        <v>44326</v>
      </c>
      <c r="L1933" s="3">
        <v>44338</v>
      </c>
      <c r="M1933" s="1">
        <v>221</v>
      </c>
      <c r="N1933" s="1" t="s">
        <v>10317</v>
      </c>
      <c r="O1933" s="1" t="s">
        <v>10318</v>
      </c>
      <c r="P1933" s="1">
        <v>148</v>
      </c>
      <c r="Q1933" s="1" t="s">
        <v>582</v>
      </c>
      <c r="R1933">
        <f t="shared" ca="1" si="30"/>
        <v>1</v>
      </c>
      <c r="S1933">
        <f t="shared" ca="1" si="30"/>
        <v>0</v>
      </c>
    </row>
    <row r="1934" spans="1:19" ht="13.2">
      <c r="A1934" s="1" t="s">
        <v>10319</v>
      </c>
      <c r="B1934" s="1">
        <v>16</v>
      </c>
      <c r="C1934" s="1" t="str">
        <f ca="1">IFERROR(__xludf.DUMMYFUNCTION("GOOGLETRANSLATE(D1934,""en"",""pt"")"),"Pequeno")</f>
        <v>Pequeno</v>
      </c>
      <c r="D1934" s="3">
        <v>43716</v>
      </c>
      <c r="E1934" s="1">
        <v>10</v>
      </c>
      <c r="F1934" s="2" t="str">
        <f ca="1">IFERROR(__xludf.DUMMYFUNCTION("GOOGLETRANSLATE(I1934,""en"",""pt"")"),"ghee")</f>
        <v>ghee</v>
      </c>
      <c r="G1934" s="1" t="s">
        <v>10320</v>
      </c>
      <c r="H1934" s="1" t="s">
        <v>10321</v>
      </c>
      <c r="I1934" s="1" t="str">
        <f ca="1">IFERROR(__xludf.DUMMYFUNCTION("GOOGLETRANSLATE(O1934,""en"",""pt"")"),"150")</f>
        <v>150</v>
      </c>
      <c r="J1934" s="1" t="str">
        <f ca="1">IFERROR(__xludf.DUMMYFUNCTION("GOOGLETRANSLATE(Q1934,""en"",""pt"")"),"Ambiente")</f>
        <v>Ambiente</v>
      </c>
      <c r="K1934" s="3">
        <v>43711</v>
      </c>
      <c r="L1934" s="3">
        <v>43861</v>
      </c>
      <c r="M1934" s="1">
        <v>832</v>
      </c>
      <c r="N1934" s="1" t="s">
        <v>1910</v>
      </c>
      <c r="O1934" s="1" t="s">
        <v>10322</v>
      </c>
      <c r="P1934" s="1">
        <v>2</v>
      </c>
      <c r="Q1934" s="6">
        <v>45497</v>
      </c>
      <c r="R1934">
        <f t="shared" ca="1" si="30"/>
        <v>0</v>
      </c>
      <c r="S1934">
        <f t="shared" ca="1" si="30"/>
        <v>0</v>
      </c>
    </row>
    <row r="1935" spans="1:19" ht="13.2">
      <c r="A1935" s="1" t="s">
        <v>10324</v>
      </c>
      <c r="B1935" s="1">
        <v>93</v>
      </c>
      <c r="C1935" s="1" t="str">
        <f ca="1">IFERROR(__xludf.DUMMYFUNCTION("GOOGLETRANSLATE(D1935,""en"",""pt"")"),"Grande")</f>
        <v>Grande</v>
      </c>
      <c r="D1935" s="3">
        <v>44112</v>
      </c>
      <c r="E1935" s="1">
        <v>4</v>
      </c>
      <c r="F1935" s="2" t="str">
        <f ca="1">IFERROR(__xludf.DUMMYFUNCTION("GOOGLETRANSLATE(I1935,""en"",""pt"")"),"Iogurte")</f>
        <v>Iogurte</v>
      </c>
      <c r="G1935" s="1" t="s">
        <v>10325</v>
      </c>
      <c r="H1935" s="1" t="s">
        <v>579</v>
      </c>
      <c r="I1935" s="1" t="str">
        <f ca="1">IFERROR(__xludf.DUMMYFUNCTION("GOOGLETRANSLATE(O1935,""en"",""pt"")"),"30")</f>
        <v>30</v>
      </c>
      <c r="J1935" s="1" t="str">
        <f ca="1">IFERROR(__xludf.DUMMYFUNCTION("GOOGLETRANSLATE(Q1935,""en"",""pt"")"),"Congeladas")</f>
        <v>Congeladas</v>
      </c>
      <c r="K1935" s="3">
        <v>44072</v>
      </c>
      <c r="L1935" s="3">
        <v>44102</v>
      </c>
      <c r="M1935" s="1">
        <v>417</v>
      </c>
      <c r="N1935" s="1" t="s">
        <v>6069</v>
      </c>
      <c r="O1935" s="1" t="s">
        <v>10326</v>
      </c>
      <c r="P1935" s="1">
        <v>302</v>
      </c>
      <c r="Q1935" s="1" t="s">
        <v>10327</v>
      </c>
      <c r="R1935">
        <f t="shared" ca="1" si="30"/>
        <v>1</v>
      </c>
      <c r="S1935">
        <f t="shared" ca="1" si="30"/>
        <v>0</v>
      </c>
    </row>
    <row r="1936" spans="1:19" ht="13.2">
      <c r="A1936" s="1" t="s">
        <v>10328</v>
      </c>
      <c r="B1936" s="1">
        <v>23</v>
      </c>
      <c r="C1936" s="1" t="str">
        <f ca="1">IFERROR(__xludf.DUMMYFUNCTION("GOOGLETRANSLATE(D1936,""en"",""pt"")"),"Pequeno")</f>
        <v>Pequeno</v>
      </c>
      <c r="D1936" s="3">
        <v>44205</v>
      </c>
      <c r="E1936" s="1">
        <v>2</v>
      </c>
      <c r="F1936" s="2" t="str">
        <f ca="1">IFERROR(__xludf.DUMMYFUNCTION("GOOGLETRANSLATE(I1936,""en"",""pt"")"),"Manteiga")</f>
        <v>Manteiga</v>
      </c>
      <c r="G1936" s="1" t="s">
        <v>10329</v>
      </c>
      <c r="H1936" s="1" t="s">
        <v>10330</v>
      </c>
      <c r="I1936" s="1" t="str">
        <f ca="1">IFERROR(__xludf.DUMMYFUNCTION("GOOGLETRANSLATE(O1936,""en"",""pt"")"),"26")</f>
        <v>26</v>
      </c>
      <c r="J1936" s="1" t="str">
        <f ca="1">IFERROR(__xludf.DUMMYFUNCTION("GOOGLETRANSLATE(Q1936,""en"",""pt"")"),"Congeladas")</f>
        <v>Congeladas</v>
      </c>
      <c r="K1936" s="3">
        <v>44168</v>
      </c>
      <c r="L1936" s="3">
        <v>44194</v>
      </c>
      <c r="M1936" s="1">
        <v>355</v>
      </c>
      <c r="N1936" s="1" t="s">
        <v>10331</v>
      </c>
      <c r="O1936" s="1" t="s">
        <v>10332</v>
      </c>
      <c r="P1936" s="1">
        <v>285</v>
      </c>
      <c r="Q1936" s="1" t="s">
        <v>10333</v>
      </c>
      <c r="R1936">
        <f t="shared" ca="1" si="30"/>
        <v>0</v>
      </c>
      <c r="S1936">
        <f t="shared" ca="1" si="30"/>
        <v>0</v>
      </c>
    </row>
    <row r="1937" spans="1:19" ht="13.2">
      <c r="A1937" s="1" t="s">
        <v>10334</v>
      </c>
      <c r="B1937" s="1">
        <v>11</v>
      </c>
      <c r="C1937" s="1" t="str">
        <f ca="1">IFERROR(__xludf.DUMMYFUNCTION("GOOGLETRANSLATE(D1937,""en"",""pt"")"),"Grande")</f>
        <v>Grande</v>
      </c>
      <c r="D1937" s="3">
        <v>44826</v>
      </c>
      <c r="E1937" s="1">
        <v>8</v>
      </c>
      <c r="F1937" s="2" t="str">
        <f ca="1">IFERROR(__xludf.DUMMYFUNCTION("GOOGLETRANSLATE(I1937,""en"",""pt"")"),"Soro de leite coalhado")</f>
        <v>Soro de leite coalhado</v>
      </c>
      <c r="G1937" s="1" t="s">
        <v>10335</v>
      </c>
      <c r="H1937" s="1" t="s">
        <v>10336</v>
      </c>
      <c r="I1937" s="1" t="str">
        <f ca="1">IFERROR(__xludf.DUMMYFUNCTION("GOOGLETRANSLATE(O1937,""en"",""pt"")"),"10")</f>
        <v>10</v>
      </c>
      <c r="J1937" s="1" t="str">
        <f ca="1">IFERROR(__xludf.DUMMYFUNCTION("GOOGLETRANSLATE(Q1937,""en"",""pt"")"),"Refrigerado")</f>
        <v>Refrigerado</v>
      </c>
      <c r="K1937" s="3">
        <v>44781</v>
      </c>
      <c r="L1937" s="3">
        <v>44791</v>
      </c>
      <c r="M1937" s="1">
        <v>271</v>
      </c>
      <c r="N1937" s="1" t="s">
        <v>5809</v>
      </c>
      <c r="O1937" s="1" t="s">
        <v>10337</v>
      </c>
      <c r="P1937" s="1">
        <v>44</v>
      </c>
      <c r="Q1937" s="1" t="s">
        <v>2516</v>
      </c>
      <c r="R1937">
        <f t="shared" ca="1" si="30"/>
        <v>0</v>
      </c>
      <c r="S1937">
        <f t="shared" ca="1" si="30"/>
        <v>1</v>
      </c>
    </row>
    <row r="1938" spans="1:19" ht="13.2">
      <c r="A1938" s="1" t="s">
        <v>10338</v>
      </c>
      <c r="B1938" s="1">
        <v>34</v>
      </c>
      <c r="C1938" s="1" t="str">
        <f ca="1">IFERROR(__xludf.DUMMYFUNCTION("GOOGLETRANSLATE(D1938,""en"",""pt"")"),"Médio")</f>
        <v>Médio</v>
      </c>
      <c r="D1938" s="3">
        <v>44206</v>
      </c>
      <c r="E1938" s="1">
        <v>1</v>
      </c>
      <c r="F1938" s="2" t="str">
        <f ca="1">IFERROR(__xludf.DUMMYFUNCTION("GOOGLETRANSLATE(I1938,""en"",""pt"")"),"Leite")</f>
        <v>Leite</v>
      </c>
      <c r="G1938" s="1" t="s">
        <v>10339</v>
      </c>
      <c r="H1938" s="1" t="s">
        <v>5015</v>
      </c>
      <c r="I1938" s="1" t="str">
        <f ca="1">IFERROR(__xludf.DUMMYFUNCTION("GOOGLETRANSLATE(O1938,""en"",""pt"")"),"25")</f>
        <v>25</v>
      </c>
      <c r="J1938" s="1" t="str">
        <f ca="1">IFERROR(__xludf.DUMMYFUNCTION("GOOGLETRANSLATE(Q1938,""en"",""pt"")"),"Pacote Tetra")</f>
        <v>Pacote Tetra</v>
      </c>
      <c r="K1938" s="3">
        <v>44175</v>
      </c>
      <c r="L1938" s="3">
        <v>44200</v>
      </c>
      <c r="M1938" s="1">
        <v>315</v>
      </c>
      <c r="N1938" s="1" t="s">
        <v>8460</v>
      </c>
      <c r="O1938" s="1" t="s">
        <v>10340</v>
      </c>
      <c r="P1938" s="1">
        <v>73</v>
      </c>
      <c r="Q1938" s="1" t="s">
        <v>10341</v>
      </c>
      <c r="R1938">
        <f t="shared" ca="1" si="30"/>
        <v>0</v>
      </c>
      <c r="S1938">
        <f t="shared" ca="1" si="30"/>
        <v>0</v>
      </c>
    </row>
    <row r="1939" spans="1:19" ht="13.2">
      <c r="A1939" s="1" t="s">
        <v>10342</v>
      </c>
      <c r="B1939" s="1">
        <v>93</v>
      </c>
      <c r="C1939" s="1" t="str">
        <f ca="1">IFERROR(__xludf.DUMMYFUNCTION("GOOGLETRANSLATE(D1939,""en"",""pt"")"),"Médio")</f>
        <v>Médio</v>
      </c>
      <c r="D1939" s="3">
        <v>44356</v>
      </c>
      <c r="E1939" s="1">
        <v>2</v>
      </c>
      <c r="F1939" s="2" t="str">
        <f ca="1">IFERROR(__xludf.DUMMYFUNCTION("GOOGLETRANSLATE(I1939,""en"",""pt"")"),"Manteiga")</f>
        <v>Manteiga</v>
      </c>
      <c r="G1939" s="1" t="s">
        <v>10343</v>
      </c>
      <c r="H1939" s="1" t="s">
        <v>10344</v>
      </c>
      <c r="I1939" s="1" t="str">
        <f ca="1">IFERROR(__xludf.DUMMYFUNCTION("GOOGLETRANSLATE(O1939,""en"",""pt"")"),"34")</f>
        <v>34</v>
      </c>
      <c r="J1939" s="1" t="str">
        <f ca="1">IFERROR(__xludf.DUMMYFUNCTION("GOOGLETRANSLATE(Q1939,""en"",""pt"")"),"Refrigerado")</f>
        <v>Refrigerado</v>
      </c>
      <c r="K1939" s="3">
        <v>44309</v>
      </c>
      <c r="L1939" s="3">
        <v>44343</v>
      </c>
      <c r="M1939" s="1">
        <v>215</v>
      </c>
      <c r="N1939" s="1" t="s">
        <v>10345</v>
      </c>
      <c r="O1939" s="1" t="s">
        <v>10346</v>
      </c>
      <c r="P1939" s="1">
        <v>73</v>
      </c>
      <c r="Q1939" s="1" t="s">
        <v>10347</v>
      </c>
      <c r="R1939">
        <f t="shared" ca="1" si="30"/>
        <v>0</v>
      </c>
      <c r="S1939">
        <f t="shared" ca="1" si="30"/>
        <v>0</v>
      </c>
    </row>
    <row r="1940" spans="1:19" ht="13.2">
      <c r="A1940" s="1" t="s">
        <v>2809</v>
      </c>
      <c r="B1940" s="1">
        <v>87</v>
      </c>
      <c r="C1940" s="1" t="str">
        <f ca="1">IFERROR(__xludf.DUMMYFUNCTION("GOOGLETRANSLATE(D1940,""en"",""pt"")"),"Médio")</f>
        <v>Médio</v>
      </c>
      <c r="D1940" s="3">
        <v>44112</v>
      </c>
      <c r="E1940" s="1">
        <v>8</v>
      </c>
      <c r="F1940" s="2" t="str">
        <f ca="1">IFERROR(__xludf.DUMMYFUNCTION("GOOGLETRANSLATE(I1940,""en"",""pt"")"),"Soro de leite coalhado")</f>
        <v>Soro de leite coalhado</v>
      </c>
      <c r="G1940" s="1" t="s">
        <v>10348</v>
      </c>
      <c r="H1940" s="1" t="s">
        <v>8119</v>
      </c>
      <c r="I1940" s="1" t="str">
        <f ca="1">IFERROR(__xludf.DUMMYFUNCTION("GOOGLETRANSLATE(O1940,""en"",""pt"")"),"10")</f>
        <v>10</v>
      </c>
      <c r="J1940" s="1" t="str">
        <f ca="1">IFERROR(__xludf.DUMMYFUNCTION("GOOGLETRANSLATE(Q1940,""en"",""pt"")"),"Refrigerado")</f>
        <v>Refrigerado</v>
      </c>
      <c r="K1940" s="3">
        <v>44096</v>
      </c>
      <c r="L1940" s="3">
        <v>44106</v>
      </c>
      <c r="M1940" s="1">
        <v>112</v>
      </c>
      <c r="N1940" s="1" t="s">
        <v>7645</v>
      </c>
      <c r="O1940" s="1" t="s">
        <v>10349</v>
      </c>
      <c r="P1940" s="1">
        <v>612</v>
      </c>
      <c r="Q1940" s="1" t="s">
        <v>10350</v>
      </c>
      <c r="R1940">
        <f t="shared" ca="1" si="30"/>
        <v>1</v>
      </c>
      <c r="S1940">
        <f t="shared" ca="1" si="30"/>
        <v>0</v>
      </c>
    </row>
    <row r="1941" spans="1:19" ht="13.2">
      <c r="A1941" s="1" t="s">
        <v>10351</v>
      </c>
      <c r="B1941" s="1">
        <v>21</v>
      </c>
      <c r="C1941" s="1" t="str">
        <f ca="1">IFERROR(__xludf.DUMMYFUNCTION("GOOGLETRANSLATE(D1941,""en"",""pt"")"),"Grande")</f>
        <v>Grande</v>
      </c>
      <c r="D1941" s="3">
        <v>43991</v>
      </c>
      <c r="E1941" s="1">
        <v>7</v>
      </c>
      <c r="F1941" s="2" t="str">
        <f ca="1">IFERROR(__xludf.DUMMYFUNCTION("GOOGLETRANSLATE(I1941,""en"",""pt"")"),"Lassi")</f>
        <v>Lassi</v>
      </c>
      <c r="G1941" s="1" t="s">
        <v>10352</v>
      </c>
      <c r="H1941" s="1" t="s">
        <v>10353</v>
      </c>
      <c r="I1941" s="1" t="str">
        <f ca="1">IFERROR(__xludf.DUMMYFUNCTION("GOOGLETRANSLATE(O1941,""en"",""pt"")"),"16")</f>
        <v>16</v>
      </c>
      <c r="J1941" s="1" t="str">
        <f ca="1">IFERROR(__xludf.DUMMYFUNCTION("GOOGLETRANSLATE(Q1941,""en"",""pt"")"),"Refrigerado")</f>
        <v>Refrigerado</v>
      </c>
      <c r="K1941" s="3">
        <v>43967</v>
      </c>
      <c r="L1941" s="3">
        <v>43983</v>
      </c>
      <c r="M1941" s="1">
        <v>67</v>
      </c>
      <c r="N1941" s="1" t="s">
        <v>5015</v>
      </c>
      <c r="O1941" s="5">
        <v>1614678</v>
      </c>
      <c r="P1941" s="1">
        <v>67</v>
      </c>
      <c r="Q1941" s="1" t="s">
        <v>10354</v>
      </c>
      <c r="R1941">
        <f t="shared" ca="1" si="30"/>
        <v>0</v>
      </c>
      <c r="S1941">
        <f t="shared" ca="1" si="30"/>
        <v>0</v>
      </c>
    </row>
    <row r="1942" spans="1:19" ht="13.2">
      <c r="A1942" s="1" t="s">
        <v>10355</v>
      </c>
      <c r="B1942" s="1">
        <v>76</v>
      </c>
      <c r="C1942" s="1" t="str">
        <f ca="1">IFERROR(__xludf.DUMMYFUNCTION("GOOGLETRANSLATE(D1942,""en"",""pt"")"),"Médio")</f>
        <v>Médio</v>
      </c>
      <c r="D1942" s="3">
        <v>43578</v>
      </c>
      <c r="E1942" s="1">
        <v>6</v>
      </c>
      <c r="F1942" s="2" t="str">
        <f ca="1">IFERROR(__xludf.DUMMYFUNCTION("GOOGLETRANSLATE(I1942,""en"",""pt"")"),"Coalhada")</f>
        <v>Coalhada</v>
      </c>
      <c r="G1942" s="1" t="s">
        <v>10356</v>
      </c>
      <c r="H1942" s="1" t="s">
        <v>6771</v>
      </c>
      <c r="I1942" s="1" t="str">
        <f ca="1">IFERROR(__xludf.DUMMYFUNCTION("GOOGLETRANSLATE(O1942,""en"",""pt"")"),"5")</f>
        <v>5</v>
      </c>
      <c r="J1942" s="1" t="str">
        <f ca="1">IFERROR(__xludf.DUMMYFUNCTION("GOOGLETRANSLATE(Q1942,""en"",""pt"")"),"Refrigerado")</f>
        <v>Refrigerado</v>
      </c>
      <c r="K1942" s="3">
        <v>43531</v>
      </c>
      <c r="L1942" s="3">
        <v>43536</v>
      </c>
      <c r="M1942" s="1">
        <v>133</v>
      </c>
      <c r="N1942" s="1" t="s">
        <v>10357</v>
      </c>
      <c r="O1942" s="1" t="s">
        <v>10358</v>
      </c>
      <c r="P1942" s="1">
        <v>568</v>
      </c>
      <c r="Q1942" s="1" t="s">
        <v>1359</v>
      </c>
      <c r="R1942">
        <f t="shared" ca="1" si="30"/>
        <v>1</v>
      </c>
      <c r="S1942">
        <f t="shared" ca="1" si="30"/>
        <v>1</v>
      </c>
    </row>
    <row r="1943" spans="1:19" ht="13.2">
      <c r="A1943" s="1" t="s">
        <v>10359</v>
      </c>
      <c r="B1943" s="1">
        <v>54</v>
      </c>
      <c r="C1943" s="1" t="str">
        <f ca="1">IFERROR(__xludf.DUMMYFUNCTION("GOOGLETRANSLATE(D1943,""en"",""pt"")"),"Grande")</f>
        <v>Grande</v>
      </c>
      <c r="D1943" s="3">
        <v>44567</v>
      </c>
      <c r="E1943" s="1">
        <v>5</v>
      </c>
      <c r="F1943" s="2" t="str">
        <f ca="1">IFERROR(__xludf.DUMMYFUNCTION("GOOGLETRANSLATE(I1943,""en"",""pt"")"),"Sorvete")</f>
        <v>Sorvete</v>
      </c>
      <c r="G1943" s="1" t="s">
        <v>10360</v>
      </c>
      <c r="H1943" s="1" t="s">
        <v>10361</v>
      </c>
      <c r="I1943" s="1" t="str">
        <f ca="1">IFERROR(__xludf.DUMMYFUNCTION("GOOGLETRANSLATE(O1943,""en"",""pt"")"),"29")</f>
        <v>29</v>
      </c>
      <c r="J1943" s="1" t="str">
        <f ca="1">IFERROR(__xludf.DUMMYFUNCTION("GOOGLETRANSLATE(Q1943,""en"",""pt"")"),"Congeladas")</f>
        <v>Congeladas</v>
      </c>
      <c r="K1943" s="3">
        <v>44509</v>
      </c>
      <c r="L1943" s="3">
        <v>44538</v>
      </c>
      <c r="M1943" s="1">
        <v>246</v>
      </c>
      <c r="N1943" s="1" t="s">
        <v>779</v>
      </c>
      <c r="O1943" s="1" t="s">
        <v>10362</v>
      </c>
      <c r="P1943" s="1">
        <v>139</v>
      </c>
      <c r="Q1943" s="1" t="s">
        <v>5391</v>
      </c>
      <c r="R1943">
        <f t="shared" ca="1" si="30"/>
        <v>1</v>
      </c>
      <c r="S1943">
        <f t="shared" ca="1" si="30"/>
        <v>0</v>
      </c>
    </row>
    <row r="1944" spans="1:19" ht="13.2">
      <c r="A1944" s="1" t="s">
        <v>10363</v>
      </c>
      <c r="B1944" s="1">
        <v>49</v>
      </c>
      <c r="C1944" s="1" t="str">
        <f ca="1">IFERROR(__xludf.DUMMYFUNCTION("GOOGLETRANSLATE(D1944,""en"",""pt"")"),"Médio")</f>
        <v>Médio</v>
      </c>
      <c r="D1944" s="3">
        <v>44777</v>
      </c>
      <c r="E1944" s="1">
        <v>3</v>
      </c>
      <c r="F1944" s="2" t="str">
        <f ca="1">IFERROR(__xludf.DUMMYFUNCTION("GOOGLETRANSLATE(I1944,""en"",""pt"")"),"Queijo")</f>
        <v>Queijo</v>
      </c>
      <c r="G1944" s="1" t="s">
        <v>10364</v>
      </c>
      <c r="H1944" s="1" t="s">
        <v>10172</v>
      </c>
      <c r="I1944" s="1" t="str">
        <f ca="1">IFERROR(__xludf.DUMMYFUNCTION("GOOGLETRANSLATE(O1944,""en"",""pt"")"),"55")</f>
        <v>55</v>
      </c>
      <c r="J1944" s="1" t="str">
        <f ca="1">IFERROR(__xludf.DUMMYFUNCTION("GOOGLETRANSLATE(Q1944,""en"",""pt"")"),"Congeladas")</f>
        <v>Congeladas</v>
      </c>
      <c r="K1944" s="3">
        <v>44734</v>
      </c>
      <c r="L1944" s="3">
        <v>44789</v>
      </c>
      <c r="M1944" s="1">
        <v>288</v>
      </c>
      <c r="N1944" s="1" t="s">
        <v>9040</v>
      </c>
      <c r="O1944" s="1" t="s">
        <v>10365</v>
      </c>
      <c r="P1944" s="1">
        <v>336</v>
      </c>
      <c r="Q1944" s="1" t="s">
        <v>714</v>
      </c>
      <c r="R1944">
        <f t="shared" ca="1" si="30"/>
        <v>0</v>
      </c>
      <c r="S1944">
        <f t="shared" ca="1" si="30"/>
        <v>0</v>
      </c>
    </row>
    <row r="1945" spans="1:19" ht="13.2">
      <c r="A1945" s="1" t="s">
        <v>10366</v>
      </c>
      <c r="B1945" s="1">
        <v>79</v>
      </c>
      <c r="C1945" s="1" t="str">
        <f ca="1">IFERROR(__xludf.DUMMYFUNCTION("GOOGLETRANSLATE(D1945,""en"",""pt"")"),"Médio")</f>
        <v>Médio</v>
      </c>
      <c r="D1945" s="3">
        <v>44911</v>
      </c>
      <c r="E1945" s="1">
        <v>2</v>
      </c>
      <c r="F1945" s="2" t="str">
        <f ca="1">IFERROR(__xludf.DUMMYFUNCTION("GOOGLETRANSLATE(I1945,""en"",""pt"")"),"Manteiga")</f>
        <v>Manteiga</v>
      </c>
      <c r="G1945" s="1" t="s">
        <v>10367</v>
      </c>
      <c r="H1945" s="1" t="s">
        <v>10368</v>
      </c>
      <c r="I1945" s="1" t="str">
        <f ca="1">IFERROR(__xludf.DUMMYFUNCTION("GOOGLETRANSLATE(O1945,""en"",""pt"")"),"35")</f>
        <v>35</v>
      </c>
      <c r="J1945" s="1" t="str">
        <f ca="1">IFERROR(__xludf.DUMMYFUNCTION("GOOGLETRANSLATE(Q1945,""en"",""pt"")"),"Refrigerado")</f>
        <v>Refrigerado</v>
      </c>
      <c r="K1945" s="3">
        <v>44869</v>
      </c>
      <c r="L1945" s="3">
        <v>44904</v>
      </c>
      <c r="M1945" s="1">
        <v>152</v>
      </c>
      <c r="N1945" s="1" t="s">
        <v>5832</v>
      </c>
      <c r="O1945" s="1" t="s">
        <v>10369</v>
      </c>
      <c r="P1945" s="1">
        <v>170</v>
      </c>
      <c r="Q1945" s="1" t="s">
        <v>10371</v>
      </c>
      <c r="R1945">
        <f t="shared" ca="1" si="30"/>
        <v>0</v>
      </c>
      <c r="S1945">
        <f t="shared" ca="1" si="30"/>
        <v>1</v>
      </c>
    </row>
    <row r="1946" spans="1:19" ht="13.2">
      <c r="A1946" s="1" t="s">
        <v>10372</v>
      </c>
      <c r="B1946" s="1">
        <v>93</v>
      </c>
      <c r="C1946" s="1" t="str">
        <f ca="1">IFERROR(__xludf.DUMMYFUNCTION("GOOGLETRANSLATE(D1946,""en"",""pt"")"),"Médio")</f>
        <v>Médio</v>
      </c>
      <c r="D1946" s="3">
        <v>44015</v>
      </c>
      <c r="E1946" s="1">
        <v>4</v>
      </c>
      <c r="F1946" s="2" t="str">
        <f ca="1">IFERROR(__xludf.DUMMYFUNCTION("GOOGLETRANSLATE(I1946,""en"",""pt"")"),"Iogurte")</f>
        <v>Iogurte</v>
      </c>
      <c r="G1946" s="1" t="s">
        <v>10373</v>
      </c>
      <c r="H1946" s="1" t="s">
        <v>1182</v>
      </c>
      <c r="I1946" s="1" t="str">
        <f ca="1">IFERROR(__xludf.DUMMYFUNCTION("GOOGLETRANSLATE(O1946,""en"",""pt"")"),"27")</f>
        <v>27</v>
      </c>
      <c r="J1946" s="1" t="str">
        <f ca="1">IFERROR(__xludf.DUMMYFUNCTION("GOOGLETRANSLATE(Q1946,""en"",""pt"")"),"Congeladas")</f>
        <v>Congeladas</v>
      </c>
      <c r="K1946" s="3">
        <v>44009</v>
      </c>
      <c r="L1946" s="3">
        <v>44036</v>
      </c>
      <c r="M1946" s="1">
        <v>108</v>
      </c>
      <c r="N1946" s="4">
        <v>45365</v>
      </c>
      <c r="O1946" s="5" t="s">
        <v>10374</v>
      </c>
      <c r="P1946" s="1">
        <v>104</v>
      </c>
      <c r="Q1946" s="1" t="s">
        <v>10375</v>
      </c>
      <c r="R1946">
        <f t="shared" ca="1" si="30"/>
        <v>0</v>
      </c>
      <c r="S1946">
        <f t="shared" ca="1" si="30"/>
        <v>1</v>
      </c>
    </row>
    <row r="1947" spans="1:19" ht="13.2">
      <c r="A1947" s="1" t="s">
        <v>10376</v>
      </c>
      <c r="B1947" s="1">
        <v>88</v>
      </c>
      <c r="C1947" s="1" t="str">
        <f ca="1">IFERROR(__xludf.DUMMYFUNCTION("GOOGLETRANSLATE(D1947,""en"",""pt"")"),"Pequeno")</f>
        <v>Pequeno</v>
      </c>
      <c r="D1947" s="3">
        <v>43581</v>
      </c>
      <c r="E1947" s="1">
        <v>8</v>
      </c>
      <c r="F1947" s="2" t="str">
        <f ca="1">IFERROR(__xludf.DUMMYFUNCTION("GOOGLETRANSLATE(I1947,""en"",""pt"")"),"Soro de leite coalhado")</f>
        <v>Soro de leite coalhado</v>
      </c>
      <c r="G1947" s="1" t="s">
        <v>10377</v>
      </c>
      <c r="H1947" s="1" t="s">
        <v>10378</v>
      </c>
      <c r="I1947" s="1" t="str">
        <f ca="1">IFERROR(__xludf.DUMMYFUNCTION("GOOGLETRANSLATE(O1947,""en"",""pt"")"),"12")</f>
        <v>12</v>
      </c>
      <c r="J1947" s="1" t="str">
        <f ca="1">IFERROR(__xludf.DUMMYFUNCTION("GOOGLETRANSLATE(Q1947,""en"",""pt"")"),"Refrigerado")</f>
        <v>Refrigerado</v>
      </c>
      <c r="K1947" s="3">
        <v>43530</v>
      </c>
      <c r="L1947" s="3">
        <v>43542</v>
      </c>
      <c r="M1947" s="1">
        <v>129</v>
      </c>
      <c r="N1947" s="1" t="s">
        <v>10379</v>
      </c>
      <c r="O1947" s="1" t="s">
        <v>10380</v>
      </c>
      <c r="P1947" s="1">
        <v>863</v>
      </c>
      <c r="Q1947" s="1" t="s">
        <v>5689</v>
      </c>
      <c r="R1947">
        <f t="shared" ca="1" si="30"/>
        <v>1</v>
      </c>
      <c r="S1947">
        <f t="shared" ca="1" si="30"/>
        <v>1</v>
      </c>
    </row>
    <row r="1948" spans="1:19" ht="13.2">
      <c r="A1948" s="1" t="s">
        <v>10381</v>
      </c>
      <c r="B1948" s="1">
        <v>68</v>
      </c>
      <c r="C1948" s="1" t="str">
        <f ca="1">IFERROR(__xludf.DUMMYFUNCTION("GOOGLETRANSLATE(D1948,""en"",""pt"")"),"Médio")</f>
        <v>Médio</v>
      </c>
      <c r="D1948" s="3">
        <v>43747</v>
      </c>
      <c r="E1948" s="1">
        <v>7</v>
      </c>
      <c r="F1948" s="2" t="str">
        <f ca="1">IFERROR(__xludf.DUMMYFUNCTION("GOOGLETRANSLATE(I1948,""en"",""pt"")"),"Lassi")</f>
        <v>Lassi</v>
      </c>
      <c r="G1948" s="1" t="s">
        <v>10382</v>
      </c>
      <c r="H1948" s="1" t="s">
        <v>10383</v>
      </c>
      <c r="I1948" s="1" t="str">
        <f ca="1">IFERROR(__xludf.DUMMYFUNCTION("GOOGLETRANSLATE(O1948,""en"",""pt"")"),"14")</f>
        <v>14</v>
      </c>
      <c r="J1948" s="1" t="str">
        <f ca="1">IFERROR(__xludf.DUMMYFUNCTION("GOOGLETRANSLATE(Q1948,""en"",""pt"")"),"Refrigerado")</f>
        <v>Refrigerado</v>
      </c>
      <c r="K1948" s="3">
        <v>43704</v>
      </c>
      <c r="L1948" s="3">
        <v>43718</v>
      </c>
      <c r="M1948" s="1">
        <v>38</v>
      </c>
      <c r="N1948" s="1" t="s">
        <v>10384</v>
      </c>
      <c r="O1948" s="5">
        <v>97765</v>
      </c>
      <c r="P1948" s="1">
        <v>6</v>
      </c>
      <c r="Q1948" s="1" t="s">
        <v>10385</v>
      </c>
      <c r="R1948">
        <f t="shared" ca="1" si="30"/>
        <v>1</v>
      </c>
      <c r="S1948">
        <f t="shared" ca="1" si="30"/>
        <v>0</v>
      </c>
    </row>
    <row r="1949" spans="1:19" ht="13.2">
      <c r="A1949" s="1" t="s">
        <v>5296</v>
      </c>
      <c r="B1949" s="1">
        <v>35</v>
      </c>
      <c r="C1949" s="1" t="str">
        <f ca="1">IFERROR(__xludf.DUMMYFUNCTION("GOOGLETRANSLATE(D1949,""en"",""pt"")"),"Pequeno")</f>
        <v>Pequeno</v>
      </c>
      <c r="D1949" s="3">
        <v>43748</v>
      </c>
      <c r="E1949" s="1">
        <v>9</v>
      </c>
      <c r="F1949" s="2" t="str">
        <f ca="1">IFERROR(__xludf.DUMMYFUNCTION("GOOGLETRANSLATE(I1949,""en"",""pt"")"),"Painel")</f>
        <v>Painel</v>
      </c>
      <c r="G1949" s="1" t="s">
        <v>10386</v>
      </c>
      <c r="H1949" s="1" t="s">
        <v>7023</v>
      </c>
      <c r="I1949" s="1" t="str">
        <f ca="1">IFERROR(__xludf.DUMMYFUNCTION("GOOGLETRANSLATE(O1949,""en"",""pt"")"),"12")</f>
        <v>12</v>
      </c>
      <c r="J1949" s="1" t="str">
        <f ca="1">IFERROR(__xludf.DUMMYFUNCTION("GOOGLETRANSLATE(Q1949,""en"",""pt"")"),"Refrigerado")</f>
        <v>Refrigerado</v>
      </c>
      <c r="K1949" s="3">
        <v>43745</v>
      </c>
      <c r="L1949" s="3">
        <v>43757</v>
      </c>
      <c r="M1949" s="1">
        <v>372</v>
      </c>
      <c r="N1949" s="1" t="s">
        <v>178</v>
      </c>
      <c r="O1949" s="1" t="s">
        <v>10387</v>
      </c>
      <c r="P1949" s="1">
        <v>29</v>
      </c>
      <c r="Q1949" s="1" t="s">
        <v>10388</v>
      </c>
      <c r="R1949">
        <f t="shared" ca="1" si="30"/>
        <v>0</v>
      </c>
      <c r="S1949">
        <f t="shared" ca="1" si="30"/>
        <v>1</v>
      </c>
    </row>
    <row r="1950" spans="1:19" ht="13.2">
      <c r="A1950" s="1" t="s">
        <v>10389</v>
      </c>
      <c r="B1950" s="1">
        <v>68</v>
      </c>
      <c r="C1950" s="1" t="str">
        <f ca="1">IFERROR(__xludf.DUMMYFUNCTION("GOOGLETRANSLATE(D1950,""en"",""pt"")"),"Grande")</f>
        <v>Grande</v>
      </c>
      <c r="D1950" s="3">
        <v>44003</v>
      </c>
      <c r="E1950" s="1">
        <v>9</v>
      </c>
      <c r="F1950" s="2" t="str">
        <f ca="1">IFERROR(__xludf.DUMMYFUNCTION("GOOGLETRANSLATE(I1950,""en"",""pt"")"),"Painel")</f>
        <v>Painel</v>
      </c>
      <c r="G1950" s="1" t="s">
        <v>10390</v>
      </c>
      <c r="H1950" s="1" t="s">
        <v>2856</v>
      </c>
      <c r="I1950" s="1" t="str">
        <f ca="1">IFERROR(__xludf.DUMMYFUNCTION("GOOGLETRANSLATE(O1950,""en"",""pt"")"),"14")</f>
        <v>14</v>
      </c>
      <c r="J1950" s="1" t="str">
        <f ca="1">IFERROR(__xludf.DUMMYFUNCTION("GOOGLETRANSLATE(Q1950,""en"",""pt"")"),"Refrigerado")</f>
        <v>Refrigerado</v>
      </c>
      <c r="K1950" s="3">
        <v>44002</v>
      </c>
      <c r="L1950" s="3">
        <v>44016</v>
      </c>
      <c r="M1950" s="1">
        <v>16</v>
      </c>
      <c r="N1950" s="1" t="s">
        <v>10391</v>
      </c>
      <c r="O1950" s="1" t="s">
        <v>10392</v>
      </c>
      <c r="P1950" s="1">
        <v>631</v>
      </c>
      <c r="Q1950" s="1" t="s">
        <v>2132</v>
      </c>
      <c r="R1950">
        <f t="shared" ca="1" si="30"/>
        <v>0</v>
      </c>
      <c r="S1950">
        <f t="shared" ca="1" si="30"/>
        <v>0</v>
      </c>
    </row>
    <row r="1951" spans="1:19" ht="13.2">
      <c r="A1951" s="1" t="s">
        <v>10394</v>
      </c>
      <c r="B1951" s="1">
        <v>87</v>
      </c>
      <c r="C1951" s="1" t="str">
        <f ca="1">IFERROR(__xludf.DUMMYFUNCTION("GOOGLETRANSLATE(D1951,""en"",""pt"")"),"Médio")</f>
        <v>Médio</v>
      </c>
      <c r="D1951" s="3">
        <v>43711</v>
      </c>
      <c r="E1951" s="1">
        <v>6</v>
      </c>
      <c r="F1951" s="2" t="str">
        <f ca="1">IFERROR(__xludf.DUMMYFUNCTION("GOOGLETRANSLATE(I1951,""en"",""pt"")"),"Coalhada")</f>
        <v>Coalhada</v>
      </c>
      <c r="G1951" s="1" t="s">
        <v>10395</v>
      </c>
      <c r="H1951" s="1" t="s">
        <v>2024</v>
      </c>
      <c r="I1951" s="1" t="str">
        <f ca="1">IFERROR(__xludf.DUMMYFUNCTION("GOOGLETRANSLATE(O1951,""en"",""pt"")"),"7")</f>
        <v>7</v>
      </c>
      <c r="J1951" s="1" t="str">
        <f ca="1">IFERROR(__xludf.DUMMYFUNCTION("GOOGLETRANSLATE(Q1951,""en"",""pt"")"),"Refrigerado")</f>
        <v>Refrigerado</v>
      </c>
      <c r="K1951" s="3">
        <v>43687</v>
      </c>
      <c r="L1951" s="3">
        <v>43694</v>
      </c>
      <c r="M1951" s="1">
        <v>323</v>
      </c>
      <c r="N1951" s="1" t="s">
        <v>10396</v>
      </c>
      <c r="O1951" s="1" t="s">
        <v>10397</v>
      </c>
      <c r="P1951" s="1">
        <v>285</v>
      </c>
      <c r="Q1951" s="1" t="s">
        <v>5550</v>
      </c>
      <c r="R1951">
        <f t="shared" ca="1" si="30"/>
        <v>1</v>
      </c>
      <c r="S1951">
        <f t="shared" ca="1" si="30"/>
        <v>0</v>
      </c>
    </row>
    <row r="1952" spans="1:19" ht="13.2">
      <c r="A1952" s="1" t="s">
        <v>10398</v>
      </c>
      <c r="B1952" s="1">
        <v>64</v>
      </c>
      <c r="C1952" s="1" t="str">
        <f ca="1">IFERROR(__xludf.DUMMYFUNCTION("GOOGLETRANSLATE(D1952,""en"",""pt"")"),"Grande")</f>
        <v>Grande</v>
      </c>
      <c r="D1952" s="3">
        <v>44573</v>
      </c>
      <c r="E1952" s="1">
        <v>2</v>
      </c>
      <c r="F1952" s="2" t="str">
        <f ca="1">IFERROR(__xludf.DUMMYFUNCTION("GOOGLETRANSLATE(I1952,""en"",""pt"")"),"Manteiga")</f>
        <v>Manteiga</v>
      </c>
      <c r="G1952" s="1" t="s">
        <v>10399</v>
      </c>
      <c r="H1952" s="1" t="s">
        <v>10400</v>
      </c>
      <c r="I1952" s="1" t="str">
        <f ca="1">IFERROR(__xludf.DUMMYFUNCTION("GOOGLETRANSLATE(O1952,""en"",""pt"")"),"36")</f>
        <v>36</v>
      </c>
      <c r="J1952" s="1" t="str">
        <f ca="1">IFERROR(__xludf.DUMMYFUNCTION("GOOGLETRANSLATE(Q1952,""en"",""pt"")"),"Congeladas")</f>
        <v>Congeladas</v>
      </c>
      <c r="K1952" s="3">
        <v>44560</v>
      </c>
      <c r="L1952" s="3">
        <v>44596</v>
      </c>
      <c r="M1952" s="1">
        <v>408</v>
      </c>
      <c r="N1952" s="1" t="s">
        <v>2914</v>
      </c>
      <c r="O1952" s="1" t="s">
        <v>10401</v>
      </c>
      <c r="P1952" s="1">
        <v>518</v>
      </c>
      <c r="Q1952" s="1" t="s">
        <v>10402</v>
      </c>
      <c r="R1952">
        <f t="shared" ca="1" si="30"/>
        <v>1</v>
      </c>
      <c r="S1952">
        <f t="shared" ca="1" si="30"/>
        <v>1</v>
      </c>
    </row>
    <row r="1953" spans="1:19" ht="13.2">
      <c r="A1953" s="1" t="s">
        <v>10403</v>
      </c>
      <c r="B1953" s="1">
        <v>24</v>
      </c>
      <c r="C1953" s="1" t="str">
        <f ca="1">IFERROR(__xludf.DUMMYFUNCTION("GOOGLETRANSLATE(D1953,""en"",""pt"")"),"Médio")</f>
        <v>Médio</v>
      </c>
      <c r="D1953" s="3">
        <v>43892</v>
      </c>
      <c r="E1953" s="1">
        <v>3</v>
      </c>
      <c r="F1953" s="2" t="str">
        <f ca="1">IFERROR(__xludf.DUMMYFUNCTION("GOOGLETRANSLATE(I1953,""en"",""pt"")"),"Queijo")</f>
        <v>Queijo</v>
      </c>
      <c r="G1953" s="1" t="s">
        <v>10404</v>
      </c>
      <c r="H1953" s="1" t="s">
        <v>9990</v>
      </c>
      <c r="I1953" s="1" t="str">
        <f ca="1">IFERROR(__xludf.DUMMYFUNCTION("GOOGLETRANSLATE(O1953,""en"",""pt"")"),"45")</f>
        <v>45</v>
      </c>
      <c r="J1953" s="1" t="str">
        <f ca="1">IFERROR(__xludf.DUMMYFUNCTION("GOOGLETRANSLATE(Q1953,""en"",""pt"")"),"Congeladas")</f>
        <v>Congeladas</v>
      </c>
      <c r="K1953" s="3">
        <v>43875</v>
      </c>
      <c r="L1953" s="3">
        <v>43920</v>
      </c>
      <c r="M1953" s="1">
        <v>375</v>
      </c>
      <c r="N1953" s="1" t="s">
        <v>1403</v>
      </c>
      <c r="O1953" s="1" t="s">
        <v>10405</v>
      </c>
      <c r="P1953" s="1">
        <v>30</v>
      </c>
      <c r="Q1953" s="1" t="s">
        <v>487</v>
      </c>
      <c r="R1953">
        <f t="shared" ca="1" si="30"/>
        <v>0</v>
      </c>
      <c r="S1953">
        <f t="shared" ca="1" si="30"/>
        <v>1</v>
      </c>
    </row>
    <row r="1954" spans="1:19" ht="13.2">
      <c r="A1954" s="1" t="s">
        <v>10406</v>
      </c>
      <c r="B1954" s="1">
        <v>78</v>
      </c>
      <c r="C1954" s="1" t="str">
        <f ca="1">IFERROR(__xludf.DUMMYFUNCTION("GOOGLETRANSLATE(D1954,""en"",""pt"")"),"Médio")</f>
        <v>Médio</v>
      </c>
      <c r="D1954" s="3">
        <v>43493</v>
      </c>
      <c r="E1954" s="1">
        <v>9</v>
      </c>
      <c r="F1954" s="2" t="str">
        <f ca="1">IFERROR(__xludf.DUMMYFUNCTION("GOOGLETRANSLATE(I1954,""en"",""pt"")"),"Painel")</f>
        <v>Painel</v>
      </c>
      <c r="G1954" s="1" t="s">
        <v>518</v>
      </c>
      <c r="H1954" s="1" t="s">
        <v>10407</v>
      </c>
      <c r="I1954" s="1" t="str">
        <f ca="1">IFERROR(__xludf.DUMMYFUNCTION("GOOGLETRANSLATE(O1954,""en"",""pt"")"),"13")</f>
        <v>13</v>
      </c>
      <c r="J1954" s="1" t="str">
        <f ca="1">IFERROR(__xludf.DUMMYFUNCTION("GOOGLETRANSLATE(Q1954,""en"",""pt"")"),"Refrigerado")</f>
        <v>Refrigerado</v>
      </c>
      <c r="K1954" s="3">
        <v>43440</v>
      </c>
      <c r="L1954" s="3">
        <v>43453</v>
      </c>
      <c r="M1954" s="1">
        <v>71</v>
      </c>
      <c r="N1954" s="1" t="s">
        <v>4766</v>
      </c>
      <c r="O1954" s="1" t="s">
        <v>10408</v>
      </c>
      <c r="P1954" s="1">
        <v>16</v>
      </c>
      <c r="Q1954" s="1" t="s">
        <v>10409</v>
      </c>
      <c r="R1954">
        <f t="shared" ca="1" si="30"/>
        <v>0</v>
      </c>
      <c r="S1954">
        <f t="shared" ca="1" si="30"/>
        <v>1</v>
      </c>
    </row>
    <row r="1955" spans="1:19" ht="13.2">
      <c r="A1955" s="1" t="s">
        <v>10410</v>
      </c>
      <c r="B1955" s="1">
        <v>73</v>
      </c>
      <c r="C1955" s="1" t="str">
        <f ca="1">IFERROR(__xludf.DUMMYFUNCTION("GOOGLETRANSLATE(D1955,""en"",""pt"")"),"Médio")</f>
        <v>Médio</v>
      </c>
      <c r="D1955" s="3">
        <v>43669</v>
      </c>
      <c r="E1955" s="1">
        <v>6</v>
      </c>
      <c r="F1955" s="2" t="str">
        <f ca="1">IFERROR(__xludf.DUMMYFUNCTION("GOOGLETRANSLATE(I1955,""en"",""pt"")"),"Coalhada")</f>
        <v>Coalhada</v>
      </c>
      <c r="G1955" s="1" t="s">
        <v>10411</v>
      </c>
      <c r="H1955" s="1" t="s">
        <v>1215</v>
      </c>
      <c r="I1955" s="1" t="str">
        <f ca="1">IFERROR(__xludf.DUMMYFUNCTION("GOOGLETRANSLATE(O1955,""en"",""pt"")"),"6")</f>
        <v>6</v>
      </c>
      <c r="J1955" s="1" t="str">
        <f ca="1">IFERROR(__xludf.DUMMYFUNCTION("GOOGLETRANSLATE(Q1955,""en"",""pt"")"),"Refrigerado")</f>
        <v>Refrigerado</v>
      </c>
      <c r="K1955" s="3">
        <v>43642</v>
      </c>
      <c r="L1955" s="3">
        <v>43648</v>
      </c>
      <c r="M1955" s="1">
        <v>1</v>
      </c>
      <c r="N1955" s="1" t="s">
        <v>4766</v>
      </c>
      <c r="O1955" s="1" t="s">
        <v>4766</v>
      </c>
      <c r="P1955" s="1">
        <v>0</v>
      </c>
      <c r="Q1955" s="1" t="s">
        <v>3253</v>
      </c>
      <c r="R1955">
        <f t="shared" ca="1" si="30"/>
        <v>0</v>
      </c>
      <c r="S1955">
        <f t="shared" ca="1" si="30"/>
        <v>1</v>
      </c>
    </row>
    <row r="1956" spans="1:19" ht="13.2">
      <c r="A1956" s="1" t="s">
        <v>10412</v>
      </c>
      <c r="B1956" s="1">
        <v>36</v>
      </c>
      <c r="C1956" s="1" t="str">
        <f ca="1">IFERROR(__xludf.DUMMYFUNCTION("GOOGLETRANSLATE(D1956,""en"",""pt"")"),"Médio")</f>
        <v>Médio</v>
      </c>
      <c r="D1956" s="3">
        <v>44232</v>
      </c>
      <c r="E1956" s="1">
        <v>5</v>
      </c>
      <c r="F1956" s="2" t="str">
        <f ca="1">IFERROR(__xludf.DUMMYFUNCTION("GOOGLETRANSLATE(I1956,""en"",""pt"")"),"Sorvete")</f>
        <v>Sorvete</v>
      </c>
      <c r="G1956" s="1" t="s">
        <v>10413</v>
      </c>
      <c r="H1956" s="1" t="s">
        <v>10414</v>
      </c>
      <c r="I1956" s="1" t="str">
        <f ca="1">IFERROR(__xludf.DUMMYFUNCTION("GOOGLETRANSLATE(O1956,""en"",""pt"")"),"21")</f>
        <v>21</v>
      </c>
      <c r="J1956" s="1" t="str">
        <f ca="1">IFERROR(__xludf.DUMMYFUNCTION("GOOGLETRANSLATE(Q1956,""en"",""pt"")"),"Congeladas")</f>
        <v>Congeladas</v>
      </c>
      <c r="K1956" s="3">
        <v>44188</v>
      </c>
      <c r="L1956" s="3">
        <v>44209</v>
      </c>
      <c r="M1956" s="1">
        <v>154</v>
      </c>
      <c r="N1956" s="1" t="s">
        <v>5191</v>
      </c>
      <c r="O1956" s="1" t="s">
        <v>10415</v>
      </c>
      <c r="P1956" s="1">
        <v>220</v>
      </c>
      <c r="Q1956" s="1" t="s">
        <v>10416</v>
      </c>
      <c r="R1956">
        <f t="shared" ca="1" si="30"/>
        <v>0</v>
      </c>
      <c r="S1956">
        <f t="shared" ca="1" si="30"/>
        <v>1</v>
      </c>
    </row>
    <row r="1957" spans="1:19" ht="13.2">
      <c r="A1957" s="1" t="s">
        <v>10417</v>
      </c>
      <c r="B1957" s="1">
        <v>100</v>
      </c>
      <c r="C1957" s="1" t="str">
        <f ca="1">IFERROR(__xludf.DUMMYFUNCTION("GOOGLETRANSLATE(D1957,""en"",""pt"")"),"Pequeno")</f>
        <v>Pequeno</v>
      </c>
      <c r="D1957" s="3">
        <v>44171</v>
      </c>
      <c r="E1957" s="1">
        <v>8</v>
      </c>
      <c r="F1957" s="2" t="str">
        <f ca="1">IFERROR(__xludf.DUMMYFUNCTION("GOOGLETRANSLATE(I1957,""en"",""pt"")"),"Soro de leite coalhado")</f>
        <v>Soro de leite coalhado</v>
      </c>
      <c r="G1957" s="1" t="s">
        <v>10418</v>
      </c>
      <c r="H1957" s="1" t="s">
        <v>5841</v>
      </c>
      <c r="I1957" s="1" t="str">
        <f ca="1">IFERROR(__xludf.DUMMYFUNCTION("GOOGLETRANSLATE(O1957,""en"",""pt"")"),"8")</f>
        <v>8</v>
      </c>
      <c r="J1957" s="1" t="str">
        <f ca="1">IFERROR(__xludf.DUMMYFUNCTION("GOOGLETRANSLATE(Q1957,""en"",""pt"")"),"Refrigerado")</f>
        <v>Refrigerado</v>
      </c>
      <c r="K1957" s="3">
        <v>44126</v>
      </c>
      <c r="L1957" s="3">
        <v>44134</v>
      </c>
      <c r="M1957" s="1">
        <v>124</v>
      </c>
      <c r="N1957" s="1" t="s">
        <v>9424</v>
      </c>
      <c r="O1957" s="7">
        <v>651686</v>
      </c>
      <c r="P1957" s="1">
        <v>366</v>
      </c>
      <c r="Q1957" s="1" t="s">
        <v>10419</v>
      </c>
      <c r="R1957">
        <f t="shared" ca="1" si="30"/>
        <v>1</v>
      </c>
      <c r="S1957">
        <f t="shared" ca="1" si="30"/>
        <v>1</v>
      </c>
    </row>
    <row r="1958" spans="1:19" ht="13.2">
      <c r="A1958" s="1" t="s">
        <v>10420</v>
      </c>
      <c r="B1958" s="1">
        <v>17</v>
      </c>
      <c r="C1958" s="1" t="str">
        <f ca="1">IFERROR(__xludf.DUMMYFUNCTION("GOOGLETRANSLATE(D1958,""en"",""pt"")"),"Grande")</f>
        <v>Grande</v>
      </c>
      <c r="D1958" s="3">
        <v>44201</v>
      </c>
      <c r="E1958" s="1">
        <v>4</v>
      </c>
      <c r="F1958" s="2" t="str">
        <f ca="1">IFERROR(__xludf.DUMMYFUNCTION("GOOGLETRANSLATE(I1958,""en"",""pt"")"),"Iogurte")</f>
        <v>Iogurte</v>
      </c>
      <c r="G1958" s="1" t="s">
        <v>10421</v>
      </c>
      <c r="H1958" s="1" t="s">
        <v>1722</v>
      </c>
      <c r="I1958" s="1" t="str">
        <f ca="1">IFERROR(__xludf.DUMMYFUNCTION("GOOGLETRANSLATE(O1958,""en"",""pt"")"),"23")</f>
        <v>23</v>
      </c>
      <c r="J1958" s="1" t="str">
        <f ca="1">IFERROR(__xludf.DUMMYFUNCTION("GOOGLETRANSLATE(Q1958,""en"",""pt"")"),"Congeladas")</f>
        <v>Congeladas</v>
      </c>
      <c r="K1958" s="3">
        <v>44192</v>
      </c>
      <c r="L1958" s="3">
        <v>44215</v>
      </c>
      <c r="M1958" s="1">
        <v>134</v>
      </c>
      <c r="N1958" s="1" t="s">
        <v>2310</v>
      </c>
      <c r="O1958" s="1" t="s">
        <v>10422</v>
      </c>
      <c r="P1958" s="1">
        <v>23</v>
      </c>
      <c r="Q1958" s="1" t="s">
        <v>10423</v>
      </c>
      <c r="R1958">
        <f t="shared" ca="1" si="30"/>
        <v>1</v>
      </c>
      <c r="S1958">
        <f t="shared" ca="1" si="30"/>
        <v>1</v>
      </c>
    </row>
    <row r="1959" spans="1:19" ht="13.2">
      <c r="A1959" s="1" t="s">
        <v>10424</v>
      </c>
      <c r="B1959" s="1">
        <v>61</v>
      </c>
      <c r="C1959" s="1" t="str">
        <f ca="1">IFERROR(__xludf.DUMMYFUNCTION("GOOGLETRANSLATE(D1959,""en"",""pt"")"),"Pequeno")</f>
        <v>Pequeno</v>
      </c>
      <c r="D1959" s="3">
        <v>44248</v>
      </c>
      <c r="E1959" s="1">
        <v>6</v>
      </c>
      <c r="F1959" s="2" t="str">
        <f ca="1">IFERROR(__xludf.DUMMYFUNCTION("GOOGLETRANSLATE(I1959,""en"",""pt"")"),"Coalhada")</f>
        <v>Coalhada</v>
      </c>
      <c r="G1959" s="1" t="s">
        <v>10425</v>
      </c>
      <c r="H1959" s="1" t="s">
        <v>10426</v>
      </c>
      <c r="I1959" s="1" t="str">
        <f ca="1">IFERROR(__xludf.DUMMYFUNCTION("GOOGLETRANSLATE(O1959,""en"",""pt"")"),"6")</f>
        <v>6</v>
      </c>
      <c r="J1959" s="1" t="str">
        <f ca="1">IFERROR(__xludf.DUMMYFUNCTION("GOOGLETRANSLATE(Q1959,""en"",""pt"")"),"Refrigerado")</f>
        <v>Refrigerado</v>
      </c>
      <c r="K1959" s="3">
        <v>44242</v>
      </c>
      <c r="L1959" s="3">
        <v>44248</v>
      </c>
      <c r="M1959" s="1">
        <v>17</v>
      </c>
      <c r="N1959" s="1" t="s">
        <v>731</v>
      </c>
      <c r="O1959" s="1" t="s">
        <v>10427</v>
      </c>
      <c r="P1959" s="1">
        <v>109</v>
      </c>
      <c r="Q1959" s="1" t="s">
        <v>10429</v>
      </c>
      <c r="R1959">
        <f t="shared" ca="1" si="30"/>
        <v>1</v>
      </c>
      <c r="S1959">
        <f t="shared" ca="1" si="30"/>
        <v>1</v>
      </c>
    </row>
    <row r="1960" spans="1:19" ht="13.2">
      <c r="A1960" s="1" t="s">
        <v>3573</v>
      </c>
      <c r="B1960" s="1">
        <v>37</v>
      </c>
      <c r="C1960" s="1" t="str">
        <f ca="1">IFERROR(__xludf.DUMMYFUNCTION("GOOGLETRANSLATE(D1960,""en"",""pt"")"),"Grande")</f>
        <v>Grande</v>
      </c>
      <c r="D1960" s="3">
        <v>43939</v>
      </c>
      <c r="E1960" s="1">
        <v>7</v>
      </c>
      <c r="F1960" s="2" t="str">
        <f ca="1">IFERROR(__xludf.DUMMYFUNCTION("GOOGLETRANSLATE(I1960,""en"",""pt"")"),"Lassi")</f>
        <v>Lassi</v>
      </c>
      <c r="G1960" s="1" t="s">
        <v>10430</v>
      </c>
      <c r="H1960" s="1" t="s">
        <v>10431</v>
      </c>
      <c r="I1960" s="1" t="str">
        <f ca="1">IFERROR(__xludf.DUMMYFUNCTION("GOOGLETRANSLATE(O1960,""en"",""pt"")"),"13")</f>
        <v>13</v>
      </c>
      <c r="J1960" s="1" t="str">
        <f ca="1">IFERROR(__xludf.DUMMYFUNCTION("GOOGLETRANSLATE(Q1960,""en"",""pt"")"),"Refrigerado")</f>
        <v>Refrigerado</v>
      </c>
      <c r="K1960" s="3">
        <v>43918</v>
      </c>
      <c r="L1960" s="3">
        <v>43931</v>
      </c>
      <c r="M1960" s="1">
        <v>629</v>
      </c>
      <c r="N1960" s="1" t="s">
        <v>10432</v>
      </c>
      <c r="O1960" s="1" t="s">
        <v>10433</v>
      </c>
      <c r="P1960" s="1">
        <v>226</v>
      </c>
      <c r="Q1960" s="1" t="s">
        <v>7904</v>
      </c>
      <c r="R1960">
        <f t="shared" ca="1" si="30"/>
        <v>1</v>
      </c>
      <c r="S1960">
        <f t="shared" ca="1" si="30"/>
        <v>1</v>
      </c>
    </row>
    <row r="1961" spans="1:19" ht="13.2">
      <c r="A1961" s="1" t="s">
        <v>10434</v>
      </c>
      <c r="B1961" s="1">
        <v>83</v>
      </c>
      <c r="C1961" s="1" t="str">
        <f ca="1">IFERROR(__xludf.DUMMYFUNCTION("GOOGLETRANSLATE(D1961,""en"",""pt"")"),"Grande")</f>
        <v>Grande</v>
      </c>
      <c r="D1961" s="3">
        <v>44373</v>
      </c>
      <c r="E1961" s="1">
        <v>8</v>
      </c>
      <c r="F1961" s="2" t="str">
        <f ca="1">IFERROR(__xludf.DUMMYFUNCTION("GOOGLETRANSLATE(I1961,""en"",""pt"")"),"Soro de leite coalhado")</f>
        <v>Soro de leite coalhado</v>
      </c>
      <c r="G1961" s="1" t="s">
        <v>10435</v>
      </c>
      <c r="H1961" s="1" t="s">
        <v>1508</v>
      </c>
      <c r="I1961" s="1" t="str">
        <f ca="1">IFERROR(__xludf.DUMMYFUNCTION("GOOGLETRANSLATE(O1961,""en"",""pt"")"),"9")</f>
        <v>9</v>
      </c>
      <c r="J1961" s="1" t="str">
        <f ca="1">IFERROR(__xludf.DUMMYFUNCTION("GOOGLETRANSLATE(Q1961,""en"",""pt"")"),"Refrigerado")</f>
        <v>Refrigerado</v>
      </c>
      <c r="K1961" s="3">
        <v>44358</v>
      </c>
      <c r="L1961" s="3">
        <v>44367</v>
      </c>
      <c r="M1961" s="1">
        <v>123</v>
      </c>
      <c r="N1961" s="1" t="s">
        <v>1566</v>
      </c>
      <c r="O1961" s="7">
        <v>2068095</v>
      </c>
      <c r="P1961" s="1">
        <v>113</v>
      </c>
      <c r="Q1961" s="1" t="s">
        <v>7440</v>
      </c>
      <c r="R1961">
        <f t="shared" ca="1" si="30"/>
        <v>0</v>
      </c>
      <c r="S1961">
        <f t="shared" ca="1" si="30"/>
        <v>0</v>
      </c>
    </row>
    <row r="1962" spans="1:19" ht="13.2">
      <c r="A1962" s="1" t="s">
        <v>10436</v>
      </c>
      <c r="B1962" s="1">
        <v>81</v>
      </c>
      <c r="C1962" s="1" t="str">
        <f ca="1">IFERROR(__xludf.DUMMYFUNCTION("GOOGLETRANSLATE(D1962,""en"",""pt"")"),"Pequeno")</f>
        <v>Pequeno</v>
      </c>
      <c r="D1962" s="3">
        <v>44264</v>
      </c>
      <c r="E1962" s="1">
        <v>7</v>
      </c>
      <c r="F1962" s="2" t="str">
        <f ca="1">IFERROR(__xludf.DUMMYFUNCTION("GOOGLETRANSLATE(I1962,""en"",""pt"")"),"Lassi")</f>
        <v>Lassi</v>
      </c>
      <c r="G1962" s="1" t="s">
        <v>10437</v>
      </c>
      <c r="H1962" s="1" t="s">
        <v>1222</v>
      </c>
      <c r="I1962" s="1" t="str">
        <f ca="1">IFERROR(__xludf.DUMMYFUNCTION("GOOGLETRANSLATE(O1962,""en"",""pt"")"),"15")</f>
        <v>15</v>
      </c>
      <c r="J1962" s="1" t="str">
        <f ca="1">IFERROR(__xludf.DUMMYFUNCTION("GOOGLETRANSLATE(Q1962,""en"",""pt"")"),"Refrigerado")</f>
        <v>Refrigerado</v>
      </c>
      <c r="K1962" s="3">
        <v>44235</v>
      </c>
      <c r="L1962" s="3">
        <v>44250</v>
      </c>
      <c r="M1962" s="1">
        <v>106</v>
      </c>
      <c r="N1962" s="6">
        <v>45493</v>
      </c>
      <c r="O1962" s="1" t="s">
        <v>10438</v>
      </c>
      <c r="P1962" s="1">
        <v>735</v>
      </c>
      <c r="Q1962" s="1" t="s">
        <v>10439</v>
      </c>
      <c r="R1962">
        <f t="shared" ca="1" si="30"/>
        <v>1</v>
      </c>
      <c r="S1962">
        <f t="shared" ca="1" si="30"/>
        <v>0</v>
      </c>
    </row>
    <row r="1963" spans="1:19" ht="13.2">
      <c r="A1963" s="1" t="s">
        <v>10440</v>
      </c>
      <c r="B1963" s="1">
        <v>26</v>
      </c>
      <c r="C1963" s="1" t="str">
        <f ca="1">IFERROR(__xludf.DUMMYFUNCTION("GOOGLETRANSLATE(D1963,""en"",""pt"")"),"Pequeno")</f>
        <v>Pequeno</v>
      </c>
      <c r="D1963" s="3">
        <v>43840</v>
      </c>
      <c r="E1963" s="1">
        <v>2</v>
      </c>
      <c r="F1963" s="2" t="str">
        <f ca="1">IFERROR(__xludf.DUMMYFUNCTION("GOOGLETRANSLATE(I1963,""en"",""pt"")"),"Manteiga")</f>
        <v>Manteiga</v>
      </c>
      <c r="G1963" s="1" t="s">
        <v>10441</v>
      </c>
      <c r="H1963" s="1" t="s">
        <v>10442</v>
      </c>
      <c r="I1963" s="1" t="str">
        <f ca="1">IFERROR(__xludf.DUMMYFUNCTION("GOOGLETRANSLATE(O1963,""en"",""pt"")"),"30")</f>
        <v>30</v>
      </c>
      <c r="J1963" s="1" t="str">
        <f ca="1">IFERROR(__xludf.DUMMYFUNCTION("GOOGLETRANSLATE(Q1963,""en"",""pt"")"),"Congeladas")</f>
        <v>Congeladas</v>
      </c>
      <c r="K1963" s="3">
        <v>43824</v>
      </c>
      <c r="L1963" s="3">
        <v>43854</v>
      </c>
      <c r="M1963" s="1">
        <v>149</v>
      </c>
      <c r="N1963" s="1" t="s">
        <v>10443</v>
      </c>
      <c r="O1963" s="1" t="s">
        <v>10444</v>
      </c>
      <c r="P1963" s="1">
        <v>79</v>
      </c>
      <c r="Q1963" s="1" t="s">
        <v>10445</v>
      </c>
      <c r="R1963">
        <f t="shared" ca="1" si="30"/>
        <v>0</v>
      </c>
      <c r="S1963">
        <f t="shared" ca="1" si="30"/>
        <v>1</v>
      </c>
    </row>
    <row r="1964" spans="1:19" ht="13.2">
      <c r="A1964" s="1" t="s">
        <v>10446</v>
      </c>
      <c r="B1964" s="1">
        <v>15</v>
      </c>
      <c r="C1964" s="1" t="str">
        <f ca="1">IFERROR(__xludf.DUMMYFUNCTION("GOOGLETRANSLATE(D1964,""en"",""pt"")"),"Médio")</f>
        <v>Médio</v>
      </c>
      <c r="D1964" s="3">
        <v>44008</v>
      </c>
      <c r="E1964" s="1">
        <v>1</v>
      </c>
      <c r="F1964" s="2" t="str">
        <f ca="1">IFERROR(__xludf.DUMMYFUNCTION("GOOGLETRANSLATE(I1964,""en"",""pt"")"),"Leite")</f>
        <v>Leite</v>
      </c>
      <c r="G1964" s="1" t="s">
        <v>10447</v>
      </c>
      <c r="H1964" s="1" t="s">
        <v>2141</v>
      </c>
      <c r="I1964" s="1" t="str">
        <f ca="1">IFERROR(__xludf.DUMMYFUNCTION("GOOGLETRANSLATE(O1964,""en"",""pt"")"),"28")</f>
        <v>28</v>
      </c>
      <c r="J1964" s="1" t="str">
        <f ca="1">IFERROR(__xludf.DUMMYFUNCTION("GOOGLETRANSLATE(Q1964,""en"",""pt"")"),"Pacote Tetra")</f>
        <v>Pacote Tetra</v>
      </c>
      <c r="K1964" s="3">
        <v>43996</v>
      </c>
      <c r="L1964" s="3">
        <v>44024</v>
      </c>
      <c r="M1964" s="1">
        <v>38</v>
      </c>
      <c r="N1964" s="1" t="s">
        <v>10448</v>
      </c>
      <c r="O1964" s="1" t="s">
        <v>10449</v>
      </c>
      <c r="P1964" s="1">
        <v>375</v>
      </c>
      <c r="Q1964" s="1" t="s">
        <v>9639</v>
      </c>
      <c r="R1964">
        <f t="shared" ca="1" si="30"/>
        <v>1</v>
      </c>
      <c r="S1964">
        <f t="shared" ca="1" si="30"/>
        <v>0</v>
      </c>
    </row>
    <row r="1965" spans="1:19" ht="13.2">
      <c r="A1965" s="1" t="s">
        <v>10450</v>
      </c>
      <c r="B1965" s="1">
        <v>53</v>
      </c>
      <c r="C1965" s="1" t="str">
        <f ca="1">IFERROR(__xludf.DUMMYFUNCTION("GOOGLETRANSLATE(D1965,""en"",""pt"")"),"Médio")</f>
        <v>Médio</v>
      </c>
      <c r="D1965" s="3">
        <v>44686</v>
      </c>
      <c r="E1965" s="1">
        <v>6</v>
      </c>
      <c r="F1965" s="2" t="str">
        <f ca="1">IFERROR(__xludf.DUMMYFUNCTION("GOOGLETRANSLATE(I1965,""en"",""pt"")"),"Coalhada")</f>
        <v>Coalhada</v>
      </c>
      <c r="G1965" s="1" t="s">
        <v>10451</v>
      </c>
      <c r="H1965" s="1" t="s">
        <v>3399</v>
      </c>
      <c r="I1965" s="1" t="str">
        <f ca="1">IFERROR(__xludf.DUMMYFUNCTION("GOOGLETRANSLATE(O1965,""en"",""pt"")"),"7")</f>
        <v>7</v>
      </c>
      <c r="J1965" s="1" t="str">
        <f ca="1">IFERROR(__xludf.DUMMYFUNCTION("GOOGLETRANSLATE(Q1965,""en"",""pt"")"),"Refrigerado")</f>
        <v>Refrigerado</v>
      </c>
      <c r="K1965" s="3">
        <v>44629</v>
      </c>
      <c r="L1965" s="3">
        <v>44636</v>
      </c>
      <c r="M1965" s="1">
        <v>217</v>
      </c>
      <c r="N1965" s="1" t="s">
        <v>6917</v>
      </c>
      <c r="O1965" s="1" t="s">
        <v>10452</v>
      </c>
      <c r="P1965" s="1">
        <v>217</v>
      </c>
      <c r="Q1965" s="1" t="s">
        <v>10453</v>
      </c>
      <c r="R1965">
        <f t="shared" ca="1" si="30"/>
        <v>0</v>
      </c>
      <c r="S1965">
        <f t="shared" ca="1" si="30"/>
        <v>0</v>
      </c>
    </row>
    <row r="1966" spans="1:19" ht="13.2">
      <c r="A1966" s="1" t="s">
        <v>4226</v>
      </c>
      <c r="B1966" s="1">
        <v>41</v>
      </c>
      <c r="C1966" s="1" t="str">
        <f ca="1">IFERROR(__xludf.DUMMYFUNCTION("GOOGLETRANSLATE(D1966,""en"",""pt"")"),"Grande")</f>
        <v>Grande</v>
      </c>
      <c r="D1966" s="3">
        <v>43591</v>
      </c>
      <c r="E1966" s="1">
        <v>10</v>
      </c>
      <c r="F1966" s="2" t="str">
        <f ca="1">IFERROR(__xludf.DUMMYFUNCTION("GOOGLETRANSLATE(I1966,""en"",""pt"")"),"ghee")</f>
        <v>ghee</v>
      </c>
      <c r="G1966" s="1" t="s">
        <v>10454</v>
      </c>
      <c r="H1966" s="1" t="s">
        <v>2042</v>
      </c>
      <c r="I1966" s="1" t="str">
        <f ca="1">IFERROR(__xludf.DUMMYFUNCTION("GOOGLETRANSLATE(O1966,""en"",""pt"")"),"129")</f>
        <v>129</v>
      </c>
      <c r="J1966" s="1" t="str">
        <f ca="1">IFERROR(__xludf.DUMMYFUNCTION("GOOGLETRANSLATE(Q1966,""en"",""pt"")"),"Ambiente")</f>
        <v>Ambiente</v>
      </c>
      <c r="K1966" s="3">
        <v>43569</v>
      </c>
      <c r="L1966" s="3">
        <v>43698</v>
      </c>
      <c r="M1966" s="1">
        <v>504</v>
      </c>
      <c r="N1966" s="1" t="s">
        <v>1519</v>
      </c>
      <c r="O1966" s="1" t="s">
        <v>10455</v>
      </c>
      <c r="P1966" s="1">
        <v>362</v>
      </c>
      <c r="Q1966" s="1" t="s">
        <v>10456</v>
      </c>
      <c r="R1966">
        <f t="shared" ca="1" si="30"/>
        <v>0</v>
      </c>
      <c r="S1966">
        <f t="shared" ca="1" si="30"/>
        <v>0</v>
      </c>
    </row>
    <row r="1967" spans="1:19" ht="13.2">
      <c r="A1967" s="1" t="s">
        <v>10457</v>
      </c>
      <c r="B1967" s="1">
        <v>94</v>
      </c>
      <c r="C1967" s="1" t="str">
        <f ca="1">IFERROR(__xludf.DUMMYFUNCTION("GOOGLETRANSLATE(D1967,""en"",""pt"")"),"Médio")</f>
        <v>Médio</v>
      </c>
      <c r="D1967" s="3">
        <v>44021</v>
      </c>
      <c r="E1967" s="1">
        <v>3</v>
      </c>
      <c r="F1967" s="2" t="str">
        <f ca="1">IFERROR(__xludf.DUMMYFUNCTION("GOOGLETRANSLATE(I1967,""en"",""pt"")"),"Queijo")</f>
        <v>Queijo</v>
      </c>
      <c r="G1967" s="1" t="s">
        <v>6277</v>
      </c>
      <c r="H1967" s="1" t="s">
        <v>1054</v>
      </c>
      <c r="I1967" s="1" t="str">
        <f ca="1">IFERROR(__xludf.DUMMYFUNCTION("GOOGLETRANSLATE(O1967,""en"",""pt"")"),"80")</f>
        <v>80</v>
      </c>
      <c r="J1967" s="1" t="str">
        <f ca="1">IFERROR(__xludf.DUMMYFUNCTION("GOOGLETRANSLATE(Q1967,""en"",""pt"")"),"Refrigerado")</f>
        <v>Refrigerado</v>
      </c>
      <c r="K1967" s="3">
        <v>43968</v>
      </c>
      <c r="L1967" s="3">
        <v>44048</v>
      </c>
      <c r="M1967" s="1">
        <v>39</v>
      </c>
      <c r="N1967" s="1" t="s">
        <v>10458</v>
      </c>
      <c r="O1967" s="1" t="s">
        <v>10459</v>
      </c>
      <c r="P1967" s="1">
        <v>13</v>
      </c>
      <c r="Q1967" s="1" t="s">
        <v>10370</v>
      </c>
      <c r="R1967">
        <f t="shared" ca="1" si="30"/>
        <v>1</v>
      </c>
      <c r="S1967">
        <f t="shared" ca="1" si="30"/>
        <v>1</v>
      </c>
    </row>
    <row r="1968" spans="1:19" ht="13.2">
      <c r="A1968" s="1" t="s">
        <v>10460</v>
      </c>
      <c r="B1968" s="1">
        <v>14</v>
      </c>
      <c r="C1968" s="1" t="str">
        <f ca="1">IFERROR(__xludf.DUMMYFUNCTION("GOOGLETRANSLATE(D1968,""en"",""pt"")"),"Médio")</f>
        <v>Médio</v>
      </c>
      <c r="D1968" s="3">
        <v>44606</v>
      </c>
      <c r="E1968" s="1">
        <v>7</v>
      </c>
      <c r="F1968" s="2" t="str">
        <f ca="1">IFERROR(__xludf.DUMMYFUNCTION("GOOGLETRANSLATE(I1968,""en"",""pt"")"),"Lassi")</f>
        <v>Lassi</v>
      </c>
      <c r="G1968" s="1" t="s">
        <v>10461</v>
      </c>
      <c r="H1968" s="1" t="s">
        <v>10462</v>
      </c>
      <c r="I1968" s="1" t="str">
        <f ca="1">IFERROR(__xludf.DUMMYFUNCTION("GOOGLETRANSLATE(O1968,""en"",""pt"")"),"18")</f>
        <v>18</v>
      </c>
      <c r="J1968" s="1" t="str">
        <f ca="1">IFERROR(__xludf.DUMMYFUNCTION("GOOGLETRANSLATE(Q1968,""en"",""pt"")"),"Refrigerado")</f>
        <v>Refrigerado</v>
      </c>
      <c r="K1968" s="3">
        <v>44568</v>
      </c>
      <c r="L1968" s="3">
        <v>44586</v>
      </c>
      <c r="M1968" s="1">
        <v>193</v>
      </c>
      <c r="N1968" s="1" t="s">
        <v>10463</v>
      </c>
      <c r="O1968" s="1" t="s">
        <v>10464</v>
      </c>
      <c r="P1968" s="1">
        <v>490</v>
      </c>
      <c r="Q1968" s="1" t="s">
        <v>10465</v>
      </c>
      <c r="R1968">
        <f t="shared" ca="1" si="30"/>
        <v>1</v>
      </c>
      <c r="S1968">
        <f t="shared" ca="1" si="30"/>
        <v>0</v>
      </c>
    </row>
    <row r="1969" spans="1:19" ht="13.2">
      <c r="A1969" s="1" t="s">
        <v>10466</v>
      </c>
      <c r="B1969" s="1">
        <v>82</v>
      </c>
      <c r="C1969" s="1" t="str">
        <f ca="1">IFERROR(__xludf.DUMMYFUNCTION("GOOGLETRANSLATE(D1969,""en"",""pt"")"),"Grande")</f>
        <v>Grande</v>
      </c>
      <c r="D1969" s="3">
        <v>44682</v>
      </c>
      <c r="E1969" s="1">
        <v>5</v>
      </c>
      <c r="F1969" s="2" t="str">
        <f ca="1">IFERROR(__xludf.DUMMYFUNCTION("GOOGLETRANSLATE(I1969,""en"",""pt"")"),"Sorvete")</f>
        <v>Sorvete</v>
      </c>
      <c r="G1969" s="1" t="s">
        <v>10467</v>
      </c>
      <c r="H1969" s="1" t="s">
        <v>2011</v>
      </c>
      <c r="I1969" s="1" t="str">
        <f ca="1">IFERROR(__xludf.DUMMYFUNCTION("GOOGLETRANSLATE(O1969,""en"",""pt"")"),"28")</f>
        <v>28</v>
      </c>
      <c r="J1969" s="1" t="str">
        <f ca="1">IFERROR(__xludf.DUMMYFUNCTION("GOOGLETRANSLATE(Q1969,""en"",""pt"")"),"Congeladas")</f>
        <v>Congeladas</v>
      </c>
      <c r="K1969" s="3">
        <v>44656</v>
      </c>
      <c r="L1969" s="3">
        <v>44684</v>
      </c>
      <c r="M1969" s="1">
        <v>183</v>
      </c>
      <c r="N1969" s="1" t="s">
        <v>10468</v>
      </c>
      <c r="O1969" s="1" t="s">
        <v>10469</v>
      </c>
      <c r="P1969" s="1">
        <v>85</v>
      </c>
      <c r="Q1969" s="1" t="s">
        <v>10471</v>
      </c>
      <c r="R1969">
        <f t="shared" ca="1" si="30"/>
        <v>0</v>
      </c>
      <c r="S1969">
        <f t="shared" ca="1" si="30"/>
        <v>0</v>
      </c>
    </row>
    <row r="1970" spans="1:19" ht="13.2">
      <c r="A1970" s="1" t="s">
        <v>10472</v>
      </c>
      <c r="B1970" s="1">
        <v>69</v>
      </c>
      <c r="C1970" s="1" t="str">
        <f ca="1">IFERROR(__xludf.DUMMYFUNCTION("GOOGLETRANSLATE(D1970,""en"",""pt"")"),"Grande")</f>
        <v>Grande</v>
      </c>
      <c r="D1970" s="3">
        <v>43966</v>
      </c>
      <c r="E1970" s="1">
        <v>2</v>
      </c>
      <c r="F1970" s="2" t="str">
        <f ca="1">IFERROR(__xludf.DUMMYFUNCTION("GOOGLETRANSLATE(I1970,""en"",""pt"")"),"Manteiga")</f>
        <v>Manteiga</v>
      </c>
      <c r="G1970" s="1" t="s">
        <v>10473</v>
      </c>
      <c r="H1970" s="1" t="s">
        <v>10474</v>
      </c>
      <c r="I1970" s="1" t="str">
        <f ca="1">IFERROR(__xludf.DUMMYFUNCTION("GOOGLETRANSLATE(O1970,""en"",""pt"")"),"39")</f>
        <v>39</v>
      </c>
      <c r="J1970" s="1" t="str">
        <f ca="1">IFERROR(__xludf.DUMMYFUNCTION("GOOGLETRANSLATE(Q1970,""en"",""pt"")"),"Refrigerado")</f>
        <v>Refrigerado</v>
      </c>
      <c r="K1970" s="3">
        <v>43963</v>
      </c>
      <c r="L1970" s="3">
        <v>44002</v>
      </c>
      <c r="M1970" s="1">
        <v>495</v>
      </c>
      <c r="N1970" s="1" t="s">
        <v>5500</v>
      </c>
      <c r="O1970" s="1" t="s">
        <v>10475</v>
      </c>
      <c r="P1970" s="1">
        <v>423</v>
      </c>
      <c r="Q1970" s="1" t="s">
        <v>10477</v>
      </c>
      <c r="R1970">
        <f t="shared" ca="1" si="30"/>
        <v>1</v>
      </c>
      <c r="S1970">
        <f t="shared" ca="1" si="30"/>
        <v>0</v>
      </c>
    </row>
    <row r="1971" spans="1:19" ht="13.2">
      <c r="A1971" s="1" t="s">
        <v>4049</v>
      </c>
      <c r="B1971" s="1">
        <v>65</v>
      </c>
      <c r="C1971" s="1" t="str">
        <f ca="1">IFERROR(__xludf.DUMMYFUNCTION("GOOGLETRANSLATE(D1971,""en"",""pt"")"),"Pequeno")</f>
        <v>Pequeno</v>
      </c>
      <c r="D1971" s="3">
        <v>44193</v>
      </c>
      <c r="E1971" s="1">
        <v>8</v>
      </c>
      <c r="F1971" s="2" t="str">
        <f ca="1">IFERROR(__xludf.DUMMYFUNCTION("GOOGLETRANSLATE(I1971,""en"",""pt"")"),"Soro de leite coalhado")</f>
        <v>Soro de leite coalhado</v>
      </c>
      <c r="G1971" s="1" t="s">
        <v>10478</v>
      </c>
      <c r="H1971" s="1" t="s">
        <v>10479</v>
      </c>
      <c r="I1971" s="1" t="str">
        <f ca="1">IFERROR(__xludf.DUMMYFUNCTION("GOOGLETRANSLATE(O1971,""en"",""pt"")"),"12")</f>
        <v>12</v>
      </c>
      <c r="J1971" s="1" t="str">
        <f ca="1">IFERROR(__xludf.DUMMYFUNCTION("GOOGLETRANSLATE(Q1971,""en"",""pt"")"),"Refrigerado")</f>
        <v>Refrigerado</v>
      </c>
      <c r="K1971" s="3">
        <v>44192</v>
      </c>
      <c r="L1971" s="3">
        <v>44204</v>
      </c>
      <c r="M1971" s="1">
        <v>632</v>
      </c>
      <c r="N1971" s="1" t="s">
        <v>10480</v>
      </c>
      <c r="O1971" s="5">
        <v>1487360</v>
      </c>
      <c r="P1971" s="1">
        <v>237</v>
      </c>
      <c r="Q1971" s="1" t="s">
        <v>7520</v>
      </c>
      <c r="R1971">
        <f t="shared" ca="1" si="30"/>
        <v>1</v>
      </c>
      <c r="S1971">
        <f t="shared" ca="1" si="30"/>
        <v>0</v>
      </c>
    </row>
    <row r="1972" spans="1:19" ht="13.2">
      <c r="A1972" s="1" t="s">
        <v>10481</v>
      </c>
      <c r="B1972" s="1">
        <v>77</v>
      </c>
      <c r="C1972" s="1" t="str">
        <f ca="1">IFERROR(__xludf.DUMMYFUNCTION("GOOGLETRANSLATE(D1972,""en"",""pt"")"),"Grande")</f>
        <v>Grande</v>
      </c>
      <c r="D1972" s="3">
        <v>43682</v>
      </c>
      <c r="E1972" s="1">
        <v>8</v>
      </c>
      <c r="F1972" s="2" t="str">
        <f ca="1">IFERROR(__xludf.DUMMYFUNCTION("GOOGLETRANSLATE(I1972,""en"",""pt"")"),"Soro de leite coalhado")</f>
        <v>Soro de leite coalhado</v>
      </c>
      <c r="G1972" s="1" t="s">
        <v>10482</v>
      </c>
      <c r="H1972" s="1" t="s">
        <v>10483</v>
      </c>
      <c r="I1972" s="1" t="str">
        <f ca="1">IFERROR(__xludf.DUMMYFUNCTION("GOOGLETRANSLATE(O1972,""en"",""pt"")"),"8")</f>
        <v>8</v>
      </c>
      <c r="J1972" s="1" t="str">
        <f ca="1">IFERROR(__xludf.DUMMYFUNCTION("GOOGLETRANSLATE(Q1972,""en"",""pt"")"),"Refrigerado")</f>
        <v>Refrigerado</v>
      </c>
      <c r="K1972" s="3">
        <v>43659</v>
      </c>
      <c r="L1972" s="3">
        <v>43667</v>
      </c>
      <c r="M1972" s="1">
        <v>105</v>
      </c>
      <c r="N1972" s="1" t="s">
        <v>10484</v>
      </c>
      <c r="O1972" s="5">
        <v>2604911</v>
      </c>
      <c r="P1972" s="1">
        <v>242</v>
      </c>
      <c r="Q1972" s="1" t="s">
        <v>10485</v>
      </c>
      <c r="R1972">
        <f t="shared" ca="1" si="30"/>
        <v>0</v>
      </c>
      <c r="S1972">
        <f t="shared" ca="1" si="30"/>
        <v>0</v>
      </c>
    </row>
    <row r="1973" spans="1:19" ht="13.2">
      <c r="A1973" s="1" t="s">
        <v>10486</v>
      </c>
      <c r="B1973" s="1">
        <v>23</v>
      </c>
      <c r="C1973" s="1" t="str">
        <f ca="1">IFERROR(__xludf.DUMMYFUNCTION("GOOGLETRANSLATE(D1973,""en"",""pt"")"),"Médio")</f>
        <v>Médio</v>
      </c>
      <c r="D1973" s="3">
        <v>44481</v>
      </c>
      <c r="E1973" s="1">
        <v>7</v>
      </c>
      <c r="F1973" s="2" t="str">
        <f ca="1">IFERROR(__xludf.DUMMYFUNCTION("GOOGLETRANSLATE(I1973,""en"",""pt"")"),"Lassi")</f>
        <v>Lassi</v>
      </c>
      <c r="G1973" s="1" t="s">
        <v>10487</v>
      </c>
      <c r="H1973" s="1" t="s">
        <v>1877</v>
      </c>
      <c r="I1973" s="1" t="str">
        <f ca="1">IFERROR(__xludf.DUMMYFUNCTION("GOOGLETRANSLATE(O1973,""en"",""pt"")"),"13")</f>
        <v>13</v>
      </c>
      <c r="J1973" s="1" t="str">
        <f ca="1">IFERROR(__xludf.DUMMYFUNCTION("GOOGLETRANSLATE(Q1973,""en"",""pt"")"),"Refrigerado")</f>
        <v>Refrigerado</v>
      </c>
      <c r="K1973" s="3">
        <v>44449</v>
      </c>
      <c r="L1973" s="3">
        <v>44462</v>
      </c>
      <c r="M1973" s="1">
        <v>24</v>
      </c>
      <c r="N1973" s="1" t="s">
        <v>2279</v>
      </c>
      <c r="O1973" s="1" t="s">
        <v>10488</v>
      </c>
      <c r="P1973" s="1">
        <v>357</v>
      </c>
      <c r="Q1973" s="1" t="s">
        <v>3275</v>
      </c>
      <c r="R1973">
        <f t="shared" ca="1" si="30"/>
        <v>0</v>
      </c>
      <c r="S1973">
        <f t="shared" ca="1" si="30"/>
        <v>1</v>
      </c>
    </row>
    <row r="1974" spans="1:19" ht="13.2">
      <c r="A1974" s="1" t="s">
        <v>10489</v>
      </c>
      <c r="B1974" s="1">
        <v>48</v>
      </c>
      <c r="C1974" s="1" t="str">
        <f ca="1">IFERROR(__xludf.DUMMYFUNCTION("GOOGLETRANSLATE(D1974,""en"",""pt"")"),"Grande")</f>
        <v>Grande</v>
      </c>
      <c r="D1974" s="3">
        <v>44082</v>
      </c>
      <c r="E1974" s="1">
        <v>9</v>
      </c>
      <c r="F1974" s="2" t="str">
        <f ca="1">IFERROR(__xludf.DUMMYFUNCTION("GOOGLETRANSLATE(I1974,""en"",""pt"")"),"Painel")</f>
        <v>Painel</v>
      </c>
      <c r="G1974" s="1" t="s">
        <v>10490</v>
      </c>
      <c r="H1974" s="1" t="s">
        <v>1354</v>
      </c>
      <c r="I1974" s="1" t="str">
        <f ca="1">IFERROR(__xludf.DUMMYFUNCTION("GOOGLETRANSLATE(O1974,""en"",""pt"")"),"12")</f>
        <v>12</v>
      </c>
      <c r="J1974" s="1" t="str">
        <f ca="1">IFERROR(__xludf.DUMMYFUNCTION("GOOGLETRANSLATE(Q1974,""en"",""pt"")"),"Refrigerado")</f>
        <v>Refrigerado</v>
      </c>
      <c r="K1974" s="3">
        <v>44066</v>
      </c>
      <c r="L1974" s="3">
        <v>44078</v>
      </c>
      <c r="M1974" s="1">
        <v>38</v>
      </c>
      <c r="N1974" s="1" t="s">
        <v>6482</v>
      </c>
      <c r="O1974" s="1" t="s">
        <v>10491</v>
      </c>
      <c r="P1974" s="1">
        <v>593</v>
      </c>
      <c r="Q1974" s="1" t="s">
        <v>991</v>
      </c>
      <c r="R1974">
        <f t="shared" ca="1" si="30"/>
        <v>1</v>
      </c>
      <c r="S1974">
        <f t="shared" ca="1" si="30"/>
        <v>1</v>
      </c>
    </row>
    <row r="1975" spans="1:19" ht="13.2">
      <c r="A1975" s="1" t="s">
        <v>10492</v>
      </c>
      <c r="B1975" s="1">
        <v>78</v>
      </c>
      <c r="C1975" s="1" t="str">
        <f ca="1">IFERROR(__xludf.DUMMYFUNCTION("GOOGLETRANSLATE(D1975,""en"",""pt"")"),"Pequeno")</f>
        <v>Pequeno</v>
      </c>
      <c r="D1975" s="3">
        <v>44916</v>
      </c>
      <c r="E1975" s="1">
        <v>9</v>
      </c>
      <c r="F1975" s="2" t="str">
        <f ca="1">IFERROR(__xludf.DUMMYFUNCTION("GOOGLETRANSLATE(I1975,""en"",""pt"")"),"Painel")</f>
        <v>Painel</v>
      </c>
      <c r="G1975" s="1" t="s">
        <v>10493</v>
      </c>
      <c r="H1975" s="1" t="s">
        <v>10494</v>
      </c>
      <c r="I1975" s="1" t="str">
        <f ca="1">IFERROR(__xludf.DUMMYFUNCTION("GOOGLETRANSLATE(O1975,""en"",""pt"")"),"10")</f>
        <v>10</v>
      </c>
      <c r="J1975" s="1" t="str">
        <f ca="1">IFERROR(__xludf.DUMMYFUNCTION("GOOGLETRANSLATE(Q1975,""en"",""pt"")"),"Refrigerado")</f>
        <v>Refrigerado</v>
      </c>
      <c r="K1975" s="3">
        <v>44881</v>
      </c>
      <c r="L1975" s="3">
        <v>44891</v>
      </c>
      <c r="M1975" s="1">
        <v>672</v>
      </c>
      <c r="N1975" s="1" t="s">
        <v>10495</v>
      </c>
      <c r="O1975" s="1" t="s">
        <v>10496</v>
      </c>
      <c r="P1975" s="1">
        <v>109</v>
      </c>
      <c r="Q1975" s="1" t="s">
        <v>10497</v>
      </c>
      <c r="R1975">
        <f t="shared" ca="1" si="30"/>
        <v>1</v>
      </c>
      <c r="S1975">
        <f t="shared" ca="1" si="30"/>
        <v>1</v>
      </c>
    </row>
    <row r="1976" spans="1:19" ht="13.2">
      <c r="A1976" s="1" t="s">
        <v>10498</v>
      </c>
      <c r="B1976" s="1">
        <v>63</v>
      </c>
      <c r="C1976" s="1" t="str">
        <f ca="1">IFERROR(__xludf.DUMMYFUNCTION("GOOGLETRANSLATE(D1976,""en"",""pt"")"),"Médio")</f>
        <v>Médio</v>
      </c>
      <c r="D1976" s="3">
        <v>44131</v>
      </c>
      <c r="E1976" s="1">
        <v>1</v>
      </c>
      <c r="F1976" s="2" t="str">
        <f ca="1">IFERROR(__xludf.DUMMYFUNCTION("GOOGLETRANSLATE(I1976,""en"",""pt"")"),"Leite")</f>
        <v>Leite</v>
      </c>
      <c r="G1976" s="1" t="s">
        <v>10499</v>
      </c>
      <c r="H1976" s="1" t="s">
        <v>5716</v>
      </c>
      <c r="I1976" s="1" t="str">
        <f ca="1">IFERROR(__xludf.DUMMYFUNCTION("GOOGLETRANSLATE(O1976,""en"",""pt"")"),"2")</f>
        <v>2</v>
      </c>
      <c r="J1976" s="1" t="str">
        <f ca="1">IFERROR(__xludf.DUMMYFUNCTION("GOOGLETRANSLATE(Q1976,""en"",""pt"")"),"Pacote de polietileno")</f>
        <v>Pacote de polietileno</v>
      </c>
      <c r="K1976" s="3">
        <v>44102</v>
      </c>
      <c r="L1976" s="3">
        <v>44104</v>
      </c>
      <c r="M1976" s="1">
        <v>254</v>
      </c>
      <c r="N1976" s="1" t="s">
        <v>3520</v>
      </c>
      <c r="O1976" s="1" t="s">
        <v>10500</v>
      </c>
      <c r="P1976" s="1">
        <v>491</v>
      </c>
      <c r="Q1976" s="1" t="s">
        <v>1024</v>
      </c>
      <c r="R1976">
        <f t="shared" ca="1" si="30"/>
        <v>0</v>
      </c>
      <c r="S1976">
        <f t="shared" ca="1" si="30"/>
        <v>1</v>
      </c>
    </row>
    <row r="1977" spans="1:19" ht="13.2">
      <c r="A1977" s="1" t="s">
        <v>10501</v>
      </c>
      <c r="B1977" s="1">
        <v>48</v>
      </c>
      <c r="C1977" s="1" t="str">
        <f ca="1">IFERROR(__xludf.DUMMYFUNCTION("GOOGLETRANSLATE(D1977,""en"",""pt"")"),"Pequeno")</f>
        <v>Pequeno</v>
      </c>
      <c r="D1977" s="3">
        <v>43773</v>
      </c>
      <c r="E1977" s="1">
        <v>9</v>
      </c>
      <c r="F1977" s="2" t="str">
        <f ca="1">IFERROR(__xludf.DUMMYFUNCTION("GOOGLETRANSLATE(I1977,""en"",""pt"")"),"Painel")</f>
        <v>Painel</v>
      </c>
      <c r="G1977" s="1" t="s">
        <v>10502</v>
      </c>
      <c r="H1977" s="1" t="s">
        <v>3941</v>
      </c>
      <c r="I1977" s="1" t="str">
        <f ca="1">IFERROR(__xludf.DUMMYFUNCTION("GOOGLETRANSLATE(O1977,""en"",""pt"")"),"14")</f>
        <v>14</v>
      </c>
      <c r="J1977" s="1" t="str">
        <f ca="1">IFERROR(__xludf.DUMMYFUNCTION("GOOGLETRANSLATE(Q1977,""en"",""pt"")"),"Refrigerado")</f>
        <v>Refrigerado</v>
      </c>
      <c r="K1977" s="3">
        <v>43714</v>
      </c>
      <c r="L1977" s="3">
        <v>43728</v>
      </c>
      <c r="M1977" s="1">
        <v>266</v>
      </c>
      <c r="N1977" s="6">
        <v>45436</v>
      </c>
      <c r="O1977" s="5">
        <v>1642557</v>
      </c>
      <c r="P1977" s="1">
        <v>193</v>
      </c>
      <c r="Q1977" s="1" t="s">
        <v>6674</v>
      </c>
      <c r="R1977">
        <f t="shared" ca="1" si="30"/>
        <v>0</v>
      </c>
      <c r="S1977">
        <f t="shared" ca="1" si="30"/>
        <v>1</v>
      </c>
    </row>
    <row r="1978" spans="1:19" ht="13.2">
      <c r="A1978" s="1" t="s">
        <v>10503</v>
      </c>
      <c r="B1978" s="1">
        <v>59</v>
      </c>
      <c r="C1978" s="1" t="str">
        <f ca="1">IFERROR(__xludf.DUMMYFUNCTION("GOOGLETRANSLATE(D1978,""en"",""pt"")"),"Médio")</f>
        <v>Médio</v>
      </c>
      <c r="D1978" s="3">
        <v>44281</v>
      </c>
      <c r="E1978" s="1">
        <v>7</v>
      </c>
      <c r="F1978" s="2" t="str">
        <f ca="1">IFERROR(__xludf.DUMMYFUNCTION("GOOGLETRANSLATE(I1978,""en"",""pt"")"),"Lassi")</f>
        <v>Lassi</v>
      </c>
      <c r="G1978" s="1" t="s">
        <v>10504</v>
      </c>
      <c r="H1978" s="1" t="s">
        <v>7261</v>
      </c>
      <c r="I1978" s="1" t="str">
        <f ca="1">IFERROR(__xludf.DUMMYFUNCTION("GOOGLETRANSLATE(O1978,""en"",""pt"")"),"13")</f>
        <v>13</v>
      </c>
      <c r="J1978" s="1" t="str">
        <f ca="1">IFERROR(__xludf.DUMMYFUNCTION("GOOGLETRANSLATE(Q1978,""en"",""pt"")"),"Refrigerado")</f>
        <v>Refrigerado</v>
      </c>
      <c r="K1978" s="3">
        <v>44233</v>
      </c>
      <c r="L1978" s="3">
        <v>44246</v>
      </c>
      <c r="M1978" s="1">
        <v>145</v>
      </c>
      <c r="N1978" s="1" t="s">
        <v>9905</v>
      </c>
      <c r="O1978" s="1" t="s">
        <v>10505</v>
      </c>
      <c r="P1978" s="1">
        <v>152</v>
      </c>
      <c r="Q1978" s="1" t="s">
        <v>10507</v>
      </c>
      <c r="R1978">
        <f t="shared" ca="1" si="30"/>
        <v>0</v>
      </c>
      <c r="S1978">
        <f t="shared" ca="1" si="30"/>
        <v>1</v>
      </c>
    </row>
    <row r="1979" spans="1:19" ht="13.2">
      <c r="A1979" s="1" t="s">
        <v>10508</v>
      </c>
      <c r="B1979" s="1">
        <v>94</v>
      </c>
      <c r="C1979" s="1" t="str">
        <f ca="1">IFERROR(__xludf.DUMMYFUNCTION("GOOGLETRANSLATE(D1979,""en"",""pt"")"),"Grande")</f>
        <v>Grande</v>
      </c>
      <c r="D1979" s="3">
        <v>43628</v>
      </c>
      <c r="E1979" s="1">
        <v>1</v>
      </c>
      <c r="F1979" s="2" t="str">
        <f ca="1">IFERROR(__xludf.DUMMYFUNCTION("GOOGLETRANSLATE(I1979,""en"",""pt"")"),"Leite")</f>
        <v>Leite</v>
      </c>
      <c r="G1979" s="1" t="s">
        <v>10509</v>
      </c>
      <c r="H1979" s="4">
        <v>45311</v>
      </c>
      <c r="I1979" s="1" t="str">
        <f ca="1">IFERROR(__xludf.DUMMYFUNCTION("GOOGLETRANSLATE(O1979,""en"",""pt"")"),"1")</f>
        <v>1</v>
      </c>
      <c r="J1979" s="1" t="str">
        <f ca="1">IFERROR(__xludf.DUMMYFUNCTION("GOOGLETRANSLATE(Q1979,""en"",""pt"")"),"Pacote de polietileno")</f>
        <v>Pacote de polietileno</v>
      </c>
      <c r="K1979" s="3">
        <v>43568</v>
      </c>
      <c r="L1979" s="3">
        <v>43569</v>
      </c>
      <c r="M1979" s="1">
        <v>676</v>
      </c>
      <c r="N1979" s="1" t="s">
        <v>8781</v>
      </c>
      <c r="O1979" s="1" t="s">
        <v>10510</v>
      </c>
      <c r="P1979" s="1">
        <v>231</v>
      </c>
      <c r="Q1979" s="1" t="s">
        <v>10511</v>
      </c>
      <c r="R1979">
        <f t="shared" ca="1" si="30"/>
        <v>0</v>
      </c>
      <c r="S1979">
        <f t="shared" ca="1" si="30"/>
        <v>1</v>
      </c>
    </row>
    <row r="1980" spans="1:19" ht="13.2">
      <c r="A1980" s="1" t="s">
        <v>10512</v>
      </c>
      <c r="B1980" s="1">
        <v>32</v>
      </c>
      <c r="C1980" s="1" t="str">
        <f ca="1">IFERROR(__xludf.DUMMYFUNCTION("GOOGLETRANSLATE(D1980,""en"",""pt"")"),"Pequeno")</f>
        <v>Pequeno</v>
      </c>
      <c r="D1980" s="3">
        <v>43586</v>
      </c>
      <c r="E1980" s="1">
        <v>5</v>
      </c>
      <c r="F1980" s="2" t="str">
        <f ca="1">IFERROR(__xludf.DUMMYFUNCTION("GOOGLETRANSLATE(I1980,""en"",""pt"")"),"Sorvete")</f>
        <v>Sorvete</v>
      </c>
      <c r="G1980" s="1" t="s">
        <v>10513</v>
      </c>
      <c r="H1980" s="4">
        <v>45525</v>
      </c>
      <c r="I1980" s="1" t="str">
        <f ca="1">IFERROR(__xludf.DUMMYFUNCTION("GOOGLETRANSLATE(O1980,""en"",""pt"")"),"23")</f>
        <v>23</v>
      </c>
      <c r="J1980" s="1" t="str">
        <f ca="1">IFERROR(__xludf.DUMMYFUNCTION("GOOGLETRANSLATE(Q1980,""en"",""pt"")"),"Congeladas")</f>
        <v>Congeladas</v>
      </c>
      <c r="K1980" s="3">
        <v>43546</v>
      </c>
      <c r="L1980" s="3">
        <v>43569</v>
      </c>
      <c r="M1980" s="1">
        <v>662</v>
      </c>
      <c r="N1980" s="1" t="s">
        <v>10514</v>
      </c>
      <c r="O1980" s="1" t="s">
        <v>10515</v>
      </c>
      <c r="P1980" s="1">
        <v>163</v>
      </c>
      <c r="Q1980" s="1" t="s">
        <v>3719</v>
      </c>
      <c r="R1980">
        <f t="shared" ca="1" si="30"/>
        <v>1</v>
      </c>
      <c r="S1980">
        <f t="shared" ca="1" si="30"/>
        <v>1</v>
      </c>
    </row>
    <row r="1981" spans="1:19" ht="13.2">
      <c r="A1981" s="1" t="s">
        <v>10264</v>
      </c>
      <c r="B1981" s="1">
        <v>33</v>
      </c>
      <c r="C1981" s="1" t="str">
        <f ca="1">IFERROR(__xludf.DUMMYFUNCTION("GOOGLETRANSLATE(D1981,""en"",""pt"")"),"Pequeno")</f>
        <v>Pequeno</v>
      </c>
      <c r="D1981" s="3">
        <v>44481</v>
      </c>
      <c r="E1981" s="1">
        <v>9</v>
      </c>
      <c r="F1981" s="2" t="str">
        <f ca="1">IFERROR(__xludf.DUMMYFUNCTION("GOOGLETRANSLATE(I1981,""en"",""pt"")"),"Painel")</f>
        <v>Painel</v>
      </c>
      <c r="G1981" s="1" t="s">
        <v>10516</v>
      </c>
      <c r="H1981" s="1" t="s">
        <v>6139</v>
      </c>
      <c r="I1981" s="1" t="str">
        <f ca="1">IFERROR(__xludf.DUMMYFUNCTION("GOOGLETRANSLATE(O1981,""en"",""pt"")"),"11")</f>
        <v>11</v>
      </c>
      <c r="J1981" s="1" t="str">
        <f ca="1">IFERROR(__xludf.DUMMYFUNCTION("GOOGLETRANSLATE(Q1981,""en"",""pt"")"),"Refrigerado")</f>
        <v>Refrigerado</v>
      </c>
      <c r="K1981" s="3">
        <v>44467</v>
      </c>
      <c r="L1981" s="3">
        <v>44478</v>
      </c>
      <c r="M1981" s="1">
        <v>98</v>
      </c>
      <c r="N1981" s="1" t="s">
        <v>10517</v>
      </c>
      <c r="O1981" s="1" t="s">
        <v>10518</v>
      </c>
      <c r="P1981" s="1">
        <v>71</v>
      </c>
      <c r="Q1981" s="1" t="s">
        <v>10520</v>
      </c>
      <c r="R1981">
        <f t="shared" ca="1" si="30"/>
        <v>1</v>
      </c>
      <c r="S1981">
        <f t="shared" ca="1" si="30"/>
        <v>0</v>
      </c>
    </row>
    <row r="1982" spans="1:19" ht="13.2">
      <c r="A1982" s="1" t="s">
        <v>10521</v>
      </c>
      <c r="B1982" s="1">
        <v>21</v>
      </c>
      <c r="C1982" s="1" t="str">
        <f ca="1">IFERROR(__xludf.DUMMYFUNCTION("GOOGLETRANSLATE(D1982,""en"",""pt"")"),"Médio")</f>
        <v>Médio</v>
      </c>
      <c r="D1982" s="3">
        <v>44633</v>
      </c>
      <c r="E1982" s="1">
        <v>1</v>
      </c>
      <c r="F1982" s="2" t="str">
        <f ca="1">IFERROR(__xludf.DUMMYFUNCTION("GOOGLETRANSLATE(I1982,""en"",""pt"")"),"Leite")</f>
        <v>Leite</v>
      </c>
      <c r="G1982" s="1" t="s">
        <v>10522</v>
      </c>
      <c r="H1982" s="1" t="s">
        <v>1264</v>
      </c>
      <c r="I1982" s="1" t="str">
        <f ca="1">IFERROR(__xludf.DUMMYFUNCTION("GOOGLETRANSLATE(O1982,""en"",""pt"")"),"27")</f>
        <v>27</v>
      </c>
      <c r="J1982" s="1" t="str">
        <f ca="1">IFERROR(__xludf.DUMMYFUNCTION("GOOGLETRANSLATE(Q1982,""en"",""pt"")"),"Pacote Tetra")</f>
        <v>Pacote Tetra</v>
      </c>
      <c r="K1982" s="3">
        <v>44605</v>
      </c>
      <c r="L1982" s="3">
        <v>44632</v>
      </c>
      <c r="M1982" s="1">
        <v>29</v>
      </c>
      <c r="N1982" s="1" t="s">
        <v>10523</v>
      </c>
      <c r="O1982" s="1" t="s">
        <v>10524</v>
      </c>
      <c r="P1982" s="1">
        <v>631</v>
      </c>
      <c r="Q1982" s="1" t="s">
        <v>10525</v>
      </c>
      <c r="R1982">
        <f t="shared" ca="1" si="30"/>
        <v>0</v>
      </c>
      <c r="S1982">
        <f t="shared" ca="1" si="30"/>
        <v>1</v>
      </c>
    </row>
    <row r="1983" spans="1:19" ht="13.2">
      <c r="A1983" s="1" t="s">
        <v>10526</v>
      </c>
      <c r="B1983" s="1">
        <v>56</v>
      </c>
      <c r="C1983" s="1" t="str">
        <f ca="1">IFERROR(__xludf.DUMMYFUNCTION("GOOGLETRANSLATE(D1983,""en"",""pt"")"),"Grande")</f>
        <v>Grande</v>
      </c>
      <c r="D1983" s="3">
        <v>43732</v>
      </c>
      <c r="E1983" s="1">
        <v>3</v>
      </c>
      <c r="F1983" s="2" t="str">
        <f ca="1">IFERROR(__xludf.DUMMYFUNCTION("GOOGLETRANSLATE(I1983,""en"",""pt"")"),"Queijo")</f>
        <v>Queijo</v>
      </c>
      <c r="G1983" s="1" t="s">
        <v>10527</v>
      </c>
      <c r="H1983" s="1" t="s">
        <v>9252</v>
      </c>
      <c r="I1983" s="1" t="str">
        <f ca="1">IFERROR(__xludf.DUMMYFUNCTION("GOOGLETRANSLATE(O1983,""en"",""pt"")"),"64")</f>
        <v>64</v>
      </c>
      <c r="J1983" s="1" t="str">
        <f ca="1">IFERROR(__xludf.DUMMYFUNCTION("GOOGLETRANSLATE(Q1983,""en"",""pt"")"),"Congeladas")</f>
        <v>Congeladas</v>
      </c>
      <c r="K1983" s="3">
        <v>43717</v>
      </c>
      <c r="L1983" s="3">
        <v>43781</v>
      </c>
      <c r="M1983" s="1">
        <v>260</v>
      </c>
      <c r="N1983" s="1" t="s">
        <v>10528</v>
      </c>
      <c r="O1983" s="1" t="s">
        <v>10529</v>
      </c>
      <c r="P1983" s="1">
        <v>464</v>
      </c>
      <c r="Q1983" s="1" t="s">
        <v>10530</v>
      </c>
      <c r="R1983">
        <f t="shared" ca="1" si="30"/>
        <v>1</v>
      </c>
      <c r="S1983">
        <f t="shared" ca="1" si="30"/>
        <v>0</v>
      </c>
    </row>
    <row r="1984" spans="1:19" ht="13.2">
      <c r="A1984" s="1" t="s">
        <v>8070</v>
      </c>
      <c r="B1984" s="1">
        <v>32</v>
      </c>
      <c r="C1984" s="1" t="str">
        <f ca="1">IFERROR(__xludf.DUMMYFUNCTION("GOOGLETRANSLATE(D1984,""en"",""pt"")"),"Médio")</f>
        <v>Médio</v>
      </c>
      <c r="D1984" s="3">
        <v>43926</v>
      </c>
      <c r="E1984" s="1">
        <v>9</v>
      </c>
      <c r="F1984" s="2" t="str">
        <f ca="1">IFERROR(__xludf.DUMMYFUNCTION("GOOGLETRANSLATE(I1984,""en"",""pt"")"),"Painel")</f>
        <v>Painel</v>
      </c>
      <c r="G1984" s="1" t="s">
        <v>10531</v>
      </c>
      <c r="H1984" s="1" t="s">
        <v>10532</v>
      </c>
      <c r="I1984" s="1" t="str">
        <f ca="1">IFERROR(__xludf.DUMMYFUNCTION("GOOGLETRANSLATE(O1984,""en"",""pt"")"),"10")</f>
        <v>10</v>
      </c>
      <c r="J1984" s="1" t="str">
        <f ca="1">IFERROR(__xludf.DUMMYFUNCTION("GOOGLETRANSLATE(Q1984,""en"",""pt"")"),"Refrigerado")</f>
        <v>Refrigerado</v>
      </c>
      <c r="K1984" s="3">
        <v>43897</v>
      </c>
      <c r="L1984" s="3">
        <v>43907</v>
      </c>
      <c r="M1984" s="1">
        <v>459</v>
      </c>
      <c r="N1984" s="1" t="s">
        <v>5355</v>
      </c>
      <c r="O1984" s="1" t="s">
        <v>10533</v>
      </c>
      <c r="P1984" s="1">
        <v>85</v>
      </c>
      <c r="Q1984" s="1" t="s">
        <v>10534</v>
      </c>
      <c r="R1984">
        <f t="shared" ca="1" si="30"/>
        <v>1</v>
      </c>
      <c r="S1984">
        <f t="shared" ca="1" si="30"/>
        <v>1</v>
      </c>
    </row>
    <row r="1985" spans="1:19" ht="13.2">
      <c r="A1985" s="1" t="s">
        <v>10535</v>
      </c>
      <c r="B1985" s="1">
        <v>56</v>
      </c>
      <c r="C1985" s="1" t="str">
        <f ca="1">IFERROR(__xludf.DUMMYFUNCTION("GOOGLETRANSLATE(D1985,""en"",""pt"")"),"Grande")</f>
        <v>Grande</v>
      </c>
      <c r="D1985" s="3">
        <v>44006</v>
      </c>
      <c r="E1985" s="1">
        <v>6</v>
      </c>
      <c r="F1985" s="2" t="str">
        <f ca="1">IFERROR(__xludf.DUMMYFUNCTION("GOOGLETRANSLATE(I1985,""en"",""pt"")"),"Coalhada")</f>
        <v>Coalhada</v>
      </c>
      <c r="G1985" s="1" t="s">
        <v>10536</v>
      </c>
      <c r="H1985" s="1" t="s">
        <v>10537</v>
      </c>
      <c r="I1985" s="1" t="str">
        <f ca="1">IFERROR(__xludf.DUMMYFUNCTION("GOOGLETRANSLATE(O1985,""en"",""pt"")"),"5")</f>
        <v>5</v>
      </c>
      <c r="J1985" s="1" t="str">
        <f ca="1">IFERROR(__xludf.DUMMYFUNCTION("GOOGLETRANSLATE(Q1985,""en"",""pt"")"),"Refrigerado")</f>
        <v>Refrigerado</v>
      </c>
      <c r="K1985" s="3">
        <v>43985</v>
      </c>
      <c r="L1985" s="3">
        <v>43990</v>
      </c>
      <c r="M1985" s="1">
        <v>474</v>
      </c>
      <c r="N1985" s="1" t="s">
        <v>10538</v>
      </c>
      <c r="O1985" s="1" t="s">
        <v>10539</v>
      </c>
      <c r="P1985" s="1">
        <v>133</v>
      </c>
      <c r="Q1985" s="1" t="s">
        <v>10540</v>
      </c>
      <c r="R1985">
        <f t="shared" ca="1" si="30"/>
        <v>1</v>
      </c>
      <c r="S1985">
        <f t="shared" ca="1" si="30"/>
        <v>1</v>
      </c>
    </row>
    <row r="1986" spans="1:19" ht="13.2">
      <c r="A1986" s="1" t="s">
        <v>10541</v>
      </c>
      <c r="B1986" s="1">
        <v>55</v>
      </c>
      <c r="C1986" s="1" t="str">
        <f ca="1">IFERROR(__xludf.DUMMYFUNCTION("GOOGLETRANSLATE(D1986,""en"",""pt"")"),"Grande")</f>
        <v>Grande</v>
      </c>
      <c r="D1986" s="3">
        <v>44062</v>
      </c>
      <c r="E1986" s="1">
        <v>7</v>
      </c>
      <c r="F1986" s="2" t="str">
        <f ca="1">IFERROR(__xludf.DUMMYFUNCTION("GOOGLETRANSLATE(I1986,""en"",""pt"")"),"Lassi")</f>
        <v>Lassi</v>
      </c>
      <c r="G1986" s="1" t="s">
        <v>10542</v>
      </c>
      <c r="H1986" s="1" t="s">
        <v>10543</v>
      </c>
      <c r="I1986" s="1" t="str">
        <f ca="1">IFERROR(__xludf.DUMMYFUNCTION("GOOGLETRANSLATE(O1986,""en"",""pt"")"),"16")</f>
        <v>16</v>
      </c>
      <c r="J1986" s="1" t="str">
        <f ca="1">IFERROR(__xludf.DUMMYFUNCTION("GOOGLETRANSLATE(Q1986,""en"",""pt"")"),"Refrigerado")</f>
        <v>Refrigerado</v>
      </c>
      <c r="K1986" s="3">
        <v>44009</v>
      </c>
      <c r="L1986" s="3">
        <v>44025</v>
      </c>
      <c r="M1986" s="1">
        <v>181</v>
      </c>
      <c r="N1986" s="1" t="s">
        <v>6688</v>
      </c>
      <c r="O1986" s="1" t="s">
        <v>10544</v>
      </c>
      <c r="P1986" s="1">
        <v>116</v>
      </c>
      <c r="Q1986" s="1" t="s">
        <v>6980</v>
      </c>
      <c r="R1986">
        <f t="shared" ca="1" si="30"/>
        <v>0</v>
      </c>
      <c r="S1986">
        <f t="shared" ca="1" si="30"/>
        <v>1</v>
      </c>
    </row>
    <row r="1987" spans="1:19" ht="13.2">
      <c r="A1987" s="1" t="s">
        <v>10545</v>
      </c>
      <c r="B1987" s="1">
        <v>61</v>
      </c>
      <c r="C1987" s="1" t="str">
        <f ca="1">IFERROR(__xludf.DUMMYFUNCTION("GOOGLETRANSLATE(D1987,""en"",""pt"")"),"Médio")</f>
        <v>Médio</v>
      </c>
      <c r="D1987" s="3">
        <v>44107</v>
      </c>
      <c r="E1987" s="1">
        <v>6</v>
      </c>
      <c r="F1987" s="2" t="str">
        <f ca="1">IFERROR(__xludf.DUMMYFUNCTION("GOOGLETRANSLATE(I1987,""en"",""pt"")"),"Coalhada")</f>
        <v>Coalhada</v>
      </c>
      <c r="G1987" s="1" t="s">
        <v>10546</v>
      </c>
      <c r="H1987" s="1" t="s">
        <v>8605</v>
      </c>
      <c r="I1987" s="1" t="str">
        <f ca="1">IFERROR(__xludf.DUMMYFUNCTION("GOOGLETRANSLATE(O1987,""en"",""pt"")"),"7")</f>
        <v>7</v>
      </c>
      <c r="J1987" s="1" t="str">
        <f ca="1">IFERROR(__xludf.DUMMYFUNCTION("GOOGLETRANSLATE(Q1987,""en"",""pt"")"),"Refrigerado")</f>
        <v>Refrigerado</v>
      </c>
      <c r="K1987" s="3">
        <v>44048</v>
      </c>
      <c r="L1987" s="3">
        <v>44055</v>
      </c>
      <c r="M1987" s="1">
        <v>443</v>
      </c>
      <c r="N1987" s="1" t="s">
        <v>10547</v>
      </c>
      <c r="O1987" s="1" t="s">
        <v>10548</v>
      </c>
      <c r="P1987" s="1">
        <v>309</v>
      </c>
      <c r="Q1987" s="1" t="s">
        <v>10550</v>
      </c>
      <c r="R1987">
        <f t="shared" ref="R1987:S2050" ca="1" si="31">RANDBETWEEN(0,1)</f>
        <v>0</v>
      </c>
      <c r="S1987">
        <f t="shared" ca="1" si="31"/>
        <v>1</v>
      </c>
    </row>
    <row r="1988" spans="1:19" ht="13.2">
      <c r="A1988" s="1" t="s">
        <v>10551</v>
      </c>
      <c r="B1988" s="1">
        <v>93</v>
      </c>
      <c r="C1988" s="1" t="str">
        <f ca="1">IFERROR(__xludf.DUMMYFUNCTION("GOOGLETRANSLATE(D1988,""en"",""pt"")"),"Grande")</f>
        <v>Grande</v>
      </c>
      <c r="D1988" s="3">
        <v>43902</v>
      </c>
      <c r="E1988" s="1">
        <v>6</v>
      </c>
      <c r="F1988" s="2" t="str">
        <f ca="1">IFERROR(__xludf.DUMMYFUNCTION("GOOGLETRANSLATE(I1988,""en"",""pt"")"),"Coalhada")</f>
        <v>Coalhada</v>
      </c>
      <c r="G1988" s="1" t="s">
        <v>10552</v>
      </c>
      <c r="H1988" s="1" t="s">
        <v>10553</v>
      </c>
      <c r="I1988" s="1" t="str">
        <f ca="1">IFERROR(__xludf.DUMMYFUNCTION("GOOGLETRANSLATE(O1988,""en"",""pt"")"),"5")</f>
        <v>5</v>
      </c>
      <c r="J1988" s="1" t="str">
        <f ca="1">IFERROR(__xludf.DUMMYFUNCTION("GOOGLETRANSLATE(Q1988,""en"",""pt"")"),"Refrigerado")</f>
        <v>Refrigerado</v>
      </c>
      <c r="K1988" s="3">
        <v>43849</v>
      </c>
      <c r="L1988" s="3">
        <v>43854</v>
      </c>
      <c r="M1988" s="1">
        <v>684</v>
      </c>
      <c r="N1988" s="1" t="s">
        <v>10554</v>
      </c>
      <c r="O1988" s="1" t="s">
        <v>10555</v>
      </c>
      <c r="P1988" s="1">
        <v>217</v>
      </c>
      <c r="Q1988" s="1" t="s">
        <v>10064</v>
      </c>
      <c r="R1988">
        <f t="shared" ca="1" si="31"/>
        <v>1</v>
      </c>
      <c r="S1988">
        <f t="shared" ca="1" si="31"/>
        <v>1</v>
      </c>
    </row>
    <row r="1989" spans="1:19" ht="13.2">
      <c r="A1989" s="1" t="s">
        <v>10557</v>
      </c>
      <c r="B1989" s="1">
        <v>83</v>
      </c>
      <c r="C1989" s="1" t="str">
        <f ca="1">IFERROR(__xludf.DUMMYFUNCTION("GOOGLETRANSLATE(D1989,""en"",""pt"")"),"Pequeno")</f>
        <v>Pequeno</v>
      </c>
      <c r="D1989" s="3">
        <v>44555</v>
      </c>
      <c r="E1989" s="1">
        <v>1</v>
      </c>
      <c r="F1989" s="2" t="str">
        <f ca="1">IFERROR(__xludf.DUMMYFUNCTION("GOOGLETRANSLATE(I1989,""en"",""pt"")"),"Leite")</f>
        <v>Leite</v>
      </c>
      <c r="G1989" s="1" t="s">
        <v>10558</v>
      </c>
      <c r="H1989" s="1" t="s">
        <v>392</v>
      </c>
      <c r="I1989" s="1" t="str">
        <f ca="1">IFERROR(__xludf.DUMMYFUNCTION("GOOGLETRANSLATE(O1989,""en"",""pt"")"),"1")</f>
        <v>1</v>
      </c>
      <c r="J1989" s="1" t="str">
        <f ca="1">IFERROR(__xludf.DUMMYFUNCTION("GOOGLETRANSLATE(Q1989,""en"",""pt"")"),"Pacote de polietileno")</f>
        <v>Pacote de polietileno</v>
      </c>
      <c r="K1989" s="3">
        <v>44509</v>
      </c>
      <c r="L1989" s="3">
        <v>44510</v>
      </c>
      <c r="M1989" s="1">
        <v>478</v>
      </c>
      <c r="N1989" s="1" t="s">
        <v>1781</v>
      </c>
      <c r="O1989" s="1" t="s">
        <v>10559</v>
      </c>
      <c r="P1989" s="1">
        <v>418</v>
      </c>
      <c r="Q1989" s="1" t="s">
        <v>10560</v>
      </c>
      <c r="R1989">
        <f t="shared" ca="1" si="31"/>
        <v>0</v>
      </c>
      <c r="S1989">
        <f t="shared" ca="1" si="31"/>
        <v>0</v>
      </c>
    </row>
    <row r="1990" spans="1:19" ht="13.2">
      <c r="A1990" s="1" t="s">
        <v>10561</v>
      </c>
      <c r="B1990" s="1">
        <v>41</v>
      </c>
      <c r="C1990" s="1" t="str">
        <f ca="1">IFERROR(__xludf.DUMMYFUNCTION("GOOGLETRANSLATE(D1990,""en"",""pt"")"),"Grande")</f>
        <v>Grande</v>
      </c>
      <c r="D1990" s="3">
        <v>44905</v>
      </c>
      <c r="E1990" s="1">
        <v>1</v>
      </c>
      <c r="F1990" s="2" t="str">
        <f ca="1">IFERROR(__xludf.DUMMYFUNCTION("GOOGLETRANSLATE(I1990,""en"",""pt"")"),"Leite")</f>
        <v>Leite</v>
      </c>
      <c r="G1990" s="1" t="s">
        <v>10562</v>
      </c>
      <c r="H1990" s="1" t="s">
        <v>558</v>
      </c>
      <c r="I1990" s="1" t="str">
        <f ca="1">IFERROR(__xludf.DUMMYFUNCTION("GOOGLETRANSLATE(O1990,""en"",""pt"")"),"1")</f>
        <v>1</v>
      </c>
      <c r="J1990" s="1" t="str">
        <f ca="1">IFERROR(__xludf.DUMMYFUNCTION("GOOGLETRANSLATE(Q1990,""en"",""pt"")"),"Pacote de polietileno")</f>
        <v>Pacote de polietileno</v>
      </c>
      <c r="K1990" s="3">
        <v>44903</v>
      </c>
      <c r="L1990" s="3">
        <v>44904</v>
      </c>
      <c r="M1990" s="1">
        <v>78</v>
      </c>
      <c r="N1990" s="1" t="s">
        <v>10563</v>
      </c>
      <c r="O1990" s="1" t="s">
        <v>10564</v>
      </c>
      <c r="P1990" s="1">
        <v>102</v>
      </c>
      <c r="Q1990" s="1" t="s">
        <v>10566</v>
      </c>
      <c r="R1990">
        <f t="shared" ca="1" si="31"/>
        <v>1</v>
      </c>
      <c r="S1990">
        <f t="shared" ca="1" si="31"/>
        <v>0</v>
      </c>
    </row>
    <row r="1991" spans="1:19" ht="13.2">
      <c r="A1991" s="1" t="s">
        <v>10567</v>
      </c>
      <c r="B1991" s="1">
        <v>71</v>
      </c>
      <c r="C1991" s="1" t="str">
        <f ca="1">IFERROR(__xludf.DUMMYFUNCTION("GOOGLETRANSLATE(D1991,""en"",""pt"")"),"Pequeno")</f>
        <v>Pequeno</v>
      </c>
      <c r="D1991" s="3">
        <v>43955</v>
      </c>
      <c r="E1991" s="1">
        <v>6</v>
      </c>
      <c r="F1991" s="2" t="str">
        <f ca="1">IFERROR(__xludf.DUMMYFUNCTION("GOOGLETRANSLATE(I1991,""en"",""pt"")"),"Coalhada")</f>
        <v>Coalhada</v>
      </c>
      <c r="G1991" s="1" t="s">
        <v>7278</v>
      </c>
      <c r="H1991" s="1" t="s">
        <v>4403</v>
      </c>
      <c r="I1991" s="1" t="str">
        <f ca="1">IFERROR(__xludf.DUMMYFUNCTION("GOOGLETRANSLATE(O1991,""en"",""pt"")"),"6")</f>
        <v>6</v>
      </c>
      <c r="J1991" s="1" t="str">
        <f ca="1">IFERROR(__xludf.DUMMYFUNCTION("GOOGLETRANSLATE(Q1991,""en"",""pt"")"),"Refrigerado")</f>
        <v>Refrigerado</v>
      </c>
      <c r="K1991" s="3">
        <v>43939</v>
      </c>
      <c r="L1991" s="3">
        <v>43945</v>
      </c>
      <c r="M1991" s="1">
        <v>632</v>
      </c>
      <c r="N1991" s="1" t="s">
        <v>940</v>
      </c>
      <c r="O1991" s="1" t="s">
        <v>10568</v>
      </c>
      <c r="P1991" s="1">
        <v>184</v>
      </c>
      <c r="Q1991" s="1" t="s">
        <v>10569</v>
      </c>
      <c r="R1991">
        <f t="shared" ca="1" si="31"/>
        <v>0</v>
      </c>
      <c r="S1991">
        <f t="shared" ca="1" si="31"/>
        <v>1</v>
      </c>
    </row>
    <row r="1992" spans="1:19" ht="13.2">
      <c r="A1992" s="1" t="s">
        <v>994</v>
      </c>
      <c r="B1992" s="1">
        <v>48</v>
      </c>
      <c r="C1992" s="1" t="str">
        <f ca="1">IFERROR(__xludf.DUMMYFUNCTION("GOOGLETRANSLATE(D1992,""en"",""pt"")"),"Grande")</f>
        <v>Grande</v>
      </c>
      <c r="D1992" s="3">
        <v>44747</v>
      </c>
      <c r="E1992" s="1">
        <v>8</v>
      </c>
      <c r="F1992" s="2" t="str">
        <f ca="1">IFERROR(__xludf.DUMMYFUNCTION("GOOGLETRANSLATE(I1992,""en"",""pt"")"),"Soro de leite coalhado")</f>
        <v>Soro de leite coalhado</v>
      </c>
      <c r="G1992" s="6">
        <v>45514</v>
      </c>
      <c r="H1992" s="1" t="s">
        <v>10570</v>
      </c>
      <c r="I1992" s="1" t="str">
        <f ca="1">IFERROR(__xludf.DUMMYFUNCTION("GOOGLETRANSLATE(O1992,""en"",""pt"")"),"14")</f>
        <v>14</v>
      </c>
      <c r="J1992" s="1" t="str">
        <f ca="1">IFERROR(__xludf.DUMMYFUNCTION("GOOGLETRANSLATE(Q1992,""en"",""pt"")"),"Refrigerado")</f>
        <v>Refrigerado</v>
      </c>
      <c r="K1992" s="3">
        <v>44715</v>
      </c>
      <c r="L1992" s="3">
        <v>44729</v>
      </c>
      <c r="M1992" s="1">
        <v>2</v>
      </c>
      <c r="N1992" s="1" t="s">
        <v>1679</v>
      </c>
      <c r="O1992" s="1" t="s">
        <v>10571</v>
      </c>
      <c r="P1992" s="1">
        <v>8</v>
      </c>
      <c r="Q1992" s="1" t="s">
        <v>10572</v>
      </c>
      <c r="R1992">
        <f t="shared" ca="1" si="31"/>
        <v>1</v>
      </c>
      <c r="S1992">
        <f t="shared" ca="1" si="31"/>
        <v>0</v>
      </c>
    </row>
    <row r="1993" spans="1:19" ht="13.2">
      <c r="A1993" s="1" t="s">
        <v>10573</v>
      </c>
      <c r="B1993" s="1">
        <v>95</v>
      </c>
      <c r="C1993" s="1" t="str">
        <f ca="1">IFERROR(__xludf.DUMMYFUNCTION("GOOGLETRANSLATE(D1993,""en"",""pt"")"),"Grande")</f>
        <v>Grande</v>
      </c>
      <c r="D1993" s="3">
        <v>44516</v>
      </c>
      <c r="E1993" s="1">
        <v>4</v>
      </c>
      <c r="F1993" s="2" t="str">
        <f ca="1">IFERROR(__xludf.DUMMYFUNCTION("GOOGLETRANSLATE(I1993,""en"",""pt"")"),"Iogurte")</f>
        <v>Iogurte</v>
      </c>
      <c r="G1993" s="1" t="s">
        <v>10574</v>
      </c>
      <c r="H1993" s="1" t="s">
        <v>10575</v>
      </c>
      <c r="I1993" s="1" t="str">
        <f ca="1">IFERROR(__xludf.DUMMYFUNCTION("GOOGLETRANSLATE(O1993,""en"",""pt"")"),"30")</f>
        <v>30</v>
      </c>
      <c r="J1993" s="1" t="str">
        <f ca="1">IFERROR(__xludf.DUMMYFUNCTION("GOOGLETRANSLATE(Q1993,""en"",""pt"")"),"Refrigerado")</f>
        <v>Refrigerado</v>
      </c>
      <c r="K1993" s="3">
        <v>44476</v>
      </c>
      <c r="L1993" s="3">
        <v>44506</v>
      </c>
      <c r="M1993" s="1">
        <v>235</v>
      </c>
      <c r="N1993" s="4">
        <v>45398</v>
      </c>
      <c r="O1993" s="1" t="s">
        <v>10576</v>
      </c>
      <c r="P1993" s="1">
        <v>627</v>
      </c>
      <c r="Q1993" s="1" t="s">
        <v>10577</v>
      </c>
      <c r="R1993">
        <f t="shared" ca="1" si="31"/>
        <v>1</v>
      </c>
      <c r="S1993">
        <f t="shared" ca="1" si="31"/>
        <v>0</v>
      </c>
    </row>
    <row r="1994" spans="1:19" ht="13.2">
      <c r="A1994" s="1" t="s">
        <v>10578</v>
      </c>
      <c r="B1994" s="1">
        <v>40</v>
      </c>
      <c r="C1994" s="1" t="str">
        <f ca="1">IFERROR(__xludf.DUMMYFUNCTION("GOOGLETRANSLATE(D1994,""en"",""pt"")"),"Pequeno")</f>
        <v>Pequeno</v>
      </c>
      <c r="D1994" s="3">
        <v>44259</v>
      </c>
      <c r="E1994" s="1">
        <v>5</v>
      </c>
      <c r="F1994" s="2" t="str">
        <f ca="1">IFERROR(__xludf.DUMMYFUNCTION("GOOGLETRANSLATE(I1994,""en"",""pt"")"),"Sorvete")</f>
        <v>Sorvete</v>
      </c>
      <c r="G1994" s="1" t="s">
        <v>10579</v>
      </c>
      <c r="H1994" s="1" t="s">
        <v>10580</v>
      </c>
      <c r="I1994" s="1" t="str">
        <f ca="1">IFERROR(__xludf.DUMMYFUNCTION("GOOGLETRANSLATE(O1994,""en"",""pt"")"),"25")</f>
        <v>25</v>
      </c>
      <c r="J1994" s="1" t="str">
        <f ca="1">IFERROR(__xludf.DUMMYFUNCTION("GOOGLETRANSLATE(Q1994,""en"",""pt"")"),"Congeladas")</f>
        <v>Congeladas</v>
      </c>
      <c r="K1994" s="3">
        <v>44207</v>
      </c>
      <c r="L1994" s="3">
        <v>44232</v>
      </c>
      <c r="M1994" s="1">
        <v>106</v>
      </c>
      <c r="N1994" s="1" t="s">
        <v>5417</v>
      </c>
      <c r="O1994" s="1" t="s">
        <v>10581</v>
      </c>
      <c r="P1994" s="1">
        <v>655</v>
      </c>
      <c r="Q1994" s="1" t="s">
        <v>10583</v>
      </c>
      <c r="R1994">
        <f t="shared" ca="1" si="31"/>
        <v>1</v>
      </c>
      <c r="S1994">
        <f t="shared" ca="1" si="31"/>
        <v>0</v>
      </c>
    </row>
    <row r="1995" spans="1:19" ht="13.2">
      <c r="A1995" s="1" t="s">
        <v>1204</v>
      </c>
      <c r="B1995" s="1">
        <v>43</v>
      </c>
      <c r="C1995" s="1" t="str">
        <f ca="1">IFERROR(__xludf.DUMMYFUNCTION("GOOGLETRANSLATE(D1995,""en"",""pt"")"),"Grande")</f>
        <v>Grande</v>
      </c>
      <c r="D1995" s="3">
        <v>43922</v>
      </c>
      <c r="E1995" s="1">
        <v>10</v>
      </c>
      <c r="F1995" s="2" t="str">
        <f ca="1">IFERROR(__xludf.DUMMYFUNCTION("GOOGLETRANSLATE(I1995,""en"",""pt"")"),"ghee")</f>
        <v>ghee</v>
      </c>
      <c r="G1995" s="1" t="s">
        <v>10584</v>
      </c>
      <c r="H1995" s="1" t="s">
        <v>10585</v>
      </c>
      <c r="I1995" s="1" t="str">
        <f ca="1">IFERROR(__xludf.DUMMYFUNCTION("GOOGLETRANSLATE(O1995,""en"",""pt"")"),"63")</f>
        <v>63</v>
      </c>
      <c r="J1995" s="1" t="str">
        <f ca="1">IFERROR(__xludf.DUMMYFUNCTION("GOOGLETRANSLATE(Q1995,""en"",""pt"")"),"Ambiente")</f>
        <v>Ambiente</v>
      </c>
      <c r="K1995" s="3">
        <v>43896</v>
      </c>
      <c r="L1995" s="3">
        <v>43959</v>
      </c>
      <c r="M1995" s="1">
        <v>98</v>
      </c>
      <c r="N1995" s="1" t="s">
        <v>470</v>
      </c>
      <c r="O1995" s="1" t="s">
        <v>10586</v>
      </c>
      <c r="P1995" s="1">
        <v>580</v>
      </c>
      <c r="Q1995" s="1" t="s">
        <v>10587</v>
      </c>
      <c r="R1995">
        <f t="shared" ca="1" si="31"/>
        <v>1</v>
      </c>
      <c r="S1995">
        <f t="shared" ca="1" si="31"/>
        <v>0</v>
      </c>
    </row>
    <row r="1996" spans="1:19" ht="13.2">
      <c r="A1996" s="1" t="s">
        <v>10588</v>
      </c>
      <c r="B1996" s="1">
        <v>26</v>
      </c>
      <c r="C1996" s="1" t="str">
        <f ca="1">IFERROR(__xludf.DUMMYFUNCTION("GOOGLETRANSLATE(D1996,""en"",""pt"")"),"Médio")</f>
        <v>Médio</v>
      </c>
      <c r="D1996" s="3">
        <v>43976</v>
      </c>
      <c r="E1996" s="1">
        <v>7</v>
      </c>
      <c r="F1996" s="2" t="str">
        <f ca="1">IFERROR(__xludf.DUMMYFUNCTION("GOOGLETRANSLATE(I1996,""en"",""pt"")"),"Lassi")</f>
        <v>Lassi</v>
      </c>
      <c r="G1996" s="1" t="s">
        <v>10589</v>
      </c>
      <c r="H1996" s="1" t="s">
        <v>1594</v>
      </c>
      <c r="I1996" s="1" t="str">
        <f ca="1">IFERROR(__xludf.DUMMYFUNCTION("GOOGLETRANSLATE(O1996,""en"",""pt"")"),"13")</f>
        <v>13</v>
      </c>
      <c r="J1996" s="1" t="str">
        <f ca="1">IFERROR(__xludf.DUMMYFUNCTION("GOOGLETRANSLATE(Q1996,""en"",""pt"")"),"Refrigerado")</f>
        <v>Refrigerado</v>
      </c>
      <c r="K1996" s="3">
        <v>43958</v>
      </c>
      <c r="L1996" s="3">
        <v>43971</v>
      </c>
      <c r="M1996" s="1">
        <v>733</v>
      </c>
      <c r="N1996" s="1" t="s">
        <v>10590</v>
      </c>
      <c r="O1996" s="1" t="s">
        <v>10591</v>
      </c>
      <c r="P1996" s="1">
        <v>17</v>
      </c>
      <c r="Q1996" s="1" t="s">
        <v>10592</v>
      </c>
      <c r="R1996">
        <f t="shared" ca="1" si="31"/>
        <v>0</v>
      </c>
      <c r="S1996">
        <f t="shared" ca="1" si="31"/>
        <v>1</v>
      </c>
    </row>
    <row r="1997" spans="1:19" ht="13.2">
      <c r="A1997" s="1" t="s">
        <v>10593</v>
      </c>
      <c r="B1997" s="1">
        <v>63</v>
      </c>
      <c r="C1997" s="1" t="str">
        <f ca="1">IFERROR(__xludf.DUMMYFUNCTION("GOOGLETRANSLATE(D1997,""en"",""pt"")"),"Médio")</f>
        <v>Médio</v>
      </c>
      <c r="D1997" s="3">
        <v>44207</v>
      </c>
      <c r="E1997" s="1">
        <v>7</v>
      </c>
      <c r="F1997" s="2" t="str">
        <f ca="1">IFERROR(__xludf.DUMMYFUNCTION("GOOGLETRANSLATE(I1997,""en"",""pt"")"),"Lassi")</f>
        <v>Lassi</v>
      </c>
      <c r="G1997" s="1" t="s">
        <v>10594</v>
      </c>
      <c r="H1997" s="1" t="s">
        <v>10595</v>
      </c>
      <c r="I1997" s="1" t="str">
        <f ca="1">IFERROR(__xludf.DUMMYFUNCTION("GOOGLETRANSLATE(O1997,""en"",""pt"")"),"17")</f>
        <v>17</v>
      </c>
      <c r="J1997" s="1" t="str">
        <f ca="1">IFERROR(__xludf.DUMMYFUNCTION("GOOGLETRANSLATE(Q1997,""en"",""pt"")"),"Refrigerado")</f>
        <v>Refrigerado</v>
      </c>
      <c r="K1997" s="3">
        <v>44173</v>
      </c>
      <c r="L1997" s="3">
        <v>44190</v>
      </c>
      <c r="M1997" s="1">
        <v>80</v>
      </c>
      <c r="N1997" s="1" t="s">
        <v>2582</v>
      </c>
      <c r="O1997" s="5">
        <v>1796051</v>
      </c>
      <c r="P1997" s="1">
        <v>597</v>
      </c>
      <c r="Q1997" s="1" t="s">
        <v>8948</v>
      </c>
      <c r="R1997">
        <f t="shared" ca="1" si="31"/>
        <v>1</v>
      </c>
      <c r="S1997">
        <f t="shared" ca="1" si="31"/>
        <v>0</v>
      </c>
    </row>
    <row r="1998" spans="1:19" ht="13.2">
      <c r="A1998" s="1" t="s">
        <v>10597</v>
      </c>
      <c r="B1998" s="1">
        <v>18</v>
      </c>
      <c r="C1998" s="1" t="str">
        <f ca="1">IFERROR(__xludf.DUMMYFUNCTION("GOOGLETRANSLATE(D1998,""en"",""pt"")"),"Pequeno")</f>
        <v>Pequeno</v>
      </c>
      <c r="D1998" s="3">
        <v>44081</v>
      </c>
      <c r="E1998" s="1">
        <v>1</v>
      </c>
      <c r="F1998" s="2" t="str">
        <f ca="1">IFERROR(__xludf.DUMMYFUNCTION("GOOGLETRANSLATE(I1998,""en"",""pt"")"),"Leite")</f>
        <v>Leite</v>
      </c>
      <c r="G1998" s="1" t="s">
        <v>10598</v>
      </c>
      <c r="H1998" s="1" t="s">
        <v>10599</v>
      </c>
      <c r="I1998" s="1" t="str">
        <f ca="1">IFERROR(__xludf.DUMMYFUNCTION("GOOGLETRANSLATE(O1998,""en"",""pt"")"),"2")</f>
        <v>2</v>
      </c>
      <c r="J1998" s="1" t="str">
        <f ca="1">IFERROR(__xludf.DUMMYFUNCTION("GOOGLETRANSLATE(Q1998,""en"",""pt"")"),"Pacote de polietileno")</f>
        <v>Pacote de polietileno</v>
      </c>
      <c r="K1998" s="3">
        <v>44063</v>
      </c>
      <c r="L1998" s="3">
        <v>44065</v>
      </c>
      <c r="M1998" s="1">
        <v>2</v>
      </c>
      <c r="N1998" s="1" t="s">
        <v>10600</v>
      </c>
      <c r="O1998" s="1" t="s">
        <v>5648</v>
      </c>
      <c r="P1998" s="1">
        <v>53</v>
      </c>
      <c r="Q1998" s="1" t="s">
        <v>10601</v>
      </c>
      <c r="R1998">
        <f t="shared" ca="1" si="31"/>
        <v>1</v>
      </c>
      <c r="S1998">
        <f t="shared" ca="1" si="31"/>
        <v>0</v>
      </c>
    </row>
    <row r="1999" spans="1:19" ht="13.2">
      <c r="A1999" s="1" t="s">
        <v>10602</v>
      </c>
      <c r="B1999" s="1">
        <v>64</v>
      </c>
      <c r="C1999" s="1" t="str">
        <f ca="1">IFERROR(__xludf.DUMMYFUNCTION("GOOGLETRANSLATE(D1999,""en"",""pt"")"),"Pequeno")</f>
        <v>Pequeno</v>
      </c>
      <c r="D1999" s="3">
        <v>44395</v>
      </c>
      <c r="E1999" s="1">
        <v>5</v>
      </c>
      <c r="F1999" s="2" t="str">
        <f ca="1">IFERROR(__xludf.DUMMYFUNCTION("GOOGLETRANSLATE(I1999,""en"",""pt"")"),"Sorvete")</f>
        <v>Sorvete</v>
      </c>
      <c r="G1999" s="1" t="s">
        <v>10603</v>
      </c>
      <c r="H1999" s="1" t="s">
        <v>1931</v>
      </c>
      <c r="I1999" s="1" t="str">
        <f ca="1">IFERROR(__xludf.DUMMYFUNCTION("GOOGLETRANSLATE(O1999,""en"",""pt"")"),"28")</f>
        <v>28</v>
      </c>
      <c r="J1999" s="1" t="str">
        <f ca="1">IFERROR(__xludf.DUMMYFUNCTION("GOOGLETRANSLATE(Q1999,""en"",""pt"")"),"Congeladas")</f>
        <v>Congeladas</v>
      </c>
      <c r="K1999" s="3">
        <v>44364</v>
      </c>
      <c r="L1999" s="3">
        <v>44392</v>
      </c>
      <c r="M1999" s="1">
        <v>390</v>
      </c>
      <c r="N1999" s="1" t="s">
        <v>3414</v>
      </c>
      <c r="O1999" s="1" t="s">
        <v>10604</v>
      </c>
      <c r="P1999" s="1">
        <v>215</v>
      </c>
      <c r="Q1999" s="1" t="s">
        <v>10606</v>
      </c>
      <c r="R1999">
        <f t="shared" ca="1" si="31"/>
        <v>1</v>
      </c>
      <c r="S1999">
        <f t="shared" ca="1" si="31"/>
        <v>1</v>
      </c>
    </row>
    <row r="2000" spans="1:19" ht="13.2">
      <c r="A2000" s="1" t="s">
        <v>10607</v>
      </c>
      <c r="B2000" s="1">
        <v>41</v>
      </c>
      <c r="C2000" s="1" t="str">
        <f ca="1">IFERROR(__xludf.DUMMYFUNCTION("GOOGLETRANSLATE(D2000,""en"",""pt"")"),"Médio")</f>
        <v>Médio</v>
      </c>
      <c r="D2000" s="3">
        <v>43497</v>
      </c>
      <c r="E2000" s="1">
        <v>10</v>
      </c>
      <c r="F2000" s="2" t="str">
        <f ca="1">IFERROR(__xludf.DUMMYFUNCTION("GOOGLETRANSLATE(I2000,""en"",""pt"")"),"ghee")</f>
        <v>ghee</v>
      </c>
      <c r="G2000" s="1" t="s">
        <v>10608</v>
      </c>
      <c r="H2000" s="1" t="s">
        <v>3091</v>
      </c>
      <c r="I2000" s="1" t="str">
        <f ca="1">IFERROR(__xludf.DUMMYFUNCTION("GOOGLETRANSLATE(O2000,""en"",""pt"")"),"84")</f>
        <v>84</v>
      </c>
      <c r="J2000" s="1" t="str">
        <f ca="1">IFERROR(__xludf.DUMMYFUNCTION("GOOGLETRANSLATE(Q2000,""en"",""pt"")"),"Ambiente")</f>
        <v>Ambiente</v>
      </c>
      <c r="K2000" s="3">
        <v>43461</v>
      </c>
      <c r="L2000" s="3">
        <v>43545</v>
      </c>
      <c r="M2000" s="1">
        <v>41</v>
      </c>
      <c r="N2000" s="1" t="s">
        <v>10609</v>
      </c>
      <c r="O2000" s="1" t="s">
        <v>10610</v>
      </c>
      <c r="P2000" s="1">
        <v>418</v>
      </c>
      <c r="Q2000" s="1" t="s">
        <v>10611</v>
      </c>
      <c r="R2000">
        <f t="shared" ca="1" si="31"/>
        <v>1</v>
      </c>
      <c r="S2000">
        <f t="shared" ca="1" si="31"/>
        <v>1</v>
      </c>
    </row>
    <row r="2001" spans="1:19" ht="13.2">
      <c r="A2001" s="1" t="s">
        <v>10612</v>
      </c>
      <c r="B2001" s="1">
        <v>28</v>
      </c>
      <c r="C2001" s="1" t="str">
        <f ca="1">IFERROR(__xludf.DUMMYFUNCTION("GOOGLETRANSLATE(D2001,""en"",""pt"")"),"Pequeno")</f>
        <v>Pequeno</v>
      </c>
      <c r="D2001" s="3">
        <v>43519</v>
      </c>
      <c r="E2001" s="1">
        <v>9</v>
      </c>
      <c r="F2001" s="2" t="str">
        <f ca="1">IFERROR(__xludf.DUMMYFUNCTION("GOOGLETRANSLATE(I2001,""en"",""pt"")"),"Painel")</f>
        <v>Painel</v>
      </c>
      <c r="G2001" s="1" t="s">
        <v>10613</v>
      </c>
      <c r="H2001" s="1" t="s">
        <v>9028</v>
      </c>
      <c r="I2001" s="1" t="str">
        <f ca="1">IFERROR(__xludf.DUMMYFUNCTION("GOOGLETRANSLATE(O2001,""en"",""pt"")"),"11")</f>
        <v>11</v>
      </c>
      <c r="J2001" s="1" t="str">
        <f ca="1">IFERROR(__xludf.DUMMYFUNCTION("GOOGLETRANSLATE(Q2001,""en"",""pt"")"),"Refrigerado")</f>
        <v>Refrigerado</v>
      </c>
      <c r="K2001" s="3">
        <v>43462</v>
      </c>
      <c r="L2001" s="3">
        <v>43473</v>
      </c>
      <c r="M2001" s="1">
        <v>416</v>
      </c>
      <c r="N2001" s="1" t="s">
        <v>376</v>
      </c>
      <c r="O2001" s="1" t="s">
        <v>10614</v>
      </c>
      <c r="P2001" s="1">
        <v>87</v>
      </c>
      <c r="Q2001" s="1" t="s">
        <v>10616</v>
      </c>
      <c r="R2001">
        <f t="shared" ca="1" si="31"/>
        <v>0</v>
      </c>
      <c r="S2001">
        <f t="shared" ca="1" si="31"/>
        <v>0</v>
      </c>
    </row>
    <row r="2002" spans="1:19" ht="13.2">
      <c r="A2002" s="1" t="s">
        <v>10617</v>
      </c>
      <c r="B2002" s="1">
        <v>18</v>
      </c>
      <c r="C2002" s="1" t="str">
        <f ca="1">IFERROR(__xludf.DUMMYFUNCTION("GOOGLETRANSLATE(D2002,""en"",""pt"")"),"Pequeno")</f>
        <v>Pequeno</v>
      </c>
      <c r="D2002" s="3">
        <v>44360</v>
      </c>
      <c r="E2002" s="1">
        <v>6</v>
      </c>
      <c r="F2002" s="2" t="str">
        <f ca="1">IFERROR(__xludf.DUMMYFUNCTION("GOOGLETRANSLATE(I2002,""en"",""pt"")"),"Coalhada")</f>
        <v>Coalhada</v>
      </c>
      <c r="G2002" s="1" t="s">
        <v>10618</v>
      </c>
      <c r="H2002" s="1" t="s">
        <v>10619</v>
      </c>
      <c r="I2002" s="1" t="str">
        <f ca="1">IFERROR(__xludf.DUMMYFUNCTION("GOOGLETRANSLATE(O2002,""en"",""pt"")"),"5")</f>
        <v>5</v>
      </c>
      <c r="J2002" s="1" t="str">
        <f ca="1">IFERROR(__xludf.DUMMYFUNCTION("GOOGLETRANSLATE(Q2002,""en"",""pt"")"),"Refrigerado")</f>
        <v>Refrigerado</v>
      </c>
      <c r="K2002" s="3">
        <v>44312</v>
      </c>
      <c r="L2002" s="3">
        <v>44317</v>
      </c>
      <c r="M2002" s="1">
        <v>231</v>
      </c>
      <c r="N2002" s="1" t="s">
        <v>9438</v>
      </c>
      <c r="O2002" s="1" t="s">
        <v>10620</v>
      </c>
      <c r="P2002" s="1">
        <v>631</v>
      </c>
      <c r="Q2002" s="1" t="s">
        <v>503</v>
      </c>
      <c r="R2002">
        <f t="shared" ca="1" si="31"/>
        <v>0</v>
      </c>
      <c r="S2002">
        <f t="shared" ca="1" si="31"/>
        <v>1</v>
      </c>
    </row>
    <row r="2003" spans="1:19" ht="13.2">
      <c r="A2003" s="1" t="s">
        <v>10621</v>
      </c>
      <c r="B2003" s="1">
        <v>60</v>
      </c>
      <c r="C2003" s="1" t="str">
        <f ca="1">IFERROR(__xludf.DUMMYFUNCTION("GOOGLETRANSLATE(D2003,""en"",""pt"")"),"Grande")</f>
        <v>Grande</v>
      </c>
      <c r="D2003" s="3">
        <v>44534</v>
      </c>
      <c r="E2003" s="1">
        <v>2</v>
      </c>
      <c r="F2003" s="2" t="str">
        <f ca="1">IFERROR(__xludf.DUMMYFUNCTION("GOOGLETRANSLATE(I2003,""en"",""pt"")"),"Manteiga")</f>
        <v>Manteiga</v>
      </c>
      <c r="G2003" s="1" t="s">
        <v>10622</v>
      </c>
      <c r="H2003" s="1" t="s">
        <v>10623</v>
      </c>
      <c r="I2003" s="1" t="str">
        <f ca="1">IFERROR(__xludf.DUMMYFUNCTION("GOOGLETRANSLATE(O2003,""en"",""pt"")"),"36")</f>
        <v>36</v>
      </c>
      <c r="J2003" s="1" t="str">
        <f ca="1">IFERROR(__xludf.DUMMYFUNCTION("GOOGLETRANSLATE(Q2003,""en"",""pt"")"),"Congeladas")</f>
        <v>Congeladas</v>
      </c>
      <c r="K2003" s="3">
        <v>44482</v>
      </c>
      <c r="L2003" s="3">
        <v>44518</v>
      </c>
      <c r="M2003" s="1">
        <v>292</v>
      </c>
      <c r="N2003" s="1" t="s">
        <v>7950</v>
      </c>
      <c r="O2003" s="1" t="s">
        <v>10624</v>
      </c>
      <c r="P2003" s="1">
        <v>46</v>
      </c>
      <c r="Q2003" s="1" t="s">
        <v>10625</v>
      </c>
      <c r="R2003">
        <f t="shared" ca="1" si="31"/>
        <v>0</v>
      </c>
      <c r="S2003">
        <f t="shared" ca="1" si="31"/>
        <v>0</v>
      </c>
    </row>
    <row r="2004" spans="1:19" ht="13.2">
      <c r="A2004" s="1" t="s">
        <v>10626</v>
      </c>
      <c r="B2004" s="1">
        <v>30</v>
      </c>
      <c r="C2004" s="1" t="str">
        <f ca="1">IFERROR(__xludf.DUMMYFUNCTION("GOOGLETRANSLATE(D2004,""en"",""pt"")"),"Médio")</f>
        <v>Médio</v>
      </c>
      <c r="D2004" s="3">
        <v>44060</v>
      </c>
      <c r="E2004" s="1">
        <v>9</v>
      </c>
      <c r="F2004" s="2" t="str">
        <f ca="1">IFERROR(__xludf.DUMMYFUNCTION("GOOGLETRANSLATE(I2004,""en"",""pt"")"),"Painel")</f>
        <v>Painel</v>
      </c>
      <c r="G2004" s="1" t="s">
        <v>10627</v>
      </c>
      <c r="H2004" s="1" t="s">
        <v>437</v>
      </c>
      <c r="I2004" s="1" t="str">
        <f ca="1">IFERROR(__xludf.DUMMYFUNCTION("GOOGLETRANSLATE(O2004,""en"",""pt"")"),"12")</f>
        <v>12</v>
      </c>
      <c r="J2004" s="1" t="str">
        <f ca="1">IFERROR(__xludf.DUMMYFUNCTION("GOOGLETRANSLATE(Q2004,""en"",""pt"")"),"Refrigerado")</f>
        <v>Refrigerado</v>
      </c>
      <c r="K2004" s="3">
        <v>44024</v>
      </c>
      <c r="L2004" s="3">
        <v>44036</v>
      </c>
      <c r="M2004" s="1">
        <v>481</v>
      </c>
      <c r="N2004" s="1" t="s">
        <v>277</v>
      </c>
      <c r="O2004" s="1" t="s">
        <v>10628</v>
      </c>
      <c r="P2004" s="1">
        <v>331</v>
      </c>
      <c r="Q2004" s="1" t="s">
        <v>10629</v>
      </c>
      <c r="R2004">
        <f t="shared" ca="1" si="31"/>
        <v>1</v>
      </c>
      <c r="S2004">
        <f t="shared" ca="1" si="31"/>
        <v>0</v>
      </c>
    </row>
    <row r="2005" spans="1:19" ht="13.2">
      <c r="A2005" s="1" t="s">
        <v>10630</v>
      </c>
      <c r="B2005" s="1">
        <v>64</v>
      </c>
      <c r="C2005" s="1" t="str">
        <f ca="1">IFERROR(__xludf.DUMMYFUNCTION("GOOGLETRANSLATE(D2005,""en"",""pt"")"),"Médio")</f>
        <v>Médio</v>
      </c>
      <c r="D2005" s="3">
        <v>43880</v>
      </c>
      <c r="E2005" s="1">
        <v>10</v>
      </c>
      <c r="F2005" s="2" t="str">
        <f ca="1">IFERROR(__xludf.DUMMYFUNCTION("GOOGLETRANSLATE(I2005,""en"",""pt"")"),"ghee")</f>
        <v>ghee</v>
      </c>
      <c r="G2005" s="1" t="s">
        <v>10631</v>
      </c>
      <c r="H2005" s="1" t="s">
        <v>8162</v>
      </c>
      <c r="I2005" s="1" t="str">
        <f ca="1">IFERROR(__xludf.DUMMYFUNCTION("GOOGLETRANSLATE(O2005,""en"",""pt"")"),"87")</f>
        <v>87</v>
      </c>
      <c r="J2005" s="1" t="str">
        <f ca="1">IFERROR(__xludf.DUMMYFUNCTION("GOOGLETRANSLATE(Q2005,""en"",""pt"")"),"Ambiente")</f>
        <v>Ambiente</v>
      </c>
      <c r="K2005" s="3">
        <v>43877</v>
      </c>
      <c r="L2005" s="3">
        <v>43964</v>
      </c>
      <c r="M2005" s="1">
        <v>365</v>
      </c>
      <c r="N2005" s="1" t="s">
        <v>8560</v>
      </c>
      <c r="O2005" s="1" t="s">
        <v>10632</v>
      </c>
      <c r="P2005" s="1">
        <v>99</v>
      </c>
      <c r="Q2005" s="1" t="s">
        <v>4111</v>
      </c>
      <c r="R2005">
        <f t="shared" ca="1" si="31"/>
        <v>1</v>
      </c>
      <c r="S2005">
        <f t="shared" ca="1" si="31"/>
        <v>1</v>
      </c>
    </row>
    <row r="2006" spans="1:19" ht="13.2">
      <c r="A2006" s="1" t="s">
        <v>10633</v>
      </c>
      <c r="B2006" s="1">
        <v>30</v>
      </c>
      <c r="C2006" s="1" t="str">
        <f ca="1">IFERROR(__xludf.DUMMYFUNCTION("GOOGLETRANSLATE(D2006,""en"",""pt"")"),"Grande")</f>
        <v>Grande</v>
      </c>
      <c r="D2006" s="3">
        <v>44760</v>
      </c>
      <c r="E2006" s="1">
        <v>1</v>
      </c>
      <c r="F2006" s="2" t="str">
        <f ca="1">IFERROR(__xludf.DUMMYFUNCTION("GOOGLETRANSLATE(I2006,""en"",""pt"")"),"Leite")</f>
        <v>Leite</v>
      </c>
      <c r="G2006" s="1" t="s">
        <v>10634</v>
      </c>
      <c r="H2006" s="1" t="s">
        <v>141</v>
      </c>
      <c r="I2006" s="1" t="str">
        <f ca="1">IFERROR(__xludf.DUMMYFUNCTION("GOOGLETRANSLATE(O2006,""en"",""pt"")"),"30")</f>
        <v>30</v>
      </c>
      <c r="J2006" s="1" t="str">
        <f ca="1">IFERROR(__xludf.DUMMYFUNCTION("GOOGLETRANSLATE(Q2006,""en"",""pt"")"),"Pacote Tetra")</f>
        <v>Pacote Tetra</v>
      </c>
      <c r="K2006" s="3">
        <v>44751</v>
      </c>
      <c r="L2006" s="3">
        <v>44781</v>
      </c>
      <c r="M2006" s="1">
        <v>428</v>
      </c>
      <c r="N2006" s="1" t="s">
        <v>10635</v>
      </c>
      <c r="O2006" s="1" t="s">
        <v>10636</v>
      </c>
      <c r="P2006" s="1">
        <v>218</v>
      </c>
      <c r="Q2006" s="1" t="s">
        <v>10637</v>
      </c>
      <c r="R2006">
        <f t="shared" ca="1" si="31"/>
        <v>0</v>
      </c>
      <c r="S2006">
        <f t="shared" ca="1" si="31"/>
        <v>1</v>
      </c>
    </row>
    <row r="2007" spans="1:19" ht="13.2">
      <c r="A2007" s="1" t="s">
        <v>10638</v>
      </c>
      <c r="B2007" s="1">
        <v>35</v>
      </c>
      <c r="C2007" s="1" t="str">
        <f ca="1">IFERROR(__xludf.DUMMYFUNCTION("GOOGLETRANSLATE(D2007,""en"",""pt"")"),"Pequeno")</f>
        <v>Pequeno</v>
      </c>
      <c r="D2007" s="3">
        <v>43704</v>
      </c>
      <c r="E2007" s="1">
        <v>5</v>
      </c>
      <c r="F2007" s="2" t="str">
        <f ca="1">IFERROR(__xludf.DUMMYFUNCTION("GOOGLETRANSLATE(I2007,""en"",""pt"")"),"Sorvete")</f>
        <v>Sorvete</v>
      </c>
      <c r="G2007" s="1" t="s">
        <v>10639</v>
      </c>
      <c r="H2007" s="1" t="s">
        <v>10640</v>
      </c>
      <c r="I2007" s="1" t="str">
        <f ca="1">IFERROR(__xludf.DUMMYFUNCTION("GOOGLETRANSLATE(O2007,""en"",""pt"")"),"21")</f>
        <v>21</v>
      </c>
      <c r="J2007" s="1" t="str">
        <f ca="1">IFERROR(__xludf.DUMMYFUNCTION("GOOGLETRANSLATE(Q2007,""en"",""pt"")"),"Congeladas")</f>
        <v>Congeladas</v>
      </c>
      <c r="K2007" s="3">
        <v>43653</v>
      </c>
      <c r="L2007" s="3">
        <v>43674</v>
      </c>
      <c r="M2007" s="1">
        <v>11</v>
      </c>
      <c r="N2007" s="1" t="s">
        <v>10641</v>
      </c>
      <c r="O2007" s="1" t="s">
        <v>10642</v>
      </c>
      <c r="P2007" s="1">
        <v>68</v>
      </c>
      <c r="Q2007" s="1" t="s">
        <v>10643</v>
      </c>
      <c r="R2007">
        <f t="shared" ca="1" si="31"/>
        <v>0</v>
      </c>
      <c r="S2007">
        <f t="shared" ca="1" si="31"/>
        <v>0</v>
      </c>
    </row>
    <row r="2008" spans="1:19" ht="13.2">
      <c r="A2008" s="1" t="s">
        <v>10644</v>
      </c>
      <c r="B2008" s="1">
        <v>38</v>
      </c>
      <c r="C2008" s="1" t="str">
        <f ca="1">IFERROR(__xludf.DUMMYFUNCTION("GOOGLETRANSLATE(D2008,""en"",""pt"")"),"Médio")</f>
        <v>Médio</v>
      </c>
      <c r="D2008" s="3">
        <v>43662</v>
      </c>
      <c r="E2008" s="1">
        <v>9</v>
      </c>
      <c r="F2008" s="2" t="str">
        <f ca="1">IFERROR(__xludf.DUMMYFUNCTION("GOOGLETRANSLATE(I2008,""en"",""pt"")"),"Painel")</f>
        <v>Painel</v>
      </c>
      <c r="G2008" s="1" t="s">
        <v>10645</v>
      </c>
      <c r="H2008" s="1" t="s">
        <v>1670</v>
      </c>
      <c r="I2008" s="1" t="str">
        <f ca="1">IFERROR(__xludf.DUMMYFUNCTION("GOOGLETRANSLATE(O2008,""en"",""pt"")"),"9")</f>
        <v>9</v>
      </c>
      <c r="J2008" s="1" t="str">
        <f ca="1">IFERROR(__xludf.DUMMYFUNCTION("GOOGLETRANSLATE(Q2008,""en"",""pt"")"),"Refrigerado")</f>
        <v>Refrigerado</v>
      </c>
      <c r="K2008" s="3">
        <v>43616</v>
      </c>
      <c r="L2008" s="3">
        <v>43625</v>
      </c>
      <c r="M2008" s="1">
        <v>949</v>
      </c>
      <c r="N2008" s="1" t="s">
        <v>10646</v>
      </c>
      <c r="O2008" s="1" t="s">
        <v>10647</v>
      </c>
      <c r="P2008" s="1">
        <v>9</v>
      </c>
      <c r="Q2008" s="1" t="s">
        <v>10648</v>
      </c>
      <c r="R2008">
        <f t="shared" ca="1" si="31"/>
        <v>1</v>
      </c>
      <c r="S2008">
        <f t="shared" ca="1" si="31"/>
        <v>0</v>
      </c>
    </row>
    <row r="2009" spans="1:19" ht="13.2">
      <c r="A2009" s="1" t="s">
        <v>9984</v>
      </c>
      <c r="B2009" s="1">
        <v>64</v>
      </c>
      <c r="C2009" s="1" t="str">
        <f ca="1">IFERROR(__xludf.DUMMYFUNCTION("GOOGLETRANSLATE(D2009,""en"",""pt"")"),"Grande")</f>
        <v>Grande</v>
      </c>
      <c r="D2009" s="3">
        <v>43595</v>
      </c>
      <c r="E2009" s="1">
        <v>6</v>
      </c>
      <c r="F2009" s="2" t="str">
        <f ca="1">IFERROR(__xludf.DUMMYFUNCTION("GOOGLETRANSLATE(I2009,""en"",""pt"")"),"Coalhada")</f>
        <v>Coalhada</v>
      </c>
      <c r="G2009" s="1" t="s">
        <v>10649</v>
      </c>
      <c r="H2009" s="1" t="s">
        <v>10650</v>
      </c>
      <c r="I2009" s="1" t="str">
        <f ca="1">IFERROR(__xludf.DUMMYFUNCTION("GOOGLETRANSLATE(O2009,""en"",""pt"")"),"5")</f>
        <v>5</v>
      </c>
      <c r="J2009" s="1" t="str">
        <f ca="1">IFERROR(__xludf.DUMMYFUNCTION("GOOGLETRANSLATE(Q2009,""en"",""pt"")"),"Refrigerado")</f>
        <v>Refrigerado</v>
      </c>
      <c r="K2009" s="3">
        <v>43574</v>
      </c>
      <c r="L2009" s="3">
        <v>43579</v>
      </c>
      <c r="M2009" s="1">
        <v>277</v>
      </c>
      <c r="N2009" s="1" t="s">
        <v>10651</v>
      </c>
      <c r="O2009" s="1" t="s">
        <v>10652</v>
      </c>
      <c r="P2009" s="1">
        <v>112</v>
      </c>
      <c r="Q2009" s="1" t="s">
        <v>399</v>
      </c>
      <c r="R2009">
        <f t="shared" ca="1" si="31"/>
        <v>1</v>
      </c>
      <c r="S2009">
        <f t="shared" ca="1" si="31"/>
        <v>1</v>
      </c>
    </row>
    <row r="2010" spans="1:19" ht="13.2">
      <c r="A2010" s="1" t="s">
        <v>10653</v>
      </c>
      <c r="B2010" s="1">
        <v>62</v>
      </c>
      <c r="C2010" s="1" t="str">
        <f ca="1">IFERROR(__xludf.DUMMYFUNCTION("GOOGLETRANSLATE(D2010,""en"",""pt"")"),"Grande")</f>
        <v>Grande</v>
      </c>
      <c r="D2010" s="3">
        <v>44630</v>
      </c>
      <c r="E2010" s="1">
        <v>8</v>
      </c>
      <c r="F2010" s="2" t="str">
        <f ca="1">IFERROR(__xludf.DUMMYFUNCTION("GOOGLETRANSLATE(I2010,""en"",""pt"")"),"Soro de leite coalhado")</f>
        <v>Soro de leite coalhado</v>
      </c>
      <c r="G2010" s="1" t="s">
        <v>10654</v>
      </c>
      <c r="H2010" s="1" t="s">
        <v>10655</v>
      </c>
      <c r="I2010" s="1" t="str">
        <f ca="1">IFERROR(__xludf.DUMMYFUNCTION("GOOGLETRANSLATE(O2010,""en"",""pt"")"),"11")</f>
        <v>11</v>
      </c>
      <c r="J2010" s="1" t="str">
        <f ca="1">IFERROR(__xludf.DUMMYFUNCTION("GOOGLETRANSLATE(Q2010,""en"",""pt"")"),"Refrigerado")</f>
        <v>Refrigerado</v>
      </c>
      <c r="K2010" s="3">
        <v>44581</v>
      </c>
      <c r="L2010" s="3">
        <v>44592</v>
      </c>
      <c r="M2010" s="1">
        <v>738</v>
      </c>
      <c r="N2010" s="1" t="s">
        <v>10656</v>
      </c>
      <c r="O2010" s="1" t="s">
        <v>10657</v>
      </c>
      <c r="P2010" s="1">
        <v>226</v>
      </c>
      <c r="Q2010" s="1" t="s">
        <v>10658</v>
      </c>
      <c r="R2010">
        <f t="shared" ca="1" si="31"/>
        <v>1</v>
      </c>
      <c r="S2010">
        <f t="shared" ca="1" si="31"/>
        <v>1</v>
      </c>
    </row>
    <row r="2011" spans="1:19" ht="13.2">
      <c r="A2011" s="1" t="s">
        <v>10659</v>
      </c>
      <c r="B2011" s="1">
        <v>92</v>
      </c>
      <c r="C2011" s="1" t="str">
        <f ca="1">IFERROR(__xludf.DUMMYFUNCTION("GOOGLETRANSLATE(D2011,""en"",""pt"")"),"Pequeno")</f>
        <v>Pequeno</v>
      </c>
      <c r="D2011" s="3">
        <v>44262</v>
      </c>
      <c r="E2011" s="1">
        <v>9</v>
      </c>
      <c r="F2011" s="2" t="str">
        <f ca="1">IFERROR(__xludf.DUMMYFUNCTION("GOOGLETRANSLATE(I2011,""en"",""pt"")"),"Painel")</f>
        <v>Painel</v>
      </c>
      <c r="G2011" s="1" t="s">
        <v>10660</v>
      </c>
      <c r="H2011" s="1" t="s">
        <v>3855</v>
      </c>
      <c r="I2011" s="1" t="str">
        <f ca="1">IFERROR(__xludf.DUMMYFUNCTION("GOOGLETRANSLATE(O2011,""en"",""pt"")"),"12")</f>
        <v>12</v>
      </c>
      <c r="J2011" s="1" t="str">
        <f ca="1">IFERROR(__xludf.DUMMYFUNCTION("GOOGLETRANSLATE(Q2011,""en"",""pt"")"),"Refrigerado")</f>
        <v>Refrigerado</v>
      </c>
      <c r="K2011" s="3">
        <v>44237</v>
      </c>
      <c r="L2011" s="3">
        <v>44249</v>
      </c>
      <c r="M2011" s="1">
        <v>77</v>
      </c>
      <c r="N2011" s="1" t="s">
        <v>9111</v>
      </c>
      <c r="O2011" s="1" t="s">
        <v>10661</v>
      </c>
      <c r="P2011" s="1">
        <v>212</v>
      </c>
      <c r="Q2011" s="1" t="s">
        <v>8554</v>
      </c>
      <c r="R2011">
        <f t="shared" ca="1" si="31"/>
        <v>0</v>
      </c>
      <c r="S2011">
        <f t="shared" ca="1" si="31"/>
        <v>0</v>
      </c>
    </row>
    <row r="2012" spans="1:19" ht="13.2">
      <c r="A2012" s="1" t="s">
        <v>10662</v>
      </c>
      <c r="B2012" s="1">
        <v>98</v>
      </c>
      <c r="C2012" s="1" t="str">
        <f ca="1">IFERROR(__xludf.DUMMYFUNCTION("GOOGLETRANSLATE(D2012,""en"",""pt"")"),"Médio")</f>
        <v>Médio</v>
      </c>
      <c r="D2012" s="3">
        <v>44180</v>
      </c>
      <c r="E2012" s="1">
        <v>1</v>
      </c>
      <c r="F2012" s="2" t="str">
        <f ca="1">IFERROR(__xludf.DUMMYFUNCTION("GOOGLETRANSLATE(I2012,""en"",""pt"")"),"Leite")</f>
        <v>Leite</v>
      </c>
      <c r="G2012" s="1" t="s">
        <v>10663</v>
      </c>
      <c r="H2012" s="1" t="s">
        <v>10664</v>
      </c>
      <c r="I2012" s="1" t="str">
        <f ca="1">IFERROR(__xludf.DUMMYFUNCTION("GOOGLETRANSLATE(O2012,""en"",""pt"")"),"2")</f>
        <v>2</v>
      </c>
      <c r="J2012" s="1" t="str">
        <f ca="1">IFERROR(__xludf.DUMMYFUNCTION("GOOGLETRANSLATE(Q2012,""en"",""pt"")"),"Pacote de polietileno")</f>
        <v>Pacote de polietileno</v>
      </c>
      <c r="K2012" s="3">
        <v>44161</v>
      </c>
      <c r="L2012" s="3">
        <v>44163</v>
      </c>
      <c r="M2012" s="1">
        <v>799</v>
      </c>
      <c r="N2012" s="1" t="s">
        <v>10665</v>
      </c>
      <c r="O2012" s="1" t="s">
        <v>10666</v>
      </c>
      <c r="P2012" s="1">
        <v>103</v>
      </c>
      <c r="Q2012" s="1" t="s">
        <v>10667</v>
      </c>
      <c r="R2012">
        <f t="shared" ca="1" si="31"/>
        <v>0</v>
      </c>
      <c r="S2012">
        <f t="shared" ca="1" si="31"/>
        <v>0</v>
      </c>
    </row>
    <row r="2013" spans="1:19" ht="13.2">
      <c r="A2013" s="1" t="s">
        <v>10668</v>
      </c>
      <c r="B2013" s="1">
        <v>28</v>
      </c>
      <c r="C2013" s="1" t="str">
        <f ca="1">IFERROR(__xludf.DUMMYFUNCTION("GOOGLETRANSLATE(D2013,""en"",""pt"")"),"Médio")</f>
        <v>Médio</v>
      </c>
      <c r="D2013" s="3">
        <v>44129</v>
      </c>
      <c r="E2013" s="1">
        <v>6</v>
      </c>
      <c r="F2013" s="2" t="str">
        <f ca="1">IFERROR(__xludf.DUMMYFUNCTION("GOOGLETRANSLATE(I2013,""en"",""pt"")"),"Coalhada")</f>
        <v>Coalhada</v>
      </c>
      <c r="G2013" s="1" t="s">
        <v>10669</v>
      </c>
      <c r="H2013" s="1" t="s">
        <v>4858</v>
      </c>
      <c r="I2013" s="1" t="str">
        <f ca="1">IFERROR(__xludf.DUMMYFUNCTION("GOOGLETRANSLATE(O2013,""en"",""pt"")"),"5")</f>
        <v>5</v>
      </c>
      <c r="J2013" s="1" t="str">
        <f ca="1">IFERROR(__xludf.DUMMYFUNCTION("GOOGLETRANSLATE(Q2013,""en"",""pt"")"),"Refrigerado")</f>
        <v>Refrigerado</v>
      </c>
      <c r="K2013" s="3">
        <v>44102</v>
      </c>
      <c r="L2013" s="3">
        <v>44107</v>
      </c>
      <c r="M2013" s="1">
        <v>119</v>
      </c>
      <c r="N2013" s="1" t="s">
        <v>10670</v>
      </c>
      <c r="O2013" s="1" t="s">
        <v>10671</v>
      </c>
      <c r="P2013" s="1">
        <v>786</v>
      </c>
      <c r="Q2013" s="1" t="s">
        <v>831</v>
      </c>
      <c r="R2013">
        <f t="shared" ca="1" si="31"/>
        <v>0</v>
      </c>
      <c r="S2013">
        <f t="shared" ca="1" si="31"/>
        <v>0</v>
      </c>
    </row>
    <row r="2014" spans="1:19" ht="13.2">
      <c r="A2014" s="1" t="s">
        <v>10672</v>
      </c>
      <c r="B2014" s="1">
        <v>73</v>
      </c>
      <c r="C2014" s="1" t="str">
        <f ca="1">IFERROR(__xludf.DUMMYFUNCTION("GOOGLETRANSLATE(D2014,""en"",""pt"")"),"Grande")</f>
        <v>Grande</v>
      </c>
      <c r="D2014" s="3">
        <v>44416</v>
      </c>
      <c r="E2014" s="1">
        <v>10</v>
      </c>
      <c r="F2014" s="2" t="str">
        <f ca="1">IFERROR(__xludf.DUMMYFUNCTION("GOOGLETRANSLATE(I2014,""en"",""pt"")"),"ghee")</f>
        <v>ghee</v>
      </c>
      <c r="G2014" s="1" t="s">
        <v>10673</v>
      </c>
      <c r="H2014" s="1" t="s">
        <v>10674</v>
      </c>
      <c r="I2014" s="1" t="str">
        <f ca="1">IFERROR(__xludf.DUMMYFUNCTION("GOOGLETRANSLATE(O2014,""en"",""pt"")"),"141")</f>
        <v>141</v>
      </c>
      <c r="J2014" s="1" t="str">
        <f ca="1">IFERROR(__xludf.DUMMYFUNCTION("GOOGLETRANSLATE(Q2014,""en"",""pt"")"),"Ambiente")</f>
        <v>Ambiente</v>
      </c>
      <c r="K2014" s="3">
        <v>44377</v>
      </c>
      <c r="L2014" s="3">
        <v>44518</v>
      </c>
      <c r="M2014" s="1">
        <v>158</v>
      </c>
      <c r="N2014" s="1" t="s">
        <v>103</v>
      </c>
      <c r="O2014" s="1" t="s">
        <v>10675</v>
      </c>
      <c r="P2014" s="1">
        <v>172</v>
      </c>
      <c r="Q2014" s="1" t="s">
        <v>3418</v>
      </c>
      <c r="R2014">
        <f t="shared" ca="1" si="31"/>
        <v>1</v>
      </c>
      <c r="S2014">
        <f t="shared" ca="1" si="31"/>
        <v>0</v>
      </c>
    </row>
    <row r="2015" spans="1:19" ht="13.2">
      <c r="A2015" s="1" t="s">
        <v>10676</v>
      </c>
      <c r="B2015" s="1">
        <v>40</v>
      </c>
      <c r="C2015" s="1" t="str">
        <f ca="1">IFERROR(__xludf.DUMMYFUNCTION("GOOGLETRANSLATE(D2015,""en"",""pt"")"),"Pequeno")</f>
        <v>Pequeno</v>
      </c>
      <c r="D2015" s="3">
        <v>44723</v>
      </c>
      <c r="E2015" s="1">
        <v>4</v>
      </c>
      <c r="F2015" s="2" t="str">
        <f ca="1">IFERROR(__xludf.DUMMYFUNCTION("GOOGLETRANSLATE(I2015,""en"",""pt"")"),"Iogurte")</f>
        <v>Iogurte</v>
      </c>
      <c r="G2015" s="1" t="s">
        <v>6289</v>
      </c>
      <c r="H2015" s="1" t="s">
        <v>9130</v>
      </c>
      <c r="I2015" s="1" t="str">
        <f ca="1">IFERROR(__xludf.DUMMYFUNCTION("GOOGLETRANSLATE(O2015,""en"",""pt"")"),"24")</f>
        <v>24</v>
      </c>
      <c r="J2015" s="1" t="str">
        <f ca="1">IFERROR(__xludf.DUMMYFUNCTION("GOOGLETRANSLATE(Q2015,""en"",""pt"")"),"Congeladas")</f>
        <v>Congeladas</v>
      </c>
      <c r="K2015" s="3">
        <v>44666</v>
      </c>
      <c r="L2015" s="3">
        <v>44690</v>
      </c>
      <c r="M2015" s="1">
        <v>7</v>
      </c>
      <c r="N2015" s="1" t="s">
        <v>10677</v>
      </c>
      <c r="O2015" s="1" t="s">
        <v>10678</v>
      </c>
      <c r="P2015" s="1">
        <v>0</v>
      </c>
      <c r="Q2015" s="1" t="s">
        <v>10679</v>
      </c>
      <c r="R2015">
        <f t="shared" ca="1" si="31"/>
        <v>0</v>
      </c>
      <c r="S2015">
        <f t="shared" ca="1" si="31"/>
        <v>0</v>
      </c>
    </row>
    <row r="2016" spans="1:19" ht="13.2">
      <c r="A2016" s="1" t="s">
        <v>10680</v>
      </c>
      <c r="B2016" s="1">
        <v>82</v>
      </c>
      <c r="C2016" s="1" t="str">
        <f ca="1">IFERROR(__xludf.DUMMYFUNCTION("GOOGLETRANSLATE(D2016,""en"",""pt"")"),"Grande")</f>
        <v>Grande</v>
      </c>
      <c r="D2016" s="3">
        <v>44274</v>
      </c>
      <c r="E2016" s="1">
        <v>7</v>
      </c>
      <c r="F2016" s="2" t="str">
        <f ca="1">IFERROR(__xludf.DUMMYFUNCTION("GOOGLETRANSLATE(I2016,""en"",""pt"")"),"Lassi")</f>
        <v>Lassi</v>
      </c>
      <c r="G2016" s="1" t="s">
        <v>10681</v>
      </c>
      <c r="H2016" s="1" t="s">
        <v>10682</v>
      </c>
      <c r="I2016" s="1" t="str">
        <f ca="1">IFERROR(__xludf.DUMMYFUNCTION("GOOGLETRANSLATE(O2016,""en"",""pt"")"),"18")</f>
        <v>18</v>
      </c>
      <c r="J2016" s="1" t="str">
        <f ca="1">IFERROR(__xludf.DUMMYFUNCTION("GOOGLETRANSLATE(Q2016,""en"",""pt"")"),"Refrigerado")</f>
        <v>Refrigerado</v>
      </c>
      <c r="K2016" s="3">
        <v>44238</v>
      </c>
      <c r="L2016" s="3">
        <v>44256</v>
      </c>
      <c r="M2016" s="1">
        <v>134</v>
      </c>
      <c r="N2016" s="1" t="s">
        <v>10683</v>
      </c>
      <c r="O2016" s="5">
        <v>1513292</v>
      </c>
      <c r="P2016" s="1">
        <v>199</v>
      </c>
      <c r="Q2016" s="1" t="s">
        <v>10684</v>
      </c>
      <c r="R2016">
        <f t="shared" ca="1" si="31"/>
        <v>1</v>
      </c>
      <c r="S2016">
        <f t="shared" ca="1" si="31"/>
        <v>1</v>
      </c>
    </row>
    <row r="2017" spans="1:19" ht="13.2">
      <c r="A2017" s="1" t="s">
        <v>10685</v>
      </c>
      <c r="B2017" s="1">
        <v>56</v>
      </c>
      <c r="C2017" s="1" t="str">
        <f ca="1">IFERROR(__xludf.DUMMYFUNCTION("GOOGLETRANSLATE(D2017,""en"",""pt"")"),"Grande")</f>
        <v>Grande</v>
      </c>
      <c r="D2017" s="3">
        <v>43634</v>
      </c>
      <c r="E2017" s="1">
        <v>2</v>
      </c>
      <c r="F2017" s="2" t="str">
        <f ca="1">IFERROR(__xludf.DUMMYFUNCTION("GOOGLETRANSLATE(I2017,""en"",""pt"")"),"Manteiga")</f>
        <v>Manteiga</v>
      </c>
      <c r="G2017" s="1" t="s">
        <v>10686</v>
      </c>
      <c r="H2017" s="1" t="s">
        <v>4323</v>
      </c>
      <c r="I2017" s="1" t="str">
        <f ca="1">IFERROR(__xludf.DUMMYFUNCTION("GOOGLETRANSLATE(O2017,""en"",""pt"")"),"26")</f>
        <v>26</v>
      </c>
      <c r="J2017" s="1" t="str">
        <f ca="1">IFERROR(__xludf.DUMMYFUNCTION("GOOGLETRANSLATE(Q2017,""en"",""pt"")"),"Congeladas")</f>
        <v>Congeladas</v>
      </c>
      <c r="K2017" s="3">
        <v>43628</v>
      </c>
      <c r="L2017" s="3">
        <v>43654</v>
      </c>
      <c r="M2017" s="1">
        <v>112</v>
      </c>
      <c r="N2017" s="1" t="s">
        <v>9071</v>
      </c>
      <c r="O2017" s="1" t="s">
        <v>10687</v>
      </c>
      <c r="P2017" s="1">
        <v>186</v>
      </c>
      <c r="Q2017" s="1" t="s">
        <v>10688</v>
      </c>
      <c r="R2017">
        <f t="shared" ca="1" si="31"/>
        <v>0</v>
      </c>
      <c r="S2017">
        <f t="shared" ca="1" si="31"/>
        <v>1</v>
      </c>
    </row>
    <row r="2018" spans="1:19" ht="13.2">
      <c r="A2018" s="1" t="s">
        <v>10689</v>
      </c>
      <c r="B2018" s="1">
        <v>34</v>
      </c>
      <c r="C2018" s="1" t="str">
        <f ca="1">IFERROR(__xludf.DUMMYFUNCTION("GOOGLETRANSLATE(D2018,""en"",""pt"")"),"Pequeno")</f>
        <v>Pequeno</v>
      </c>
      <c r="D2018" s="3">
        <v>44632</v>
      </c>
      <c r="E2018" s="1">
        <v>7</v>
      </c>
      <c r="F2018" s="2" t="str">
        <f ca="1">IFERROR(__xludf.DUMMYFUNCTION("GOOGLETRANSLATE(I2018,""en"",""pt"")"),"Lassi")</f>
        <v>Lassi</v>
      </c>
      <c r="G2018" s="1" t="s">
        <v>10690</v>
      </c>
      <c r="H2018" s="6">
        <v>45400</v>
      </c>
      <c r="I2018" s="1" t="str">
        <f ca="1">IFERROR(__xludf.DUMMYFUNCTION("GOOGLETRANSLATE(O2018,""en"",""pt"")"),"13")</f>
        <v>13</v>
      </c>
      <c r="J2018" s="1" t="str">
        <f ca="1">IFERROR(__xludf.DUMMYFUNCTION("GOOGLETRANSLATE(Q2018,""en"",""pt"")"),"Refrigerado")</f>
        <v>Refrigerado</v>
      </c>
      <c r="K2018" s="3">
        <v>44604</v>
      </c>
      <c r="L2018" s="3">
        <v>44617</v>
      </c>
      <c r="M2018" s="1">
        <v>148</v>
      </c>
      <c r="N2018" s="1" t="s">
        <v>10691</v>
      </c>
      <c r="O2018" s="1" t="s">
        <v>10692</v>
      </c>
      <c r="P2018" s="1">
        <v>485</v>
      </c>
      <c r="Q2018" s="1" t="s">
        <v>10693</v>
      </c>
      <c r="R2018">
        <f t="shared" ca="1" si="31"/>
        <v>0</v>
      </c>
      <c r="S2018">
        <f t="shared" ca="1" si="31"/>
        <v>1</v>
      </c>
    </row>
    <row r="2019" spans="1:19" ht="13.2">
      <c r="A2019" s="1" t="s">
        <v>10694</v>
      </c>
      <c r="B2019" s="1">
        <v>59</v>
      </c>
      <c r="C2019" s="1" t="str">
        <f ca="1">IFERROR(__xludf.DUMMYFUNCTION("GOOGLETRANSLATE(D2019,""en"",""pt"")"),"Grande")</f>
        <v>Grande</v>
      </c>
      <c r="D2019" s="3">
        <v>43476</v>
      </c>
      <c r="E2019" s="1">
        <v>2</v>
      </c>
      <c r="F2019" s="2" t="str">
        <f ca="1">IFERROR(__xludf.DUMMYFUNCTION("GOOGLETRANSLATE(I2019,""en"",""pt"")"),"Manteiga")</f>
        <v>Manteiga</v>
      </c>
      <c r="G2019" s="1" t="s">
        <v>10695</v>
      </c>
      <c r="H2019" s="1" t="s">
        <v>9344</v>
      </c>
      <c r="I2019" s="1" t="str">
        <f ca="1">IFERROR(__xludf.DUMMYFUNCTION("GOOGLETRANSLATE(O2019,""en"",""pt"")"),"36")</f>
        <v>36</v>
      </c>
      <c r="J2019" s="1" t="str">
        <f ca="1">IFERROR(__xludf.DUMMYFUNCTION("GOOGLETRANSLATE(Q2019,""en"",""pt"")"),"Refrigerado")</f>
        <v>Refrigerado</v>
      </c>
      <c r="K2019" s="3">
        <v>43475</v>
      </c>
      <c r="L2019" s="3">
        <v>43511</v>
      </c>
      <c r="M2019" s="1">
        <v>192</v>
      </c>
      <c r="N2019" s="1" t="s">
        <v>1619</v>
      </c>
      <c r="O2019" s="5">
        <v>1259024</v>
      </c>
      <c r="P2019" s="1">
        <v>222</v>
      </c>
      <c r="Q2019" s="1" t="s">
        <v>1860</v>
      </c>
      <c r="R2019">
        <f t="shared" ca="1" si="31"/>
        <v>1</v>
      </c>
      <c r="S2019">
        <f t="shared" ca="1" si="31"/>
        <v>1</v>
      </c>
    </row>
    <row r="2020" spans="1:19" ht="13.2">
      <c r="A2020" s="1" t="s">
        <v>10696</v>
      </c>
      <c r="B2020" s="1">
        <v>82</v>
      </c>
      <c r="C2020" s="1" t="str">
        <f ca="1">IFERROR(__xludf.DUMMYFUNCTION("GOOGLETRANSLATE(D2020,""en"",""pt"")"),"Pequeno")</f>
        <v>Pequeno</v>
      </c>
      <c r="D2020" s="3">
        <v>44610</v>
      </c>
      <c r="E2020" s="1">
        <v>8</v>
      </c>
      <c r="F2020" s="2" t="str">
        <f ca="1">IFERROR(__xludf.DUMMYFUNCTION("GOOGLETRANSLATE(I2020,""en"",""pt"")"),"Soro de leite coalhado")</f>
        <v>Soro de leite coalhado</v>
      </c>
      <c r="G2020" s="1" t="s">
        <v>7699</v>
      </c>
      <c r="H2020" s="1" t="s">
        <v>6686</v>
      </c>
      <c r="I2020" s="1" t="str">
        <f ca="1">IFERROR(__xludf.DUMMYFUNCTION("GOOGLETRANSLATE(O2020,""en"",""pt"")"),"7")</f>
        <v>7</v>
      </c>
      <c r="J2020" s="1" t="str">
        <f ca="1">IFERROR(__xludf.DUMMYFUNCTION("GOOGLETRANSLATE(Q2020,""en"",""pt"")"),"Refrigerado")</f>
        <v>Refrigerado</v>
      </c>
      <c r="K2020" s="3">
        <v>44589</v>
      </c>
      <c r="L2020" s="3">
        <v>44596</v>
      </c>
      <c r="M2020" s="1">
        <v>108</v>
      </c>
      <c r="N2020" s="1" t="s">
        <v>7172</v>
      </c>
      <c r="O2020" s="5" t="s">
        <v>10697</v>
      </c>
      <c r="P2020" s="1">
        <v>88</v>
      </c>
      <c r="Q2020" s="1" t="s">
        <v>10698</v>
      </c>
      <c r="R2020">
        <f t="shared" ca="1" si="31"/>
        <v>0</v>
      </c>
      <c r="S2020">
        <f t="shared" ca="1" si="31"/>
        <v>0</v>
      </c>
    </row>
    <row r="2021" spans="1:19" ht="13.2">
      <c r="A2021" s="1" t="s">
        <v>10699</v>
      </c>
      <c r="B2021" s="1">
        <v>89</v>
      </c>
      <c r="C2021" s="1" t="str">
        <f ca="1">IFERROR(__xludf.DUMMYFUNCTION("GOOGLETRANSLATE(D2021,""en"",""pt"")"),"Pequeno")</f>
        <v>Pequeno</v>
      </c>
      <c r="D2021" s="3">
        <v>43757</v>
      </c>
      <c r="E2021" s="1">
        <v>1</v>
      </c>
      <c r="F2021" s="2" t="str">
        <f ca="1">IFERROR(__xludf.DUMMYFUNCTION("GOOGLETRANSLATE(I2021,""en"",""pt"")"),"Leite")</f>
        <v>Leite</v>
      </c>
      <c r="G2021" s="1" t="s">
        <v>1215</v>
      </c>
      <c r="H2021" s="1" t="s">
        <v>10700</v>
      </c>
      <c r="I2021" s="1" t="str">
        <f ca="1">IFERROR(__xludf.DUMMYFUNCTION("GOOGLETRANSLATE(O2021,""en"",""pt"")"),"28")</f>
        <v>28</v>
      </c>
      <c r="J2021" s="1" t="str">
        <f ca="1">IFERROR(__xludf.DUMMYFUNCTION("GOOGLETRANSLATE(Q2021,""en"",""pt"")"),"Pacote Tetra")</f>
        <v>Pacote Tetra</v>
      </c>
      <c r="K2021" s="3">
        <v>43697</v>
      </c>
      <c r="L2021" s="3">
        <v>43725</v>
      </c>
      <c r="M2021" s="1">
        <v>26</v>
      </c>
      <c r="N2021" s="1" t="s">
        <v>211</v>
      </c>
      <c r="O2021" s="5" t="s">
        <v>10701</v>
      </c>
      <c r="P2021" s="1">
        <v>24</v>
      </c>
      <c r="Q2021" s="1" t="s">
        <v>10703</v>
      </c>
      <c r="R2021">
        <f t="shared" ca="1" si="31"/>
        <v>0</v>
      </c>
      <c r="S2021">
        <f t="shared" ca="1" si="31"/>
        <v>1</v>
      </c>
    </row>
    <row r="2022" spans="1:19" ht="13.2">
      <c r="A2022" s="1" t="s">
        <v>10704</v>
      </c>
      <c r="B2022" s="1">
        <v>25</v>
      </c>
      <c r="C2022" s="1" t="str">
        <f ca="1">IFERROR(__xludf.DUMMYFUNCTION("GOOGLETRANSLATE(D2022,""en"",""pt"")"),"Pequeno")</f>
        <v>Pequeno</v>
      </c>
      <c r="D2022" s="3">
        <v>43579</v>
      </c>
      <c r="E2022" s="1">
        <v>8</v>
      </c>
      <c r="F2022" s="2" t="str">
        <f ca="1">IFERROR(__xludf.DUMMYFUNCTION("GOOGLETRANSLATE(I2022,""en"",""pt"")"),"Soro de leite coalhado")</f>
        <v>Soro de leite coalhado</v>
      </c>
      <c r="G2022" s="1" t="s">
        <v>10705</v>
      </c>
      <c r="H2022" s="1" t="s">
        <v>9410</v>
      </c>
      <c r="I2022" s="1" t="str">
        <f ca="1">IFERROR(__xludf.DUMMYFUNCTION("GOOGLETRANSLATE(O2022,""en"",""pt"")"),"9")</f>
        <v>9</v>
      </c>
      <c r="J2022" s="1" t="str">
        <f ca="1">IFERROR(__xludf.DUMMYFUNCTION("GOOGLETRANSLATE(Q2022,""en"",""pt"")"),"Refrigerado")</f>
        <v>Refrigerado</v>
      </c>
      <c r="K2022" s="3">
        <v>43539</v>
      </c>
      <c r="L2022" s="3">
        <v>43548</v>
      </c>
      <c r="M2022" s="1">
        <v>225</v>
      </c>
      <c r="N2022" s="1" t="s">
        <v>10706</v>
      </c>
      <c r="O2022" s="1" t="s">
        <v>10707</v>
      </c>
      <c r="P2022" s="1">
        <v>68</v>
      </c>
      <c r="Q2022" s="1" t="s">
        <v>1049</v>
      </c>
      <c r="R2022">
        <f t="shared" ca="1" si="31"/>
        <v>1</v>
      </c>
      <c r="S2022">
        <f t="shared" ca="1" si="31"/>
        <v>1</v>
      </c>
    </row>
    <row r="2023" spans="1:19" ht="13.2">
      <c r="A2023" s="1" t="s">
        <v>10708</v>
      </c>
      <c r="B2023" s="1">
        <v>85</v>
      </c>
      <c r="C2023" s="1" t="str">
        <f ca="1">IFERROR(__xludf.DUMMYFUNCTION("GOOGLETRANSLATE(D2023,""en"",""pt"")"),"Grande")</f>
        <v>Grande</v>
      </c>
      <c r="D2023" s="3">
        <v>43763</v>
      </c>
      <c r="E2023" s="1">
        <v>10</v>
      </c>
      <c r="F2023" s="2" t="str">
        <f ca="1">IFERROR(__xludf.DUMMYFUNCTION("GOOGLETRANSLATE(I2023,""en"",""pt"")"),"ghee")</f>
        <v>ghee</v>
      </c>
      <c r="G2023" s="1" t="s">
        <v>10709</v>
      </c>
      <c r="H2023" s="1" t="s">
        <v>10710</v>
      </c>
      <c r="I2023" s="1" t="str">
        <f ca="1">IFERROR(__xludf.DUMMYFUNCTION("GOOGLETRANSLATE(O2023,""en"",""pt"")"),"71")</f>
        <v>71</v>
      </c>
      <c r="J2023" s="1" t="str">
        <f ca="1">IFERROR(__xludf.DUMMYFUNCTION("GOOGLETRANSLATE(Q2023,""en"",""pt"")"),"Ambiente")</f>
        <v>Ambiente</v>
      </c>
      <c r="K2023" s="3">
        <v>43725</v>
      </c>
      <c r="L2023" s="3">
        <v>43796</v>
      </c>
      <c r="M2023" s="1">
        <v>231</v>
      </c>
      <c r="N2023" s="1" t="s">
        <v>10711</v>
      </c>
      <c r="O2023" s="1" t="s">
        <v>10712</v>
      </c>
      <c r="P2023" s="1">
        <v>23</v>
      </c>
      <c r="Q2023" s="1" t="s">
        <v>10713</v>
      </c>
      <c r="R2023">
        <f t="shared" ca="1" si="31"/>
        <v>0</v>
      </c>
      <c r="S2023">
        <f t="shared" ca="1" si="31"/>
        <v>0</v>
      </c>
    </row>
    <row r="2024" spans="1:19" ht="13.2">
      <c r="A2024" s="1" t="s">
        <v>10714</v>
      </c>
      <c r="B2024" s="1">
        <v>17</v>
      </c>
      <c r="C2024" s="1" t="str">
        <f ca="1">IFERROR(__xludf.DUMMYFUNCTION("GOOGLETRANSLATE(D2024,""en"",""pt"")"),"Pequeno")</f>
        <v>Pequeno</v>
      </c>
      <c r="D2024" s="3">
        <v>43939</v>
      </c>
      <c r="E2024" s="1">
        <v>2</v>
      </c>
      <c r="F2024" s="2" t="str">
        <f ca="1">IFERROR(__xludf.DUMMYFUNCTION("GOOGLETRANSLATE(I2024,""en"",""pt"")"),"Manteiga")</f>
        <v>Manteiga</v>
      </c>
      <c r="G2024" s="1" t="s">
        <v>10715</v>
      </c>
      <c r="H2024" s="1" t="s">
        <v>7709</v>
      </c>
      <c r="I2024" s="1" t="str">
        <f ca="1">IFERROR(__xludf.DUMMYFUNCTION("GOOGLETRANSLATE(O2024,""en"",""pt"")"),"38")</f>
        <v>38</v>
      </c>
      <c r="J2024" s="1" t="str">
        <f ca="1">IFERROR(__xludf.DUMMYFUNCTION("GOOGLETRANSLATE(Q2024,""en"",""pt"")"),"Congeladas")</f>
        <v>Congeladas</v>
      </c>
      <c r="K2024" s="3">
        <v>43906</v>
      </c>
      <c r="L2024" s="3">
        <v>43944</v>
      </c>
      <c r="M2024" s="1">
        <v>33</v>
      </c>
      <c r="N2024" s="1" t="s">
        <v>5475</v>
      </c>
      <c r="O2024" s="5">
        <v>272624</v>
      </c>
      <c r="P2024" s="1">
        <v>160</v>
      </c>
      <c r="Q2024" s="1" t="s">
        <v>10716</v>
      </c>
      <c r="R2024">
        <f t="shared" ca="1" si="31"/>
        <v>1</v>
      </c>
      <c r="S2024">
        <f t="shared" ca="1" si="31"/>
        <v>1</v>
      </c>
    </row>
    <row r="2025" spans="1:19" ht="13.2">
      <c r="A2025" s="1" t="s">
        <v>10717</v>
      </c>
      <c r="B2025" s="1">
        <v>60</v>
      </c>
      <c r="C2025" s="1" t="str">
        <f ca="1">IFERROR(__xludf.DUMMYFUNCTION("GOOGLETRANSLATE(D2025,""en"",""pt"")"),"Médio")</f>
        <v>Médio</v>
      </c>
      <c r="D2025" s="3">
        <v>43959</v>
      </c>
      <c r="E2025" s="1">
        <v>7</v>
      </c>
      <c r="F2025" s="2" t="str">
        <f ca="1">IFERROR(__xludf.DUMMYFUNCTION("GOOGLETRANSLATE(I2025,""en"",""pt"")"),"Lassi")</f>
        <v>Lassi</v>
      </c>
      <c r="G2025" s="1" t="s">
        <v>10718</v>
      </c>
      <c r="H2025" s="4">
        <v>45519</v>
      </c>
      <c r="I2025" s="1" t="str">
        <f ca="1">IFERROR(__xludf.DUMMYFUNCTION("GOOGLETRANSLATE(O2025,""en"",""pt"")"),"12")</f>
        <v>12</v>
      </c>
      <c r="J2025" s="1" t="str">
        <f ca="1">IFERROR(__xludf.DUMMYFUNCTION("GOOGLETRANSLATE(Q2025,""en"",""pt"")"),"Refrigerado")</f>
        <v>Refrigerado</v>
      </c>
      <c r="K2025" s="3">
        <v>43955</v>
      </c>
      <c r="L2025" s="3">
        <v>43967</v>
      </c>
      <c r="M2025" s="1">
        <v>107</v>
      </c>
      <c r="N2025" s="1" t="s">
        <v>10719</v>
      </c>
      <c r="O2025" s="1" t="s">
        <v>10720</v>
      </c>
      <c r="P2025" s="1">
        <v>222</v>
      </c>
      <c r="Q2025" s="1" t="s">
        <v>10721</v>
      </c>
      <c r="R2025">
        <f t="shared" ca="1" si="31"/>
        <v>0</v>
      </c>
      <c r="S2025">
        <f t="shared" ca="1" si="31"/>
        <v>0</v>
      </c>
    </row>
    <row r="2026" spans="1:19" ht="13.2">
      <c r="A2026" s="1" t="s">
        <v>10722</v>
      </c>
      <c r="B2026" s="1">
        <v>44</v>
      </c>
      <c r="C2026" s="1" t="str">
        <f ca="1">IFERROR(__xludf.DUMMYFUNCTION("GOOGLETRANSLATE(D2026,""en"",""pt"")"),"Médio")</f>
        <v>Médio</v>
      </c>
      <c r="D2026" s="3">
        <v>43519</v>
      </c>
      <c r="E2026" s="1">
        <v>7</v>
      </c>
      <c r="F2026" s="2" t="str">
        <f ca="1">IFERROR(__xludf.DUMMYFUNCTION("GOOGLETRANSLATE(I2026,""en"",""pt"")"),"Lassi")</f>
        <v>Lassi</v>
      </c>
      <c r="G2026" s="1" t="s">
        <v>4489</v>
      </c>
      <c r="H2026" s="1" t="s">
        <v>10723</v>
      </c>
      <c r="I2026" s="1" t="str">
        <f ca="1">IFERROR(__xludf.DUMMYFUNCTION("GOOGLETRANSLATE(O2026,""en"",""pt"")"),"17")</f>
        <v>17</v>
      </c>
      <c r="J2026" s="1" t="str">
        <f ca="1">IFERROR(__xludf.DUMMYFUNCTION("GOOGLETRANSLATE(Q2026,""en"",""pt"")"),"Refrigerado")</f>
        <v>Refrigerado</v>
      </c>
      <c r="K2026" s="3">
        <v>43473</v>
      </c>
      <c r="L2026" s="3">
        <v>43490</v>
      </c>
      <c r="M2026" s="1">
        <v>209</v>
      </c>
      <c r="N2026" s="1" t="s">
        <v>10724</v>
      </c>
      <c r="O2026" s="1" t="s">
        <v>10725</v>
      </c>
      <c r="P2026" s="1">
        <v>124</v>
      </c>
      <c r="Q2026" s="1" t="s">
        <v>10727</v>
      </c>
      <c r="R2026">
        <f t="shared" ca="1" si="31"/>
        <v>1</v>
      </c>
      <c r="S2026">
        <f t="shared" ca="1" si="31"/>
        <v>0</v>
      </c>
    </row>
    <row r="2027" spans="1:19" ht="13.2">
      <c r="A2027" s="1" t="s">
        <v>10728</v>
      </c>
      <c r="B2027" s="1">
        <v>26</v>
      </c>
      <c r="C2027" s="1" t="str">
        <f ca="1">IFERROR(__xludf.DUMMYFUNCTION("GOOGLETRANSLATE(D2027,""en"",""pt"")"),"Médio")</f>
        <v>Médio</v>
      </c>
      <c r="D2027" s="3">
        <v>43777</v>
      </c>
      <c r="E2027" s="1">
        <v>5</v>
      </c>
      <c r="F2027" s="2" t="str">
        <f ca="1">IFERROR(__xludf.DUMMYFUNCTION("GOOGLETRANSLATE(I2027,""en"",""pt"")"),"Sorvete")</f>
        <v>Sorvete</v>
      </c>
      <c r="G2027" s="1" t="s">
        <v>10729</v>
      </c>
      <c r="H2027" s="1" t="s">
        <v>4323</v>
      </c>
      <c r="I2027" s="1" t="str">
        <f ca="1">IFERROR(__xludf.DUMMYFUNCTION("GOOGLETRANSLATE(O2027,""en"",""pt"")"),"26")</f>
        <v>26</v>
      </c>
      <c r="J2027" s="1" t="str">
        <f ca="1">IFERROR(__xludf.DUMMYFUNCTION("GOOGLETRANSLATE(Q2027,""en"",""pt"")"),"Congeladas")</f>
        <v>Congeladas</v>
      </c>
      <c r="K2027" s="3">
        <v>43760</v>
      </c>
      <c r="L2027" s="3">
        <v>43786</v>
      </c>
      <c r="M2027" s="1">
        <v>709</v>
      </c>
      <c r="N2027" s="1" t="s">
        <v>10730</v>
      </c>
      <c r="O2027" s="1" t="s">
        <v>10731</v>
      </c>
      <c r="P2027" s="1">
        <v>138</v>
      </c>
      <c r="Q2027" s="1" t="s">
        <v>10732</v>
      </c>
      <c r="R2027">
        <f t="shared" ca="1" si="31"/>
        <v>1</v>
      </c>
      <c r="S2027">
        <f t="shared" ca="1" si="31"/>
        <v>0</v>
      </c>
    </row>
    <row r="2028" spans="1:19" ht="13.2">
      <c r="A2028" s="1" t="s">
        <v>10733</v>
      </c>
      <c r="B2028" s="1">
        <v>59</v>
      </c>
      <c r="C2028" s="1" t="str">
        <f ca="1">IFERROR(__xludf.DUMMYFUNCTION("GOOGLETRANSLATE(D2028,""en"",""pt"")"),"Médio")</f>
        <v>Médio</v>
      </c>
      <c r="D2028" s="3">
        <v>44354</v>
      </c>
      <c r="E2028" s="1">
        <v>1</v>
      </c>
      <c r="F2028" s="2" t="str">
        <f ca="1">IFERROR(__xludf.DUMMYFUNCTION("GOOGLETRANSLATE(I2028,""en"",""pt"")"),"Leite")</f>
        <v>Leite</v>
      </c>
      <c r="G2028" s="1" t="s">
        <v>10734</v>
      </c>
      <c r="H2028" s="1" t="s">
        <v>10735</v>
      </c>
      <c r="I2028" s="1" t="str">
        <f ca="1">IFERROR(__xludf.DUMMYFUNCTION("GOOGLETRANSLATE(O2028,""en"",""pt"")"),"1")</f>
        <v>1</v>
      </c>
      <c r="J2028" s="1" t="str">
        <f ca="1">IFERROR(__xludf.DUMMYFUNCTION("GOOGLETRANSLATE(Q2028,""en"",""pt"")"),"Pacote de polietileno")</f>
        <v>Pacote de polietileno</v>
      </c>
      <c r="K2028" s="3">
        <v>44315</v>
      </c>
      <c r="L2028" s="3">
        <v>44316</v>
      </c>
      <c r="M2028" s="1">
        <v>554</v>
      </c>
      <c r="N2028" s="1" t="s">
        <v>9022</v>
      </c>
      <c r="O2028" s="1" t="s">
        <v>10736</v>
      </c>
      <c r="P2028" s="1">
        <v>323</v>
      </c>
      <c r="Q2028" s="1" t="s">
        <v>2333</v>
      </c>
      <c r="R2028">
        <f t="shared" ca="1" si="31"/>
        <v>0</v>
      </c>
      <c r="S2028">
        <f t="shared" ca="1" si="31"/>
        <v>0</v>
      </c>
    </row>
    <row r="2029" spans="1:19" ht="13.2">
      <c r="A2029" s="1" t="s">
        <v>10737</v>
      </c>
      <c r="B2029" s="1">
        <v>58</v>
      </c>
      <c r="C2029" s="1" t="str">
        <f ca="1">IFERROR(__xludf.DUMMYFUNCTION("GOOGLETRANSLATE(D2029,""en"",""pt"")"),"Pequeno")</f>
        <v>Pequeno</v>
      </c>
      <c r="D2029" s="3">
        <v>43866</v>
      </c>
      <c r="E2029" s="1">
        <v>10</v>
      </c>
      <c r="F2029" s="2" t="str">
        <f ca="1">IFERROR(__xludf.DUMMYFUNCTION("GOOGLETRANSLATE(I2029,""en"",""pt"")"),"ghee")</f>
        <v>ghee</v>
      </c>
      <c r="G2029" s="1" t="s">
        <v>10738</v>
      </c>
      <c r="H2029" s="1" t="s">
        <v>10739</v>
      </c>
      <c r="I2029" s="1" t="str">
        <f ca="1">IFERROR(__xludf.DUMMYFUNCTION("GOOGLETRANSLATE(O2029,""en"",""pt"")"),"88")</f>
        <v>88</v>
      </c>
      <c r="J2029" s="1" t="str">
        <f ca="1">IFERROR(__xludf.DUMMYFUNCTION("GOOGLETRANSLATE(Q2029,""en"",""pt"")"),"Ambiente")</f>
        <v>Ambiente</v>
      </c>
      <c r="K2029" s="3">
        <v>43810</v>
      </c>
      <c r="L2029" s="3">
        <v>43898</v>
      </c>
      <c r="M2029" s="1">
        <v>268</v>
      </c>
      <c r="N2029" s="1" t="s">
        <v>10740</v>
      </c>
      <c r="O2029" s="1" t="s">
        <v>10741</v>
      </c>
      <c r="P2029" s="1">
        <v>432</v>
      </c>
      <c r="Q2029" s="1" t="s">
        <v>3839</v>
      </c>
      <c r="R2029">
        <f t="shared" ca="1" si="31"/>
        <v>1</v>
      </c>
      <c r="S2029">
        <f t="shared" ca="1" si="31"/>
        <v>0</v>
      </c>
    </row>
    <row r="2030" spans="1:19" ht="13.2">
      <c r="A2030" s="1" t="s">
        <v>10742</v>
      </c>
      <c r="B2030" s="1">
        <v>59</v>
      </c>
      <c r="C2030" s="1" t="str">
        <f ca="1">IFERROR(__xludf.DUMMYFUNCTION("GOOGLETRANSLATE(D2030,""en"",""pt"")"),"Pequeno")</f>
        <v>Pequeno</v>
      </c>
      <c r="D2030" s="3">
        <v>43934</v>
      </c>
      <c r="E2030" s="1">
        <v>5</v>
      </c>
      <c r="F2030" s="2" t="str">
        <f ca="1">IFERROR(__xludf.DUMMYFUNCTION("GOOGLETRANSLATE(I2030,""en"",""pt"")"),"Sorvete")</f>
        <v>Sorvete</v>
      </c>
      <c r="G2030" s="1" t="s">
        <v>10743</v>
      </c>
      <c r="H2030" s="1" t="s">
        <v>3541</v>
      </c>
      <c r="I2030" s="1" t="str">
        <f ca="1">IFERROR(__xludf.DUMMYFUNCTION("GOOGLETRANSLATE(O2030,""en"",""pt"")"),"24")</f>
        <v>24</v>
      </c>
      <c r="J2030" s="1" t="str">
        <f ca="1">IFERROR(__xludf.DUMMYFUNCTION("GOOGLETRANSLATE(Q2030,""en"",""pt"")"),"Congeladas")</f>
        <v>Congeladas</v>
      </c>
      <c r="K2030" s="3">
        <v>43878</v>
      </c>
      <c r="L2030" s="3">
        <v>43902</v>
      </c>
      <c r="M2030" s="1">
        <v>113</v>
      </c>
      <c r="N2030" s="1" t="s">
        <v>8725</v>
      </c>
      <c r="O2030" s="1" t="s">
        <v>10744</v>
      </c>
      <c r="P2030" s="1">
        <v>126</v>
      </c>
      <c r="Q2030" s="1" t="s">
        <v>1570</v>
      </c>
      <c r="R2030">
        <f t="shared" ca="1" si="31"/>
        <v>0</v>
      </c>
      <c r="S2030">
        <f t="shared" ca="1" si="31"/>
        <v>1</v>
      </c>
    </row>
    <row r="2031" spans="1:19" ht="13.2">
      <c r="A2031" s="1" t="s">
        <v>10746</v>
      </c>
      <c r="B2031" s="1">
        <v>72</v>
      </c>
      <c r="C2031" s="1" t="str">
        <f ca="1">IFERROR(__xludf.DUMMYFUNCTION("GOOGLETRANSLATE(D2031,""en"",""pt"")"),"Grande")</f>
        <v>Grande</v>
      </c>
      <c r="D2031" s="3">
        <v>44403</v>
      </c>
      <c r="E2031" s="1">
        <v>3</v>
      </c>
      <c r="F2031" s="2" t="str">
        <f ca="1">IFERROR(__xludf.DUMMYFUNCTION("GOOGLETRANSLATE(I2031,""en"",""pt"")"),"Queijo")</f>
        <v>Queijo</v>
      </c>
      <c r="G2031" s="1" t="s">
        <v>10747</v>
      </c>
      <c r="H2031" s="1" t="s">
        <v>10748</v>
      </c>
      <c r="I2031" s="1" t="str">
        <f ca="1">IFERROR(__xludf.DUMMYFUNCTION("GOOGLETRANSLATE(O2031,""en"",""pt"")"),"76")</f>
        <v>76</v>
      </c>
      <c r="J2031" s="1" t="str">
        <f ca="1">IFERROR(__xludf.DUMMYFUNCTION("GOOGLETRANSLATE(Q2031,""en"",""pt"")"),"Refrigerado")</f>
        <v>Refrigerado</v>
      </c>
      <c r="K2031" s="3">
        <v>44356</v>
      </c>
      <c r="L2031" s="3">
        <v>44432</v>
      </c>
      <c r="M2031" s="1">
        <v>156</v>
      </c>
      <c r="N2031" s="1" t="s">
        <v>8</v>
      </c>
      <c r="O2031" s="1" t="s">
        <v>10749</v>
      </c>
      <c r="P2031" s="1">
        <v>576</v>
      </c>
      <c r="Q2031" s="1" t="s">
        <v>10750</v>
      </c>
      <c r="R2031">
        <f t="shared" ca="1" si="31"/>
        <v>1</v>
      </c>
      <c r="S2031">
        <f t="shared" ca="1" si="31"/>
        <v>0</v>
      </c>
    </row>
    <row r="2032" spans="1:19" ht="13.2">
      <c r="A2032" s="1" t="s">
        <v>10751</v>
      </c>
      <c r="B2032" s="1">
        <v>36</v>
      </c>
      <c r="C2032" s="1" t="str">
        <f ca="1">IFERROR(__xludf.DUMMYFUNCTION("GOOGLETRANSLATE(D2032,""en"",""pt"")"),"Pequeno")</f>
        <v>Pequeno</v>
      </c>
      <c r="D2032" s="3">
        <v>44618</v>
      </c>
      <c r="E2032" s="1">
        <v>2</v>
      </c>
      <c r="F2032" s="2" t="str">
        <f ca="1">IFERROR(__xludf.DUMMYFUNCTION("GOOGLETRANSLATE(I2032,""en"",""pt"")"),"Manteiga")</f>
        <v>Manteiga</v>
      </c>
      <c r="G2032" s="1" t="s">
        <v>10752</v>
      </c>
      <c r="H2032" s="1" t="s">
        <v>10753</v>
      </c>
      <c r="I2032" s="1" t="str">
        <f ca="1">IFERROR(__xludf.DUMMYFUNCTION("GOOGLETRANSLATE(O2032,""en"",""pt"")"),"38")</f>
        <v>38</v>
      </c>
      <c r="J2032" s="1" t="str">
        <f ca="1">IFERROR(__xludf.DUMMYFUNCTION("GOOGLETRANSLATE(Q2032,""en"",""pt"")"),"Refrigerado")</f>
        <v>Refrigerado</v>
      </c>
      <c r="K2032" s="3">
        <v>44605</v>
      </c>
      <c r="L2032" s="3">
        <v>44643</v>
      </c>
      <c r="M2032" s="1">
        <v>78</v>
      </c>
      <c r="N2032" s="1" t="s">
        <v>10754</v>
      </c>
      <c r="O2032" s="1" t="s">
        <v>10755</v>
      </c>
      <c r="P2032" s="1">
        <v>430</v>
      </c>
      <c r="Q2032" s="1" t="s">
        <v>10757</v>
      </c>
      <c r="R2032">
        <f t="shared" ca="1" si="31"/>
        <v>0</v>
      </c>
      <c r="S2032">
        <f t="shared" ca="1" si="31"/>
        <v>0</v>
      </c>
    </row>
    <row r="2033" spans="1:19" ht="13.2">
      <c r="A2033" s="1" t="s">
        <v>10758</v>
      </c>
      <c r="B2033" s="1">
        <v>23</v>
      </c>
      <c r="C2033" s="1" t="str">
        <f ca="1">IFERROR(__xludf.DUMMYFUNCTION("GOOGLETRANSLATE(D2033,""en"",""pt"")"),"Médio")</f>
        <v>Médio</v>
      </c>
      <c r="D2033" s="3">
        <v>44150</v>
      </c>
      <c r="E2033" s="1">
        <v>4</v>
      </c>
      <c r="F2033" s="2" t="str">
        <f ca="1">IFERROR(__xludf.DUMMYFUNCTION("GOOGLETRANSLATE(I2033,""en"",""pt"")"),"Iogurte")</f>
        <v>Iogurte</v>
      </c>
      <c r="G2033" s="1" t="s">
        <v>10759</v>
      </c>
      <c r="H2033" s="1" t="s">
        <v>3181</v>
      </c>
      <c r="I2033" s="1" t="str">
        <f ca="1">IFERROR(__xludf.DUMMYFUNCTION("GOOGLETRANSLATE(O2033,""en"",""pt"")"),"23")</f>
        <v>23</v>
      </c>
      <c r="J2033" s="1" t="str">
        <f ca="1">IFERROR(__xludf.DUMMYFUNCTION("GOOGLETRANSLATE(Q2033,""en"",""pt"")"),"Congeladas")</f>
        <v>Congeladas</v>
      </c>
      <c r="K2033" s="3">
        <v>44119</v>
      </c>
      <c r="L2033" s="3">
        <v>44142</v>
      </c>
      <c r="M2033" s="1">
        <v>429</v>
      </c>
      <c r="N2033" s="1" t="s">
        <v>8560</v>
      </c>
      <c r="O2033" s="1" t="s">
        <v>10760</v>
      </c>
      <c r="P2033" s="1">
        <v>284</v>
      </c>
      <c r="Q2033" s="1" t="s">
        <v>4836</v>
      </c>
      <c r="R2033">
        <f t="shared" ca="1" si="31"/>
        <v>0</v>
      </c>
      <c r="S2033">
        <f t="shared" ca="1" si="31"/>
        <v>0</v>
      </c>
    </row>
    <row r="2034" spans="1:19" ht="13.2">
      <c r="A2034" s="1" t="s">
        <v>10761</v>
      </c>
      <c r="B2034" s="1">
        <v>68</v>
      </c>
      <c r="C2034" s="1" t="str">
        <f ca="1">IFERROR(__xludf.DUMMYFUNCTION("GOOGLETRANSLATE(D2034,""en"",""pt"")"),"Pequeno")</f>
        <v>Pequeno</v>
      </c>
      <c r="D2034" s="3">
        <v>44908</v>
      </c>
      <c r="E2034" s="1">
        <v>8</v>
      </c>
      <c r="F2034" s="2" t="str">
        <f ca="1">IFERROR(__xludf.DUMMYFUNCTION("GOOGLETRANSLATE(I2034,""en"",""pt"")"),"Soro de leite coalhado")</f>
        <v>Soro de leite coalhado</v>
      </c>
      <c r="G2034" s="1" t="s">
        <v>10762</v>
      </c>
      <c r="H2034" s="1" t="s">
        <v>10763</v>
      </c>
      <c r="I2034" s="1" t="str">
        <f ca="1">IFERROR(__xludf.DUMMYFUNCTION("GOOGLETRANSLATE(O2034,""en"",""pt"")"),"10")</f>
        <v>10</v>
      </c>
      <c r="J2034" s="1" t="str">
        <f ca="1">IFERROR(__xludf.DUMMYFUNCTION("GOOGLETRANSLATE(Q2034,""en"",""pt"")"),"Refrigerado")</f>
        <v>Refrigerado</v>
      </c>
      <c r="K2034" s="3">
        <v>44884</v>
      </c>
      <c r="L2034" s="3">
        <v>44894</v>
      </c>
      <c r="M2034" s="1">
        <v>79</v>
      </c>
      <c r="N2034" s="1" t="s">
        <v>5222</v>
      </c>
      <c r="O2034" s="1" t="s">
        <v>10764</v>
      </c>
      <c r="P2034" s="1">
        <v>40</v>
      </c>
      <c r="Q2034" s="1" t="s">
        <v>10766</v>
      </c>
      <c r="R2034">
        <f t="shared" ca="1" si="31"/>
        <v>0</v>
      </c>
      <c r="S2034">
        <f t="shared" ca="1" si="31"/>
        <v>0</v>
      </c>
    </row>
    <row r="2035" spans="1:19" ht="13.2">
      <c r="A2035" s="1" t="s">
        <v>10767</v>
      </c>
      <c r="B2035" s="1">
        <v>74</v>
      </c>
      <c r="C2035" s="1" t="str">
        <f ca="1">IFERROR(__xludf.DUMMYFUNCTION("GOOGLETRANSLATE(D2035,""en"",""pt"")"),"Médio")</f>
        <v>Médio</v>
      </c>
      <c r="D2035" s="3">
        <v>43704</v>
      </c>
      <c r="E2035" s="1">
        <v>5</v>
      </c>
      <c r="F2035" s="2" t="str">
        <f ca="1">IFERROR(__xludf.DUMMYFUNCTION("GOOGLETRANSLATE(I2035,""en"",""pt"")"),"Sorvete")</f>
        <v>Sorvete</v>
      </c>
      <c r="G2035" s="1" t="s">
        <v>10768</v>
      </c>
      <c r="H2035" s="1" t="s">
        <v>10769</v>
      </c>
      <c r="I2035" s="1" t="str">
        <f ca="1">IFERROR(__xludf.DUMMYFUNCTION("GOOGLETRANSLATE(O2035,""en"",""pt"")"),"29")</f>
        <v>29</v>
      </c>
      <c r="J2035" s="1" t="str">
        <f ca="1">IFERROR(__xludf.DUMMYFUNCTION("GOOGLETRANSLATE(Q2035,""en"",""pt"")"),"Congeladas")</f>
        <v>Congeladas</v>
      </c>
      <c r="K2035" s="3">
        <v>43674</v>
      </c>
      <c r="L2035" s="3">
        <v>43703</v>
      </c>
      <c r="M2035" s="1">
        <v>552</v>
      </c>
      <c r="N2035" s="1" t="s">
        <v>10770</v>
      </c>
      <c r="O2035" s="1" t="s">
        <v>10771</v>
      </c>
      <c r="P2035" s="1">
        <v>31</v>
      </c>
      <c r="Q2035" s="1" t="s">
        <v>2681</v>
      </c>
      <c r="R2035">
        <f t="shared" ca="1" si="31"/>
        <v>1</v>
      </c>
      <c r="S2035">
        <f t="shared" ca="1" si="31"/>
        <v>1</v>
      </c>
    </row>
    <row r="2036" spans="1:19" ht="13.2">
      <c r="A2036" s="1" t="s">
        <v>10773</v>
      </c>
      <c r="B2036" s="1">
        <v>83</v>
      </c>
      <c r="C2036" s="1" t="str">
        <f ca="1">IFERROR(__xludf.DUMMYFUNCTION("GOOGLETRANSLATE(D2036,""en"",""pt"")"),"Pequeno")</f>
        <v>Pequeno</v>
      </c>
      <c r="D2036" s="3">
        <v>44522</v>
      </c>
      <c r="E2036" s="1">
        <v>10</v>
      </c>
      <c r="F2036" s="2" t="str">
        <f ca="1">IFERROR(__xludf.DUMMYFUNCTION("GOOGLETRANSLATE(I2036,""en"",""pt"")"),"ghee")</f>
        <v>ghee</v>
      </c>
      <c r="G2036" s="1" t="s">
        <v>3119</v>
      </c>
      <c r="H2036" s="1" t="s">
        <v>10774</v>
      </c>
      <c r="I2036" s="1" t="str">
        <f ca="1">IFERROR(__xludf.DUMMYFUNCTION("GOOGLETRANSLATE(O2036,""en"",""pt"")"),"108")</f>
        <v>108</v>
      </c>
      <c r="J2036" s="1" t="str">
        <f ca="1">IFERROR(__xludf.DUMMYFUNCTION("GOOGLETRANSLATE(Q2036,""en"",""pt"")"),"Ambiente")</f>
        <v>Ambiente</v>
      </c>
      <c r="K2036" s="3">
        <v>44493</v>
      </c>
      <c r="L2036" s="3">
        <v>44601</v>
      </c>
      <c r="M2036" s="1">
        <v>20</v>
      </c>
      <c r="N2036" s="1" t="s">
        <v>10775</v>
      </c>
      <c r="O2036" s="5" t="s">
        <v>10776</v>
      </c>
      <c r="P2036" s="1">
        <v>17</v>
      </c>
      <c r="Q2036" s="1" t="s">
        <v>10777</v>
      </c>
      <c r="R2036">
        <f t="shared" ca="1" si="31"/>
        <v>1</v>
      </c>
      <c r="S2036">
        <f t="shared" ca="1" si="31"/>
        <v>0</v>
      </c>
    </row>
    <row r="2037" spans="1:19" ht="13.2">
      <c r="A2037" s="1" t="s">
        <v>10778</v>
      </c>
      <c r="B2037" s="1">
        <v>44</v>
      </c>
      <c r="C2037" s="1" t="str">
        <f ca="1">IFERROR(__xludf.DUMMYFUNCTION("GOOGLETRANSLATE(D2037,""en"",""pt"")"),"Pequeno")</f>
        <v>Pequeno</v>
      </c>
      <c r="D2037" s="3">
        <v>43909</v>
      </c>
      <c r="E2037" s="1">
        <v>2</v>
      </c>
      <c r="F2037" s="2" t="str">
        <f ca="1">IFERROR(__xludf.DUMMYFUNCTION("GOOGLETRANSLATE(I2037,""en"",""pt"")"),"Manteiga")</f>
        <v>Manteiga</v>
      </c>
      <c r="G2037" s="1" t="s">
        <v>2472</v>
      </c>
      <c r="H2037" s="1" t="s">
        <v>10176</v>
      </c>
      <c r="I2037" s="1" t="str">
        <f ca="1">IFERROR(__xludf.DUMMYFUNCTION("GOOGLETRANSLATE(O2037,""en"",""pt"")"),"33")</f>
        <v>33</v>
      </c>
      <c r="J2037" s="1" t="str">
        <f ca="1">IFERROR(__xludf.DUMMYFUNCTION("GOOGLETRANSLATE(Q2037,""en"",""pt"")"),"Congeladas")</f>
        <v>Congeladas</v>
      </c>
      <c r="K2037" s="3">
        <v>43886</v>
      </c>
      <c r="L2037" s="3">
        <v>43919</v>
      </c>
      <c r="M2037" s="1">
        <v>39</v>
      </c>
      <c r="N2037" s="1" t="s">
        <v>4632</v>
      </c>
      <c r="O2037" s="7">
        <v>165912</v>
      </c>
      <c r="P2037" s="1">
        <v>32</v>
      </c>
      <c r="Q2037" s="1" t="s">
        <v>10779</v>
      </c>
      <c r="R2037">
        <f t="shared" ca="1" si="31"/>
        <v>1</v>
      </c>
      <c r="S2037">
        <f t="shared" ca="1" si="31"/>
        <v>1</v>
      </c>
    </row>
    <row r="2038" spans="1:19" ht="13.2">
      <c r="A2038" s="1" t="s">
        <v>10780</v>
      </c>
      <c r="B2038" s="1">
        <v>17</v>
      </c>
      <c r="C2038" s="1" t="str">
        <f ca="1">IFERROR(__xludf.DUMMYFUNCTION("GOOGLETRANSLATE(D2038,""en"",""pt"")"),"Pequeno")</f>
        <v>Pequeno</v>
      </c>
      <c r="D2038" s="3">
        <v>44096</v>
      </c>
      <c r="E2038" s="1">
        <v>7</v>
      </c>
      <c r="F2038" s="2" t="str">
        <f ca="1">IFERROR(__xludf.DUMMYFUNCTION("GOOGLETRANSLATE(I2038,""en"",""pt"")"),"Lassi")</f>
        <v>Lassi</v>
      </c>
      <c r="G2038" s="1" t="s">
        <v>10781</v>
      </c>
      <c r="H2038" s="1" t="s">
        <v>10782</v>
      </c>
      <c r="I2038" s="1" t="str">
        <f ca="1">IFERROR(__xludf.DUMMYFUNCTION("GOOGLETRANSLATE(O2038,""en"",""pt"")"),"13")</f>
        <v>13</v>
      </c>
      <c r="J2038" s="1" t="str">
        <f ca="1">IFERROR(__xludf.DUMMYFUNCTION("GOOGLETRANSLATE(Q2038,""en"",""pt"")"),"Refrigerado")</f>
        <v>Refrigerado</v>
      </c>
      <c r="K2038" s="3">
        <v>44055</v>
      </c>
      <c r="L2038" s="3">
        <v>44068</v>
      </c>
      <c r="M2038" s="1">
        <v>399</v>
      </c>
      <c r="N2038" s="1" t="s">
        <v>2371</v>
      </c>
      <c r="O2038" s="1" t="s">
        <v>10783</v>
      </c>
      <c r="P2038" s="1">
        <v>361</v>
      </c>
      <c r="Q2038" s="1" t="s">
        <v>10784</v>
      </c>
      <c r="R2038">
        <f t="shared" ca="1" si="31"/>
        <v>1</v>
      </c>
      <c r="S2038">
        <f t="shared" ca="1" si="31"/>
        <v>1</v>
      </c>
    </row>
    <row r="2039" spans="1:19" ht="13.2">
      <c r="A2039" s="1" t="s">
        <v>10785</v>
      </c>
      <c r="B2039" s="1">
        <v>95</v>
      </c>
      <c r="C2039" s="1" t="str">
        <f ca="1">IFERROR(__xludf.DUMMYFUNCTION("GOOGLETRANSLATE(D2039,""en"",""pt"")"),"Médio")</f>
        <v>Médio</v>
      </c>
      <c r="D2039" s="3">
        <v>44647</v>
      </c>
      <c r="E2039" s="1">
        <v>6</v>
      </c>
      <c r="F2039" s="2" t="str">
        <f ca="1">IFERROR(__xludf.DUMMYFUNCTION("GOOGLETRANSLATE(I2039,""en"",""pt"")"),"Coalhada")</f>
        <v>Coalhada</v>
      </c>
      <c r="G2039" s="1" t="s">
        <v>10786</v>
      </c>
      <c r="H2039" s="1" t="s">
        <v>2434</v>
      </c>
      <c r="I2039" s="1" t="str">
        <f ca="1">IFERROR(__xludf.DUMMYFUNCTION("GOOGLETRANSLATE(O2039,""en"",""pt"")"),"6")</f>
        <v>6</v>
      </c>
      <c r="J2039" s="1" t="str">
        <f ca="1">IFERROR(__xludf.DUMMYFUNCTION("GOOGLETRANSLATE(Q2039,""en"",""pt"")"),"Refrigerado")</f>
        <v>Refrigerado</v>
      </c>
      <c r="K2039" s="3">
        <v>44589</v>
      </c>
      <c r="L2039" s="3">
        <v>44595</v>
      </c>
      <c r="M2039" s="1">
        <v>193</v>
      </c>
      <c r="N2039" s="1" t="s">
        <v>10787</v>
      </c>
      <c r="O2039" s="1" t="s">
        <v>10788</v>
      </c>
      <c r="P2039" s="1">
        <v>430</v>
      </c>
      <c r="Q2039" s="1" t="s">
        <v>2542</v>
      </c>
      <c r="R2039">
        <f t="shared" ca="1" si="31"/>
        <v>0</v>
      </c>
      <c r="S2039">
        <f t="shared" ca="1" si="31"/>
        <v>0</v>
      </c>
    </row>
    <row r="2040" spans="1:19" ht="13.2">
      <c r="A2040" s="1" t="s">
        <v>10789</v>
      </c>
      <c r="B2040" s="1">
        <v>92</v>
      </c>
      <c r="C2040" s="1" t="str">
        <f ca="1">IFERROR(__xludf.DUMMYFUNCTION("GOOGLETRANSLATE(D2040,""en"",""pt"")"),"Pequeno")</f>
        <v>Pequeno</v>
      </c>
      <c r="D2040" s="3">
        <v>44923</v>
      </c>
      <c r="E2040" s="1">
        <v>1</v>
      </c>
      <c r="F2040" s="2" t="str">
        <f ca="1">IFERROR(__xludf.DUMMYFUNCTION("GOOGLETRANSLATE(I2040,""en"",""pt"")"),"Leite")</f>
        <v>Leite</v>
      </c>
      <c r="G2040" s="1" t="s">
        <v>10790</v>
      </c>
      <c r="H2040" s="1" t="s">
        <v>5235</v>
      </c>
      <c r="I2040" s="1" t="str">
        <f ca="1">IFERROR(__xludf.DUMMYFUNCTION("GOOGLETRANSLATE(O2040,""en"",""pt"")"),"2")</f>
        <v>2</v>
      </c>
      <c r="J2040" s="1" t="str">
        <f ca="1">IFERROR(__xludf.DUMMYFUNCTION("GOOGLETRANSLATE(Q2040,""en"",""pt"")"),"Pacote de polietileno")</f>
        <v>Pacote de polietileno</v>
      </c>
      <c r="K2040" s="3">
        <v>44877</v>
      </c>
      <c r="L2040" s="3">
        <v>44879</v>
      </c>
      <c r="M2040" s="1">
        <v>410</v>
      </c>
      <c r="N2040" s="1" t="s">
        <v>6603</v>
      </c>
      <c r="O2040" s="1" t="s">
        <v>10791</v>
      </c>
      <c r="P2040" s="1">
        <v>343</v>
      </c>
      <c r="Q2040" s="1" t="s">
        <v>10792</v>
      </c>
      <c r="R2040">
        <f t="shared" ca="1" si="31"/>
        <v>0</v>
      </c>
      <c r="S2040">
        <f t="shared" ca="1" si="31"/>
        <v>0</v>
      </c>
    </row>
    <row r="2041" spans="1:19" ht="13.2">
      <c r="A2041" s="1" t="s">
        <v>10029</v>
      </c>
      <c r="B2041" s="1">
        <v>88</v>
      </c>
      <c r="C2041" s="1" t="str">
        <f ca="1">IFERROR(__xludf.DUMMYFUNCTION("GOOGLETRANSLATE(D2041,""en"",""pt"")"),"Pequeno")</f>
        <v>Pequeno</v>
      </c>
      <c r="D2041" s="3">
        <v>43757</v>
      </c>
      <c r="E2041" s="1">
        <v>3</v>
      </c>
      <c r="F2041" s="2" t="str">
        <f ca="1">IFERROR(__xludf.DUMMYFUNCTION("GOOGLETRANSLATE(I2041,""en"",""pt"")"),"Queijo")</f>
        <v>Queijo</v>
      </c>
      <c r="G2041" s="1" t="s">
        <v>10793</v>
      </c>
      <c r="H2041" s="1" t="s">
        <v>7552</v>
      </c>
      <c r="I2041" s="1" t="str">
        <f ca="1">IFERROR(__xludf.DUMMYFUNCTION("GOOGLETRANSLATE(O2041,""en"",""pt"")"),"53")</f>
        <v>53</v>
      </c>
      <c r="J2041" s="1" t="str">
        <f ca="1">IFERROR(__xludf.DUMMYFUNCTION("GOOGLETRANSLATE(Q2041,""en"",""pt"")"),"Refrigerado")</f>
        <v>Refrigerado</v>
      </c>
      <c r="K2041" s="3">
        <v>43733</v>
      </c>
      <c r="L2041" s="3">
        <v>43786</v>
      </c>
      <c r="M2041" s="1">
        <v>68</v>
      </c>
      <c r="N2041" s="1" t="s">
        <v>3372</v>
      </c>
      <c r="O2041" s="5">
        <v>445994</v>
      </c>
      <c r="P2041" s="1">
        <v>388</v>
      </c>
      <c r="Q2041" s="1" t="s">
        <v>10406</v>
      </c>
      <c r="R2041">
        <f t="shared" ca="1" si="31"/>
        <v>0</v>
      </c>
      <c r="S2041">
        <f t="shared" ca="1" si="31"/>
        <v>0</v>
      </c>
    </row>
    <row r="2042" spans="1:19" ht="13.2">
      <c r="A2042" s="1" t="s">
        <v>10794</v>
      </c>
      <c r="B2042" s="1">
        <v>93</v>
      </c>
      <c r="C2042" s="1" t="str">
        <f ca="1">IFERROR(__xludf.DUMMYFUNCTION("GOOGLETRANSLATE(D2042,""en"",""pt"")"),"Médio")</f>
        <v>Médio</v>
      </c>
      <c r="D2042" s="3">
        <v>44046</v>
      </c>
      <c r="E2042" s="1">
        <v>8</v>
      </c>
      <c r="F2042" s="2" t="str">
        <f ca="1">IFERROR(__xludf.DUMMYFUNCTION("GOOGLETRANSLATE(I2042,""en"",""pt"")"),"Soro de leite coalhado")</f>
        <v>Soro de leite coalhado</v>
      </c>
      <c r="G2042" s="1" t="s">
        <v>10795</v>
      </c>
      <c r="H2042" s="1" t="s">
        <v>2876</v>
      </c>
      <c r="I2042" s="1" t="str">
        <f ca="1">IFERROR(__xludf.DUMMYFUNCTION("GOOGLETRANSLATE(O2042,""en"",""pt"")"),"8")</f>
        <v>8</v>
      </c>
      <c r="J2042" s="1" t="str">
        <f ca="1">IFERROR(__xludf.DUMMYFUNCTION("GOOGLETRANSLATE(Q2042,""en"",""pt"")"),"Refrigerado")</f>
        <v>Refrigerado</v>
      </c>
      <c r="K2042" s="3">
        <v>43993</v>
      </c>
      <c r="L2042" s="3">
        <v>44001</v>
      </c>
      <c r="M2042" s="1">
        <v>193</v>
      </c>
      <c r="N2042" s="1" t="s">
        <v>10796</v>
      </c>
      <c r="O2042" s="1" t="s">
        <v>10797</v>
      </c>
      <c r="P2042" s="1">
        <v>488</v>
      </c>
      <c r="Q2042" s="1" t="s">
        <v>10799</v>
      </c>
      <c r="R2042">
        <f t="shared" ca="1" si="31"/>
        <v>1</v>
      </c>
      <c r="S2042">
        <f t="shared" ca="1" si="31"/>
        <v>0</v>
      </c>
    </row>
    <row r="2043" spans="1:19" ht="13.2">
      <c r="A2043" s="1" t="s">
        <v>10800</v>
      </c>
      <c r="B2043" s="1">
        <v>19</v>
      </c>
      <c r="C2043" s="1" t="str">
        <f ca="1">IFERROR(__xludf.DUMMYFUNCTION("GOOGLETRANSLATE(D2043,""en"",""pt"")"),"Grande")</f>
        <v>Grande</v>
      </c>
      <c r="D2043" s="3">
        <v>43987</v>
      </c>
      <c r="E2043" s="1">
        <v>7</v>
      </c>
      <c r="F2043" s="2" t="str">
        <f ca="1">IFERROR(__xludf.DUMMYFUNCTION("GOOGLETRANSLATE(I2043,""en"",""pt"")"),"Lassi")</f>
        <v>Lassi</v>
      </c>
      <c r="G2043" s="1" t="s">
        <v>10801</v>
      </c>
      <c r="H2043" s="1" t="s">
        <v>10802</v>
      </c>
      <c r="I2043" s="1" t="str">
        <f ca="1">IFERROR(__xludf.DUMMYFUNCTION("GOOGLETRANSLATE(O2043,""en"",""pt"")"),"14")</f>
        <v>14</v>
      </c>
      <c r="J2043" s="1" t="str">
        <f ca="1">IFERROR(__xludf.DUMMYFUNCTION("GOOGLETRANSLATE(Q2043,""en"",""pt"")"),"Refrigerado")</f>
        <v>Refrigerado</v>
      </c>
      <c r="K2043" s="3">
        <v>43934</v>
      </c>
      <c r="L2043" s="3">
        <v>43948</v>
      </c>
      <c r="M2043" s="1">
        <v>50</v>
      </c>
      <c r="N2043" s="1" t="s">
        <v>2340</v>
      </c>
      <c r="O2043" s="5">
        <v>960345</v>
      </c>
      <c r="P2043" s="1">
        <v>569</v>
      </c>
      <c r="Q2043" s="1" t="s">
        <v>6361</v>
      </c>
      <c r="R2043">
        <f t="shared" ca="1" si="31"/>
        <v>0</v>
      </c>
      <c r="S2043">
        <f t="shared" ca="1" si="31"/>
        <v>0</v>
      </c>
    </row>
    <row r="2044" spans="1:19" ht="13.2">
      <c r="A2044" s="1" t="s">
        <v>10803</v>
      </c>
      <c r="B2044" s="1">
        <v>79</v>
      </c>
      <c r="C2044" s="1" t="str">
        <f ca="1">IFERROR(__xludf.DUMMYFUNCTION("GOOGLETRANSLATE(D2044,""en"",""pt"")"),"Médio")</f>
        <v>Médio</v>
      </c>
      <c r="D2044" s="3">
        <v>43692</v>
      </c>
      <c r="E2044" s="1">
        <v>7</v>
      </c>
      <c r="F2044" s="2" t="str">
        <f ca="1">IFERROR(__xludf.DUMMYFUNCTION("GOOGLETRANSLATE(I2044,""en"",""pt"")"),"Lassi")</f>
        <v>Lassi</v>
      </c>
      <c r="G2044" s="1" t="s">
        <v>10804</v>
      </c>
      <c r="H2044" s="1" t="s">
        <v>10805</v>
      </c>
      <c r="I2044" s="1" t="str">
        <f ca="1">IFERROR(__xludf.DUMMYFUNCTION("GOOGLETRANSLATE(O2044,""en"",""pt"")"),"13")</f>
        <v>13</v>
      </c>
      <c r="J2044" s="1" t="str">
        <f ca="1">IFERROR(__xludf.DUMMYFUNCTION("GOOGLETRANSLATE(Q2044,""en"",""pt"")"),"Refrigerado")</f>
        <v>Refrigerado</v>
      </c>
      <c r="K2044" s="3">
        <v>43657</v>
      </c>
      <c r="L2044" s="3">
        <v>43670</v>
      </c>
      <c r="M2044" s="1">
        <v>429</v>
      </c>
      <c r="N2044" s="1" t="s">
        <v>8464</v>
      </c>
      <c r="O2044" s="1" t="s">
        <v>10806</v>
      </c>
      <c r="P2044" s="1">
        <v>197</v>
      </c>
      <c r="Q2044" s="1" t="s">
        <v>10807</v>
      </c>
      <c r="R2044">
        <f t="shared" ca="1" si="31"/>
        <v>0</v>
      </c>
      <c r="S2044">
        <f t="shared" ca="1" si="31"/>
        <v>1</v>
      </c>
    </row>
    <row r="2045" spans="1:19" ht="13.2">
      <c r="A2045" s="1" t="s">
        <v>10808</v>
      </c>
      <c r="B2045" s="1">
        <v>27</v>
      </c>
      <c r="C2045" s="1" t="str">
        <f ca="1">IFERROR(__xludf.DUMMYFUNCTION("GOOGLETRANSLATE(D2045,""en"",""pt"")"),"Médio")</f>
        <v>Médio</v>
      </c>
      <c r="D2045" s="3">
        <v>43897</v>
      </c>
      <c r="E2045" s="1">
        <v>1</v>
      </c>
      <c r="F2045" s="2" t="str">
        <f ca="1">IFERROR(__xludf.DUMMYFUNCTION("GOOGLETRANSLATE(I2045,""en"",""pt"")"),"Leite")</f>
        <v>Leite</v>
      </c>
      <c r="G2045" s="1" t="s">
        <v>10809</v>
      </c>
      <c r="H2045" s="1" t="s">
        <v>10810</v>
      </c>
      <c r="I2045" s="1" t="str">
        <f ca="1">IFERROR(__xludf.DUMMYFUNCTION("GOOGLETRANSLATE(O2045,""en"",""pt"")"),"22")</f>
        <v>22</v>
      </c>
      <c r="J2045" s="1" t="str">
        <f ca="1">IFERROR(__xludf.DUMMYFUNCTION("GOOGLETRANSLATE(Q2045,""en"",""pt"")"),"Pacote Tetra")</f>
        <v>Pacote Tetra</v>
      </c>
      <c r="K2045" s="3">
        <v>43860</v>
      </c>
      <c r="L2045" s="3">
        <v>43882</v>
      </c>
      <c r="M2045" s="1">
        <v>807</v>
      </c>
      <c r="N2045" s="1" t="s">
        <v>6312</v>
      </c>
      <c r="O2045" s="1" t="s">
        <v>10811</v>
      </c>
      <c r="P2045" s="1">
        <v>69</v>
      </c>
      <c r="Q2045" s="1" t="s">
        <v>10812</v>
      </c>
      <c r="R2045">
        <f t="shared" ca="1" si="31"/>
        <v>1</v>
      </c>
      <c r="S2045">
        <f t="shared" ca="1" si="31"/>
        <v>0</v>
      </c>
    </row>
    <row r="2046" spans="1:19" ht="13.2">
      <c r="A2046" s="1" t="s">
        <v>10813</v>
      </c>
      <c r="B2046" s="1">
        <v>21</v>
      </c>
      <c r="C2046" s="1" t="str">
        <f ca="1">IFERROR(__xludf.DUMMYFUNCTION("GOOGLETRANSLATE(D2046,""en"",""pt"")"),"Grande")</f>
        <v>Grande</v>
      </c>
      <c r="D2046" s="3">
        <v>44097</v>
      </c>
      <c r="E2046" s="1">
        <v>5</v>
      </c>
      <c r="F2046" s="2" t="str">
        <f ca="1">IFERROR(__xludf.DUMMYFUNCTION("GOOGLETRANSLATE(I2046,""en"",""pt"")"),"Sorvete")</f>
        <v>Sorvete</v>
      </c>
      <c r="G2046" s="1" t="s">
        <v>10814</v>
      </c>
      <c r="H2046" s="1" t="s">
        <v>10815</v>
      </c>
      <c r="I2046" s="1" t="str">
        <f ca="1">IFERROR(__xludf.DUMMYFUNCTION("GOOGLETRANSLATE(O2046,""en"",""pt"")"),"30")</f>
        <v>30</v>
      </c>
      <c r="J2046" s="1" t="str">
        <f ca="1">IFERROR(__xludf.DUMMYFUNCTION("GOOGLETRANSLATE(Q2046,""en"",""pt"")"),"Congeladas")</f>
        <v>Congeladas</v>
      </c>
      <c r="K2046" s="3">
        <v>44072</v>
      </c>
      <c r="L2046" s="3">
        <v>44102</v>
      </c>
      <c r="M2046" s="1">
        <v>21</v>
      </c>
      <c r="N2046" s="1" t="s">
        <v>10816</v>
      </c>
      <c r="O2046" s="1" t="s">
        <v>10817</v>
      </c>
      <c r="P2046" s="1">
        <v>228</v>
      </c>
      <c r="Q2046" s="1" t="s">
        <v>10191</v>
      </c>
      <c r="R2046">
        <f t="shared" ca="1" si="31"/>
        <v>1</v>
      </c>
      <c r="S2046">
        <f t="shared" ca="1" si="31"/>
        <v>0</v>
      </c>
    </row>
    <row r="2047" spans="1:19" ht="13.2">
      <c r="A2047" s="1" t="s">
        <v>10818</v>
      </c>
      <c r="B2047" s="1">
        <v>46</v>
      </c>
      <c r="C2047" s="1" t="str">
        <f ca="1">IFERROR(__xludf.DUMMYFUNCTION("GOOGLETRANSLATE(D2047,""en"",""pt"")"),"Pequeno")</f>
        <v>Pequeno</v>
      </c>
      <c r="D2047" s="3">
        <v>44175</v>
      </c>
      <c r="E2047" s="1">
        <v>1</v>
      </c>
      <c r="F2047" s="2" t="str">
        <f ca="1">IFERROR(__xludf.DUMMYFUNCTION("GOOGLETRANSLATE(I2047,""en"",""pt"")"),"Leite")</f>
        <v>Leite</v>
      </c>
      <c r="G2047" s="1" t="s">
        <v>10819</v>
      </c>
      <c r="H2047" s="1" t="s">
        <v>4865</v>
      </c>
      <c r="I2047" s="1" t="str">
        <f ca="1">IFERROR(__xludf.DUMMYFUNCTION("GOOGLETRANSLATE(O2047,""en"",""pt"")"),"2")</f>
        <v>2</v>
      </c>
      <c r="J2047" s="1" t="str">
        <f ca="1">IFERROR(__xludf.DUMMYFUNCTION("GOOGLETRANSLATE(Q2047,""en"",""pt"")"),"Pacote de polietileno")</f>
        <v>Pacote de polietileno</v>
      </c>
      <c r="K2047" s="3">
        <v>44158</v>
      </c>
      <c r="L2047" s="3">
        <v>44160</v>
      </c>
      <c r="M2047" s="1">
        <v>761</v>
      </c>
      <c r="N2047" s="1" t="s">
        <v>10163</v>
      </c>
      <c r="O2047" s="1" t="s">
        <v>10820</v>
      </c>
      <c r="P2047" s="1">
        <v>192</v>
      </c>
      <c r="Q2047" s="1" t="s">
        <v>10821</v>
      </c>
      <c r="R2047">
        <f t="shared" ca="1" si="31"/>
        <v>1</v>
      </c>
      <c r="S2047">
        <f t="shared" ca="1" si="31"/>
        <v>1</v>
      </c>
    </row>
    <row r="2048" spans="1:19" ht="13.2">
      <c r="A2048" s="1" t="s">
        <v>10822</v>
      </c>
      <c r="B2048" s="1">
        <v>95</v>
      </c>
      <c r="C2048" s="1" t="str">
        <f ca="1">IFERROR(__xludf.DUMMYFUNCTION("GOOGLETRANSLATE(D2048,""en"",""pt"")"),"Médio")</f>
        <v>Médio</v>
      </c>
      <c r="D2048" s="3">
        <v>44818</v>
      </c>
      <c r="E2048" s="1">
        <v>10</v>
      </c>
      <c r="F2048" s="2" t="str">
        <f ca="1">IFERROR(__xludf.DUMMYFUNCTION("GOOGLETRANSLATE(I2048,""en"",""pt"")"),"ghee")</f>
        <v>ghee</v>
      </c>
      <c r="G2048" s="1" t="s">
        <v>10823</v>
      </c>
      <c r="H2048" s="4">
        <v>45442</v>
      </c>
      <c r="I2048" s="1" t="str">
        <f ca="1">IFERROR(__xludf.DUMMYFUNCTION("GOOGLETRANSLATE(O2048,""en"",""pt"")"),"110")</f>
        <v>110</v>
      </c>
      <c r="J2048" s="1" t="str">
        <f ca="1">IFERROR(__xludf.DUMMYFUNCTION("GOOGLETRANSLATE(Q2048,""en"",""pt"")"),"Ambiente")</f>
        <v>Ambiente</v>
      </c>
      <c r="K2048" s="3">
        <v>44816</v>
      </c>
      <c r="L2048" s="3">
        <v>44926</v>
      </c>
      <c r="M2048" s="1">
        <v>204</v>
      </c>
      <c r="N2048" s="1" t="s">
        <v>766</v>
      </c>
      <c r="O2048" s="1" t="s">
        <v>10824</v>
      </c>
      <c r="P2048" s="1">
        <v>23</v>
      </c>
      <c r="Q2048" s="1" t="s">
        <v>10825</v>
      </c>
      <c r="R2048">
        <f t="shared" ca="1" si="31"/>
        <v>0</v>
      </c>
      <c r="S2048">
        <f t="shared" ca="1" si="31"/>
        <v>1</v>
      </c>
    </row>
    <row r="2049" spans="1:19" ht="13.2">
      <c r="A2049" s="1" t="s">
        <v>10826</v>
      </c>
      <c r="B2049" s="1">
        <v>19</v>
      </c>
      <c r="C2049" s="1" t="str">
        <f ca="1">IFERROR(__xludf.DUMMYFUNCTION("GOOGLETRANSLATE(D2049,""en"",""pt"")"),"Grande")</f>
        <v>Grande</v>
      </c>
      <c r="D2049" s="3">
        <v>43906</v>
      </c>
      <c r="E2049" s="1">
        <v>6</v>
      </c>
      <c r="F2049" s="2" t="str">
        <f ca="1">IFERROR(__xludf.DUMMYFUNCTION("GOOGLETRANSLATE(I2049,""en"",""pt"")"),"Coalhada")</f>
        <v>Coalhada</v>
      </c>
      <c r="G2049" s="1" t="s">
        <v>10827</v>
      </c>
      <c r="H2049" s="1" t="s">
        <v>10828</v>
      </c>
      <c r="I2049" s="1" t="str">
        <f ca="1">IFERROR(__xludf.DUMMYFUNCTION("GOOGLETRANSLATE(O2049,""en"",""pt"")"),"5")</f>
        <v>5</v>
      </c>
      <c r="J2049" s="1" t="str">
        <f ca="1">IFERROR(__xludf.DUMMYFUNCTION("GOOGLETRANSLATE(Q2049,""en"",""pt"")"),"Refrigerado")</f>
        <v>Refrigerado</v>
      </c>
      <c r="K2049" s="3">
        <v>43879</v>
      </c>
      <c r="L2049" s="3">
        <v>43884</v>
      </c>
      <c r="M2049" s="1">
        <v>639</v>
      </c>
      <c r="N2049" s="1" t="s">
        <v>10829</v>
      </c>
      <c r="O2049" s="1" t="s">
        <v>10830</v>
      </c>
      <c r="P2049" s="1">
        <v>57</v>
      </c>
      <c r="Q2049" s="1" t="s">
        <v>10831</v>
      </c>
      <c r="R2049">
        <f t="shared" ca="1" si="31"/>
        <v>1</v>
      </c>
      <c r="S2049">
        <f t="shared" ca="1" si="31"/>
        <v>0</v>
      </c>
    </row>
    <row r="2050" spans="1:19" ht="13.2">
      <c r="A2050" s="1" t="s">
        <v>10832</v>
      </c>
      <c r="B2050" s="1">
        <v>36</v>
      </c>
      <c r="C2050" s="1" t="str">
        <f ca="1">IFERROR(__xludf.DUMMYFUNCTION("GOOGLETRANSLATE(D2050,""en"",""pt"")"),"Grande")</f>
        <v>Grande</v>
      </c>
      <c r="D2050" s="3">
        <v>43979</v>
      </c>
      <c r="E2050" s="1">
        <v>8</v>
      </c>
      <c r="F2050" s="2" t="str">
        <f ca="1">IFERROR(__xludf.DUMMYFUNCTION("GOOGLETRANSLATE(I2050,""en"",""pt"")"),"Soro de leite coalhado")</f>
        <v>Soro de leite coalhado</v>
      </c>
      <c r="G2050" s="1" t="s">
        <v>10833</v>
      </c>
      <c r="H2050" s="1" t="s">
        <v>7043</v>
      </c>
      <c r="I2050" s="1" t="str">
        <f ca="1">IFERROR(__xludf.DUMMYFUNCTION("GOOGLETRANSLATE(O2050,""en"",""pt"")"),"13")</f>
        <v>13</v>
      </c>
      <c r="J2050" s="1" t="str">
        <f ca="1">IFERROR(__xludf.DUMMYFUNCTION("GOOGLETRANSLATE(Q2050,""en"",""pt"")"),"Refrigerado")</f>
        <v>Refrigerado</v>
      </c>
      <c r="K2050" s="3">
        <v>43966</v>
      </c>
      <c r="L2050" s="3">
        <v>43979</v>
      </c>
      <c r="M2050" s="1">
        <v>2</v>
      </c>
      <c r="N2050" s="1" t="s">
        <v>10834</v>
      </c>
      <c r="O2050" s="1" t="s">
        <v>10835</v>
      </c>
      <c r="P2050" s="1">
        <v>372</v>
      </c>
      <c r="Q2050" s="1" t="s">
        <v>10836</v>
      </c>
      <c r="R2050">
        <f t="shared" ca="1" si="31"/>
        <v>1</v>
      </c>
      <c r="S2050">
        <f t="shared" ca="1" si="31"/>
        <v>1</v>
      </c>
    </row>
    <row r="2051" spans="1:19" ht="13.2">
      <c r="A2051" s="1" t="s">
        <v>10837</v>
      </c>
      <c r="B2051" s="1">
        <v>15</v>
      </c>
      <c r="C2051" s="1" t="str">
        <f ca="1">IFERROR(__xludf.DUMMYFUNCTION("GOOGLETRANSLATE(D2051,""en"",""pt"")"),"Pequeno")</f>
        <v>Pequeno</v>
      </c>
      <c r="D2051" s="3">
        <v>43786</v>
      </c>
      <c r="E2051" s="1">
        <v>10</v>
      </c>
      <c r="F2051" s="2" t="str">
        <f ca="1">IFERROR(__xludf.DUMMYFUNCTION("GOOGLETRANSLATE(I2051,""en"",""pt"")"),"ghee")</f>
        <v>ghee</v>
      </c>
      <c r="G2051" s="1" t="s">
        <v>10838</v>
      </c>
      <c r="H2051" s="1" t="s">
        <v>10839</v>
      </c>
      <c r="I2051" s="1" t="str">
        <f ca="1">IFERROR(__xludf.DUMMYFUNCTION("GOOGLETRANSLATE(O2051,""en"",""pt"")"),"100")</f>
        <v>100</v>
      </c>
      <c r="J2051" s="1" t="str">
        <f ca="1">IFERROR(__xludf.DUMMYFUNCTION("GOOGLETRANSLATE(Q2051,""en"",""pt"")"),"Ambiente")</f>
        <v>Ambiente</v>
      </c>
      <c r="K2051" s="3">
        <v>43726</v>
      </c>
      <c r="L2051" s="3">
        <v>43826</v>
      </c>
      <c r="M2051" s="1">
        <v>6</v>
      </c>
      <c r="N2051" s="1" t="s">
        <v>2179</v>
      </c>
      <c r="O2051" s="1" t="s">
        <v>10840</v>
      </c>
      <c r="P2051" s="1">
        <v>722</v>
      </c>
      <c r="Q2051" s="1" t="s">
        <v>10841</v>
      </c>
      <c r="R2051">
        <f t="shared" ref="R2051:S2114" ca="1" si="32">RANDBETWEEN(0,1)</f>
        <v>1</v>
      </c>
      <c r="S2051">
        <f t="shared" ca="1" si="32"/>
        <v>1</v>
      </c>
    </row>
    <row r="2052" spans="1:19" ht="13.2">
      <c r="A2052" s="1" t="s">
        <v>10842</v>
      </c>
      <c r="B2052" s="1">
        <v>90</v>
      </c>
      <c r="C2052" s="1" t="str">
        <f ca="1">IFERROR(__xludf.DUMMYFUNCTION("GOOGLETRANSLATE(D2052,""en"",""pt"")"),"Médio")</f>
        <v>Médio</v>
      </c>
      <c r="D2052" s="3">
        <v>43534</v>
      </c>
      <c r="E2052" s="1">
        <v>7</v>
      </c>
      <c r="F2052" s="2" t="str">
        <f ca="1">IFERROR(__xludf.DUMMYFUNCTION("GOOGLETRANSLATE(I2052,""en"",""pt"")"),"Lassi")</f>
        <v>Lassi</v>
      </c>
      <c r="G2052" s="1" t="s">
        <v>10843</v>
      </c>
      <c r="H2052" s="1" t="s">
        <v>3058</v>
      </c>
      <c r="I2052" s="1" t="str">
        <f ca="1">IFERROR(__xludf.DUMMYFUNCTION("GOOGLETRANSLATE(O2052,""en"",""pt"")"),"15")</f>
        <v>15</v>
      </c>
      <c r="J2052" s="1" t="str">
        <f ca="1">IFERROR(__xludf.DUMMYFUNCTION("GOOGLETRANSLATE(Q2052,""en"",""pt"")"),"Refrigerado")</f>
        <v>Refrigerado</v>
      </c>
      <c r="K2052" s="3">
        <v>43519</v>
      </c>
      <c r="L2052" s="3">
        <v>43534</v>
      </c>
      <c r="M2052" s="1">
        <v>94</v>
      </c>
      <c r="N2052" s="1" t="s">
        <v>5435</v>
      </c>
      <c r="O2052" s="1" t="s">
        <v>10844</v>
      </c>
      <c r="P2052" s="1">
        <v>816</v>
      </c>
      <c r="Q2052" s="1" t="s">
        <v>10619</v>
      </c>
      <c r="R2052">
        <f t="shared" ca="1" si="32"/>
        <v>1</v>
      </c>
      <c r="S2052">
        <f t="shared" ca="1" si="32"/>
        <v>0</v>
      </c>
    </row>
    <row r="2053" spans="1:19" ht="13.2">
      <c r="A2053" s="1" t="s">
        <v>10845</v>
      </c>
      <c r="B2053" s="1">
        <v>41</v>
      </c>
      <c r="C2053" s="1" t="str">
        <f ca="1">IFERROR(__xludf.DUMMYFUNCTION("GOOGLETRANSLATE(D2053,""en"",""pt"")"),"Médio")</f>
        <v>Médio</v>
      </c>
      <c r="D2053" s="3">
        <v>43476</v>
      </c>
      <c r="E2053" s="1">
        <v>4</v>
      </c>
      <c r="F2053" s="2" t="str">
        <f ca="1">IFERROR(__xludf.DUMMYFUNCTION("GOOGLETRANSLATE(I2053,""en"",""pt"")"),"Iogurte")</f>
        <v>Iogurte</v>
      </c>
      <c r="G2053" s="1" t="s">
        <v>10846</v>
      </c>
      <c r="H2053" s="1" t="s">
        <v>10847</v>
      </c>
      <c r="I2053" s="1" t="str">
        <f ca="1">IFERROR(__xludf.DUMMYFUNCTION("GOOGLETRANSLATE(O2053,""en"",""pt"")"),"22")</f>
        <v>22</v>
      </c>
      <c r="J2053" s="1" t="str">
        <f ca="1">IFERROR(__xludf.DUMMYFUNCTION("GOOGLETRANSLATE(Q2053,""en"",""pt"")"),"Congeladas")</f>
        <v>Congeladas</v>
      </c>
      <c r="K2053" s="3">
        <v>43470</v>
      </c>
      <c r="L2053" s="3">
        <v>43492</v>
      </c>
      <c r="M2053" s="1">
        <v>325</v>
      </c>
      <c r="N2053" s="1" t="s">
        <v>6368</v>
      </c>
      <c r="O2053" s="1" t="s">
        <v>10848</v>
      </c>
      <c r="P2053" s="1">
        <v>507</v>
      </c>
      <c r="Q2053" s="1" t="s">
        <v>10849</v>
      </c>
      <c r="R2053">
        <f t="shared" ca="1" si="32"/>
        <v>1</v>
      </c>
      <c r="S2053">
        <f t="shared" ca="1" si="32"/>
        <v>1</v>
      </c>
    </row>
    <row r="2054" spans="1:19" ht="13.2">
      <c r="A2054" s="1" t="s">
        <v>10850</v>
      </c>
      <c r="B2054" s="1">
        <v>41</v>
      </c>
      <c r="C2054" s="1" t="str">
        <f ca="1">IFERROR(__xludf.DUMMYFUNCTION("GOOGLETRANSLATE(D2054,""en"",""pt"")"),"Pequeno")</f>
        <v>Pequeno</v>
      </c>
      <c r="D2054" s="3">
        <v>44375</v>
      </c>
      <c r="E2054" s="1">
        <v>5</v>
      </c>
      <c r="F2054" s="2" t="str">
        <f ca="1">IFERROR(__xludf.DUMMYFUNCTION("GOOGLETRANSLATE(I2054,""en"",""pt"")"),"Sorvete")</f>
        <v>Sorvete</v>
      </c>
      <c r="G2054" s="1" t="s">
        <v>10851</v>
      </c>
      <c r="H2054" s="1" t="s">
        <v>1032</v>
      </c>
      <c r="I2054" s="1" t="str">
        <f ca="1">IFERROR(__xludf.DUMMYFUNCTION("GOOGLETRANSLATE(O2054,""en"",""pt"")"),"24")</f>
        <v>24</v>
      </c>
      <c r="J2054" s="1" t="str">
        <f ca="1">IFERROR(__xludf.DUMMYFUNCTION("GOOGLETRANSLATE(Q2054,""en"",""pt"")"),"Congeladas")</f>
        <v>Congeladas</v>
      </c>
      <c r="K2054" s="3">
        <v>44327</v>
      </c>
      <c r="L2054" s="3">
        <v>44351</v>
      </c>
      <c r="M2054" s="1">
        <v>290</v>
      </c>
      <c r="N2054" s="1" t="s">
        <v>10852</v>
      </c>
      <c r="O2054" s="1" t="s">
        <v>10853</v>
      </c>
      <c r="P2054" s="1">
        <v>430</v>
      </c>
      <c r="Q2054" s="1" t="s">
        <v>862</v>
      </c>
      <c r="R2054">
        <f t="shared" ca="1" si="32"/>
        <v>0</v>
      </c>
      <c r="S2054">
        <f t="shared" ca="1" si="32"/>
        <v>0</v>
      </c>
    </row>
    <row r="2055" spans="1:19" ht="13.2">
      <c r="A2055" s="1" t="s">
        <v>10854</v>
      </c>
      <c r="B2055" s="1">
        <v>37</v>
      </c>
      <c r="C2055" s="1" t="str">
        <f ca="1">IFERROR(__xludf.DUMMYFUNCTION("GOOGLETRANSLATE(D2055,""en"",""pt"")"),"Pequeno")</f>
        <v>Pequeno</v>
      </c>
      <c r="D2055" s="3">
        <v>44098</v>
      </c>
      <c r="E2055" s="1">
        <v>3</v>
      </c>
      <c r="F2055" s="2" t="str">
        <f ca="1">IFERROR(__xludf.DUMMYFUNCTION("GOOGLETRANSLATE(I2055,""en"",""pt"")"),"Queijo")</f>
        <v>Queijo</v>
      </c>
      <c r="G2055" s="1" t="s">
        <v>10855</v>
      </c>
      <c r="H2055" s="1" t="s">
        <v>10856</v>
      </c>
      <c r="I2055" s="1" t="str">
        <f ca="1">IFERROR(__xludf.DUMMYFUNCTION("GOOGLETRANSLATE(O2055,""en"",""pt"")"),"43")</f>
        <v>43</v>
      </c>
      <c r="J2055" s="1" t="str">
        <f ca="1">IFERROR(__xludf.DUMMYFUNCTION("GOOGLETRANSLATE(Q2055,""en"",""pt"")"),"Congeladas")</f>
        <v>Congeladas</v>
      </c>
      <c r="K2055" s="3">
        <v>44093</v>
      </c>
      <c r="L2055" s="3">
        <v>44136</v>
      </c>
      <c r="M2055" s="1">
        <v>7</v>
      </c>
      <c r="N2055" s="1" t="s">
        <v>4415</v>
      </c>
      <c r="O2055" s="1" t="s">
        <v>10857</v>
      </c>
      <c r="P2055" s="1">
        <v>25</v>
      </c>
      <c r="Q2055" s="1" t="s">
        <v>10859</v>
      </c>
      <c r="R2055">
        <f t="shared" ca="1" si="32"/>
        <v>1</v>
      </c>
      <c r="S2055">
        <f t="shared" ca="1" si="32"/>
        <v>1</v>
      </c>
    </row>
    <row r="2056" spans="1:19" ht="13.2">
      <c r="A2056" s="1" t="s">
        <v>2802</v>
      </c>
      <c r="B2056" s="1">
        <v>77</v>
      </c>
      <c r="C2056" s="1" t="str">
        <f ca="1">IFERROR(__xludf.DUMMYFUNCTION("GOOGLETRANSLATE(D2056,""en"",""pt"")"),"Grande")</f>
        <v>Grande</v>
      </c>
      <c r="D2056" s="3">
        <v>43989</v>
      </c>
      <c r="E2056" s="1">
        <v>7</v>
      </c>
      <c r="F2056" s="2" t="str">
        <f ca="1">IFERROR(__xludf.DUMMYFUNCTION("GOOGLETRANSLATE(I2056,""en"",""pt"")"),"Lassi")</f>
        <v>Lassi</v>
      </c>
      <c r="G2056" s="1" t="s">
        <v>10860</v>
      </c>
      <c r="H2056" s="1" t="s">
        <v>10861</v>
      </c>
      <c r="I2056" s="1" t="str">
        <f ca="1">IFERROR(__xludf.DUMMYFUNCTION("GOOGLETRANSLATE(O2056,""en"",""pt"")"),"16")</f>
        <v>16</v>
      </c>
      <c r="J2056" s="1" t="str">
        <f ca="1">IFERROR(__xludf.DUMMYFUNCTION("GOOGLETRANSLATE(Q2056,""en"",""pt"")"),"Refrigerado")</f>
        <v>Refrigerado</v>
      </c>
      <c r="K2056" s="3">
        <v>43988</v>
      </c>
      <c r="L2056" s="3">
        <v>44004</v>
      </c>
      <c r="M2056" s="1">
        <v>118</v>
      </c>
      <c r="N2056" s="1" t="s">
        <v>10862</v>
      </c>
      <c r="O2056" s="5">
        <v>2247460</v>
      </c>
      <c r="P2056" s="1">
        <v>212</v>
      </c>
      <c r="Q2056" s="1" t="s">
        <v>4382</v>
      </c>
      <c r="R2056">
        <f t="shared" ca="1" si="32"/>
        <v>1</v>
      </c>
      <c r="S2056">
        <f t="shared" ca="1" si="32"/>
        <v>1</v>
      </c>
    </row>
    <row r="2057" spans="1:19" ht="13.2">
      <c r="A2057" s="1" t="s">
        <v>10864</v>
      </c>
      <c r="B2057" s="1">
        <v>34</v>
      </c>
      <c r="C2057" s="1" t="str">
        <f ca="1">IFERROR(__xludf.DUMMYFUNCTION("GOOGLETRANSLATE(D2057,""en"",""pt"")"),"Médio")</f>
        <v>Médio</v>
      </c>
      <c r="D2057" s="3">
        <v>44256</v>
      </c>
      <c r="E2057" s="1">
        <v>6</v>
      </c>
      <c r="F2057" s="2" t="str">
        <f ca="1">IFERROR(__xludf.DUMMYFUNCTION("GOOGLETRANSLATE(I2057,""en"",""pt"")"),"Coalhada")</f>
        <v>Coalhada</v>
      </c>
      <c r="G2057" s="1" t="s">
        <v>10865</v>
      </c>
      <c r="H2057" s="1" t="s">
        <v>2841</v>
      </c>
      <c r="I2057" s="1" t="str">
        <f ca="1">IFERROR(__xludf.DUMMYFUNCTION("GOOGLETRANSLATE(O2057,""en"",""pt"")"),"5")</f>
        <v>5</v>
      </c>
      <c r="J2057" s="1" t="str">
        <f ca="1">IFERROR(__xludf.DUMMYFUNCTION("GOOGLETRANSLATE(Q2057,""en"",""pt"")"),"Refrigerado")</f>
        <v>Refrigerado</v>
      </c>
      <c r="K2057" s="3">
        <v>44198</v>
      </c>
      <c r="L2057" s="3">
        <v>44203</v>
      </c>
      <c r="M2057" s="1">
        <v>383</v>
      </c>
      <c r="N2057" s="1" t="s">
        <v>10866</v>
      </c>
      <c r="O2057" s="1" t="s">
        <v>10867</v>
      </c>
      <c r="P2057" s="1">
        <v>155</v>
      </c>
      <c r="Q2057" s="1" t="s">
        <v>10868</v>
      </c>
      <c r="R2057">
        <f t="shared" ca="1" si="32"/>
        <v>1</v>
      </c>
      <c r="S2057">
        <f t="shared" ca="1" si="32"/>
        <v>1</v>
      </c>
    </row>
    <row r="2058" spans="1:19" ht="13.2">
      <c r="A2058" s="1" t="s">
        <v>10869</v>
      </c>
      <c r="B2058" s="1">
        <v>85</v>
      </c>
      <c r="C2058" s="1" t="str">
        <f ca="1">IFERROR(__xludf.DUMMYFUNCTION("GOOGLETRANSLATE(D2058,""en"",""pt"")"),"Médio")</f>
        <v>Médio</v>
      </c>
      <c r="D2058" s="3">
        <v>44640</v>
      </c>
      <c r="E2058" s="1">
        <v>5</v>
      </c>
      <c r="F2058" s="2" t="str">
        <f ca="1">IFERROR(__xludf.DUMMYFUNCTION("GOOGLETRANSLATE(I2058,""en"",""pt"")"),"Sorvete")</f>
        <v>Sorvete</v>
      </c>
      <c r="G2058" s="1" t="s">
        <v>10870</v>
      </c>
      <c r="H2058" s="1" t="s">
        <v>7604</v>
      </c>
      <c r="I2058" s="1" t="str">
        <f ca="1">IFERROR(__xludf.DUMMYFUNCTION("GOOGLETRANSLATE(O2058,""en"",""pt"")"),"30")</f>
        <v>30</v>
      </c>
      <c r="J2058" s="1" t="str">
        <f ca="1">IFERROR(__xludf.DUMMYFUNCTION("GOOGLETRANSLATE(Q2058,""en"",""pt"")"),"Congeladas")</f>
        <v>Congeladas</v>
      </c>
      <c r="K2058" s="3">
        <v>44626</v>
      </c>
      <c r="L2058" s="3">
        <v>44656</v>
      </c>
      <c r="M2058" s="1">
        <v>103</v>
      </c>
      <c r="N2058" s="1" t="s">
        <v>9935</v>
      </c>
      <c r="O2058" s="1" t="s">
        <v>10871</v>
      </c>
      <c r="P2058" s="1">
        <v>103</v>
      </c>
      <c r="Q2058" s="1" t="s">
        <v>9979</v>
      </c>
      <c r="R2058">
        <f t="shared" ca="1" si="32"/>
        <v>1</v>
      </c>
      <c r="S2058">
        <f t="shared" ca="1" si="32"/>
        <v>1</v>
      </c>
    </row>
    <row r="2059" spans="1:19" ht="13.2">
      <c r="A2059" s="1" t="s">
        <v>10872</v>
      </c>
      <c r="B2059" s="1">
        <v>35</v>
      </c>
      <c r="C2059" s="1" t="str">
        <f ca="1">IFERROR(__xludf.DUMMYFUNCTION("GOOGLETRANSLATE(D2059,""en"",""pt"")"),"Médio")</f>
        <v>Médio</v>
      </c>
      <c r="D2059" s="3">
        <v>44391</v>
      </c>
      <c r="E2059" s="1">
        <v>2</v>
      </c>
      <c r="F2059" s="2" t="str">
        <f ca="1">IFERROR(__xludf.DUMMYFUNCTION("GOOGLETRANSLATE(I2059,""en"",""pt"")"),"Manteiga")</f>
        <v>Manteiga</v>
      </c>
      <c r="G2059" s="1" t="s">
        <v>10873</v>
      </c>
      <c r="H2059" s="1" t="s">
        <v>10874</v>
      </c>
      <c r="I2059" s="1" t="str">
        <f ca="1">IFERROR(__xludf.DUMMYFUNCTION("GOOGLETRANSLATE(O2059,""en"",""pt"")"),"39")</f>
        <v>39</v>
      </c>
      <c r="J2059" s="1" t="str">
        <f ca="1">IFERROR(__xludf.DUMMYFUNCTION("GOOGLETRANSLATE(Q2059,""en"",""pt"")"),"Congeladas")</f>
        <v>Congeladas</v>
      </c>
      <c r="K2059" s="3">
        <v>44377</v>
      </c>
      <c r="L2059" s="3">
        <v>44416</v>
      </c>
      <c r="M2059" s="1">
        <v>766</v>
      </c>
      <c r="N2059" s="1" t="s">
        <v>8148</v>
      </c>
      <c r="O2059" s="1" t="s">
        <v>10875</v>
      </c>
      <c r="P2059" s="1">
        <v>37</v>
      </c>
      <c r="Q2059" s="4">
        <v>45412</v>
      </c>
      <c r="R2059">
        <f t="shared" ca="1" si="32"/>
        <v>0</v>
      </c>
      <c r="S2059">
        <f t="shared" ca="1" si="32"/>
        <v>1</v>
      </c>
    </row>
    <row r="2060" spans="1:19" ht="13.2">
      <c r="A2060" s="1" t="s">
        <v>10876</v>
      </c>
      <c r="B2060" s="1">
        <v>27</v>
      </c>
      <c r="C2060" s="1" t="str">
        <f ca="1">IFERROR(__xludf.DUMMYFUNCTION("GOOGLETRANSLATE(D2060,""en"",""pt"")"),"Pequeno")</f>
        <v>Pequeno</v>
      </c>
      <c r="D2060" s="3">
        <v>43606</v>
      </c>
      <c r="E2060" s="1">
        <v>7</v>
      </c>
      <c r="F2060" s="2" t="str">
        <f ca="1">IFERROR(__xludf.DUMMYFUNCTION("GOOGLETRANSLATE(I2060,""en"",""pt"")"),"Lassi")</f>
        <v>Lassi</v>
      </c>
      <c r="G2060" s="1" t="s">
        <v>10877</v>
      </c>
      <c r="H2060" s="1" t="s">
        <v>10878</v>
      </c>
      <c r="I2060" s="1" t="str">
        <f ca="1">IFERROR(__xludf.DUMMYFUNCTION("GOOGLETRANSLATE(O2060,""en"",""pt"")"),"16")</f>
        <v>16</v>
      </c>
      <c r="J2060" s="1" t="str">
        <f ca="1">IFERROR(__xludf.DUMMYFUNCTION("GOOGLETRANSLATE(Q2060,""en"",""pt"")"),"Refrigerado")</f>
        <v>Refrigerado</v>
      </c>
      <c r="K2060" s="3">
        <v>43592</v>
      </c>
      <c r="L2060" s="3">
        <v>43608</v>
      </c>
      <c r="M2060" s="1">
        <v>69</v>
      </c>
      <c r="N2060" s="1" t="s">
        <v>10879</v>
      </c>
      <c r="O2060" s="1" t="s">
        <v>10880</v>
      </c>
      <c r="P2060" s="1">
        <v>621</v>
      </c>
      <c r="Q2060" s="1" t="s">
        <v>2161</v>
      </c>
      <c r="R2060">
        <f t="shared" ca="1" si="32"/>
        <v>1</v>
      </c>
      <c r="S2060">
        <f t="shared" ca="1" si="32"/>
        <v>1</v>
      </c>
    </row>
    <row r="2061" spans="1:19" ht="13.2">
      <c r="A2061" s="1" t="s">
        <v>10881</v>
      </c>
      <c r="B2061" s="1">
        <v>52</v>
      </c>
      <c r="C2061" s="1" t="str">
        <f ca="1">IFERROR(__xludf.DUMMYFUNCTION("GOOGLETRANSLATE(D2061,""en"",""pt"")"),"Médio")</f>
        <v>Médio</v>
      </c>
      <c r="D2061" s="3">
        <v>44313</v>
      </c>
      <c r="E2061" s="1">
        <v>8</v>
      </c>
      <c r="F2061" s="2" t="str">
        <f ca="1">IFERROR(__xludf.DUMMYFUNCTION("GOOGLETRANSLATE(I2061,""en"",""pt"")"),"Soro de leite coalhado")</f>
        <v>Soro de leite coalhado</v>
      </c>
      <c r="G2061" s="1" t="s">
        <v>10882</v>
      </c>
      <c r="H2061" s="1" t="s">
        <v>10883</v>
      </c>
      <c r="I2061" s="1" t="str">
        <f ca="1">IFERROR(__xludf.DUMMYFUNCTION("GOOGLETRANSLATE(O2061,""en"",""pt"")"),"11")</f>
        <v>11</v>
      </c>
      <c r="J2061" s="1" t="str">
        <f ca="1">IFERROR(__xludf.DUMMYFUNCTION("GOOGLETRANSLATE(Q2061,""en"",""pt"")"),"Refrigerado")</f>
        <v>Refrigerado</v>
      </c>
      <c r="K2061" s="3">
        <v>44254</v>
      </c>
      <c r="L2061" s="3">
        <v>44265</v>
      </c>
      <c r="M2061" s="1">
        <v>392</v>
      </c>
      <c r="N2061" s="1" t="s">
        <v>10884</v>
      </c>
      <c r="O2061" s="1" t="s">
        <v>10885</v>
      </c>
      <c r="P2061" s="1">
        <v>120</v>
      </c>
      <c r="Q2061" s="1" t="s">
        <v>10886</v>
      </c>
      <c r="R2061">
        <f t="shared" ca="1" si="32"/>
        <v>1</v>
      </c>
      <c r="S2061">
        <f t="shared" ca="1" si="32"/>
        <v>0</v>
      </c>
    </row>
    <row r="2062" spans="1:19" ht="13.2">
      <c r="A2062" s="1" t="s">
        <v>10887</v>
      </c>
      <c r="B2062" s="1">
        <v>96</v>
      </c>
      <c r="C2062" s="1" t="str">
        <f ca="1">IFERROR(__xludf.DUMMYFUNCTION("GOOGLETRANSLATE(D2062,""en"",""pt"")"),"Médio")</f>
        <v>Médio</v>
      </c>
      <c r="D2062" s="3">
        <v>43534</v>
      </c>
      <c r="E2062" s="1">
        <v>8</v>
      </c>
      <c r="F2062" s="2" t="str">
        <f ca="1">IFERROR(__xludf.DUMMYFUNCTION("GOOGLETRANSLATE(I2062,""en"",""pt"")"),"Soro de leite coalhado")</f>
        <v>Soro de leite coalhado</v>
      </c>
      <c r="G2062" s="1" t="s">
        <v>10888</v>
      </c>
      <c r="H2062" s="1" t="s">
        <v>1095</v>
      </c>
      <c r="I2062" s="1" t="str">
        <f ca="1">IFERROR(__xludf.DUMMYFUNCTION("GOOGLETRANSLATE(O2062,""en"",""pt"")"),"12")</f>
        <v>12</v>
      </c>
      <c r="J2062" s="1" t="str">
        <f ca="1">IFERROR(__xludf.DUMMYFUNCTION("GOOGLETRANSLATE(Q2062,""en"",""pt"")"),"Refrigerado")</f>
        <v>Refrigerado</v>
      </c>
      <c r="K2062" s="3">
        <v>43490</v>
      </c>
      <c r="L2062" s="3">
        <v>43502</v>
      </c>
      <c r="M2062" s="1">
        <v>404</v>
      </c>
      <c r="N2062" s="1" t="s">
        <v>52</v>
      </c>
      <c r="O2062" s="1" t="s">
        <v>10889</v>
      </c>
      <c r="P2062" s="1">
        <v>248</v>
      </c>
      <c r="Q2062" s="1" t="s">
        <v>8572</v>
      </c>
      <c r="R2062">
        <f t="shared" ca="1" si="32"/>
        <v>1</v>
      </c>
      <c r="S2062">
        <f t="shared" ca="1" si="32"/>
        <v>0</v>
      </c>
    </row>
    <row r="2063" spans="1:19" ht="13.2">
      <c r="A2063" s="1" t="s">
        <v>10890</v>
      </c>
      <c r="B2063" s="1">
        <v>74</v>
      </c>
      <c r="C2063" s="1" t="str">
        <f ca="1">IFERROR(__xludf.DUMMYFUNCTION("GOOGLETRANSLATE(D2063,""en"",""pt"")"),"Pequeno")</f>
        <v>Pequeno</v>
      </c>
      <c r="D2063" s="3">
        <v>44846</v>
      </c>
      <c r="E2063" s="1">
        <v>4</v>
      </c>
      <c r="F2063" s="2" t="str">
        <f ca="1">IFERROR(__xludf.DUMMYFUNCTION("GOOGLETRANSLATE(I2063,""en"",""pt"")"),"Iogurte")</f>
        <v>Iogurte</v>
      </c>
      <c r="G2063" s="1" t="s">
        <v>10891</v>
      </c>
      <c r="H2063" s="1" t="s">
        <v>1704</v>
      </c>
      <c r="I2063" s="1" t="str">
        <f ca="1">IFERROR(__xludf.DUMMYFUNCTION("GOOGLETRANSLATE(O2063,""en"",""pt"")"),"30")</f>
        <v>30</v>
      </c>
      <c r="J2063" s="1" t="str">
        <f ca="1">IFERROR(__xludf.DUMMYFUNCTION("GOOGLETRANSLATE(Q2063,""en"",""pt"")"),"Congeladas")</f>
        <v>Congeladas</v>
      </c>
      <c r="K2063" s="3">
        <v>44794</v>
      </c>
      <c r="L2063" s="3">
        <v>44824</v>
      </c>
      <c r="M2063" s="1">
        <v>246</v>
      </c>
      <c r="N2063" s="1" t="s">
        <v>5427</v>
      </c>
      <c r="O2063" s="1" t="s">
        <v>10892</v>
      </c>
      <c r="P2063" s="1">
        <v>265</v>
      </c>
      <c r="Q2063" s="1" t="s">
        <v>10893</v>
      </c>
      <c r="R2063">
        <f t="shared" ca="1" si="32"/>
        <v>0</v>
      </c>
      <c r="S2063">
        <f t="shared" ca="1" si="32"/>
        <v>0</v>
      </c>
    </row>
    <row r="2064" spans="1:19" ht="13.2">
      <c r="A2064" s="1" t="s">
        <v>10894</v>
      </c>
      <c r="B2064" s="1">
        <v>94</v>
      </c>
      <c r="C2064" s="1" t="str">
        <f ca="1">IFERROR(__xludf.DUMMYFUNCTION("GOOGLETRANSLATE(D2064,""en"",""pt"")"),"Médio")</f>
        <v>Médio</v>
      </c>
      <c r="D2064" s="3">
        <v>43996</v>
      </c>
      <c r="E2064" s="1">
        <v>4</v>
      </c>
      <c r="F2064" s="2" t="str">
        <f ca="1">IFERROR(__xludf.DUMMYFUNCTION("GOOGLETRANSLATE(I2064,""en"",""pt"")"),"Iogurte")</f>
        <v>Iogurte</v>
      </c>
      <c r="G2064" s="1" t="s">
        <v>10895</v>
      </c>
      <c r="H2064" s="1" t="s">
        <v>8360</v>
      </c>
      <c r="I2064" s="1" t="str">
        <f ca="1">IFERROR(__xludf.DUMMYFUNCTION("GOOGLETRANSLATE(O2064,""en"",""pt"")"),"30")</f>
        <v>30</v>
      </c>
      <c r="J2064" s="1" t="str">
        <f ca="1">IFERROR(__xludf.DUMMYFUNCTION("GOOGLETRANSLATE(Q2064,""en"",""pt"")"),"Congeladas")</f>
        <v>Congeladas</v>
      </c>
      <c r="K2064" s="3">
        <v>43949</v>
      </c>
      <c r="L2064" s="3">
        <v>43979</v>
      </c>
      <c r="M2064" s="1">
        <v>541</v>
      </c>
      <c r="N2064" s="1" t="s">
        <v>10896</v>
      </c>
      <c r="O2064" s="1" t="s">
        <v>10897</v>
      </c>
      <c r="P2064" s="1">
        <v>311</v>
      </c>
      <c r="Q2064" s="1" t="s">
        <v>10898</v>
      </c>
      <c r="R2064">
        <f t="shared" ca="1" si="32"/>
        <v>0</v>
      </c>
      <c r="S2064">
        <f t="shared" ca="1" si="32"/>
        <v>1</v>
      </c>
    </row>
    <row r="2065" spans="1:19" ht="13.2">
      <c r="A2065" s="1" t="s">
        <v>10899</v>
      </c>
      <c r="B2065" s="1">
        <v>18</v>
      </c>
      <c r="C2065" s="1" t="str">
        <f ca="1">IFERROR(__xludf.DUMMYFUNCTION("GOOGLETRANSLATE(D2065,""en"",""pt"")"),"Médio")</f>
        <v>Médio</v>
      </c>
      <c r="D2065" s="3">
        <v>44754</v>
      </c>
      <c r="E2065" s="1">
        <v>2</v>
      </c>
      <c r="F2065" s="2" t="str">
        <f ca="1">IFERROR(__xludf.DUMMYFUNCTION("GOOGLETRANSLATE(I2065,""en"",""pt"")"),"Manteiga")</f>
        <v>Manteiga</v>
      </c>
      <c r="G2065" s="1" t="s">
        <v>10900</v>
      </c>
      <c r="H2065" s="1" t="s">
        <v>9027</v>
      </c>
      <c r="I2065" s="1" t="str">
        <f ca="1">IFERROR(__xludf.DUMMYFUNCTION("GOOGLETRANSLATE(O2065,""en"",""pt"")"),"28")</f>
        <v>28</v>
      </c>
      <c r="J2065" s="1" t="str">
        <f ca="1">IFERROR(__xludf.DUMMYFUNCTION("GOOGLETRANSLATE(Q2065,""en"",""pt"")"),"Refrigerado")</f>
        <v>Refrigerado</v>
      </c>
      <c r="K2065" s="3">
        <v>44746</v>
      </c>
      <c r="L2065" s="3">
        <v>44774</v>
      </c>
      <c r="M2065" s="1">
        <v>2</v>
      </c>
      <c r="N2065" s="1" t="s">
        <v>5733</v>
      </c>
      <c r="O2065" s="1" t="s">
        <v>10901</v>
      </c>
      <c r="P2065" s="1">
        <v>8</v>
      </c>
      <c r="Q2065" s="1" t="s">
        <v>10902</v>
      </c>
      <c r="R2065">
        <f t="shared" ca="1" si="32"/>
        <v>1</v>
      </c>
      <c r="S2065">
        <f t="shared" ca="1" si="32"/>
        <v>0</v>
      </c>
    </row>
    <row r="2066" spans="1:19" ht="13.2">
      <c r="A2066" s="1" t="s">
        <v>10903</v>
      </c>
      <c r="B2066" s="1">
        <v>42</v>
      </c>
      <c r="C2066" s="1" t="str">
        <f ca="1">IFERROR(__xludf.DUMMYFUNCTION("GOOGLETRANSLATE(D2066,""en"",""pt"")"),"Médio")</f>
        <v>Médio</v>
      </c>
      <c r="D2066" s="3">
        <v>44069</v>
      </c>
      <c r="E2066" s="1">
        <v>2</v>
      </c>
      <c r="F2066" s="2" t="str">
        <f ca="1">IFERROR(__xludf.DUMMYFUNCTION("GOOGLETRANSLATE(I2066,""en"",""pt"")"),"Manteiga")</f>
        <v>Manteiga</v>
      </c>
      <c r="G2066" s="1" t="s">
        <v>10904</v>
      </c>
      <c r="H2066" s="1" t="s">
        <v>1982</v>
      </c>
      <c r="I2066" s="1" t="str">
        <f ca="1">IFERROR(__xludf.DUMMYFUNCTION("GOOGLETRANSLATE(O2066,""en"",""pt"")"),"26")</f>
        <v>26</v>
      </c>
      <c r="J2066" s="1" t="str">
        <f ca="1">IFERROR(__xludf.DUMMYFUNCTION("GOOGLETRANSLATE(Q2066,""en"",""pt"")"),"Congeladas")</f>
        <v>Congeladas</v>
      </c>
      <c r="K2066" s="3">
        <v>44028</v>
      </c>
      <c r="L2066" s="3">
        <v>44054</v>
      </c>
      <c r="M2066" s="1">
        <v>401</v>
      </c>
      <c r="N2066" s="1" t="s">
        <v>10905</v>
      </c>
      <c r="O2066" s="1" t="s">
        <v>10906</v>
      </c>
      <c r="P2066" s="1">
        <v>55</v>
      </c>
      <c r="Q2066" s="1" t="s">
        <v>10907</v>
      </c>
      <c r="R2066">
        <f t="shared" ca="1" si="32"/>
        <v>1</v>
      </c>
      <c r="S2066">
        <f t="shared" ca="1" si="32"/>
        <v>0</v>
      </c>
    </row>
    <row r="2067" spans="1:19" ht="13.2">
      <c r="A2067" s="1" t="s">
        <v>10908</v>
      </c>
      <c r="B2067" s="1">
        <v>17</v>
      </c>
      <c r="C2067" s="1" t="str">
        <f ca="1">IFERROR(__xludf.DUMMYFUNCTION("GOOGLETRANSLATE(D2067,""en"",""pt"")"),"Grande")</f>
        <v>Grande</v>
      </c>
      <c r="D2067" s="3">
        <v>44525</v>
      </c>
      <c r="E2067" s="1">
        <v>5</v>
      </c>
      <c r="F2067" s="2" t="str">
        <f ca="1">IFERROR(__xludf.DUMMYFUNCTION("GOOGLETRANSLATE(I2067,""en"",""pt"")"),"Sorvete")</f>
        <v>Sorvete</v>
      </c>
      <c r="G2067" s="1" t="s">
        <v>10909</v>
      </c>
      <c r="H2067" s="1" t="s">
        <v>10910</v>
      </c>
      <c r="I2067" s="1" t="str">
        <f ca="1">IFERROR(__xludf.DUMMYFUNCTION("GOOGLETRANSLATE(O2067,""en"",""pt"")"),"21")</f>
        <v>21</v>
      </c>
      <c r="J2067" s="1" t="str">
        <f ca="1">IFERROR(__xludf.DUMMYFUNCTION("GOOGLETRANSLATE(Q2067,""en"",""pt"")"),"Congeladas")</f>
        <v>Congeladas</v>
      </c>
      <c r="K2067" s="3">
        <v>44472</v>
      </c>
      <c r="L2067" s="3">
        <v>44493</v>
      </c>
      <c r="M2067" s="1">
        <v>608</v>
      </c>
      <c r="N2067" s="1" t="s">
        <v>10911</v>
      </c>
      <c r="O2067" s="1" t="s">
        <v>10912</v>
      </c>
      <c r="P2067" s="1">
        <v>271</v>
      </c>
      <c r="Q2067" s="1" t="s">
        <v>862</v>
      </c>
      <c r="R2067">
        <f t="shared" ca="1" si="32"/>
        <v>0</v>
      </c>
      <c r="S2067">
        <f t="shared" ca="1" si="32"/>
        <v>0</v>
      </c>
    </row>
    <row r="2068" spans="1:19" ht="13.2">
      <c r="A2068" s="1" t="s">
        <v>2390</v>
      </c>
      <c r="B2068" s="1">
        <v>59</v>
      </c>
      <c r="C2068" s="1" t="str">
        <f ca="1">IFERROR(__xludf.DUMMYFUNCTION("GOOGLETRANSLATE(D2068,""en"",""pt"")"),"Médio")</f>
        <v>Médio</v>
      </c>
      <c r="D2068" s="3">
        <v>44866</v>
      </c>
      <c r="E2068" s="1">
        <v>2</v>
      </c>
      <c r="F2068" s="2" t="str">
        <f ca="1">IFERROR(__xludf.DUMMYFUNCTION("GOOGLETRANSLATE(I2068,""en"",""pt"")"),"Manteiga")</f>
        <v>Manteiga</v>
      </c>
      <c r="G2068" s="1" t="s">
        <v>2816</v>
      </c>
      <c r="H2068" s="1" t="s">
        <v>6424</v>
      </c>
      <c r="I2068" s="1" t="str">
        <f ca="1">IFERROR(__xludf.DUMMYFUNCTION("GOOGLETRANSLATE(O2068,""en"",""pt"")"),"30")</f>
        <v>30</v>
      </c>
      <c r="J2068" s="1" t="str">
        <f ca="1">IFERROR(__xludf.DUMMYFUNCTION("GOOGLETRANSLATE(Q2068,""en"",""pt"")"),"Refrigerado")</f>
        <v>Refrigerado</v>
      </c>
      <c r="K2068" s="3">
        <v>44852</v>
      </c>
      <c r="L2068" s="3">
        <v>44882</v>
      </c>
      <c r="M2068" s="1">
        <v>20</v>
      </c>
      <c r="N2068" s="1" t="s">
        <v>3233</v>
      </c>
      <c r="O2068" s="1" t="s">
        <v>10913</v>
      </c>
      <c r="P2068" s="1">
        <v>34</v>
      </c>
      <c r="Q2068" s="1" t="s">
        <v>9389</v>
      </c>
      <c r="R2068">
        <f t="shared" ca="1" si="32"/>
        <v>0</v>
      </c>
      <c r="S2068">
        <f t="shared" ca="1" si="32"/>
        <v>1</v>
      </c>
    </row>
    <row r="2069" spans="1:19" ht="13.2">
      <c r="A2069" s="1" t="s">
        <v>10914</v>
      </c>
      <c r="B2069" s="1">
        <v>56</v>
      </c>
      <c r="C2069" s="1" t="str">
        <f ca="1">IFERROR(__xludf.DUMMYFUNCTION("GOOGLETRANSLATE(D2069,""en"",""pt"")"),"Médio")</f>
        <v>Médio</v>
      </c>
      <c r="D2069" s="3">
        <v>44575</v>
      </c>
      <c r="E2069" s="1">
        <v>10</v>
      </c>
      <c r="F2069" s="2" t="str">
        <f ca="1">IFERROR(__xludf.DUMMYFUNCTION("GOOGLETRANSLATE(I2069,""en"",""pt"")"),"ghee")</f>
        <v>ghee</v>
      </c>
      <c r="G2069" s="1" t="s">
        <v>10915</v>
      </c>
      <c r="H2069" s="1" t="s">
        <v>9028</v>
      </c>
      <c r="I2069" s="1" t="str">
        <f ca="1">IFERROR(__xludf.DUMMYFUNCTION("GOOGLETRANSLATE(O2069,""en"",""pt"")"),"77")</f>
        <v>77</v>
      </c>
      <c r="J2069" s="1" t="str">
        <f ca="1">IFERROR(__xludf.DUMMYFUNCTION("GOOGLETRANSLATE(Q2069,""en"",""pt"")"),"Ambiente")</f>
        <v>Ambiente</v>
      </c>
      <c r="K2069" s="3">
        <v>44536</v>
      </c>
      <c r="L2069" s="3">
        <v>44613</v>
      </c>
      <c r="M2069" s="1">
        <v>364</v>
      </c>
      <c r="N2069" s="1" t="s">
        <v>10916</v>
      </c>
      <c r="O2069" s="7">
        <v>1614098</v>
      </c>
      <c r="P2069" s="1">
        <v>365</v>
      </c>
      <c r="Q2069" s="1" t="s">
        <v>10423</v>
      </c>
      <c r="R2069">
        <f t="shared" ca="1" si="32"/>
        <v>0</v>
      </c>
      <c r="S2069">
        <f t="shared" ca="1" si="32"/>
        <v>1</v>
      </c>
    </row>
    <row r="2070" spans="1:19" ht="13.2">
      <c r="A2070" s="1" t="s">
        <v>10917</v>
      </c>
      <c r="B2070" s="1">
        <v>17</v>
      </c>
      <c r="C2070" s="1" t="str">
        <f ca="1">IFERROR(__xludf.DUMMYFUNCTION("GOOGLETRANSLATE(D2070,""en"",""pt"")"),"Médio")</f>
        <v>Médio</v>
      </c>
      <c r="D2070" s="3">
        <v>44675</v>
      </c>
      <c r="E2070" s="1">
        <v>5</v>
      </c>
      <c r="F2070" s="2" t="str">
        <f ca="1">IFERROR(__xludf.DUMMYFUNCTION("GOOGLETRANSLATE(I2070,""en"",""pt"")"),"Sorvete")</f>
        <v>Sorvete</v>
      </c>
      <c r="G2070" s="1" t="s">
        <v>10918</v>
      </c>
      <c r="H2070" s="1" t="s">
        <v>10919</v>
      </c>
      <c r="I2070" s="1" t="str">
        <f ca="1">IFERROR(__xludf.DUMMYFUNCTION("GOOGLETRANSLATE(O2070,""en"",""pt"")"),"24")</f>
        <v>24</v>
      </c>
      <c r="J2070" s="1" t="str">
        <f ca="1">IFERROR(__xludf.DUMMYFUNCTION("GOOGLETRANSLATE(Q2070,""en"",""pt"")"),"Congeladas")</f>
        <v>Congeladas</v>
      </c>
      <c r="K2070" s="3">
        <v>44643</v>
      </c>
      <c r="L2070" s="3">
        <v>44667</v>
      </c>
      <c r="M2070" s="1">
        <v>256</v>
      </c>
      <c r="N2070" s="1" t="s">
        <v>10920</v>
      </c>
      <c r="O2070" s="1" t="s">
        <v>10921</v>
      </c>
      <c r="P2070" s="1">
        <v>17</v>
      </c>
      <c r="Q2070" s="1" t="s">
        <v>10922</v>
      </c>
      <c r="R2070">
        <f t="shared" ca="1" si="32"/>
        <v>1</v>
      </c>
      <c r="S2070">
        <f t="shared" ca="1" si="32"/>
        <v>1</v>
      </c>
    </row>
    <row r="2071" spans="1:19" ht="13.2">
      <c r="A2071" s="1" t="s">
        <v>10923</v>
      </c>
      <c r="B2071" s="1">
        <v>32</v>
      </c>
      <c r="C2071" s="1" t="str">
        <f ca="1">IFERROR(__xludf.DUMMYFUNCTION("GOOGLETRANSLATE(D2071,""en"",""pt"")"),"Pequeno")</f>
        <v>Pequeno</v>
      </c>
      <c r="D2071" s="3">
        <v>44087</v>
      </c>
      <c r="E2071" s="1">
        <v>7</v>
      </c>
      <c r="F2071" s="2" t="str">
        <f ca="1">IFERROR(__xludf.DUMMYFUNCTION("GOOGLETRANSLATE(I2071,""en"",""pt"")"),"Lassi")</f>
        <v>Lassi</v>
      </c>
      <c r="G2071" s="1" t="s">
        <v>10924</v>
      </c>
      <c r="H2071" s="1" t="s">
        <v>975</v>
      </c>
      <c r="I2071" s="1" t="str">
        <f ca="1">IFERROR(__xludf.DUMMYFUNCTION("GOOGLETRANSLATE(O2071,""en"",""pt"")"),"15")</f>
        <v>15</v>
      </c>
      <c r="J2071" s="1" t="str">
        <f ca="1">IFERROR(__xludf.DUMMYFUNCTION("GOOGLETRANSLATE(Q2071,""en"",""pt"")"),"Refrigerado")</f>
        <v>Refrigerado</v>
      </c>
      <c r="K2071" s="3">
        <v>44027</v>
      </c>
      <c r="L2071" s="3">
        <v>44042</v>
      </c>
      <c r="M2071" s="1">
        <v>88</v>
      </c>
      <c r="N2071" s="1" t="s">
        <v>10925</v>
      </c>
      <c r="O2071" s="5">
        <v>977360</v>
      </c>
      <c r="P2071" s="1">
        <v>357</v>
      </c>
      <c r="Q2071" s="1" t="s">
        <v>10926</v>
      </c>
      <c r="R2071">
        <f t="shared" ca="1" si="32"/>
        <v>0</v>
      </c>
      <c r="S2071">
        <f t="shared" ca="1" si="32"/>
        <v>0</v>
      </c>
    </row>
    <row r="2072" spans="1:19" ht="13.2">
      <c r="A2072" s="1" t="s">
        <v>10927</v>
      </c>
      <c r="B2072" s="1">
        <v>67</v>
      </c>
      <c r="C2072" s="1" t="str">
        <f ca="1">IFERROR(__xludf.DUMMYFUNCTION("GOOGLETRANSLATE(D2072,""en"",""pt"")"),"Médio")</f>
        <v>Médio</v>
      </c>
      <c r="D2072" s="3">
        <v>43717</v>
      </c>
      <c r="E2072" s="1">
        <v>4</v>
      </c>
      <c r="F2072" s="2" t="str">
        <f ca="1">IFERROR(__xludf.DUMMYFUNCTION("GOOGLETRANSLATE(I2072,""en"",""pt"")"),"Iogurte")</f>
        <v>Iogurte</v>
      </c>
      <c r="G2072" s="1" t="s">
        <v>10928</v>
      </c>
      <c r="H2072" s="1" t="s">
        <v>65</v>
      </c>
      <c r="I2072" s="1" t="str">
        <f ca="1">IFERROR(__xludf.DUMMYFUNCTION("GOOGLETRANSLATE(O2072,""en"",""pt"")"),"23")</f>
        <v>23</v>
      </c>
      <c r="J2072" s="1" t="str">
        <f ca="1">IFERROR(__xludf.DUMMYFUNCTION("GOOGLETRANSLATE(Q2072,""en"",""pt"")"),"Congeladas")</f>
        <v>Congeladas</v>
      </c>
      <c r="K2072" s="3">
        <v>43657</v>
      </c>
      <c r="L2072" s="3">
        <v>43680</v>
      </c>
      <c r="M2072" s="1">
        <v>334</v>
      </c>
      <c r="N2072" s="1" t="s">
        <v>5511</v>
      </c>
      <c r="O2072" s="1" t="s">
        <v>10929</v>
      </c>
      <c r="P2072" s="1">
        <v>283</v>
      </c>
      <c r="Q2072" s="1" t="s">
        <v>10930</v>
      </c>
      <c r="R2072">
        <f t="shared" ca="1" si="32"/>
        <v>1</v>
      </c>
      <c r="S2072">
        <f t="shared" ca="1" si="32"/>
        <v>0</v>
      </c>
    </row>
    <row r="2073" spans="1:19" ht="13.2">
      <c r="A2073" s="1" t="s">
        <v>10931</v>
      </c>
      <c r="B2073" s="1">
        <v>52</v>
      </c>
      <c r="C2073" s="1" t="str">
        <f ca="1">IFERROR(__xludf.DUMMYFUNCTION("GOOGLETRANSLATE(D2073,""en"",""pt"")"),"Grande")</f>
        <v>Grande</v>
      </c>
      <c r="D2073" s="3">
        <v>44797</v>
      </c>
      <c r="E2073" s="1">
        <v>10</v>
      </c>
      <c r="F2073" s="2" t="str">
        <f ca="1">IFERROR(__xludf.DUMMYFUNCTION("GOOGLETRANSLATE(I2073,""en"",""pt"")"),"ghee")</f>
        <v>ghee</v>
      </c>
      <c r="G2073" s="1" t="s">
        <v>10932</v>
      </c>
      <c r="H2073" s="1" t="s">
        <v>10933</v>
      </c>
      <c r="I2073" s="1" t="str">
        <f ca="1">IFERROR(__xludf.DUMMYFUNCTION("GOOGLETRANSLATE(O2073,""en"",""pt"")"),"103")</f>
        <v>103</v>
      </c>
      <c r="J2073" s="1" t="str">
        <f ca="1">IFERROR(__xludf.DUMMYFUNCTION("GOOGLETRANSLATE(Q2073,""en"",""pt"")"),"Ambiente")</f>
        <v>Ambiente</v>
      </c>
      <c r="K2073" s="3">
        <v>44774</v>
      </c>
      <c r="L2073" s="3">
        <v>44877</v>
      </c>
      <c r="M2073" s="1">
        <v>181</v>
      </c>
      <c r="N2073" s="1" t="s">
        <v>8765</v>
      </c>
      <c r="O2073" s="1" t="s">
        <v>10934</v>
      </c>
      <c r="P2073" s="1">
        <v>244</v>
      </c>
      <c r="Q2073" s="1" t="s">
        <v>10935</v>
      </c>
      <c r="R2073">
        <f t="shared" ca="1" si="32"/>
        <v>0</v>
      </c>
      <c r="S2073">
        <f t="shared" ca="1" si="32"/>
        <v>0</v>
      </c>
    </row>
    <row r="2074" spans="1:19" ht="13.2">
      <c r="A2074" s="1" t="s">
        <v>10936</v>
      </c>
      <c r="B2074" s="1">
        <v>75</v>
      </c>
      <c r="C2074" s="1" t="str">
        <f ca="1">IFERROR(__xludf.DUMMYFUNCTION("GOOGLETRANSLATE(D2074,""en"",""pt"")"),"Médio")</f>
        <v>Médio</v>
      </c>
      <c r="D2074" s="3">
        <v>43536</v>
      </c>
      <c r="E2074" s="1">
        <v>6</v>
      </c>
      <c r="F2074" s="2" t="str">
        <f ca="1">IFERROR(__xludf.DUMMYFUNCTION("GOOGLETRANSLATE(I2074,""en"",""pt"")"),"Coalhada")</f>
        <v>Coalhada</v>
      </c>
      <c r="G2074" s="1" t="s">
        <v>10937</v>
      </c>
      <c r="H2074" s="1" t="s">
        <v>10938</v>
      </c>
      <c r="I2074" s="1" t="str">
        <f ca="1">IFERROR(__xludf.DUMMYFUNCTION("GOOGLETRANSLATE(O2074,""en"",""pt"")"),"6")</f>
        <v>6</v>
      </c>
      <c r="J2074" s="1" t="str">
        <f ca="1">IFERROR(__xludf.DUMMYFUNCTION("GOOGLETRANSLATE(Q2074,""en"",""pt"")"),"Refrigerado")</f>
        <v>Refrigerado</v>
      </c>
      <c r="K2074" s="3">
        <v>43516</v>
      </c>
      <c r="L2074" s="3">
        <v>43522</v>
      </c>
      <c r="M2074" s="1">
        <v>532</v>
      </c>
      <c r="N2074" s="1" t="s">
        <v>10939</v>
      </c>
      <c r="O2074" s="1" t="s">
        <v>10940</v>
      </c>
      <c r="P2074" s="1">
        <v>181</v>
      </c>
      <c r="Q2074" s="1" t="s">
        <v>10941</v>
      </c>
      <c r="R2074">
        <f t="shared" ca="1" si="32"/>
        <v>1</v>
      </c>
      <c r="S2074">
        <f t="shared" ca="1" si="32"/>
        <v>1</v>
      </c>
    </row>
    <row r="2075" spans="1:19" ht="13.2">
      <c r="A2075" s="1" t="s">
        <v>10942</v>
      </c>
      <c r="B2075" s="1">
        <v>38</v>
      </c>
      <c r="C2075" s="1" t="str">
        <f ca="1">IFERROR(__xludf.DUMMYFUNCTION("GOOGLETRANSLATE(D2075,""en"",""pt"")"),"Grande")</f>
        <v>Grande</v>
      </c>
      <c r="D2075" s="3">
        <v>44574</v>
      </c>
      <c r="E2075" s="1">
        <v>10</v>
      </c>
      <c r="F2075" s="2" t="str">
        <f ca="1">IFERROR(__xludf.DUMMYFUNCTION("GOOGLETRANSLATE(I2075,""en"",""pt"")"),"ghee")</f>
        <v>ghee</v>
      </c>
      <c r="G2075" s="1" t="s">
        <v>10943</v>
      </c>
      <c r="H2075" s="1" t="s">
        <v>10944</v>
      </c>
      <c r="I2075" s="1" t="str">
        <f ca="1">IFERROR(__xludf.DUMMYFUNCTION("GOOGLETRANSLATE(O2075,""en"",""pt"")"),"93")</f>
        <v>93</v>
      </c>
      <c r="J2075" s="1" t="str">
        <f ca="1">IFERROR(__xludf.DUMMYFUNCTION("GOOGLETRANSLATE(Q2075,""en"",""pt"")"),"Ambiente")</f>
        <v>Ambiente</v>
      </c>
      <c r="K2075" s="3">
        <v>44564</v>
      </c>
      <c r="L2075" s="3">
        <v>44657</v>
      </c>
      <c r="M2075" s="1">
        <v>506</v>
      </c>
      <c r="N2075" s="1" t="s">
        <v>10945</v>
      </c>
      <c r="O2075" s="1" t="s">
        <v>10946</v>
      </c>
      <c r="P2075" s="1">
        <v>13</v>
      </c>
      <c r="Q2075" s="1" t="s">
        <v>10947</v>
      </c>
      <c r="R2075">
        <f t="shared" ca="1" si="32"/>
        <v>1</v>
      </c>
      <c r="S2075">
        <f t="shared" ca="1" si="32"/>
        <v>1</v>
      </c>
    </row>
    <row r="2076" spans="1:19" ht="13.2">
      <c r="A2076" s="1" t="s">
        <v>9986</v>
      </c>
      <c r="B2076" s="1">
        <v>83</v>
      </c>
      <c r="C2076" s="1" t="str">
        <f ca="1">IFERROR(__xludf.DUMMYFUNCTION("GOOGLETRANSLATE(D2076,""en"",""pt"")"),"Grande")</f>
        <v>Grande</v>
      </c>
      <c r="D2076" s="3">
        <v>44389</v>
      </c>
      <c r="E2076" s="1">
        <v>4</v>
      </c>
      <c r="F2076" s="2" t="str">
        <f ca="1">IFERROR(__xludf.DUMMYFUNCTION("GOOGLETRANSLATE(I2076,""en"",""pt"")"),"Iogurte")</f>
        <v>Iogurte</v>
      </c>
      <c r="G2076" s="1" t="s">
        <v>10948</v>
      </c>
      <c r="H2076" s="1" t="s">
        <v>244</v>
      </c>
      <c r="I2076" s="1" t="str">
        <f ca="1">IFERROR(__xludf.DUMMYFUNCTION("GOOGLETRANSLATE(O2076,""en"",""pt"")"),"29")</f>
        <v>29</v>
      </c>
      <c r="J2076" s="1" t="str">
        <f ca="1">IFERROR(__xludf.DUMMYFUNCTION("GOOGLETRANSLATE(Q2076,""en"",""pt"")"),"Congeladas")</f>
        <v>Congeladas</v>
      </c>
      <c r="K2076" s="3">
        <v>44332</v>
      </c>
      <c r="L2076" s="3">
        <v>44361</v>
      </c>
      <c r="M2076" s="1">
        <v>175</v>
      </c>
      <c r="N2076" s="1" t="s">
        <v>4688</v>
      </c>
      <c r="O2076" s="1" t="s">
        <v>10949</v>
      </c>
      <c r="P2076" s="1">
        <v>1</v>
      </c>
      <c r="Q2076" s="1" t="s">
        <v>7525</v>
      </c>
      <c r="R2076">
        <f t="shared" ca="1" si="32"/>
        <v>0</v>
      </c>
      <c r="S2076">
        <f t="shared" ca="1" si="32"/>
        <v>1</v>
      </c>
    </row>
    <row r="2077" spans="1:19" ht="13.2">
      <c r="A2077" s="1" t="s">
        <v>10951</v>
      </c>
      <c r="B2077" s="1">
        <v>34</v>
      </c>
      <c r="C2077" s="1" t="str">
        <f ca="1">IFERROR(__xludf.DUMMYFUNCTION("GOOGLETRANSLATE(D2077,""en"",""pt"")"),"Grande")</f>
        <v>Grande</v>
      </c>
      <c r="D2077" s="3">
        <v>43693</v>
      </c>
      <c r="E2077" s="1">
        <v>9</v>
      </c>
      <c r="F2077" s="2" t="str">
        <f ca="1">IFERROR(__xludf.DUMMYFUNCTION("GOOGLETRANSLATE(I2077,""en"",""pt"")"),"Painel")</f>
        <v>Painel</v>
      </c>
      <c r="G2077" s="1" t="s">
        <v>10952</v>
      </c>
      <c r="H2077" s="1" t="s">
        <v>10646</v>
      </c>
      <c r="I2077" s="1" t="str">
        <f ca="1">IFERROR(__xludf.DUMMYFUNCTION("GOOGLETRANSLATE(O2077,""en"",""pt"")"),"12")</f>
        <v>12</v>
      </c>
      <c r="J2077" s="1" t="str">
        <f ca="1">IFERROR(__xludf.DUMMYFUNCTION("GOOGLETRANSLATE(Q2077,""en"",""pt"")"),"Refrigerado")</f>
        <v>Refrigerado</v>
      </c>
      <c r="K2077" s="3">
        <v>43680</v>
      </c>
      <c r="L2077" s="3">
        <v>43692</v>
      </c>
      <c r="M2077" s="1">
        <v>7</v>
      </c>
      <c r="N2077" s="1" t="s">
        <v>3345</v>
      </c>
      <c r="O2077" s="1" t="s">
        <v>10953</v>
      </c>
      <c r="P2077" s="1">
        <v>40</v>
      </c>
      <c r="Q2077" s="1" t="s">
        <v>10596</v>
      </c>
      <c r="R2077">
        <f t="shared" ca="1" si="32"/>
        <v>1</v>
      </c>
      <c r="S2077">
        <f t="shared" ca="1" si="32"/>
        <v>1</v>
      </c>
    </row>
    <row r="2078" spans="1:19" ht="13.2">
      <c r="A2078" s="1" t="s">
        <v>10954</v>
      </c>
      <c r="B2078" s="1">
        <v>100</v>
      </c>
      <c r="C2078" s="1" t="str">
        <f ca="1">IFERROR(__xludf.DUMMYFUNCTION("GOOGLETRANSLATE(D2078,""en"",""pt"")"),"Médio")</f>
        <v>Médio</v>
      </c>
      <c r="D2078" s="3">
        <v>44690</v>
      </c>
      <c r="E2078" s="1">
        <v>10</v>
      </c>
      <c r="F2078" s="2" t="str">
        <f ca="1">IFERROR(__xludf.DUMMYFUNCTION("GOOGLETRANSLATE(I2078,""en"",""pt"")"),"ghee")</f>
        <v>ghee</v>
      </c>
      <c r="G2078" s="1" t="s">
        <v>10955</v>
      </c>
      <c r="H2078" s="1" t="s">
        <v>4102</v>
      </c>
      <c r="I2078" s="1" t="str">
        <f ca="1">IFERROR(__xludf.DUMMYFUNCTION("GOOGLETRANSLATE(O2078,""en"",""pt"")"),"125")</f>
        <v>125</v>
      </c>
      <c r="J2078" s="1" t="str">
        <f ca="1">IFERROR(__xludf.DUMMYFUNCTION("GOOGLETRANSLATE(Q2078,""en"",""pt"")"),"Ambiente")</f>
        <v>Ambiente</v>
      </c>
      <c r="K2078" s="3">
        <v>44650</v>
      </c>
      <c r="L2078" s="3">
        <v>44775</v>
      </c>
      <c r="M2078" s="1">
        <v>610</v>
      </c>
      <c r="N2078" s="1" t="s">
        <v>4125</v>
      </c>
      <c r="O2078" s="1" t="s">
        <v>10956</v>
      </c>
      <c r="P2078" s="1">
        <v>349</v>
      </c>
      <c r="Q2078" s="1" t="s">
        <v>10957</v>
      </c>
      <c r="R2078">
        <f t="shared" ca="1" si="32"/>
        <v>0</v>
      </c>
      <c r="S2078">
        <f t="shared" ca="1" si="32"/>
        <v>1</v>
      </c>
    </row>
    <row r="2079" spans="1:19" ht="13.2">
      <c r="A2079" s="1" t="s">
        <v>10958</v>
      </c>
      <c r="B2079" s="1">
        <v>77</v>
      </c>
      <c r="C2079" s="1" t="str">
        <f ca="1">IFERROR(__xludf.DUMMYFUNCTION("GOOGLETRANSLATE(D2079,""en"",""pt"")"),"Pequeno")</f>
        <v>Pequeno</v>
      </c>
      <c r="D2079" s="3">
        <v>44855</v>
      </c>
      <c r="E2079" s="1">
        <v>4</v>
      </c>
      <c r="F2079" s="2" t="str">
        <f ca="1">IFERROR(__xludf.DUMMYFUNCTION("GOOGLETRANSLATE(I2079,""en"",""pt"")"),"Iogurte")</f>
        <v>Iogurte</v>
      </c>
      <c r="G2079" s="1" t="s">
        <v>10959</v>
      </c>
      <c r="H2079" s="1" t="s">
        <v>10960</v>
      </c>
      <c r="I2079" s="1" t="str">
        <f ca="1">IFERROR(__xludf.DUMMYFUNCTION("GOOGLETRANSLATE(O2079,""en"",""pt"")"),"23")</f>
        <v>23</v>
      </c>
      <c r="J2079" s="1" t="str">
        <f ca="1">IFERROR(__xludf.DUMMYFUNCTION("GOOGLETRANSLATE(Q2079,""en"",""pt"")"),"Refrigerado")</f>
        <v>Refrigerado</v>
      </c>
      <c r="K2079" s="3">
        <v>44798</v>
      </c>
      <c r="L2079" s="3">
        <v>44821</v>
      </c>
      <c r="M2079" s="1">
        <v>3</v>
      </c>
      <c r="N2079" s="1" t="s">
        <v>3982</v>
      </c>
      <c r="O2079" s="1" t="s">
        <v>10961</v>
      </c>
      <c r="P2079" s="1">
        <v>37</v>
      </c>
      <c r="Q2079" s="1" t="s">
        <v>10962</v>
      </c>
      <c r="R2079">
        <f t="shared" ca="1" si="32"/>
        <v>0</v>
      </c>
      <c r="S2079">
        <f t="shared" ca="1" si="32"/>
        <v>0</v>
      </c>
    </row>
    <row r="2080" spans="1:19" ht="13.2">
      <c r="A2080" s="1" t="s">
        <v>10963</v>
      </c>
      <c r="B2080" s="1">
        <v>12</v>
      </c>
      <c r="C2080" s="1" t="str">
        <f ca="1">IFERROR(__xludf.DUMMYFUNCTION("GOOGLETRANSLATE(D2080,""en"",""pt"")"),"Pequeno")</f>
        <v>Pequeno</v>
      </c>
      <c r="D2080" s="3">
        <v>43489</v>
      </c>
      <c r="E2080" s="1">
        <v>10</v>
      </c>
      <c r="F2080" s="2" t="str">
        <f ca="1">IFERROR(__xludf.DUMMYFUNCTION("GOOGLETRANSLATE(I2080,""en"",""pt"")"),"ghee")</f>
        <v>ghee</v>
      </c>
      <c r="G2080" s="1" t="s">
        <v>10964</v>
      </c>
      <c r="H2080" s="1" t="s">
        <v>7892</v>
      </c>
      <c r="I2080" s="1" t="str">
        <f ca="1">IFERROR(__xludf.DUMMYFUNCTION("GOOGLETRANSLATE(O2080,""en"",""pt"")"),"112")</f>
        <v>112</v>
      </c>
      <c r="J2080" s="1" t="str">
        <f ca="1">IFERROR(__xludf.DUMMYFUNCTION("GOOGLETRANSLATE(Q2080,""en"",""pt"")"),"Ambiente")</f>
        <v>Ambiente</v>
      </c>
      <c r="K2080" s="3">
        <v>43459</v>
      </c>
      <c r="L2080" s="3">
        <v>43571</v>
      </c>
      <c r="M2080" s="1">
        <v>387</v>
      </c>
      <c r="N2080" s="1" t="s">
        <v>8099</v>
      </c>
      <c r="O2080" s="1" t="s">
        <v>10965</v>
      </c>
      <c r="P2080" s="1">
        <v>134</v>
      </c>
      <c r="Q2080" s="1" t="s">
        <v>9582</v>
      </c>
      <c r="R2080">
        <f t="shared" ca="1" si="32"/>
        <v>1</v>
      </c>
      <c r="S2080">
        <f t="shared" ca="1" si="32"/>
        <v>1</v>
      </c>
    </row>
    <row r="2081" spans="1:19" ht="13.2">
      <c r="A2081" s="1" t="s">
        <v>10966</v>
      </c>
      <c r="B2081" s="1">
        <v>56</v>
      </c>
      <c r="C2081" s="1" t="str">
        <f ca="1">IFERROR(__xludf.DUMMYFUNCTION("GOOGLETRANSLATE(D2081,""en"",""pt"")"),"Pequeno")</f>
        <v>Pequeno</v>
      </c>
      <c r="D2081" s="3">
        <v>44089</v>
      </c>
      <c r="E2081" s="1">
        <v>8</v>
      </c>
      <c r="F2081" s="2" t="str">
        <f ca="1">IFERROR(__xludf.DUMMYFUNCTION("GOOGLETRANSLATE(I2081,""en"",""pt"")"),"Soro de leite coalhado")</f>
        <v>Soro de leite coalhado</v>
      </c>
      <c r="G2081" s="1" t="s">
        <v>10967</v>
      </c>
      <c r="H2081" s="1" t="s">
        <v>10968</v>
      </c>
      <c r="I2081" s="1" t="str">
        <f ca="1">IFERROR(__xludf.DUMMYFUNCTION("GOOGLETRANSLATE(O2081,""en"",""pt"")"),"8")</f>
        <v>8</v>
      </c>
      <c r="J2081" s="1" t="str">
        <f ca="1">IFERROR(__xludf.DUMMYFUNCTION("GOOGLETRANSLATE(Q2081,""en"",""pt"")"),"Refrigerado")</f>
        <v>Refrigerado</v>
      </c>
      <c r="K2081" s="3">
        <v>44070</v>
      </c>
      <c r="L2081" s="3">
        <v>44078</v>
      </c>
      <c r="M2081" s="1">
        <v>176</v>
      </c>
      <c r="N2081" s="1" t="s">
        <v>5117</v>
      </c>
      <c r="O2081" s="1" t="s">
        <v>10969</v>
      </c>
      <c r="P2081" s="1">
        <v>337</v>
      </c>
      <c r="Q2081" s="1" t="s">
        <v>5349</v>
      </c>
      <c r="R2081">
        <f t="shared" ca="1" si="32"/>
        <v>0</v>
      </c>
      <c r="S2081">
        <f t="shared" ca="1" si="32"/>
        <v>1</v>
      </c>
    </row>
    <row r="2082" spans="1:19" ht="13.2">
      <c r="A2082" s="1" t="s">
        <v>10970</v>
      </c>
      <c r="B2082" s="1">
        <v>62</v>
      </c>
      <c r="C2082" s="1" t="str">
        <f ca="1">IFERROR(__xludf.DUMMYFUNCTION("GOOGLETRANSLATE(D2082,""en"",""pt"")"),"Pequeno")</f>
        <v>Pequeno</v>
      </c>
      <c r="D2082" s="3">
        <v>44136</v>
      </c>
      <c r="E2082" s="1">
        <v>4</v>
      </c>
      <c r="F2082" s="2" t="str">
        <f ca="1">IFERROR(__xludf.DUMMYFUNCTION("GOOGLETRANSLATE(I2082,""en"",""pt"")"),"Iogurte")</f>
        <v>Iogurte</v>
      </c>
      <c r="G2082" s="1" t="s">
        <v>10971</v>
      </c>
      <c r="H2082" s="1" t="s">
        <v>8773</v>
      </c>
      <c r="I2082" s="1" t="str">
        <f ca="1">IFERROR(__xludf.DUMMYFUNCTION("GOOGLETRANSLATE(O2082,""en"",""pt"")"),"27")</f>
        <v>27</v>
      </c>
      <c r="J2082" s="1" t="str">
        <f ca="1">IFERROR(__xludf.DUMMYFUNCTION("GOOGLETRANSLATE(Q2082,""en"",""pt"")"),"Congeladas")</f>
        <v>Congeladas</v>
      </c>
      <c r="K2082" s="3">
        <v>44087</v>
      </c>
      <c r="L2082" s="3">
        <v>44114</v>
      </c>
      <c r="M2082" s="1">
        <v>175</v>
      </c>
      <c r="N2082" s="1" t="s">
        <v>10972</v>
      </c>
      <c r="O2082" s="1" t="s">
        <v>10973</v>
      </c>
      <c r="P2082" s="1">
        <v>100</v>
      </c>
      <c r="Q2082" s="1" t="s">
        <v>3414</v>
      </c>
      <c r="R2082">
        <f t="shared" ca="1" si="32"/>
        <v>1</v>
      </c>
      <c r="S2082">
        <f t="shared" ca="1" si="32"/>
        <v>1</v>
      </c>
    </row>
    <row r="2083" spans="1:19" ht="13.2">
      <c r="A2083" s="1" t="s">
        <v>10974</v>
      </c>
      <c r="B2083" s="1">
        <v>64</v>
      </c>
      <c r="C2083" s="1" t="str">
        <f ca="1">IFERROR(__xludf.DUMMYFUNCTION("GOOGLETRANSLATE(D2083,""en"",""pt"")"),"Grande")</f>
        <v>Grande</v>
      </c>
      <c r="D2083" s="3">
        <v>43543</v>
      </c>
      <c r="E2083" s="1">
        <v>7</v>
      </c>
      <c r="F2083" s="2" t="str">
        <f ca="1">IFERROR(__xludf.DUMMYFUNCTION("GOOGLETRANSLATE(I2083,""en"",""pt"")"),"Lassi")</f>
        <v>Lassi</v>
      </c>
      <c r="G2083" s="1" t="s">
        <v>10975</v>
      </c>
      <c r="H2083" s="1" t="s">
        <v>7561</v>
      </c>
      <c r="I2083" s="1" t="str">
        <f ca="1">IFERROR(__xludf.DUMMYFUNCTION("GOOGLETRANSLATE(O2083,""en"",""pt"")"),"12")</f>
        <v>12</v>
      </c>
      <c r="J2083" s="1" t="str">
        <f ca="1">IFERROR(__xludf.DUMMYFUNCTION("GOOGLETRANSLATE(Q2083,""en"",""pt"")"),"Refrigerado")</f>
        <v>Refrigerado</v>
      </c>
      <c r="K2083" s="3">
        <v>43492</v>
      </c>
      <c r="L2083" s="3">
        <v>43504</v>
      </c>
      <c r="M2083" s="1">
        <v>612</v>
      </c>
      <c r="N2083" s="1" t="s">
        <v>7366</v>
      </c>
      <c r="O2083" s="1" t="s">
        <v>10976</v>
      </c>
      <c r="P2083" s="1">
        <v>324</v>
      </c>
      <c r="Q2083" s="1" t="s">
        <v>10977</v>
      </c>
      <c r="R2083">
        <f t="shared" ca="1" si="32"/>
        <v>1</v>
      </c>
      <c r="S2083">
        <f t="shared" ca="1" si="32"/>
        <v>0</v>
      </c>
    </row>
    <row r="2084" spans="1:19" ht="13.2">
      <c r="A2084" s="1" t="s">
        <v>10978</v>
      </c>
      <c r="B2084" s="1">
        <v>97</v>
      </c>
      <c r="C2084" s="1" t="str">
        <f ca="1">IFERROR(__xludf.DUMMYFUNCTION("GOOGLETRANSLATE(D2084,""en"",""pt"")"),"Pequeno")</f>
        <v>Pequeno</v>
      </c>
      <c r="D2084" s="3">
        <v>44419</v>
      </c>
      <c r="E2084" s="1">
        <v>3</v>
      </c>
      <c r="F2084" s="2" t="str">
        <f ca="1">IFERROR(__xludf.DUMMYFUNCTION("GOOGLETRANSLATE(I2084,""en"",""pt"")"),"Queijo")</f>
        <v>Queijo</v>
      </c>
      <c r="G2084" s="1" t="s">
        <v>9930</v>
      </c>
      <c r="H2084" s="1" t="s">
        <v>10979</v>
      </c>
      <c r="I2084" s="1" t="str">
        <f ca="1">IFERROR(__xludf.DUMMYFUNCTION("GOOGLETRANSLATE(O2084,""en"",""pt"")"),"46")</f>
        <v>46</v>
      </c>
      <c r="J2084" s="1" t="str">
        <f ca="1">IFERROR(__xludf.DUMMYFUNCTION("GOOGLETRANSLATE(Q2084,""en"",""pt"")"),"Congeladas")</f>
        <v>Congeladas</v>
      </c>
      <c r="K2084" s="3">
        <v>44410</v>
      </c>
      <c r="L2084" s="3">
        <v>44456</v>
      </c>
      <c r="M2084" s="1">
        <v>1</v>
      </c>
      <c r="N2084" s="1" t="s">
        <v>2794</v>
      </c>
      <c r="O2084" s="1" t="s">
        <v>2794</v>
      </c>
      <c r="P2084" s="1">
        <v>36</v>
      </c>
      <c r="Q2084" s="4">
        <v>45404</v>
      </c>
      <c r="R2084">
        <f t="shared" ca="1" si="32"/>
        <v>1</v>
      </c>
      <c r="S2084">
        <f t="shared" ca="1" si="32"/>
        <v>0</v>
      </c>
    </row>
    <row r="2085" spans="1:19" ht="13.2">
      <c r="A2085" s="1" t="s">
        <v>10980</v>
      </c>
      <c r="B2085" s="1">
        <v>38</v>
      </c>
      <c r="C2085" s="1" t="str">
        <f ca="1">IFERROR(__xludf.DUMMYFUNCTION("GOOGLETRANSLATE(D2085,""en"",""pt"")"),"Grande")</f>
        <v>Grande</v>
      </c>
      <c r="D2085" s="3">
        <v>44202</v>
      </c>
      <c r="E2085" s="1">
        <v>2</v>
      </c>
      <c r="F2085" s="2" t="str">
        <f ca="1">IFERROR(__xludf.DUMMYFUNCTION("GOOGLETRANSLATE(I2085,""en"",""pt"")"),"Manteiga")</f>
        <v>Manteiga</v>
      </c>
      <c r="G2085" s="1" t="s">
        <v>10981</v>
      </c>
      <c r="H2085" s="1" t="s">
        <v>10982</v>
      </c>
      <c r="I2085" s="1" t="str">
        <f ca="1">IFERROR(__xludf.DUMMYFUNCTION("GOOGLETRANSLATE(O2085,""en"",""pt"")"),"30")</f>
        <v>30</v>
      </c>
      <c r="J2085" s="1" t="str">
        <f ca="1">IFERROR(__xludf.DUMMYFUNCTION("GOOGLETRANSLATE(Q2085,""en"",""pt"")"),"Refrigerado")</f>
        <v>Refrigerado</v>
      </c>
      <c r="K2085" s="3">
        <v>44146</v>
      </c>
      <c r="L2085" s="3">
        <v>44176</v>
      </c>
      <c r="M2085" s="1">
        <v>18</v>
      </c>
      <c r="N2085" s="1" t="s">
        <v>9262</v>
      </c>
      <c r="O2085" s="1" t="s">
        <v>10983</v>
      </c>
      <c r="P2085" s="1">
        <v>208</v>
      </c>
      <c r="Q2085" s="1" t="s">
        <v>10984</v>
      </c>
      <c r="R2085">
        <f t="shared" ca="1" si="32"/>
        <v>0</v>
      </c>
      <c r="S2085">
        <f t="shared" ca="1" si="32"/>
        <v>1</v>
      </c>
    </row>
    <row r="2086" spans="1:19" ht="13.2">
      <c r="A2086" s="1" t="s">
        <v>10985</v>
      </c>
      <c r="B2086" s="1">
        <v>13</v>
      </c>
      <c r="C2086" s="1" t="str">
        <f ca="1">IFERROR(__xludf.DUMMYFUNCTION("GOOGLETRANSLATE(D2086,""en"",""pt"")"),"Médio")</f>
        <v>Médio</v>
      </c>
      <c r="D2086" s="3">
        <v>44807</v>
      </c>
      <c r="E2086" s="1">
        <v>3</v>
      </c>
      <c r="F2086" s="2" t="str">
        <f ca="1">IFERROR(__xludf.DUMMYFUNCTION("GOOGLETRANSLATE(I2086,""en"",""pt"")"),"Queijo")</f>
        <v>Queijo</v>
      </c>
      <c r="G2086" s="1" t="s">
        <v>10986</v>
      </c>
      <c r="H2086" s="1" t="s">
        <v>10987</v>
      </c>
      <c r="I2086" s="1" t="str">
        <f ca="1">IFERROR(__xludf.DUMMYFUNCTION("GOOGLETRANSLATE(O2086,""en"",""pt"")"),"62")</f>
        <v>62</v>
      </c>
      <c r="J2086" s="1" t="str">
        <f ca="1">IFERROR(__xludf.DUMMYFUNCTION("GOOGLETRANSLATE(Q2086,""en"",""pt"")"),"Refrigerado")</f>
        <v>Refrigerado</v>
      </c>
      <c r="K2086" s="3">
        <v>44772</v>
      </c>
      <c r="L2086" s="3">
        <v>44834</v>
      </c>
      <c r="M2086" s="1">
        <v>45</v>
      </c>
      <c r="N2086" s="1" t="s">
        <v>10988</v>
      </c>
      <c r="O2086" s="5">
        <v>960406</v>
      </c>
      <c r="P2086" s="1">
        <v>59</v>
      </c>
      <c r="Q2086" s="1" t="s">
        <v>10989</v>
      </c>
      <c r="R2086">
        <f t="shared" ca="1" si="32"/>
        <v>1</v>
      </c>
      <c r="S2086">
        <f t="shared" ca="1" si="32"/>
        <v>1</v>
      </c>
    </row>
    <row r="2087" spans="1:19" ht="13.2">
      <c r="A2087" s="1" t="s">
        <v>4151</v>
      </c>
      <c r="B2087" s="1">
        <v>25</v>
      </c>
      <c r="C2087" s="1" t="str">
        <f ca="1">IFERROR(__xludf.DUMMYFUNCTION("GOOGLETRANSLATE(D2087,""en"",""pt"")"),"Grande")</f>
        <v>Grande</v>
      </c>
      <c r="D2087" s="3">
        <v>43627</v>
      </c>
      <c r="E2087" s="1">
        <v>4</v>
      </c>
      <c r="F2087" s="2" t="str">
        <f ca="1">IFERROR(__xludf.DUMMYFUNCTION("GOOGLETRANSLATE(I2087,""en"",""pt"")"),"Iogurte")</f>
        <v>Iogurte</v>
      </c>
      <c r="G2087" s="1" t="s">
        <v>10990</v>
      </c>
      <c r="H2087" s="1" t="s">
        <v>3362</v>
      </c>
      <c r="I2087" s="1" t="str">
        <f ca="1">IFERROR(__xludf.DUMMYFUNCTION("GOOGLETRANSLATE(O2087,""en"",""pt"")"),"26")</f>
        <v>26</v>
      </c>
      <c r="J2087" s="1" t="str">
        <f ca="1">IFERROR(__xludf.DUMMYFUNCTION("GOOGLETRANSLATE(Q2087,""en"",""pt"")"),"Refrigerado")</f>
        <v>Refrigerado</v>
      </c>
      <c r="K2087" s="3">
        <v>43603</v>
      </c>
      <c r="L2087" s="3">
        <v>43629</v>
      </c>
      <c r="M2087" s="1">
        <v>428</v>
      </c>
      <c r="N2087" s="1" t="s">
        <v>10991</v>
      </c>
      <c r="O2087" s="1" t="s">
        <v>10992</v>
      </c>
      <c r="P2087" s="1">
        <v>136</v>
      </c>
      <c r="Q2087" s="1" t="s">
        <v>357</v>
      </c>
      <c r="R2087">
        <f t="shared" ca="1" si="32"/>
        <v>1</v>
      </c>
      <c r="S2087">
        <f t="shared" ca="1" si="32"/>
        <v>0</v>
      </c>
    </row>
    <row r="2088" spans="1:19" ht="13.2">
      <c r="A2088" s="1" t="s">
        <v>10993</v>
      </c>
      <c r="B2088" s="1">
        <v>28</v>
      </c>
      <c r="C2088" s="1" t="str">
        <f ca="1">IFERROR(__xludf.DUMMYFUNCTION("GOOGLETRANSLATE(D2088,""en"",""pt"")"),"Pequeno")</f>
        <v>Pequeno</v>
      </c>
      <c r="D2088" s="3">
        <v>44030</v>
      </c>
      <c r="E2088" s="1">
        <v>8</v>
      </c>
      <c r="F2088" s="2" t="str">
        <f ca="1">IFERROR(__xludf.DUMMYFUNCTION("GOOGLETRANSLATE(I2088,""en"",""pt"")"),"Soro de leite coalhado")</f>
        <v>Soro de leite coalhado</v>
      </c>
      <c r="G2088" s="1" t="s">
        <v>10994</v>
      </c>
      <c r="H2088" s="1" t="s">
        <v>6479</v>
      </c>
      <c r="I2088" s="1" t="str">
        <f ca="1">IFERROR(__xludf.DUMMYFUNCTION("GOOGLETRANSLATE(O2088,""en"",""pt"")"),"9")</f>
        <v>9</v>
      </c>
      <c r="J2088" s="1" t="str">
        <f ca="1">IFERROR(__xludf.DUMMYFUNCTION("GOOGLETRANSLATE(Q2088,""en"",""pt"")"),"Refrigerado")</f>
        <v>Refrigerado</v>
      </c>
      <c r="K2088" s="3">
        <v>44013</v>
      </c>
      <c r="L2088" s="3">
        <v>44022</v>
      </c>
      <c r="M2088" s="1">
        <v>2</v>
      </c>
      <c r="N2088" s="1" t="s">
        <v>1271</v>
      </c>
      <c r="O2088" s="1" t="s">
        <v>2206</v>
      </c>
      <c r="P2088" s="1">
        <v>1</v>
      </c>
      <c r="Q2088" s="1" t="s">
        <v>1267</v>
      </c>
      <c r="R2088">
        <f t="shared" ca="1" si="32"/>
        <v>1</v>
      </c>
      <c r="S2088">
        <f t="shared" ca="1" si="32"/>
        <v>0</v>
      </c>
    </row>
    <row r="2089" spans="1:19" ht="13.2">
      <c r="A2089" s="1" t="s">
        <v>10995</v>
      </c>
      <c r="B2089" s="1">
        <v>48</v>
      </c>
      <c r="C2089" s="1" t="str">
        <f ca="1">IFERROR(__xludf.DUMMYFUNCTION("GOOGLETRANSLATE(D2089,""en"",""pt"")"),"Médio")</f>
        <v>Médio</v>
      </c>
      <c r="D2089" s="3">
        <v>44111</v>
      </c>
      <c r="E2089" s="1">
        <v>2</v>
      </c>
      <c r="F2089" s="2" t="str">
        <f ca="1">IFERROR(__xludf.DUMMYFUNCTION("GOOGLETRANSLATE(I2089,""en"",""pt"")"),"Manteiga")</f>
        <v>Manteiga</v>
      </c>
      <c r="G2089" s="1" t="s">
        <v>10996</v>
      </c>
      <c r="H2089" s="1" t="s">
        <v>10997</v>
      </c>
      <c r="I2089" s="1" t="str">
        <f ca="1">IFERROR(__xludf.DUMMYFUNCTION("GOOGLETRANSLATE(O2089,""en"",""pt"")"),"33")</f>
        <v>33</v>
      </c>
      <c r="J2089" s="1" t="str">
        <f ca="1">IFERROR(__xludf.DUMMYFUNCTION("GOOGLETRANSLATE(Q2089,""en"",""pt"")"),"Congeladas")</f>
        <v>Congeladas</v>
      </c>
      <c r="K2089" s="3">
        <v>44086</v>
      </c>
      <c r="L2089" s="3">
        <v>44119</v>
      </c>
      <c r="M2089" s="1">
        <v>37</v>
      </c>
      <c r="N2089" s="1" t="s">
        <v>10998</v>
      </c>
      <c r="O2089" s="1" t="s">
        <v>10999</v>
      </c>
      <c r="P2089" s="1">
        <v>384</v>
      </c>
      <c r="Q2089" s="1" t="s">
        <v>11000</v>
      </c>
      <c r="R2089">
        <f t="shared" ca="1" si="32"/>
        <v>0</v>
      </c>
      <c r="S2089">
        <f t="shared" ca="1" si="32"/>
        <v>0</v>
      </c>
    </row>
    <row r="2090" spans="1:19" ht="13.2">
      <c r="A2090" s="1" t="s">
        <v>6205</v>
      </c>
      <c r="B2090" s="1">
        <v>57</v>
      </c>
      <c r="C2090" s="1" t="str">
        <f ca="1">IFERROR(__xludf.DUMMYFUNCTION("GOOGLETRANSLATE(D2090,""en"",""pt"")"),"Grande")</f>
        <v>Grande</v>
      </c>
      <c r="D2090" s="3">
        <v>44270</v>
      </c>
      <c r="E2090" s="1">
        <v>6</v>
      </c>
      <c r="F2090" s="2" t="str">
        <f ca="1">IFERROR(__xludf.DUMMYFUNCTION("GOOGLETRANSLATE(I2090,""en"",""pt"")"),"Coalhada")</f>
        <v>Coalhada</v>
      </c>
      <c r="G2090" s="1" t="s">
        <v>11001</v>
      </c>
      <c r="H2090" s="1" t="s">
        <v>10233</v>
      </c>
      <c r="I2090" s="1" t="str">
        <f ca="1">IFERROR(__xludf.DUMMYFUNCTION("GOOGLETRANSLATE(O2090,""en"",""pt"")"),"7")</f>
        <v>7</v>
      </c>
      <c r="J2090" s="1" t="str">
        <f ca="1">IFERROR(__xludf.DUMMYFUNCTION("GOOGLETRANSLATE(Q2090,""en"",""pt"")"),"Refrigerado")</f>
        <v>Refrigerado</v>
      </c>
      <c r="K2090" s="3">
        <v>44241</v>
      </c>
      <c r="L2090" s="3">
        <v>44248</v>
      </c>
      <c r="M2090" s="1">
        <v>318</v>
      </c>
      <c r="N2090" s="1" t="s">
        <v>8815</v>
      </c>
      <c r="O2090" s="1" t="s">
        <v>11002</v>
      </c>
      <c r="P2090" s="1">
        <v>61</v>
      </c>
      <c r="Q2090" s="1" t="s">
        <v>1153</v>
      </c>
      <c r="R2090">
        <f t="shared" ca="1" si="32"/>
        <v>1</v>
      </c>
      <c r="S2090">
        <f t="shared" ca="1" si="32"/>
        <v>0</v>
      </c>
    </row>
    <row r="2091" spans="1:19" ht="13.2">
      <c r="A2091" s="1" t="s">
        <v>11004</v>
      </c>
      <c r="B2091" s="1">
        <v>48</v>
      </c>
      <c r="C2091" s="1" t="str">
        <f ca="1">IFERROR(__xludf.DUMMYFUNCTION("GOOGLETRANSLATE(D2091,""en"",""pt"")"),"Grande")</f>
        <v>Grande</v>
      </c>
      <c r="D2091" s="3">
        <v>44294</v>
      </c>
      <c r="E2091" s="1">
        <v>9</v>
      </c>
      <c r="F2091" s="2" t="str">
        <f ca="1">IFERROR(__xludf.DUMMYFUNCTION("GOOGLETRANSLATE(I2091,""en"",""pt"")"),"Painel")</f>
        <v>Painel</v>
      </c>
      <c r="G2091" s="1" t="s">
        <v>11005</v>
      </c>
      <c r="H2091" s="1" t="s">
        <v>11006</v>
      </c>
      <c r="I2091" s="1" t="str">
        <f ca="1">IFERROR(__xludf.DUMMYFUNCTION("GOOGLETRANSLATE(O2091,""en"",""pt"")"),"10")</f>
        <v>10</v>
      </c>
      <c r="J2091" s="1" t="str">
        <f ca="1">IFERROR(__xludf.DUMMYFUNCTION("GOOGLETRANSLATE(Q2091,""en"",""pt"")"),"Refrigerado")</f>
        <v>Refrigerado</v>
      </c>
      <c r="K2091" s="3">
        <v>44247</v>
      </c>
      <c r="L2091" s="3">
        <v>44257</v>
      </c>
      <c r="M2091" s="1">
        <v>248</v>
      </c>
      <c r="N2091" s="6">
        <v>45369</v>
      </c>
      <c r="O2091" s="1" t="s">
        <v>11007</v>
      </c>
      <c r="P2091" s="1">
        <v>174</v>
      </c>
      <c r="Q2091" s="1" t="s">
        <v>11008</v>
      </c>
      <c r="R2091">
        <f t="shared" ca="1" si="32"/>
        <v>1</v>
      </c>
      <c r="S2091">
        <f t="shared" ca="1" si="32"/>
        <v>0</v>
      </c>
    </row>
    <row r="2092" spans="1:19" ht="13.2">
      <c r="A2092" s="1" t="s">
        <v>11009</v>
      </c>
      <c r="B2092" s="1">
        <v>94</v>
      </c>
      <c r="C2092" s="1" t="str">
        <f ca="1">IFERROR(__xludf.DUMMYFUNCTION("GOOGLETRANSLATE(D2092,""en"",""pt"")"),"Pequeno")</f>
        <v>Pequeno</v>
      </c>
      <c r="D2092" s="3">
        <v>44664</v>
      </c>
      <c r="E2092" s="1">
        <v>7</v>
      </c>
      <c r="F2092" s="2" t="str">
        <f ca="1">IFERROR(__xludf.DUMMYFUNCTION("GOOGLETRANSLATE(I2092,""en"",""pt"")"),"Lassi")</f>
        <v>Lassi</v>
      </c>
      <c r="G2092" s="1" t="s">
        <v>11010</v>
      </c>
      <c r="H2092" s="1" t="s">
        <v>3140</v>
      </c>
      <c r="I2092" s="1" t="str">
        <f ca="1">IFERROR(__xludf.DUMMYFUNCTION("GOOGLETRANSLATE(O2092,""en"",""pt"")"),"16")</f>
        <v>16</v>
      </c>
      <c r="J2092" s="1" t="str">
        <f ca="1">IFERROR(__xludf.DUMMYFUNCTION("GOOGLETRANSLATE(Q2092,""en"",""pt"")"),"Refrigerado")</f>
        <v>Refrigerado</v>
      </c>
      <c r="K2092" s="3">
        <v>44636</v>
      </c>
      <c r="L2092" s="3">
        <v>44652</v>
      </c>
      <c r="M2092" s="1">
        <v>335</v>
      </c>
      <c r="N2092" s="1" t="s">
        <v>11011</v>
      </c>
      <c r="O2092" s="1" t="s">
        <v>11012</v>
      </c>
      <c r="P2092" s="1">
        <v>649</v>
      </c>
      <c r="Q2092" s="1" t="s">
        <v>2683</v>
      </c>
      <c r="R2092">
        <f t="shared" ca="1" si="32"/>
        <v>0</v>
      </c>
      <c r="S2092">
        <f t="shared" ca="1" si="32"/>
        <v>1</v>
      </c>
    </row>
    <row r="2093" spans="1:19" ht="13.2">
      <c r="A2093" s="1" t="s">
        <v>11014</v>
      </c>
      <c r="B2093" s="1">
        <v>15</v>
      </c>
      <c r="C2093" s="1" t="str">
        <f ca="1">IFERROR(__xludf.DUMMYFUNCTION("GOOGLETRANSLATE(D2093,""en"",""pt"")"),"Grande")</f>
        <v>Grande</v>
      </c>
      <c r="D2093" s="3">
        <v>43558</v>
      </c>
      <c r="E2093" s="1">
        <v>1</v>
      </c>
      <c r="F2093" s="2" t="str">
        <f ca="1">IFERROR(__xludf.DUMMYFUNCTION("GOOGLETRANSLATE(I2093,""en"",""pt"")"),"Leite")</f>
        <v>Leite</v>
      </c>
      <c r="G2093" s="1" t="s">
        <v>1996</v>
      </c>
      <c r="H2093" s="1" t="s">
        <v>3986</v>
      </c>
      <c r="I2093" s="1" t="str">
        <f ca="1">IFERROR(__xludf.DUMMYFUNCTION("GOOGLETRANSLATE(O2093,""en"",""pt"")"),"24")</f>
        <v>24</v>
      </c>
      <c r="J2093" s="1" t="str">
        <f ca="1">IFERROR(__xludf.DUMMYFUNCTION("GOOGLETRANSLATE(Q2093,""en"",""pt"")"),"Pacote Tetra")</f>
        <v>Pacote Tetra</v>
      </c>
      <c r="K2093" s="3">
        <v>43521</v>
      </c>
      <c r="L2093" s="3">
        <v>43545</v>
      </c>
      <c r="M2093" s="1">
        <v>5</v>
      </c>
      <c r="N2093" s="1" t="s">
        <v>11015</v>
      </c>
      <c r="O2093" s="1" t="s">
        <v>11016</v>
      </c>
      <c r="P2093" s="1">
        <v>153</v>
      </c>
      <c r="Q2093" s="1" t="s">
        <v>1464</v>
      </c>
      <c r="R2093">
        <f t="shared" ca="1" si="32"/>
        <v>0</v>
      </c>
      <c r="S2093">
        <f t="shared" ca="1" si="32"/>
        <v>0</v>
      </c>
    </row>
    <row r="2094" spans="1:19" ht="13.2">
      <c r="A2094" s="1" t="s">
        <v>11017</v>
      </c>
      <c r="B2094" s="1">
        <v>17</v>
      </c>
      <c r="C2094" s="1" t="str">
        <f ca="1">IFERROR(__xludf.DUMMYFUNCTION("GOOGLETRANSLATE(D2094,""en"",""pt"")"),"Médio")</f>
        <v>Médio</v>
      </c>
      <c r="D2094" s="3">
        <v>43800</v>
      </c>
      <c r="E2094" s="1">
        <v>1</v>
      </c>
      <c r="F2094" s="2" t="str">
        <f ca="1">IFERROR(__xludf.DUMMYFUNCTION("GOOGLETRANSLATE(I2094,""en"",""pt"")"),"Leite")</f>
        <v>Leite</v>
      </c>
      <c r="G2094" s="1" t="s">
        <v>11018</v>
      </c>
      <c r="H2094" s="1" t="s">
        <v>6521</v>
      </c>
      <c r="I2094" s="1" t="str">
        <f ca="1">IFERROR(__xludf.DUMMYFUNCTION("GOOGLETRANSLATE(O2094,""en"",""pt"")"),"22")</f>
        <v>22</v>
      </c>
      <c r="J2094" s="1" t="str">
        <f ca="1">IFERROR(__xludf.DUMMYFUNCTION("GOOGLETRANSLATE(Q2094,""en"",""pt"")"),"Pacote Tetra")</f>
        <v>Pacote Tetra</v>
      </c>
      <c r="K2094" s="3">
        <v>43745</v>
      </c>
      <c r="L2094" s="3">
        <v>43767</v>
      </c>
      <c r="M2094" s="1">
        <v>274</v>
      </c>
      <c r="N2094" s="1" t="s">
        <v>11019</v>
      </c>
      <c r="O2094" s="1" t="s">
        <v>11020</v>
      </c>
      <c r="P2094" s="1">
        <v>14</v>
      </c>
      <c r="Q2094" s="1" t="s">
        <v>5148</v>
      </c>
      <c r="R2094">
        <f t="shared" ca="1" si="32"/>
        <v>0</v>
      </c>
      <c r="S2094">
        <f t="shared" ca="1" si="32"/>
        <v>1</v>
      </c>
    </row>
    <row r="2095" spans="1:19" ht="13.2">
      <c r="A2095" s="1" t="s">
        <v>11021</v>
      </c>
      <c r="B2095" s="1">
        <v>33</v>
      </c>
      <c r="C2095" s="1" t="str">
        <f ca="1">IFERROR(__xludf.DUMMYFUNCTION("GOOGLETRANSLATE(D2095,""en"",""pt"")"),"Grande")</f>
        <v>Grande</v>
      </c>
      <c r="D2095" s="3">
        <v>44524</v>
      </c>
      <c r="E2095" s="1">
        <v>3</v>
      </c>
      <c r="F2095" s="2" t="str">
        <f ca="1">IFERROR(__xludf.DUMMYFUNCTION("GOOGLETRANSLATE(I2095,""en"",""pt"")"),"Queijo")</f>
        <v>Queijo</v>
      </c>
      <c r="G2095" s="1" t="s">
        <v>11022</v>
      </c>
      <c r="H2095" s="1" t="s">
        <v>11023</v>
      </c>
      <c r="I2095" s="1" t="str">
        <f ca="1">IFERROR(__xludf.DUMMYFUNCTION("GOOGLETRANSLATE(O2095,""en"",""pt"")"),"90")</f>
        <v>90</v>
      </c>
      <c r="J2095" s="1" t="str">
        <f ca="1">IFERROR(__xludf.DUMMYFUNCTION("GOOGLETRANSLATE(Q2095,""en"",""pt"")"),"Congeladas")</f>
        <v>Congeladas</v>
      </c>
      <c r="K2095" s="3">
        <v>44491</v>
      </c>
      <c r="L2095" s="3">
        <v>44581</v>
      </c>
      <c r="M2095" s="1">
        <v>323</v>
      </c>
      <c r="N2095" s="1" t="s">
        <v>10556</v>
      </c>
      <c r="O2095" s="1" t="s">
        <v>11024</v>
      </c>
      <c r="P2095" s="1">
        <v>143</v>
      </c>
      <c r="Q2095" s="1" t="s">
        <v>161</v>
      </c>
      <c r="R2095">
        <f t="shared" ca="1" si="32"/>
        <v>1</v>
      </c>
      <c r="S2095">
        <f t="shared" ca="1" si="32"/>
        <v>1</v>
      </c>
    </row>
    <row r="2096" spans="1:19" ht="13.2">
      <c r="A2096" s="1" t="s">
        <v>11025</v>
      </c>
      <c r="B2096" s="1">
        <v>38</v>
      </c>
      <c r="C2096" s="1" t="str">
        <f ca="1">IFERROR(__xludf.DUMMYFUNCTION("GOOGLETRANSLATE(D2096,""en"",""pt"")"),"Médio")</f>
        <v>Médio</v>
      </c>
      <c r="D2096" s="3">
        <v>43988</v>
      </c>
      <c r="E2096" s="1">
        <v>2</v>
      </c>
      <c r="F2096" s="2" t="str">
        <f ca="1">IFERROR(__xludf.DUMMYFUNCTION("GOOGLETRANSLATE(I2096,""en"",""pt"")"),"Manteiga")</f>
        <v>Manteiga</v>
      </c>
      <c r="G2096" s="1" t="s">
        <v>11026</v>
      </c>
      <c r="H2096" s="1" t="s">
        <v>683</v>
      </c>
      <c r="I2096" s="1" t="str">
        <f ca="1">IFERROR(__xludf.DUMMYFUNCTION("GOOGLETRANSLATE(O2096,""en"",""pt"")"),"32")</f>
        <v>32</v>
      </c>
      <c r="J2096" s="1" t="str">
        <f ca="1">IFERROR(__xludf.DUMMYFUNCTION("GOOGLETRANSLATE(Q2096,""en"",""pt"")"),"Refrigerado")</f>
        <v>Refrigerado</v>
      </c>
      <c r="K2096" s="3">
        <v>43931</v>
      </c>
      <c r="L2096" s="3">
        <v>43963</v>
      </c>
      <c r="M2096" s="1">
        <v>558</v>
      </c>
      <c r="N2096" s="1" t="s">
        <v>11027</v>
      </c>
      <c r="O2096" s="1" t="s">
        <v>11028</v>
      </c>
      <c r="P2096" s="1">
        <v>315</v>
      </c>
      <c r="Q2096" s="1" t="s">
        <v>8584</v>
      </c>
      <c r="R2096">
        <f t="shared" ca="1" si="32"/>
        <v>1</v>
      </c>
      <c r="S2096">
        <f t="shared" ca="1" si="32"/>
        <v>1</v>
      </c>
    </row>
    <row r="2097" spans="1:19" ht="13.2">
      <c r="A2097" s="1" t="s">
        <v>11029</v>
      </c>
      <c r="B2097" s="1">
        <v>65</v>
      </c>
      <c r="C2097" s="1" t="str">
        <f ca="1">IFERROR(__xludf.DUMMYFUNCTION("GOOGLETRANSLATE(D2097,""en"",""pt"")"),"Pequeno")</f>
        <v>Pequeno</v>
      </c>
      <c r="D2097" s="3">
        <v>44657</v>
      </c>
      <c r="E2097" s="1">
        <v>8</v>
      </c>
      <c r="F2097" s="2" t="str">
        <f ca="1">IFERROR(__xludf.DUMMYFUNCTION("GOOGLETRANSLATE(I2097,""en"",""pt"")"),"Soro de leite coalhado")</f>
        <v>Soro de leite coalhado</v>
      </c>
      <c r="G2097" s="1" t="s">
        <v>11030</v>
      </c>
      <c r="H2097" s="1" t="s">
        <v>10097</v>
      </c>
      <c r="I2097" s="1" t="str">
        <f ca="1">IFERROR(__xludf.DUMMYFUNCTION("GOOGLETRANSLATE(O2097,""en"",""pt"")"),"10")</f>
        <v>10</v>
      </c>
      <c r="J2097" s="1" t="str">
        <f ca="1">IFERROR(__xludf.DUMMYFUNCTION("GOOGLETRANSLATE(Q2097,""en"",""pt"")"),"Refrigerado")</f>
        <v>Refrigerado</v>
      </c>
      <c r="K2097" s="3">
        <v>44618</v>
      </c>
      <c r="L2097" s="3">
        <v>44628</v>
      </c>
      <c r="M2097" s="1">
        <v>117</v>
      </c>
      <c r="N2097" s="1" t="s">
        <v>373</v>
      </c>
      <c r="O2097" s="1" t="s">
        <v>11031</v>
      </c>
      <c r="P2097" s="1">
        <v>48</v>
      </c>
      <c r="Q2097" s="1" t="s">
        <v>11033</v>
      </c>
      <c r="R2097">
        <f t="shared" ca="1" si="32"/>
        <v>1</v>
      </c>
      <c r="S2097">
        <f t="shared" ca="1" si="32"/>
        <v>1</v>
      </c>
    </row>
    <row r="2098" spans="1:19" ht="13.2">
      <c r="A2098" s="1" t="s">
        <v>11034</v>
      </c>
      <c r="B2098" s="1">
        <v>59</v>
      </c>
      <c r="C2098" s="1" t="str">
        <f ca="1">IFERROR(__xludf.DUMMYFUNCTION("GOOGLETRANSLATE(D2098,""en"",""pt"")"),"Pequeno")</f>
        <v>Pequeno</v>
      </c>
      <c r="D2098" s="3">
        <v>44695</v>
      </c>
      <c r="E2098" s="1">
        <v>5</v>
      </c>
      <c r="F2098" s="2" t="str">
        <f ca="1">IFERROR(__xludf.DUMMYFUNCTION("GOOGLETRANSLATE(I2098,""en"",""pt"")"),"Sorvete")</f>
        <v>Sorvete</v>
      </c>
      <c r="G2098" s="1" t="s">
        <v>11035</v>
      </c>
      <c r="H2098" s="1" t="s">
        <v>11036</v>
      </c>
      <c r="I2098" s="1" t="str">
        <f ca="1">IFERROR(__xludf.DUMMYFUNCTION("GOOGLETRANSLATE(O2098,""en"",""pt"")"),"28")</f>
        <v>28</v>
      </c>
      <c r="J2098" s="1" t="str">
        <f ca="1">IFERROR(__xludf.DUMMYFUNCTION("GOOGLETRANSLATE(Q2098,""en"",""pt"")"),"Congeladas")</f>
        <v>Congeladas</v>
      </c>
      <c r="K2098" s="3">
        <v>44680</v>
      </c>
      <c r="L2098" s="3">
        <v>44708</v>
      </c>
      <c r="M2098" s="1">
        <v>263</v>
      </c>
      <c r="N2098" s="1" t="s">
        <v>11037</v>
      </c>
      <c r="O2098" s="1" t="s">
        <v>11038</v>
      </c>
      <c r="P2098" s="1">
        <v>130</v>
      </c>
      <c r="Q2098" s="1" t="s">
        <v>3136</v>
      </c>
      <c r="R2098">
        <f t="shared" ca="1" si="32"/>
        <v>0</v>
      </c>
      <c r="S2098">
        <f t="shared" ca="1" si="32"/>
        <v>1</v>
      </c>
    </row>
    <row r="2099" spans="1:19" ht="13.2">
      <c r="A2099" s="1" t="s">
        <v>11039</v>
      </c>
      <c r="B2099" s="1">
        <v>15</v>
      </c>
      <c r="C2099" s="1" t="str">
        <f ca="1">IFERROR(__xludf.DUMMYFUNCTION("GOOGLETRANSLATE(D2099,""en"",""pt"")"),"Médio")</f>
        <v>Médio</v>
      </c>
      <c r="D2099" s="3">
        <v>44478</v>
      </c>
      <c r="E2099" s="1">
        <v>7</v>
      </c>
      <c r="F2099" s="2" t="str">
        <f ca="1">IFERROR(__xludf.DUMMYFUNCTION("GOOGLETRANSLATE(I2099,""en"",""pt"")"),"Lassi")</f>
        <v>Lassi</v>
      </c>
      <c r="G2099" s="1" t="s">
        <v>11040</v>
      </c>
      <c r="H2099" s="6">
        <v>45434</v>
      </c>
      <c r="I2099" s="1" t="str">
        <f ca="1">IFERROR(__xludf.DUMMYFUNCTION("GOOGLETRANSLATE(O2099,""en"",""pt"")"),"17")</f>
        <v>17</v>
      </c>
      <c r="J2099" s="1" t="str">
        <f ca="1">IFERROR(__xludf.DUMMYFUNCTION("GOOGLETRANSLATE(Q2099,""en"",""pt"")"),"Refrigerado")</f>
        <v>Refrigerado</v>
      </c>
      <c r="K2099" s="3">
        <v>44456</v>
      </c>
      <c r="L2099" s="3">
        <v>44473</v>
      </c>
      <c r="M2099" s="1">
        <v>566</v>
      </c>
      <c r="N2099" s="1" t="s">
        <v>5176</v>
      </c>
      <c r="O2099" s="1" t="s">
        <v>11041</v>
      </c>
      <c r="P2099" s="1">
        <v>5</v>
      </c>
      <c r="Q2099" s="1" t="s">
        <v>11042</v>
      </c>
      <c r="R2099">
        <f t="shared" ca="1" si="32"/>
        <v>1</v>
      </c>
      <c r="S2099">
        <f t="shared" ca="1" si="32"/>
        <v>1</v>
      </c>
    </row>
    <row r="2100" spans="1:19" ht="13.2">
      <c r="A2100" s="1" t="s">
        <v>11043</v>
      </c>
      <c r="B2100" s="1">
        <v>20</v>
      </c>
      <c r="C2100" s="1" t="str">
        <f ca="1">IFERROR(__xludf.DUMMYFUNCTION("GOOGLETRANSLATE(D2100,""en"",""pt"")"),"Médio")</f>
        <v>Médio</v>
      </c>
      <c r="D2100" s="3">
        <v>44158</v>
      </c>
      <c r="E2100" s="1">
        <v>9</v>
      </c>
      <c r="F2100" s="2" t="str">
        <f ca="1">IFERROR(__xludf.DUMMYFUNCTION("GOOGLETRANSLATE(I2100,""en"",""pt"")"),"Painel")</f>
        <v>Painel</v>
      </c>
      <c r="G2100" s="1" t="s">
        <v>11044</v>
      </c>
      <c r="H2100" s="1" t="s">
        <v>719</v>
      </c>
      <c r="I2100" s="1" t="str">
        <f ca="1">IFERROR(__xludf.DUMMYFUNCTION("GOOGLETRANSLATE(O2100,""en"",""pt"")"),"14")</f>
        <v>14</v>
      </c>
      <c r="J2100" s="1" t="str">
        <f ca="1">IFERROR(__xludf.DUMMYFUNCTION("GOOGLETRANSLATE(Q2100,""en"",""pt"")"),"Refrigerado")</f>
        <v>Refrigerado</v>
      </c>
      <c r="K2100" s="3">
        <v>44128</v>
      </c>
      <c r="L2100" s="3">
        <v>44142</v>
      </c>
      <c r="M2100" s="1">
        <v>564</v>
      </c>
      <c r="N2100" s="1" t="s">
        <v>11045</v>
      </c>
      <c r="O2100" s="1" t="s">
        <v>11046</v>
      </c>
      <c r="P2100" s="1">
        <v>53</v>
      </c>
      <c r="Q2100" s="1" t="s">
        <v>7614</v>
      </c>
      <c r="R2100">
        <f t="shared" ca="1" si="32"/>
        <v>0</v>
      </c>
      <c r="S2100">
        <f t="shared" ca="1" si="32"/>
        <v>0</v>
      </c>
    </row>
    <row r="2101" spans="1:19" ht="13.2">
      <c r="A2101" s="1" t="s">
        <v>4969</v>
      </c>
      <c r="B2101" s="1">
        <v>99</v>
      </c>
      <c r="C2101" s="1" t="str">
        <f ca="1">IFERROR(__xludf.DUMMYFUNCTION("GOOGLETRANSLATE(D2101,""en"",""pt"")"),"Grande")</f>
        <v>Grande</v>
      </c>
      <c r="D2101" s="3">
        <v>43497</v>
      </c>
      <c r="E2101" s="1">
        <v>9</v>
      </c>
      <c r="F2101" s="2" t="str">
        <f ca="1">IFERROR(__xludf.DUMMYFUNCTION("GOOGLETRANSLATE(I2101,""en"",""pt"")"),"Painel")</f>
        <v>Painel</v>
      </c>
      <c r="G2101" s="1" t="s">
        <v>11047</v>
      </c>
      <c r="H2101" s="1" t="s">
        <v>11048</v>
      </c>
      <c r="I2101" s="1" t="str">
        <f ca="1">IFERROR(__xludf.DUMMYFUNCTION("GOOGLETRANSLATE(O2101,""en"",""pt"")"),"9")</f>
        <v>9</v>
      </c>
      <c r="J2101" s="1" t="str">
        <f ca="1">IFERROR(__xludf.DUMMYFUNCTION("GOOGLETRANSLATE(Q2101,""en"",""pt"")"),"Refrigerado")</f>
        <v>Refrigerado</v>
      </c>
      <c r="K2101" s="3">
        <v>43455</v>
      </c>
      <c r="L2101" s="3">
        <v>43464</v>
      </c>
      <c r="M2101" s="1">
        <v>277</v>
      </c>
      <c r="N2101" s="1" t="s">
        <v>11049</v>
      </c>
      <c r="O2101" s="1" t="s">
        <v>11050</v>
      </c>
      <c r="P2101" s="1">
        <v>66</v>
      </c>
      <c r="Q2101" s="1" t="s">
        <v>11051</v>
      </c>
      <c r="R2101">
        <f t="shared" ca="1" si="32"/>
        <v>1</v>
      </c>
      <c r="S2101">
        <f t="shared" ca="1" si="32"/>
        <v>1</v>
      </c>
    </row>
    <row r="2102" spans="1:19" ht="13.2">
      <c r="A2102" s="1" t="s">
        <v>11052</v>
      </c>
      <c r="B2102" s="1">
        <v>94</v>
      </c>
      <c r="C2102" s="1" t="str">
        <f ca="1">IFERROR(__xludf.DUMMYFUNCTION("GOOGLETRANSLATE(D2102,""en"",""pt"")"),"Grande")</f>
        <v>Grande</v>
      </c>
      <c r="D2102" s="3">
        <v>44348</v>
      </c>
      <c r="E2102" s="1">
        <v>7</v>
      </c>
      <c r="F2102" s="2" t="str">
        <f ca="1">IFERROR(__xludf.DUMMYFUNCTION("GOOGLETRANSLATE(I2102,""en"",""pt"")"),"Lassi")</f>
        <v>Lassi</v>
      </c>
      <c r="G2102" s="1" t="s">
        <v>11053</v>
      </c>
      <c r="H2102" s="1" t="s">
        <v>11054</v>
      </c>
      <c r="I2102" s="1" t="str">
        <f ca="1">IFERROR(__xludf.DUMMYFUNCTION("GOOGLETRANSLATE(O2102,""en"",""pt"")"),"12")</f>
        <v>12</v>
      </c>
      <c r="J2102" s="1" t="str">
        <f ca="1">IFERROR(__xludf.DUMMYFUNCTION("GOOGLETRANSLATE(Q2102,""en"",""pt"")"),"Refrigerado")</f>
        <v>Refrigerado</v>
      </c>
      <c r="K2102" s="3">
        <v>44312</v>
      </c>
      <c r="L2102" s="3">
        <v>44324</v>
      </c>
      <c r="M2102" s="1">
        <v>184</v>
      </c>
      <c r="N2102" s="1" t="s">
        <v>11055</v>
      </c>
      <c r="O2102" s="1" t="s">
        <v>11056</v>
      </c>
      <c r="P2102" s="1">
        <v>504</v>
      </c>
      <c r="Q2102" s="1" t="s">
        <v>2962</v>
      </c>
      <c r="R2102">
        <f t="shared" ca="1" si="32"/>
        <v>0</v>
      </c>
      <c r="S2102">
        <f t="shared" ca="1" si="32"/>
        <v>0</v>
      </c>
    </row>
    <row r="2103" spans="1:19" ht="13.2">
      <c r="A2103" s="1" t="s">
        <v>11057</v>
      </c>
      <c r="B2103" s="1">
        <v>72</v>
      </c>
      <c r="C2103" s="1" t="str">
        <f ca="1">IFERROR(__xludf.DUMMYFUNCTION("GOOGLETRANSLATE(D2103,""en"",""pt"")"),"Pequeno")</f>
        <v>Pequeno</v>
      </c>
      <c r="D2103" s="3">
        <v>44757</v>
      </c>
      <c r="E2103" s="1">
        <v>6</v>
      </c>
      <c r="F2103" s="2" t="str">
        <f ca="1">IFERROR(__xludf.DUMMYFUNCTION("GOOGLETRANSLATE(I2103,""en"",""pt"")"),"Coalhada")</f>
        <v>Coalhada</v>
      </c>
      <c r="G2103" s="1" t="s">
        <v>11058</v>
      </c>
      <c r="H2103" s="1" t="s">
        <v>4286</v>
      </c>
      <c r="I2103" s="1" t="str">
        <f ca="1">IFERROR(__xludf.DUMMYFUNCTION("GOOGLETRANSLATE(O2103,""en"",""pt"")"),"7")</f>
        <v>7</v>
      </c>
      <c r="J2103" s="1" t="str">
        <f ca="1">IFERROR(__xludf.DUMMYFUNCTION("GOOGLETRANSLATE(Q2103,""en"",""pt"")"),"Refrigerado")</f>
        <v>Refrigerado</v>
      </c>
      <c r="K2103" s="3">
        <v>44730</v>
      </c>
      <c r="L2103" s="3">
        <v>44737</v>
      </c>
      <c r="M2103" s="1">
        <v>17</v>
      </c>
      <c r="N2103" s="1" t="s">
        <v>10429</v>
      </c>
      <c r="O2103" s="1" t="s">
        <v>11059</v>
      </c>
      <c r="P2103" s="1">
        <v>152</v>
      </c>
      <c r="Q2103" s="1" t="s">
        <v>11061</v>
      </c>
      <c r="R2103">
        <f t="shared" ca="1" si="32"/>
        <v>1</v>
      </c>
      <c r="S2103">
        <f t="shared" ca="1" si="32"/>
        <v>1</v>
      </c>
    </row>
    <row r="2104" spans="1:19" ht="13.2">
      <c r="A2104" s="1" t="s">
        <v>11062</v>
      </c>
      <c r="B2104" s="1">
        <v>67</v>
      </c>
      <c r="C2104" s="1" t="str">
        <f ca="1">IFERROR(__xludf.DUMMYFUNCTION("GOOGLETRANSLATE(D2104,""en"",""pt"")"),"Pequeno")</f>
        <v>Pequeno</v>
      </c>
      <c r="D2104" s="3">
        <v>43862</v>
      </c>
      <c r="E2104" s="1">
        <v>3</v>
      </c>
      <c r="F2104" s="2" t="str">
        <f ca="1">IFERROR(__xludf.DUMMYFUNCTION("GOOGLETRANSLATE(I2104,""en"",""pt"")"),"Queijo")</f>
        <v>Queijo</v>
      </c>
      <c r="G2104" s="1" t="s">
        <v>11063</v>
      </c>
      <c r="H2104" s="1" t="s">
        <v>8402</v>
      </c>
      <c r="I2104" s="1" t="str">
        <f ca="1">IFERROR(__xludf.DUMMYFUNCTION("GOOGLETRANSLATE(O2104,""en"",""pt"")"),"54")</f>
        <v>54</v>
      </c>
      <c r="J2104" s="1" t="str">
        <f ca="1">IFERROR(__xludf.DUMMYFUNCTION("GOOGLETRANSLATE(Q2104,""en"",""pt"")"),"Congeladas")</f>
        <v>Congeladas</v>
      </c>
      <c r="K2104" s="3">
        <v>43831</v>
      </c>
      <c r="L2104" s="3">
        <v>43885</v>
      </c>
      <c r="M2104" s="1">
        <v>142</v>
      </c>
      <c r="N2104" s="1" t="s">
        <v>11064</v>
      </c>
      <c r="O2104" s="1" t="s">
        <v>11065</v>
      </c>
      <c r="P2104" s="1">
        <v>92</v>
      </c>
      <c r="Q2104" s="1" t="s">
        <v>11066</v>
      </c>
      <c r="R2104">
        <f t="shared" ca="1" si="32"/>
        <v>0</v>
      </c>
      <c r="S2104">
        <f t="shared" ca="1" si="32"/>
        <v>1</v>
      </c>
    </row>
    <row r="2105" spans="1:19" ht="13.2">
      <c r="A2105" s="1" t="s">
        <v>11067</v>
      </c>
      <c r="B2105" s="1">
        <v>70</v>
      </c>
      <c r="C2105" s="1" t="str">
        <f ca="1">IFERROR(__xludf.DUMMYFUNCTION("GOOGLETRANSLATE(D2105,""en"",""pt"")"),"Médio")</f>
        <v>Médio</v>
      </c>
      <c r="D2105" s="3">
        <v>44333</v>
      </c>
      <c r="E2105" s="1">
        <v>6</v>
      </c>
      <c r="F2105" s="2" t="str">
        <f ca="1">IFERROR(__xludf.DUMMYFUNCTION("GOOGLETRANSLATE(I2105,""en"",""pt"")"),"Coalhada")</f>
        <v>Coalhada</v>
      </c>
      <c r="G2105" s="1" t="s">
        <v>11068</v>
      </c>
      <c r="H2105" s="1" t="s">
        <v>11069</v>
      </c>
      <c r="I2105" s="1" t="str">
        <f ca="1">IFERROR(__xludf.DUMMYFUNCTION("GOOGLETRANSLATE(O2105,""en"",""pt"")"),"6")</f>
        <v>6</v>
      </c>
      <c r="J2105" s="1" t="str">
        <f ca="1">IFERROR(__xludf.DUMMYFUNCTION("GOOGLETRANSLATE(Q2105,""en"",""pt"")"),"Refrigerado")</f>
        <v>Refrigerado</v>
      </c>
      <c r="K2105" s="3">
        <v>44330</v>
      </c>
      <c r="L2105" s="3">
        <v>44336</v>
      </c>
      <c r="M2105" s="1">
        <v>8</v>
      </c>
      <c r="N2105" s="1" t="s">
        <v>3133</v>
      </c>
      <c r="O2105" s="1" t="s">
        <v>11070</v>
      </c>
      <c r="P2105" s="1">
        <v>142</v>
      </c>
      <c r="Q2105" s="1" t="s">
        <v>5134</v>
      </c>
      <c r="R2105">
        <f t="shared" ca="1" si="32"/>
        <v>1</v>
      </c>
      <c r="S2105">
        <f t="shared" ca="1" si="32"/>
        <v>1</v>
      </c>
    </row>
    <row r="2106" spans="1:19" ht="13.2">
      <c r="A2106" s="1" t="s">
        <v>11071</v>
      </c>
      <c r="B2106" s="1">
        <v>32</v>
      </c>
      <c r="C2106" s="1" t="str">
        <f ca="1">IFERROR(__xludf.DUMMYFUNCTION("GOOGLETRANSLATE(D2106,""en"",""pt"")"),"Pequeno")</f>
        <v>Pequeno</v>
      </c>
      <c r="D2106" s="3">
        <v>43850</v>
      </c>
      <c r="E2106" s="1">
        <v>4</v>
      </c>
      <c r="F2106" s="2" t="str">
        <f ca="1">IFERROR(__xludf.DUMMYFUNCTION("GOOGLETRANSLATE(I2106,""en"",""pt"")"),"Iogurte")</f>
        <v>Iogurte</v>
      </c>
      <c r="G2106" s="1" t="s">
        <v>11072</v>
      </c>
      <c r="H2106" s="1" t="s">
        <v>11073</v>
      </c>
      <c r="I2106" s="1" t="str">
        <f ca="1">IFERROR(__xludf.DUMMYFUNCTION("GOOGLETRANSLATE(O2106,""en"",""pt"")"),"30")</f>
        <v>30</v>
      </c>
      <c r="J2106" s="1" t="str">
        <f ca="1">IFERROR(__xludf.DUMMYFUNCTION("GOOGLETRANSLATE(Q2106,""en"",""pt"")"),"Congeladas")</f>
        <v>Congeladas</v>
      </c>
      <c r="K2106" s="3">
        <v>43827</v>
      </c>
      <c r="L2106" s="3">
        <v>43857</v>
      </c>
      <c r="M2106" s="1">
        <v>112</v>
      </c>
      <c r="N2106" s="1" t="s">
        <v>10166</v>
      </c>
      <c r="O2106" s="1" t="s">
        <v>11074</v>
      </c>
      <c r="P2106" s="1">
        <v>603</v>
      </c>
      <c r="Q2106" s="1" t="s">
        <v>1338</v>
      </c>
      <c r="R2106">
        <f t="shared" ca="1" si="32"/>
        <v>1</v>
      </c>
      <c r="S2106">
        <f t="shared" ca="1" si="32"/>
        <v>1</v>
      </c>
    </row>
    <row r="2107" spans="1:19" ht="13.2">
      <c r="A2107" s="1" t="s">
        <v>11076</v>
      </c>
      <c r="B2107" s="1">
        <v>37</v>
      </c>
      <c r="C2107" s="1" t="str">
        <f ca="1">IFERROR(__xludf.DUMMYFUNCTION("GOOGLETRANSLATE(D2107,""en"",""pt"")"),"Médio")</f>
        <v>Médio</v>
      </c>
      <c r="D2107" s="3">
        <v>44374</v>
      </c>
      <c r="E2107" s="1">
        <v>5</v>
      </c>
      <c r="F2107" s="2" t="str">
        <f ca="1">IFERROR(__xludf.DUMMYFUNCTION("GOOGLETRANSLATE(I2107,""en"",""pt"")"),"Sorvete")</f>
        <v>Sorvete</v>
      </c>
      <c r="G2107" s="1" t="s">
        <v>11077</v>
      </c>
      <c r="H2107" s="1" t="s">
        <v>11078</v>
      </c>
      <c r="I2107" s="1" t="str">
        <f ca="1">IFERROR(__xludf.DUMMYFUNCTION("GOOGLETRANSLATE(O2107,""en"",""pt"")"),"23")</f>
        <v>23</v>
      </c>
      <c r="J2107" s="1" t="str">
        <f ca="1">IFERROR(__xludf.DUMMYFUNCTION("GOOGLETRANSLATE(Q2107,""en"",""pt"")"),"Congeladas")</f>
        <v>Congeladas</v>
      </c>
      <c r="K2107" s="3">
        <v>44326</v>
      </c>
      <c r="L2107" s="3">
        <v>44349</v>
      </c>
      <c r="M2107" s="1">
        <v>112</v>
      </c>
      <c r="N2107" s="1" t="s">
        <v>2186</v>
      </c>
      <c r="O2107" s="1" t="s">
        <v>11079</v>
      </c>
      <c r="P2107" s="1">
        <v>496</v>
      </c>
      <c r="Q2107" s="1" t="s">
        <v>11080</v>
      </c>
      <c r="R2107">
        <f t="shared" ca="1" si="32"/>
        <v>1</v>
      </c>
      <c r="S2107">
        <f t="shared" ca="1" si="32"/>
        <v>1</v>
      </c>
    </row>
    <row r="2108" spans="1:19" ht="13.2">
      <c r="A2108" s="1" t="s">
        <v>11081</v>
      </c>
      <c r="B2108" s="1">
        <v>32</v>
      </c>
      <c r="C2108" s="1" t="str">
        <f ca="1">IFERROR(__xludf.DUMMYFUNCTION("GOOGLETRANSLATE(D2108,""en"",""pt"")"),"Grande")</f>
        <v>Grande</v>
      </c>
      <c r="D2108" s="3">
        <v>43793</v>
      </c>
      <c r="E2108" s="1">
        <v>5</v>
      </c>
      <c r="F2108" s="2" t="str">
        <f ca="1">IFERROR(__xludf.DUMMYFUNCTION("GOOGLETRANSLATE(I2108,""en"",""pt"")"),"Sorvete")</f>
        <v>Sorvete</v>
      </c>
      <c r="G2108" s="1" t="s">
        <v>11082</v>
      </c>
      <c r="H2108" s="1" t="s">
        <v>3491</v>
      </c>
      <c r="I2108" s="1" t="str">
        <f ca="1">IFERROR(__xludf.DUMMYFUNCTION("GOOGLETRANSLATE(O2108,""en"",""pt"")"),"22")</f>
        <v>22</v>
      </c>
      <c r="J2108" s="1" t="str">
        <f ca="1">IFERROR(__xludf.DUMMYFUNCTION("GOOGLETRANSLATE(Q2108,""en"",""pt"")"),"Congeladas")</f>
        <v>Congeladas</v>
      </c>
      <c r="K2108" s="3">
        <v>43736</v>
      </c>
      <c r="L2108" s="3">
        <v>43758</v>
      </c>
      <c r="M2108" s="1">
        <v>17</v>
      </c>
      <c r="N2108" s="1" t="s">
        <v>11083</v>
      </c>
      <c r="O2108" s="1" t="s">
        <v>11084</v>
      </c>
      <c r="P2108" s="1">
        <v>77</v>
      </c>
      <c r="Q2108" s="1" t="s">
        <v>2385</v>
      </c>
      <c r="R2108">
        <f t="shared" ca="1" si="32"/>
        <v>0</v>
      </c>
      <c r="S2108">
        <f t="shared" ca="1" si="32"/>
        <v>0</v>
      </c>
    </row>
    <row r="2109" spans="1:19" ht="13.2">
      <c r="A2109" s="1" t="s">
        <v>11085</v>
      </c>
      <c r="B2109" s="1">
        <v>89</v>
      </c>
      <c r="C2109" s="1" t="str">
        <f ca="1">IFERROR(__xludf.DUMMYFUNCTION("GOOGLETRANSLATE(D2109,""en"",""pt"")"),"Grande")</f>
        <v>Grande</v>
      </c>
      <c r="D2109" s="3">
        <v>44282</v>
      </c>
      <c r="E2109" s="1">
        <v>4</v>
      </c>
      <c r="F2109" s="2" t="str">
        <f ca="1">IFERROR(__xludf.DUMMYFUNCTION("GOOGLETRANSLATE(I2109,""en"",""pt"")"),"Iogurte")</f>
        <v>Iogurte</v>
      </c>
      <c r="G2109" s="1" t="s">
        <v>11086</v>
      </c>
      <c r="H2109" s="1" t="s">
        <v>4432</v>
      </c>
      <c r="I2109" s="1" t="str">
        <f ca="1">IFERROR(__xludf.DUMMYFUNCTION("GOOGLETRANSLATE(O2109,""en"",""pt"")"),"25")</f>
        <v>25</v>
      </c>
      <c r="J2109" s="1" t="str">
        <f ca="1">IFERROR(__xludf.DUMMYFUNCTION("GOOGLETRANSLATE(Q2109,""en"",""pt"")"),"Refrigerado")</f>
        <v>Refrigerado</v>
      </c>
      <c r="K2109" s="3">
        <v>44262</v>
      </c>
      <c r="L2109" s="3">
        <v>44287</v>
      </c>
      <c r="M2109" s="1">
        <v>168</v>
      </c>
      <c r="N2109" s="1" t="s">
        <v>11087</v>
      </c>
      <c r="O2109" s="1" t="s">
        <v>11088</v>
      </c>
      <c r="P2109" s="1">
        <v>92</v>
      </c>
      <c r="Q2109" s="1" t="s">
        <v>794</v>
      </c>
      <c r="R2109">
        <f t="shared" ca="1" si="32"/>
        <v>0</v>
      </c>
      <c r="S2109">
        <f t="shared" ca="1" si="32"/>
        <v>0</v>
      </c>
    </row>
    <row r="2110" spans="1:19" ht="13.2">
      <c r="A2110" s="1" t="s">
        <v>11089</v>
      </c>
      <c r="B2110" s="1">
        <v>64</v>
      </c>
      <c r="C2110" s="1" t="str">
        <f ca="1">IFERROR(__xludf.DUMMYFUNCTION("GOOGLETRANSLATE(D2110,""en"",""pt"")"),"Pequeno")</f>
        <v>Pequeno</v>
      </c>
      <c r="D2110" s="3">
        <v>44033</v>
      </c>
      <c r="E2110" s="1">
        <v>8</v>
      </c>
      <c r="F2110" s="2" t="str">
        <f ca="1">IFERROR(__xludf.DUMMYFUNCTION("GOOGLETRANSLATE(I2110,""en"",""pt"")"),"Soro de leite coalhado")</f>
        <v>Soro de leite coalhado</v>
      </c>
      <c r="G2110" s="1" t="s">
        <v>11090</v>
      </c>
      <c r="H2110" s="1" t="s">
        <v>11091</v>
      </c>
      <c r="I2110" s="1" t="str">
        <f ca="1">IFERROR(__xludf.DUMMYFUNCTION("GOOGLETRANSLATE(O2110,""en"",""pt"")"),"13")</f>
        <v>13</v>
      </c>
      <c r="J2110" s="1" t="str">
        <f ca="1">IFERROR(__xludf.DUMMYFUNCTION("GOOGLETRANSLATE(Q2110,""en"",""pt"")"),"Refrigerado")</f>
        <v>Refrigerado</v>
      </c>
      <c r="K2110" s="3">
        <v>43999</v>
      </c>
      <c r="L2110" s="3">
        <v>44012</v>
      </c>
      <c r="M2110" s="1">
        <v>115</v>
      </c>
      <c r="N2110" s="1" t="s">
        <v>3099</v>
      </c>
      <c r="O2110" s="5">
        <v>1763970</v>
      </c>
      <c r="P2110" s="1">
        <v>792</v>
      </c>
      <c r="Q2110" s="1" t="s">
        <v>11092</v>
      </c>
      <c r="R2110">
        <f t="shared" ca="1" si="32"/>
        <v>0</v>
      </c>
      <c r="S2110">
        <f t="shared" ca="1" si="32"/>
        <v>1</v>
      </c>
    </row>
    <row r="2111" spans="1:19" ht="13.2">
      <c r="A2111" s="1" t="s">
        <v>11093</v>
      </c>
      <c r="B2111" s="1">
        <v>42</v>
      </c>
      <c r="C2111" s="1" t="str">
        <f ca="1">IFERROR(__xludf.DUMMYFUNCTION("GOOGLETRANSLATE(D2111,""en"",""pt"")"),"Grande")</f>
        <v>Grande</v>
      </c>
      <c r="D2111" s="3">
        <v>44776</v>
      </c>
      <c r="E2111" s="1">
        <v>8</v>
      </c>
      <c r="F2111" s="2" t="str">
        <f ca="1">IFERROR(__xludf.DUMMYFUNCTION("GOOGLETRANSLATE(I2111,""en"",""pt"")"),"Soro de leite coalhado")</f>
        <v>Soro de leite coalhado</v>
      </c>
      <c r="G2111" s="1" t="s">
        <v>11094</v>
      </c>
      <c r="H2111" s="1" t="s">
        <v>2422</v>
      </c>
      <c r="I2111" s="1" t="str">
        <f ca="1">IFERROR(__xludf.DUMMYFUNCTION("GOOGLETRANSLATE(O2111,""en"",""pt"")"),"14")</f>
        <v>14</v>
      </c>
      <c r="J2111" s="1" t="str">
        <f ca="1">IFERROR(__xludf.DUMMYFUNCTION("GOOGLETRANSLATE(Q2111,""en"",""pt"")"),"Refrigerado")</f>
        <v>Refrigerado</v>
      </c>
      <c r="K2111" s="3">
        <v>44766</v>
      </c>
      <c r="L2111" s="3">
        <v>44780</v>
      </c>
      <c r="M2111" s="1">
        <v>184</v>
      </c>
      <c r="N2111" s="1" t="s">
        <v>11095</v>
      </c>
      <c r="O2111" s="1" t="s">
        <v>11096</v>
      </c>
      <c r="P2111" s="1">
        <v>0</v>
      </c>
      <c r="Q2111" s="1" t="s">
        <v>11097</v>
      </c>
      <c r="R2111">
        <f t="shared" ca="1" si="32"/>
        <v>0</v>
      </c>
      <c r="S2111">
        <f t="shared" ca="1" si="32"/>
        <v>0</v>
      </c>
    </row>
    <row r="2112" spans="1:19" ht="13.2">
      <c r="A2112" s="1" t="s">
        <v>11098</v>
      </c>
      <c r="B2112" s="1">
        <v>51</v>
      </c>
      <c r="C2112" s="1" t="str">
        <f ca="1">IFERROR(__xludf.DUMMYFUNCTION("GOOGLETRANSLATE(D2112,""en"",""pt"")"),"Pequeno")</f>
        <v>Pequeno</v>
      </c>
      <c r="D2112" s="3">
        <v>43992</v>
      </c>
      <c r="E2112" s="1">
        <v>5</v>
      </c>
      <c r="F2112" s="2" t="str">
        <f ca="1">IFERROR(__xludf.DUMMYFUNCTION("GOOGLETRANSLATE(I2112,""en"",""pt"")"),"Sorvete")</f>
        <v>Sorvete</v>
      </c>
      <c r="G2112" s="1" t="s">
        <v>11099</v>
      </c>
      <c r="H2112" s="1" t="s">
        <v>11100</v>
      </c>
      <c r="I2112" s="1" t="str">
        <f ca="1">IFERROR(__xludf.DUMMYFUNCTION("GOOGLETRANSLATE(O2112,""en"",""pt"")"),"29")</f>
        <v>29</v>
      </c>
      <c r="J2112" s="1" t="str">
        <f ca="1">IFERROR(__xludf.DUMMYFUNCTION("GOOGLETRANSLATE(Q2112,""en"",""pt"")"),"Congeladas")</f>
        <v>Congeladas</v>
      </c>
      <c r="K2112" s="3">
        <v>43968</v>
      </c>
      <c r="L2112" s="3">
        <v>43997</v>
      </c>
      <c r="M2112" s="1">
        <v>410</v>
      </c>
      <c r="N2112" s="1" t="s">
        <v>11101</v>
      </c>
      <c r="O2112" s="1" t="s">
        <v>11102</v>
      </c>
      <c r="P2112" s="1">
        <v>9</v>
      </c>
      <c r="Q2112" s="1" t="s">
        <v>11103</v>
      </c>
      <c r="R2112">
        <f t="shared" ca="1" si="32"/>
        <v>0</v>
      </c>
      <c r="S2112">
        <f t="shared" ca="1" si="32"/>
        <v>1</v>
      </c>
    </row>
    <row r="2113" spans="1:19" ht="13.2">
      <c r="A2113" s="1" t="s">
        <v>6158</v>
      </c>
      <c r="B2113" s="1">
        <v>62</v>
      </c>
      <c r="C2113" s="1" t="str">
        <f ca="1">IFERROR(__xludf.DUMMYFUNCTION("GOOGLETRANSLATE(D2113,""en"",""pt"")"),"Pequeno")</f>
        <v>Pequeno</v>
      </c>
      <c r="D2113" s="3">
        <v>44674</v>
      </c>
      <c r="E2113" s="1">
        <v>9</v>
      </c>
      <c r="F2113" s="2" t="str">
        <f ca="1">IFERROR(__xludf.DUMMYFUNCTION("GOOGLETRANSLATE(I2113,""en"",""pt"")"),"Painel")</f>
        <v>Painel</v>
      </c>
      <c r="G2113" s="1" t="s">
        <v>11104</v>
      </c>
      <c r="H2113" s="1" t="s">
        <v>2610</v>
      </c>
      <c r="I2113" s="1" t="str">
        <f ca="1">IFERROR(__xludf.DUMMYFUNCTION("GOOGLETRANSLATE(O2113,""en"",""pt"")"),"13")</f>
        <v>13</v>
      </c>
      <c r="J2113" s="1" t="str">
        <f ca="1">IFERROR(__xludf.DUMMYFUNCTION("GOOGLETRANSLATE(Q2113,""en"",""pt"")"),"Refrigerado")</f>
        <v>Refrigerado</v>
      </c>
      <c r="K2113" s="3">
        <v>44622</v>
      </c>
      <c r="L2113" s="3">
        <v>44635</v>
      </c>
      <c r="M2113" s="1">
        <v>57</v>
      </c>
      <c r="N2113" s="1" t="s">
        <v>11105</v>
      </c>
      <c r="O2113" s="5">
        <v>1342054</v>
      </c>
      <c r="P2113" s="1">
        <v>612</v>
      </c>
      <c r="Q2113" s="1" t="s">
        <v>11106</v>
      </c>
      <c r="R2113">
        <f t="shared" ca="1" si="32"/>
        <v>1</v>
      </c>
      <c r="S2113">
        <f t="shared" ca="1" si="32"/>
        <v>1</v>
      </c>
    </row>
    <row r="2114" spans="1:19" ht="13.2">
      <c r="A2114" s="1" t="s">
        <v>11107</v>
      </c>
      <c r="B2114" s="1">
        <v>64</v>
      </c>
      <c r="C2114" s="1" t="str">
        <f ca="1">IFERROR(__xludf.DUMMYFUNCTION("GOOGLETRANSLATE(D2114,""en"",""pt"")"),"Grande")</f>
        <v>Grande</v>
      </c>
      <c r="D2114" s="3">
        <v>44843</v>
      </c>
      <c r="E2114" s="1">
        <v>2</v>
      </c>
      <c r="F2114" s="2" t="str">
        <f ca="1">IFERROR(__xludf.DUMMYFUNCTION("GOOGLETRANSLATE(I2114,""en"",""pt"")"),"Manteiga")</f>
        <v>Manteiga</v>
      </c>
      <c r="G2114" s="1" t="s">
        <v>11108</v>
      </c>
      <c r="H2114" s="1" t="s">
        <v>3238</v>
      </c>
      <c r="I2114" s="1" t="str">
        <f ca="1">IFERROR(__xludf.DUMMYFUNCTION("GOOGLETRANSLATE(O2114,""en"",""pt"")"),"38")</f>
        <v>38</v>
      </c>
      <c r="J2114" s="1" t="str">
        <f ca="1">IFERROR(__xludf.DUMMYFUNCTION("GOOGLETRANSLATE(Q2114,""en"",""pt"")"),"Congeladas")</f>
        <v>Congeladas</v>
      </c>
      <c r="K2114" s="3">
        <v>44808</v>
      </c>
      <c r="L2114" s="3">
        <v>44846</v>
      </c>
      <c r="M2114" s="1">
        <v>181</v>
      </c>
      <c r="N2114" s="1" t="s">
        <v>11109</v>
      </c>
      <c r="O2114" s="1" t="s">
        <v>11110</v>
      </c>
      <c r="P2114" s="1">
        <v>207</v>
      </c>
      <c r="Q2114" s="1" t="s">
        <v>3429</v>
      </c>
      <c r="R2114">
        <f t="shared" ca="1" si="32"/>
        <v>1</v>
      </c>
      <c r="S2114">
        <f t="shared" ca="1" si="32"/>
        <v>1</v>
      </c>
    </row>
    <row r="2115" spans="1:19" ht="13.2">
      <c r="A2115" s="1" t="s">
        <v>11111</v>
      </c>
      <c r="B2115" s="1">
        <v>95</v>
      </c>
      <c r="C2115" s="1" t="str">
        <f ca="1">IFERROR(__xludf.DUMMYFUNCTION("GOOGLETRANSLATE(D2115,""en"",""pt"")"),"Médio")</f>
        <v>Médio</v>
      </c>
      <c r="D2115" s="3">
        <v>44329</v>
      </c>
      <c r="E2115" s="1">
        <v>9</v>
      </c>
      <c r="F2115" s="2" t="str">
        <f ca="1">IFERROR(__xludf.DUMMYFUNCTION("GOOGLETRANSLATE(I2115,""en"",""pt"")"),"Painel")</f>
        <v>Painel</v>
      </c>
      <c r="G2115" s="1" t="s">
        <v>10406</v>
      </c>
      <c r="H2115" s="1" t="s">
        <v>11112</v>
      </c>
      <c r="I2115" s="1" t="str">
        <f ca="1">IFERROR(__xludf.DUMMYFUNCTION("GOOGLETRANSLATE(O2115,""en"",""pt"")"),"7")</f>
        <v>7</v>
      </c>
      <c r="J2115" s="1" t="str">
        <f ca="1">IFERROR(__xludf.DUMMYFUNCTION("GOOGLETRANSLATE(Q2115,""en"",""pt"")"),"Refrigerado")</f>
        <v>Refrigerado</v>
      </c>
      <c r="K2115" s="3">
        <v>44307</v>
      </c>
      <c r="L2115" s="3">
        <v>44314</v>
      </c>
      <c r="M2115" s="1">
        <v>48</v>
      </c>
      <c r="N2115" s="1" t="s">
        <v>3263</v>
      </c>
      <c r="O2115" s="1" t="s">
        <v>11113</v>
      </c>
      <c r="P2115" s="1">
        <v>108</v>
      </c>
      <c r="Q2115" s="1" t="s">
        <v>11114</v>
      </c>
      <c r="R2115">
        <f t="shared" ref="R2115:S2178" ca="1" si="33">RANDBETWEEN(0,1)</f>
        <v>0</v>
      </c>
      <c r="S2115">
        <f t="shared" ca="1" si="33"/>
        <v>1</v>
      </c>
    </row>
    <row r="2116" spans="1:19" ht="13.2">
      <c r="A2116" s="1" t="s">
        <v>11115</v>
      </c>
      <c r="B2116" s="1">
        <v>53</v>
      </c>
      <c r="C2116" s="1" t="str">
        <f ca="1">IFERROR(__xludf.DUMMYFUNCTION("GOOGLETRANSLATE(D2116,""en"",""pt"")"),"Grande")</f>
        <v>Grande</v>
      </c>
      <c r="D2116" s="3">
        <v>43680</v>
      </c>
      <c r="E2116" s="1">
        <v>4</v>
      </c>
      <c r="F2116" s="2" t="str">
        <f ca="1">IFERROR(__xludf.DUMMYFUNCTION("GOOGLETRANSLATE(I2116,""en"",""pt"")"),"Iogurte")</f>
        <v>Iogurte</v>
      </c>
      <c r="G2116" s="1" t="s">
        <v>11116</v>
      </c>
      <c r="H2116" s="1" t="s">
        <v>1050</v>
      </c>
      <c r="I2116" s="1" t="str">
        <f ca="1">IFERROR(__xludf.DUMMYFUNCTION("GOOGLETRANSLATE(O2116,""en"",""pt"")"),"24")</f>
        <v>24</v>
      </c>
      <c r="J2116" s="1" t="str">
        <f ca="1">IFERROR(__xludf.DUMMYFUNCTION("GOOGLETRANSLATE(Q2116,""en"",""pt"")"),"Refrigerado")</f>
        <v>Refrigerado</v>
      </c>
      <c r="K2116" s="3">
        <v>43674</v>
      </c>
      <c r="L2116" s="3">
        <v>43698</v>
      </c>
      <c r="M2116" s="1">
        <v>284</v>
      </c>
      <c r="N2116" s="1" t="s">
        <v>7092</v>
      </c>
      <c r="O2116" s="1" t="s">
        <v>11117</v>
      </c>
      <c r="P2116" s="1">
        <v>708</v>
      </c>
      <c r="Q2116" s="1" t="s">
        <v>11118</v>
      </c>
      <c r="R2116">
        <f t="shared" ca="1" si="33"/>
        <v>1</v>
      </c>
      <c r="S2116">
        <f t="shared" ca="1" si="33"/>
        <v>0</v>
      </c>
    </row>
    <row r="2117" spans="1:19" ht="13.2">
      <c r="A2117" s="1" t="s">
        <v>11119</v>
      </c>
      <c r="B2117" s="1">
        <v>97</v>
      </c>
      <c r="C2117" s="1" t="str">
        <f ca="1">IFERROR(__xludf.DUMMYFUNCTION("GOOGLETRANSLATE(D2117,""en"",""pt"")"),"Médio")</f>
        <v>Médio</v>
      </c>
      <c r="D2117" s="3">
        <v>43693</v>
      </c>
      <c r="E2117" s="1">
        <v>1</v>
      </c>
      <c r="F2117" s="2" t="str">
        <f ca="1">IFERROR(__xludf.DUMMYFUNCTION("GOOGLETRANSLATE(I2117,""en"",""pt"")"),"Leite")</f>
        <v>Leite</v>
      </c>
      <c r="G2117" s="1" t="s">
        <v>11120</v>
      </c>
      <c r="H2117" s="1" t="s">
        <v>11121</v>
      </c>
      <c r="I2117" s="1" t="str">
        <f ca="1">IFERROR(__xludf.DUMMYFUNCTION("GOOGLETRANSLATE(O2117,""en"",""pt"")"),"2")</f>
        <v>2</v>
      </c>
      <c r="J2117" s="1" t="str">
        <f ca="1">IFERROR(__xludf.DUMMYFUNCTION("GOOGLETRANSLATE(Q2117,""en"",""pt"")"),"Pacote de polietileno")</f>
        <v>Pacote de polietileno</v>
      </c>
      <c r="K2117" s="3">
        <v>43637</v>
      </c>
      <c r="L2117" s="3">
        <v>43639</v>
      </c>
      <c r="M2117" s="1">
        <v>399</v>
      </c>
      <c r="N2117" s="4">
        <v>45529</v>
      </c>
      <c r="O2117" s="1" t="s">
        <v>11122</v>
      </c>
      <c r="P2117" s="1">
        <v>503</v>
      </c>
      <c r="Q2117" s="1" t="s">
        <v>11123</v>
      </c>
      <c r="R2117">
        <f t="shared" ca="1" si="33"/>
        <v>0</v>
      </c>
      <c r="S2117">
        <f t="shared" ca="1" si="33"/>
        <v>1</v>
      </c>
    </row>
    <row r="2118" spans="1:19" ht="13.2">
      <c r="A2118" s="1" t="s">
        <v>11124</v>
      </c>
      <c r="B2118" s="1">
        <v>39</v>
      </c>
      <c r="C2118" s="1" t="str">
        <f ca="1">IFERROR(__xludf.DUMMYFUNCTION("GOOGLETRANSLATE(D2118,""en"",""pt"")"),"Pequeno")</f>
        <v>Pequeno</v>
      </c>
      <c r="D2118" s="3">
        <v>43855</v>
      </c>
      <c r="E2118" s="1">
        <v>4</v>
      </c>
      <c r="F2118" s="2" t="str">
        <f ca="1">IFERROR(__xludf.DUMMYFUNCTION("GOOGLETRANSLATE(I2118,""en"",""pt"")"),"Iogurte")</f>
        <v>Iogurte</v>
      </c>
      <c r="G2118" s="1" t="s">
        <v>11125</v>
      </c>
      <c r="H2118" s="1" t="s">
        <v>11126</v>
      </c>
      <c r="I2118" s="1" t="str">
        <f ca="1">IFERROR(__xludf.DUMMYFUNCTION("GOOGLETRANSLATE(O2118,""en"",""pt"")"),"23")</f>
        <v>23</v>
      </c>
      <c r="J2118" s="1" t="str">
        <f ca="1">IFERROR(__xludf.DUMMYFUNCTION("GOOGLETRANSLATE(Q2118,""en"",""pt"")"),"Refrigerado")</f>
        <v>Refrigerado</v>
      </c>
      <c r="K2118" s="3">
        <v>43799</v>
      </c>
      <c r="L2118" s="3">
        <v>43822</v>
      </c>
      <c r="M2118" s="1">
        <v>200</v>
      </c>
      <c r="N2118" s="1" t="s">
        <v>11127</v>
      </c>
      <c r="O2118" s="1" t="s">
        <v>11128</v>
      </c>
      <c r="P2118" s="1">
        <v>78</v>
      </c>
      <c r="Q2118" s="1" t="s">
        <v>11129</v>
      </c>
      <c r="R2118">
        <f t="shared" ca="1" si="33"/>
        <v>0</v>
      </c>
      <c r="S2118">
        <f t="shared" ca="1" si="33"/>
        <v>1</v>
      </c>
    </row>
    <row r="2119" spans="1:19" ht="13.2">
      <c r="A2119" s="1" t="s">
        <v>11130</v>
      </c>
      <c r="B2119" s="1">
        <v>18</v>
      </c>
      <c r="C2119" s="1" t="str">
        <f ca="1">IFERROR(__xludf.DUMMYFUNCTION("GOOGLETRANSLATE(D2119,""en"",""pt"")"),"Pequeno")</f>
        <v>Pequeno</v>
      </c>
      <c r="D2119" s="3">
        <v>43839</v>
      </c>
      <c r="E2119" s="1">
        <v>2</v>
      </c>
      <c r="F2119" s="2" t="str">
        <f ca="1">IFERROR(__xludf.DUMMYFUNCTION("GOOGLETRANSLATE(I2119,""en"",""pt"")"),"Manteiga")</f>
        <v>Manteiga</v>
      </c>
      <c r="G2119" s="1" t="s">
        <v>11131</v>
      </c>
      <c r="H2119" s="1" t="s">
        <v>11132</v>
      </c>
      <c r="I2119" s="1" t="str">
        <f ca="1">IFERROR(__xludf.DUMMYFUNCTION("GOOGLETRANSLATE(O2119,""en"",""pt"")"),"32")</f>
        <v>32</v>
      </c>
      <c r="J2119" s="1" t="str">
        <f ca="1">IFERROR(__xludf.DUMMYFUNCTION("GOOGLETRANSLATE(Q2119,""en"",""pt"")"),"Congeladas")</f>
        <v>Congeladas</v>
      </c>
      <c r="K2119" s="3">
        <v>43824</v>
      </c>
      <c r="L2119" s="3">
        <v>43856</v>
      </c>
      <c r="M2119" s="1">
        <v>398</v>
      </c>
      <c r="N2119" s="1" t="s">
        <v>11133</v>
      </c>
      <c r="O2119" s="1" t="s">
        <v>11134</v>
      </c>
      <c r="P2119" s="1">
        <v>55</v>
      </c>
      <c r="Q2119" s="1" t="s">
        <v>11135</v>
      </c>
      <c r="R2119">
        <f t="shared" ca="1" si="33"/>
        <v>1</v>
      </c>
      <c r="S2119">
        <f t="shared" ca="1" si="33"/>
        <v>0</v>
      </c>
    </row>
    <row r="2120" spans="1:19" ht="13.2">
      <c r="A2120" s="1" t="s">
        <v>11136</v>
      </c>
      <c r="B2120" s="1">
        <v>65</v>
      </c>
      <c r="C2120" s="1" t="str">
        <f ca="1">IFERROR(__xludf.DUMMYFUNCTION("GOOGLETRANSLATE(D2120,""en"",""pt"")"),"Médio")</f>
        <v>Médio</v>
      </c>
      <c r="D2120" s="3">
        <v>43499</v>
      </c>
      <c r="E2120" s="1">
        <v>3</v>
      </c>
      <c r="F2120" s="2" t="str">
        <f ca="1">IFERROR(__xludf.DUMMYFUNCTION("GOOGLETRANSLATE(I2120,""en"",""pt"")"),"Queijo")</f>
        <v>Queijo</v>
      </c>
      <c r="G2120" s="1" t="s">
        <v>11137</v>
      </c>
      <c r="H2120" s="6">
        <v>45548</v>
      </c>
      <c r="I2120" s="1" t="str">
        <f ca="1">IFERROR(__xludf.DUMMYFUNCTION("GOOGLETRANSLATE(O2120,""en"",""pt"")"),"61")</f>
        <v>61</v>
      </c>
      <c r="J2120" s="1" t="str">
        <f ca="1">IFERROR(__xludf.DUMMYFUNCTION("GOOGLETRANSLATE(Q2120,""en"",""pt"")"),"Refrigerado")</f>
        <v>Refrigerado</v>
      </c>
      <c r="K2120" s="3">
        <v>43456</v>
      </c>
      <c r="L2120" s="3">
        <v>43517</v>
      </c>
      <c r="M2120" s="1">
        <v>35</v>
      </c>
      <c r="N2120" s="6">
        <v>45426</v>
      </c>
      <c r="O2120" s="1" t="s">
        <v>11138</v>
      </c>
      <c r="P2120" s="1">
        <v>345</v>
      </c>
      <c r="Q2120" s="1" t="s">
        <v>5017</v>
      </c>
      <c r="R2120">
        <f t="shared" ca="1" si="33"/>
        <v>1</v>
      </c>
      <c r="S2120">
        <f t="shared" ca="1" si="33"/>
        <v>0</v>
      </c>
    </row>
    <row r="2121" spans="1:19" ht="13.2">
      <c r="A2121" s="1" t="s">
        <v>11139</v>
      </c>
      <c r="B2121" s="1">
        <v>33</v>
      </c>
      <c r="C2121" s="1" t="str">
        <f ca="1">IFERROR(__xludf.DUMMYFUNCTION("GOOGLETRANSLATE(D2121,""en"",""pt"")"),"Pequeno")</f>
        <v>Pequeno</v>
      </c>
      <c r="D2121" s="3">
        <v>44851</v>
      </c>
      <c r="E2121" s="1">
        <v>4</v>
      </c>
      <c r="F2121" s="2" t="str">
        <f ca="1">IFERROR(__xludf.DUMMYFUNCTION("GOOGLETRANSLATE(I2121,""en"",""pt"")"),"Iogurte")</f>
        <v>Iogurte</v>
      </c>
      <c r="G2121" s="1" t="s">
        <v>8704</v>
      </c>
      <c r="H2121" s="1" t="s">
        <v>11140</v>
      </c>
      <c r="I2121" s="1" t="str">
        <f ca="1">IFERROR(__xludf.DUMMYFUNCTION("GOOGLETRANSLATE(O2121,""en"",""pt"")"),"27")</f>
        <v>27</v>
      </c>
      <c r="J2121" s="1" t="str">
        <f ca="1">IFERROR(__xludf.DUMMYFUNCTION("GOOGLETRANSLATE(Q2121,""en"",""pt"")"),"Congeladas")</f>
        <v>Congeladas</v>
      </c>
      <c r="K2121" s="3">
        <v>44830</v>
      </c>
      <c r="L2121" s="3">
        <v>44857</v>
      </c>
      <c r="M2121" s="1">
        <v>196</v>
      </c>
      <c r="N2121" s="1" t="s">
        <v>11141</v>
      </c>
      <c r="O2121" s="1" t="s">
        <v>11142</v>
      </c>
      <c r="P2121" s="1">
        <v>81</v>
      </c>
      <c r="Q2121" s="1" t="s">
        <v>8276</v>
      </c>
      <c r="R2121">
        <f t="shared" ca="1" si="33"/>
        <v>0</v>
      </c>
      <c r="S2121">
        <f t="shared" ca="1" si="33"/>
        <v>1</v>
      </c>
    </row>
    <row r="2122" spans="1:19" ht="13.2">
      <c r="A2122" s="1" t="s">
        <v>11143</v>
      </c>
      <c r="B2122" s="1">
        <v>12</v>
      </c>
      <c r="C2122" s="1" t="str">
        <f ca="1">IFERROR(__xludf.DUMMYFUNCTION("GOOGLETRANSLATE(D2122,""en"",""pt"")"),"Médio")</f>
        <v>Médio</v>
      </c>
      <c r="D2122" s="3">
        <v>44744</v>
      </c>
      <c r="E2122" s="1">
        <v>4</v>
      </c>
      <c r="F2122" s="2" t="str">
        <f ca="1">IFERROR(__xludf.DUMMYFUNCTION("GOOGLETRANSLATE(I2122,""en"",""pt"")"),"Iogurte")</f>
        <v>Iogurte</v>
      </c>
      <c r="G2122" s="1" t="s">
        <v>11144</v>
      </c>
      <c r="H2122" s="1" t="s">
        <v>5073</v>
      </c>
      <c r="I2122" s="1" t="str">
        <f ca="1">IFERROR(__xludf.DUMMYFUNCTION("GOOGLETRANSLATE(O2122,""en"",""pt"")"),"23")</f>
        <v>23</v>
      </c>
      <c r="J2122" s="1" t="str">
        <f ca="1">IFERROR(__xludf.DUMMYFUNCTION("GOOGLETRANSLATE(Q2122,""en"",""pt"")"),"Refrigerado")</f>
        <v>Refrigerado</v>
      </c>
      <c r="K2122" s="3">
        <v>44733</v>
      </c>
      <c r="L2122" s="3">
        <v>44756</v>
      </c>
      <c r="M2122" s="1">
        <v>507</v>
      </c>
      <c r="N2122" s="1" t="s">
        <v>2807</v>
      </c>
      <c r="O2122" s="1" t="s">
        <v>11145</v>
      </c>
      <c r="P2122" s="1">
        <v>221</v>
      </c>
      <c r="Q2122" s="1" t="s">
        <v>9011</v>
      </c>
      <c r="R2122">
        <f t="shared" ca="1" si="33"/>
        <v>1</v>
      </c>
      <c r="S2122">
        <f t="shared" ca="1" si="33"/>
        <v>1</v>
      </c>
    </row>
    <row r="2123" spans="1:19" ht="13.2">
      <c r="A2123" s="1" t="s">
        <v>5833</v>
      </c>
      <c r="B2123" s="1">
        <v>97</v>
      </c>
      <c r="C2123" s="1" t="str">
        <f ca="1">IFERROR(__xludf.DUMMYFUNCTION("GOOGLETRANSLATE(D2123,""en"",""pt"")"),"Grande")</f>
        <v>Grande</v>
      </c>
      <c r="D2123" s="3">
        <v>44666</v>
      </c>
      <c r="E2123" s="1">
        <v>8</v>
      </c>
      <c r="F2123" s="2" t="str">
        <f ca="1">IFERROR(__xludf.DUMMYFUNCTION("GOOGLETRANSLATE(I2123,""en"",""pt"")"),"Soro de leite coalhado")</f>
        <v>Soro de leite coalhado</v>
      </c>
      <c r="G2123" s="1" t="s">
        <v>11146</v>
      </c>
      <c r="H2123" s="1" t="s">
        <v>9494</v>
      </c>
      <c r="I2123" s="1" t="str">
        <f ca="1">IFERROR(__xludf.DUMMYFUNCTION("GOOGLETRANSLATE(O2123,""en"",""pt"")"),"14")</f>
        <v>14</v>
      </c>
      <c r="J2123" s="1" t="str">
        <f ca="1">IFERROR(__xludf.DUMMYFUNCTION("GOOGLETRANSLATE(Q2123,""en"",""pt"")"),"Refrigerado")</f>
        <v>Refrigerado</v>
      </c>
      <c r="K2123" s="3">
        <v>44652</v>
      </c>
      <c r="L2123" s="3">
        <v>44666</v>
      </c>
      <c r="M2123" s="1">
        <v>555</v>
      </c>
      <c r="N2123" s="1" t="s">
        <v>11147</v>
      </c>
      <c r="O2123" s="1" t="s">
        <v>11148</v>
      </c>
      <c r="P2123" s="1">
        <v>215</v>
      </c>
      <c r="Q2123" s="1" t="s">
        <v>11149</v>
      </c>
      <c r="R2123">
        <f t="shared" ca="1" si="33"/>
        <v>1</v>
      </c>
      <c r="S2123">
        <f t="shared" ca="1" si="33"/>
        <v>1</v>
      </c>
    </row>
    <row r="2124" spans="1:19" ht="13.2">
      <c r="A2124" s="1" t="s">
        <v>11150</v>
      </c>
      <c r="B2124" s="1">
        <v>26</v>
      </c>
      <c r="C2124" s="1" t="str">
        <f ca="1">IFERROR(__xludf.DUMMYFUNCTION("GOOGLETRANSLATE(D2124,""en"",""pt"")"),"Grande")</f>
        <v>Grande</v>
      </c>
      <c r="D2124" s="3">
        <v>43940</v>
      </c>
      <c r="E2124" s="1">
        <v>8</v>
      </c>
      <c r="F2124" s="2" t="str">
        <f ca="1">IFERROR(__xludf.DUMMYFUNCTION("GOOGLETRANSLATE(I2124,""en"",""pt"")"),"Soro de leite coalhado")</f>
        <v>Soro de leite coalhado</v>
      </c>
      <c r="G2124" s="1" t="s">
        <v>11151</v>
      </c>
      <c r="H2124" s="6">
        <v>45429</v>
      </c>
      <c r="I2124" s="1" t="str">
        <f ca="1">IFERROR(__xludf.DUMMYFUNCTION("GOOGLETRANSLATE(O2124,""en"",""pt"")"),"11")</f>
        <v>11</v>
      </c>
      <c r="J2124" s="1" t="str">
        <f ca="1">IFERROR(__xludf.DUMMYFUNCTION("GOOGLETRANSLATE(Q2124,""en"",""pt"")"),"Refrigerado")</f>
        <v>Refrigerado</v>
      </c>
      <c r="K2124" s="3">
        <v>43925</v>
      </c>
      <c r="L2124" s="3">
        <v>43936</v>
      </c>
      <c r="M2124" s="1">
        <v>60</v>
      </c>
      <c r="N2124" s="1" t="s">
        <v>11152</v>
      </c>
      <c r="O2124" s="5" t="s">
        <v>11153</v>
      </c>
      <c r="P2124" s="1">
        <v>892</v>
      </c>
      <c r="Q2124" s="1" t="s">
        <v>11155</v>
      </c>
      <c r="R2124">
        <f t="shared" ca="1" si="33"/>
        <v>1</v>
      </c>
      <c r="S2124">
        <f t="shared" ca="1" si="33"/>
        <v>1</v>
      </c>
    </row>
    <row r="2125" spans="1:19" ht="13.2">
      <c r="A2125" s="1" t="s">
        <v>11156</v>
      </c>
      <c r="B2125" s="1">
        <v>40</v>
      </c>
      <c r="C2125" s="1" t="str">
        <f ca="1">IFERROR(__xludf.DUMMYFUNCTION("GOOGLETRANSLATE(D2125,""en"",""pt"")"),"Médio")</f>
        <v>Médio</v>
      </c>
      <c r="D2125" s="3">
        <v>43863</v>
      </c>
      <c r="E2125" s="1">
        <v>2</v>
      </c>
      <c r="F2125" s="2" t="str">
        <f ca="1">IFERROR(__xludf.DUMMYFUNCTION("GOOGLETRANSLATE(I2125,""en"",""pt"")"),"Manteiga")</f>
        <v>Manteiga</v>
      </c>
      <c r="G2125" s="1" t="s">
        <v>11157</v>
      </c>
      <c r="H2125" s="1" t="s">
        <v>8333</v>
      </c>
      <c r="I2125" s="1" t="str">
        <f ca="1">IFERROR(__xludf.DUMMYFUNCTION("GOOGLETRANSLATE(O2125,""en"",""pt"")"),"36")</f>
        <v>36</v>
      </c>
      <c r="J2125" s="1" t="str">
        <f ca="1">IFERROR(__xludf.DUMMYFUNCTION("GOOGLETRANSLATE(Q2125,""en"",""pt"")"),"Congeladas")</f>
        <v>Congeladas</v>
      </c>
      <c r="K2125" s="3">
        <v>43845</v>
      </c>
      <c r="L2125" s="3">
        <v>43881</v>
      </c>
      <c r="M2125" s="1">
        <v>238</v>
      </c>
      <c r="N2125" s="1" t="s">
        <v>619</v>
      </c>
      <c r="O2125" s="1" t="s">
        <v>11158</v>
      </c>
      <c r="P2125" s="1">
        <v>436</v>
      </c>
      <c r="Q2125" s="1" t="s">
        <v>11159</v>
      </c>
      <c r="R2125">
        <f t="shared" ca="1" si="33"/>
        <v>0</v>
      </c>
      <c r="S2125">
        <f t="shared" ca="1" si="33"/>
        <v>0</v>
      </c>
    </row>
    <row r="2126" spans="1:19" ht="13.2">
      <c r="A2126" s="1" t="s">
        <v>11160</v>
      </c>
      <c r="B2126" s="1">
        <v>70</v>
      </c>
      <c r="C2126" s="1" t="str">
        <f ca="1">IFERROR(__xludf.DUMMYFUNCTION("GOOGLETRANSLATE(D2126,""en"",""pt"")"),"Pequeno")</f>
        <v>Pequeno</v>
      </c>
      <c r="D2126" s="3">
        <v>44883</v>
      </c>
      <c r="E2126" s="1">
        <v>7</v>
      </c>
      <c r="F2126" s="2" t="str">
        <f ca="1">IFERROR(__xludf.DUMMYFUNCTION("GOOGLETRANSLATE(I2126,""en"",""pt"")"),"Lassi")</f>
        <v>Lassi</v>
      </c>
      <c r="G2126" s="1" t="s">
        <v>11161</v>
      </c>
      <c r="H2126" s="1" t="s">
        <v>11162</v>
      </c>
      <c r="I2126" s="1" t="str">
        <f ca="1">IFERROR(__xludf.DUMMYFUNCTION("GOOGLETRANSLATE(O2126,""en"",""pt"")"),"13")</f>
        <v>13</v>
      </c>
      <c r="J2126" s="1" t="str">
        <f ca="1">IFERROR(__xludf.DUMMYFUNCTION("GOOGLETRANSLATE(Q2126,""en"",""pt"")"),"Refrigerado")</f>
        <v>Refrigerado</v>
      </c>
      <c r="K2126" s="3">
        <v>44865</v>
      </c>
      <c r="L2126" s="3">
        <v>44878</v>
      </c>
      <c r="M2126" s="1">
        <v>93</v>
      </c>
      <c r="N2126" s="1" t="s">
        <v>3750</v>
      </c>
      <c r="O2126" s="1" t="s">
        <v>11163</v>
      </c>
      <c r="P2126" s="1">
        <v>818</v>
      </c>
      <c r="Q2126" s="1" t="s">
        <v>11164</v>
      </c>
      <c r="R2126">
        <f t="shared" ca="1" si="33"/>
        <v>1</v>
      </c>
      <c r="S2126">
        <f t="shared" ca="1" si="33"/>
        <v>0</v>
      </c>
    </row>
    <row r="2127" spans="1:19" ht="13.2">
      <c r="A2127" s="1" t="s">
        <v>11165</v>
      </c>
      <c r="B2127" s="1">
        <v>10</v>
      </c>
      <c r="C2127" s="1" t="str">
        <f ca="1">IFERROR(__xludf.DUMMYFUNCTION("GOOGLETRANSLATE(D2127,""en"",""pt"")"),"Pequeno")</f>
        <v>Pequeno</v>
      </c>
      <c r="D2127" s="3">
        <v>43503</v>
      </c>
      <c r="E2127" s="1">
        <v>8</v>
      </c>
      <c r="F2127" s="2" t="str">
        <f ca="1">IFERROR(__xludf.DUMMYFUNCTION("GOOGLETRANSLATE(I2127,""en"",""pt"")"),"Soro de leite coalhado")</f>
        <v>Soro de leite coalhado</v>
      </c>
      <c r="G2127" s="1" t="s">
        <v>11166</v>
      </c>
      <c r="H2127" s="1" t="s">
        <v>7027</v>
      </c>
      <c r="I2127" s="1" t="str">
        <f ca="1">IFERROR(__xludf.DUMMYFUNCTION("GOOGLETRANSLATE(O2127,""en"",""pt"")"),"10")</f>
        <v>10</v>
      </c>
      <c r="J2127" s="1" t="str">
        <f ca="1">IFERROR(__xludf.DUMMYFUNCTION("GOOGLETRANSLATE(Q2127,""en"",""pt"")"),"Refrigerado")</f>
        <v>Refrigerado</v>
      </c>
      <c r="K2127" s="3">
        <v>43451</v>
      </c>
      <c r="L2127" s="3">
        <v>43461</v>
      </c>
      <c r="M2127" s="1">
        <v>204</v>
      </c>
      <c r="N2127" s="1" t="s">
        <v>11167</v>
      </c>
      <c r="O2127" s="5">
        <v>2021831</v>
      </c>
      <c r="P2127" s="1">
        <v>225</v>
      </c>
      <c r="Q2127" s="1" t="s">
        <v>4768</v>
      </c>
      <c r="R2127">
        <f t="shared" ca="1" si="33"/>
        <v>0</v>
      </c>
      <c r="S2127">
        <f t="shared" ca="1" si="33"/>
        <v>0</v>
      </c>
    </row>
    <row r="2128" spans="1:19" ht="13.2">
      <c r="A2128" s="1" t="s">
        <v>11168</v>
      </c>
      <c r="B2128" s="1">
        <v>79</v>
      </c>
      <c r="C2128" s="1" t="str">
        <f ca="1">IFERROR(__xludf.DUMMYFUNCTION("GOOGLETRANSLATE(D2128,""en"",""pt"")"),"Pequeno")</f>
        <v>Pequeno</v>
      </c>
      <c r="D2128" s="3">
        <v>44487</v>
      </c>
      <c r="E2128" s="1">
        <v>1</v>
      </c>
      <c r="F2128" s="2" t="str">
        <f ca="1">IFERROR(__xludf.DUMMYFUNCTION("GOOGLETRANSLATE(I2128,""en"",""pt"")"),"Leite")</f>
        <v>Leite</v>
      </c>
      <c r="G2128" s="1" t="s">
        <v>11169</v>
      </c>
      <c r="H2128" s="1" t="s">
        <v>6750</v>
      </c>
      <c r="I2128" s="1" t="str">
        <f ca="1">IFERROR(__xludf.DUMMYFUNCTION("GOOGLETRANSLATE(O2128,""en"",""pt"")"),"22")</f>
        <v>22</v>
      </c>
      <c r="J2128" s="1" t="str">
        <f ca="1">IFERROR(__xludf.DUMMYFUNCTION("GOOGLETRANSLATE(Q2128,""en"",""pt"")"),"Pacote Tetra")</f>
        <v>Pacote Tetra</v>
      </c>
      <c r="K2128" s="3">
        <v>44430</v>
      </c>
      <c r="L2128" s="3">
        <v>44452</v>
      </c>
      <c r="M2128" s="1">
        <v>179</v>
      </c>
      <c r="N2128" s="1" t="s">
        <v>11170</v>
      </c>
      <c r="O2128" s="1" t="s">
        <v>11171</v>
      </c>
      <c r="P2128" s="1">
        <v>102</v>
      </c>
      <c r="Q2128" s="1" t="s">
        <v>11172</v>
      </c>
      <c r="R2128">
        <f t="shared" ca="1" si="33"/>
        <v>1</v>
      </c>
      <c r="S2128">
        <f t="shared" ca="1" si="33"/>
        <v>0</v>
      </c>
    </row>
    <row r="2129" spans="1:19" ht="13.2">
      <c r="A2129" s="1" t="s">
        <v>11173</v>
      </c>
      <c r="B2129" s="1">
        <v>12</v>
      </c>
      <c r="C2129" s="1" t="str">
        <f ca="1">IFERROR(__xludf.DUMMYFUNCTION("GOOGLETRANSLATE(D2129,""en"",""pt"")"),"Grande")</f>
        <v>Grande</v>
      </c>
      <c r="D2129" s="3">
        <v>43809</v>
      </c>
      <c r="E2129" s="1">
        <v>6</v>
      </c>
      <c r="F2129" s="2" t="str">
        <f ca="1">IFERROR(__xludf.DUMMYFUNCTION("GOOGLETRANSLATE(I2129,""en"",""pt"")"),"Coalhada")</f>
        <v>Coalhada</v>
      </c>
      <c r="G2129" s="1" t="s">
        <v>11174</v>
      </c>
      <c r="H2129" s="1" t="s">
        <v>5584</v>
      </c>
      <c r="I2129" s="1" t="str">
        <f ca="1">IFERROR(__xludf.DUMMYFUNCTION("GOOGLETRANSLATE(O2129,""en"",""pt"")"),"7")</f>
        <v>7</v>
      </c>
      <c r="J2129" s="1" t="str">
        <f ca="1">IFERROR(__xludf.DUMMYFUNCTION("GOOGLETRANSLATE(Q2129,""en"",""pt"")"),"Refrigerado")</f>
        <v>Refrigerado</v>
      </c>
      <c r="K2129" s="3">
        <v>43792</v>
      </c>
      <c r="L2129" s="3">
        <v>43799</v>
      </c>
      <c r="M2129" s="1">
        <v>437</v>
      </c>
      <c r="N2129" s="1" t="s">
        <v>11175</v>
      </c>
      <c r="O2129" s="1" t="s">
        <v>11176</v>
      </c>
      <c r="P2129" s="1">
        <v>391</v>
      </c>
      <c r="Q2129" s="1" t="s">
        <v>10271</v>
      </c>
      <c r="R2129">
        <f t="shared" ca="1" si="33"/>
        <v>1</v>
      </c>
      <c r="S2129">
        <f t="shared" ca="1" si="33"/>
        <v>0</v>
      </c>
    </row>
    <row r="2130" spans="1:19" ht="13.2">
      <c r="A2130" s="1" t="s">
        <v>11177</v>
      </c>
      <c r="B2130" s="1">
        <v>49</v>
      </c>
      <c r="C2130" s="1" t="str">
        <f ca="1">IFERROR(__xludf.DUMMYFUNCTION("GOOGLETRANSLATE(D2130,""en"",""pt"")"),"Grande")</f>
        <v>Grande</v>
      </c>
      <c r="D2130" s="3">
        <v>44392</v>
      </c>
      <c r="E2130" s="1">
        <v>7</v>
      </c>
      <c r="F2130" s="2" t="str">
        <f ca="1">IFERROR(__xludf.DUMMYFUNCTION("GOOGLETRANSLATE(I2130,""en"",""pt"")"),"Lassi")</f>
        <v>Lassi</v>
      </c>
      <c r="G2130" s="1" t="s">
        <v>11178</v>
      </c>
      <c r="H2130" s="1" t="s">
        <v>11179</v>
      </c>
      <c r="I2130" s="1" t="str">
        <f ca="1">IFERROR(__xludf.DUMMYFUNCTION("GOOGLETRANSLATE(O2130,""en"",""pt"")"),"18")</f>
        <v>18</v>
      </c>
      <c r="J2130" s="1" t="str">
        <f ca="1">IFERROR(__xludf.DUMMYFUNCTION("GOOGLETRANSLATE(Q2130,""en"",""pt"")"),"Refrigerado")</f>
        <v>Refrigerado</v>
      </c>
      <c r="K2130" s="3">
        <v>44375</v>
      </c>
      <c r="L2130" s="3">
        <v>44393</v>
      </c>
      <c r="M2130" s="1">
        <v>54</v>
      </c>
      <c r="N2130" s="1" t="s">
        <v>8268</v>
      </c>
      <c r="O2130" s="5">
        <v>1086933</v>
      </c>
      <c r="P2130" s="1">
        <v>764</v>
      </c>
      <c r="Q2130" s="1" t="s">
        <v>11180</v>
      </c>
      <c r="R2130">
        <f t="shared" ca="1" si="33"/>
        <v>1</v>
      </c>
      <c r="S2130">
        <f t="shared" ca="1" si="33"/>
        <v>1</v>
      </c>
    </row>
    <row r="2131" spans="1:19" ht="13.2">
      <c r="A2131" s="1" t="s">
        <v>8581</v>
      </c>
      <c r="B2131" s="1">
        <v>21</v>
      </c>
      <c r="C2131" s="1" t="str">
        <f ca="1">IFERROR(__xludf.DUMMYFUNCTION("GOOGLETRANSLATE(D2131,""en"",""pt"")"),"Médio")</f>
        <v>Médio</v>
      </c>
      <c r="D2131" s="3">
        <v>43608</v>
      </c>
      <c r="E2131" s="1">
        <v>6</v>
      </c>
      <c r="F2131" s="2" t="str">
        <f ca="1">IFERROR(__xludf.DUMMYFUNCTION("GOOGLETRANSLATE(I2131,""en"",""pt"")"),"Coalhada")</f>
        <v>Coalhada</v>
      </c>
      <c r="G2131" s="1" t="s">
        <v>11181</v>
      </c>
      <c r="H2131" s="1" t="s">
        <v>2397</v>
      </c>
      <c r="I2131" s="1" t="str">
        <f ca="1">IFERROR(__xludf.DUMMYFUNCTION("GOOGLETRANSLATE(O2131,""en"",""pt"")"),"6")</f>
        <v>6</v>
      </c>
      <c r="J2131" s="1" t="str">
        <f ca="1">IFERROR(__xludf.DUMMYFUNCTION("GOOGLETRANSLATE(Q2131,""en"",""pt"")"),"Refrigerado")</f>
        <v>Refrigerado</v>
      </c>
      <c r="K2131" s="3">
        <v>43592</v>
      </c>
      <c r="L2131" s="3">
        <v>43598</v>
      </c>
      <c r="M2131" s="1">
        <v>522</v>
      </c>
      <c r="N2131" s="1" t="s">
        <v>6108</v>
      </c>
      <c r="O2131" s="1" t="s">
        <v>11182</v>
      </c>
      <c r="P2131" s="1">
        <v>85</v>
      </c>
      <c r="Q2131" s="1" t="s">
        <v>11183</v>
      </c>
      <c r="R2131">
        <f t="shared" ca="1" si="33"/>
        <v>1</v>
      </c>
      <c r="S2131">
        <f t="shared" ca="1" si="33"/>
        <v>1</v>
      </c>
    </row>
    <row r="2132" spans="1:19" ht="13.2">
      <c r="A2132" s="1" t="s">
        <v>11184</v>
      </c>
      <c r="B2132" s="1">
        <v>20</v>
      </c>
      <c r="C2132" s="1" t="str">
        <f ca="1">IFERROR(__xludf.DUMMYFUNCTION("GOOGLETRANSLATE(D2132,""en"",""pt"")"),"Grande")</f>
        <v>Grande</v>
      </c>
      <c r="D2132" s="3">
        <v>43478</v>
      </c>
      <c r="E2132" s="1">
        <v>5</v>
      </c>
      <c r="F2132" s="2" t="str">
        <f ca="1">IFERROR(__xludf.DUMMYFUNCTION("GOOGLETRANSLATE(I2132,""en"",""pt"")"),"Sorvete")</f>
        <v>Sorvete</v>
      </c>
      <c r="G2132" s="1" t="s">
        <v>11185</v>
      </c>
      <c r="H2132" s="1" t="s">
        <v>937</v>
      </c>
      <c r="I2132" s="1" t="str">
        <f ca="1">IFERROR(__xludf.DUMMYFUNCTION("GOOGLETRANSLATE(O2132,""en"",""pt"")"),"26")</f>
        <v>26</v>
      </c>
      <c r="J2132" s="1" t="str">
        <f ca="1">IFERROR(__xludf.DUMMYFUNCTION("GOOGLETRANSLATE(Q2132,""en"",""pt"")"),"Congeladas")</f>
        <v>Congeladas</v>
      </c>
      <c r="K2132" s="3">
        <v>43419</v>
      </c>
      <c r="L2132" s="3">
        <v>43445</v>
      </c>
      <c r="M2132" s="1">
        <v>2</v>
      </c>
      <c r="N2132" s="1" t="s">
        <v>65</v>
      </c>
      <c r="O2132" s="1" t="s">
        <v>11186</v>
      </c>
      <c r="P2132" s="1">
        <v>638</v>
      </c>
      <c r="Q2132" s="1" t="s">
        <v>4117</v>
      </c>
      <c r="R2132">
        <f t="shared" ca="1" si="33"/>
        <v>0</v>
      </c>
      <c r="S2132">
        <f t="shared" ca="1" si="33"/>
        <v>0</v>
      </c>
    </row>
    <row r="2133" spans="1:19" ht="13.2">
      <c r="A2133" s="1" t="s">
        <v>11188</v>
      </c>
      <c r="B2133" s="1">
        <v>99</v>
      </c>
      <c r="C2133" s="1" t="str">
        <f ca="1">IFERROR(__xludf.DUMMYFUNCTION("GOOGLETRANSLATE(D2133,""en"",""pt"")"),"Médio")</f>
        <v>Médio</v>
      </c>
      <c r="D2133" s="3">
        <v>43900</v>
      </c>
      <c r="E2133" s="1">
        <v>3</v>
      </c>
      <c r="F2133" s="2" t="str">
        <f ca="1">IFERROR(__xludf.DUMMYFUNCTION("GOOGLETRANSLATE(I2133,""en"",""pt"")"),"Queijo")</f>
        <v>Queijo</v>
      </c>
      <c r="G2133" s="1" t="s">
        <v>11189</v>
      </c>
      <c r="H2133" s="1" t="s">
        <v>2541</v>
      </c>
      <c r="I2133" s="1" t="str">
        <f ca="1">IFERROR(__xludf.DUMMYFUNCTION("GOOGLETRANSLATE(O2133,""en"",""pt"")"),"25")</f>
        <v>25</v>
      </c>
      <c r="J2133" s="1" t="str">
        <f ca="1">IFERROR(__xludf.DUMMYFUNCTION("GOOGLETRANSLATE(Q2133,""en"",""pt"")"),"Congeladas")</f>
        <v>Congeladas</v>
      </c>
      <c r="K2133" s="3">
        <v>43875</v>
      </c>
      <c r="L2133" s="3">
        <v>43900</v>
      </c>
      <c r="M2133" s="1">
        <v>56</v>
      </c>
      <c r="N2133" s="1" t="s">
        <v>11190</v>
      </c>
      <c r="O2133" s="5">
        <v>493292</v>
      </c>
      <c r="P2133" s="1">
        <v>69</v>
      </c>
      <c r="Q2133" s="1" t="s">
        <v>9784</v>
      </c>
      <c r="R2133">
        <f t="shared" ca="1" si="33"/>
        <v>0</v>
      </c>
      <c r="S2133">
        <f t="shared" ca="1" si="33"/>
        <v>0</v>
      </c>
    </row>
    <row r="2134" spans="1:19" ht="13.2">
      <c r="A2134" s="1" t="s">
        <v>11191</v>
      </c>
      <c r="B2134" s="1">
        <v>64</v>
      </c>
      <c r="C2134" s="1" t="str">
        <f ca="1">IFERROR(__xludf.DUMMYFUNCTION("GOOGLETRANSLATE(D2134,""en"",""pt"")"),"Médio")</f>
        <v>Médio</v>
      </c>
      <c r="D2134" s="3">
        <v>43667</v>
      </c>
      <c r="E2134" s="1">
        <v>8</v>
      </c>
      <c r="F2134" s="2" t="str">
        <f ca="1">IFERROR(__xludf.DUMMYFUNCTION("GOOGLETRANSLATE(I2134,""en"",""pt"")"),"Soro de leite coalhado")</f>
        <v>Soro de leite coalhado</v>
      </c>
      <c r="G2134" s="1" t="s">
        <v>11192</v>
      </c>
      <c r="H2134" s="1" t="s">
        <v>11193</v>
      </c>
      <c r="I2134" s="1" t="str">
        <f ca="1">IFERROR(__xludf.DUMMYFUNCTION("GOOGLETRANSLATE(O2134,""en"",""pt"")"),"10")</f>
        <v>10</v>
      </c>
      <c r="J2134" s="1" t="str">
        <f ca="1">IFERROR(__xludf.DUMMYFUNCTION("GOOGLETRANSLATE(Q2134,""en"",""pt"")"),"Refrigerado")</f>
        <v>Refrigerado</v>
      </c>
      <c r="K2134" s="3">
        <v>43635</v>
      </c>
      <c r="L2134" s="3">
        <v>43645</v>
      </c>
      <c r="M2134" s="1">
        <v>4</v>
      </c>
      <c r="N2134" s="1" t="s">
        <v>11194</v>
      </c>
      <c r="O2134" s="1" t="s">
        <v>11195</v>
      </c>
      <c r="P2134" s="1">
        <v>199</v>
      </c>
      <c r="Q2134" s="1" t="s">
        <v>11196</v>
      </c>
      <c r="R2134">
        <f t="shared" ca="1" si="33"/>
        <v>1</v>
      </c>
      <c r="S2134">
        <f t="shared" ca="1" si="33"/>
        <v>1</v>
      </c>
    </row>
    <row r="2135" spans="1:19" ht="13.2">
      <c r="A2135" s="1" t="s">
        <v>11197</v>
      </c>
      <c r="B2135" s="1">
        <v>56</v>
      </c>
      <c r="C2135" s="1" t="str">
        <f ca="1">IFERROR(__xludf.DUMMYFUNCTION("GOOGLETRANSLATE(D2135,""en"",""pt"")"),"Pequeno")</f>
        <v>Pequeno</v>
      </c>
      <c r="D2135" s="3">
        <v>44525</v>
      </c>
      <c r="E2135" s="1">
        <v>5</v>
      </c>
      <c r="F2135" s="2" t="str">
        <f ca="1">IFERROR(__xludf.DUMMYFUNCTION("GOOGLETRANSLATE(I2135,""en"",""pt"")"),"Sorvete")</f>
        <v>Sorvete</v>
      </c>
      <c r="G2135" s="1" t="s">
        <v>11198</v>
      </c>
      <c r="H2135" s="1" t="s">
        <v>839</v>
      </c>
      <c r="I2135" s="1" t="str">
        <f ca="1">IFERROR(__xludf.DUMMYFUNCTION("GOOGLETRANSLATE(O2135,""en"",""pt"")"),"22")</f>
        <v>22</v>
      </c>
      <c r="J2135" s="1" t="str">
        <f ca="1">IFERROR(__xludf.DUMMYFUNCTION("GOOGLETRANSLATE(Q2135,""en"",""pt"")"),"Congeladas")</f>
        <v>Congeladas</v>
      </c>
      <c r="K2135" s="3">
        <v>44485</v>
      </c>
      <c r="L2135" s="3">
        <v>44507</v>
      </c>
      <c r="M2135" s="1">
        <v>174</v>
      </c>
      <c r="N2135" s="1" t="s">
        <v>8236</v>
      </c>
      <c r="O2135" s="1" t="s">
        <v>11199</v>
      </c>
      <c r="P2135" s="1">
        <v>710</v>
      </c>
      <c r="Q2135" s="1" t="s">
        <v>1571</v>
      </c>
      <c r="R2135">
        <f t="shared" ca="1" si="33"/>
        <v>0</v>
      </c>
      <c r="S2135">
        <f t="shared" ca="1" si="33"/>
        <v>0</v>
      </c>
    </row>
    <row r="2136" spans="1:19" ht="13.2">
      <c r="A2136" s="1" t="s">
        <v>11200</v>
      </c>
      <c r="B2136" s="1">
        <v>47</v>
      </c>
      <c r="C2136" s="1" t="str">
        <f ca="1">IFERROR(__xludf.DUMMYFUNCTION("GOOGLETRANSLATE(D2136,""en"",""pt"")"),"Grande")</f>
        <v>Grande</v>
      </c>
      <c r="D2136" s="3">
        <v>43929</v>
      </c>
      <c r="E2136" s="1">
        <v>8</v>
      </c>
      <c r="F2136" s="2" t="str">
        <f ca="1">IFERROR(__xludf.DUMMYFUNCTION("GOOGLETRANSLATE(I2136,""en"",""pt"")"),"Soro de leite coalhado")</f>
        <v>Soro de leite coalhado</v>
      </c>
      <c r="G2136" s="1" t="s">
        <v>11201</v>
      </c>
      <c r="H2136" s="1" t="s">
        <v>11202</v>
      </c>
      <c r="I2136" s="1" t="str">
        <f ca="1">IFERROR(__xludf.DUMMYFUNCTION("GOOGLETRANSLATE(O2136,""en"",""pt"")"),"9")</f>
        <v>9</v>
      </c>
      <c r="J2136" s="1" t="str">
        <f ca="1">IFERROR(__xludf.DUMMYFUNCTION("GOOGLETRANSLATE(Q2136,""en"",""pt"")"),"Refrigerado")</f>
        <v>Refrigerado</v>
      </c>
      <c r="K2136" s="3">
        <v>43910</v>
      </c>
      <c r="L2136" s="3">
        <v>43919</v>
      </c>
      <c r="M2136" s="1">
        <v>211</v>
      </c>
      <c r="N2136" s="1" t="s">
        <v>11121</v>
      </c>
      <c r="O2136" s="1" t="s">
        <v>11203</v>
      </c>
      <c r="P2136" s="1">
        <v>58</v>
      </c>
      <c r="Q2136" s="1" t="s">
        <v>11204</v>
      </c>
      <c r="R2136">
        <f t="shared" ca="1" si="33"/>
        <v>0</v>
      </c>
      <c r="S2136">
        <f t="shared" ca="1" si="33"/>
        <v>0</v>
      </c>
    </row>
    <row r="2137" spans="1:19" ht="13.2">
      <c r="A2137" s="1" t="s">
        <v>11205</v>
      </c>
      <c r="B2137" s="1">
        <v>85</v>
      </c>
      <c r="C2137" s="1" t="str">
        <f ca="1">IFERROR(__xludf.DUMMYFUNCTION("GOOGLETRANSLATE(D2137,""en"",""pt"")"),"Grande")</f>
        <v>Grande</v>
      </c>
      <c r="D2137" s="3">
        <v>43959</v>
      </c>
      <c r="E2137" s="1">
        <v>1</v>
      </c>
      <c r="F2137" s="2" t="str">
        <f ca="1">IFERROR(__xludf.DUMMYFUNCTION("GOOGLETRANSLATE(I2137,""en"",""pt"")"),"Leite")</f>
        <v>Leite</v>
      </c>
      <c r="G2137" s="1" t="s">
        <v>11206</v>
      </c>
      <c r="H2137" s="1" t="s">
        <v>8954</v>
      </c>
      <c r="I2137" s="1" t="str">
        <f ca="1">IFERROR(__xludf.DUMMYFUNCTION("GOOGLETRANSLATE(O2137,""en"",""pt"")"),"26")</f>
        <v>26</v>
      </c>
      <c r="J2137" s="1" t="str">
        <f ca="1">IFERROR(__xludf.DUMMYFUNCTION("GOOGLETRANSLATE(Q2137,""en"",""pt"")"),"Pacote Tetra")</f>
        <v>Pacote Tetra</v>
      </c>
      <c r="K2137" s="3">
        <v>43910</v>
      </c>
      <c r="L2137" s="3">
        <v>43936</v>
      </c>
      <c r="M2137" s="1">
        <v>92</v>
      </c>
      <c r="N2137" s="1" t="s">
        <v>7695</v>
      </c>
      <c r="O2137" s="1" t="s">
        <v>5899</v>
      </c>
      <c r="P2137" s="1">
        <v>519</v>
      </c>
      <c r="Q2137" s="1" t="s">
        <v>11207</v>
      </c>
      <c r="R2137">
        <f t="shared" ca="1" si="33"/>
        <v>1</v>
      </c>
      <c r="S2137">
        <f t="shared" ca="1" si="33"/>
        <v>0</v>
      </c>
    </row>
    <row r="2138" spans="1:19" ht="13.2">
      <c r="A2138" s="1" t="s">
        <v>11208</v>
      </c>
      <c r="B2138" s="1">
        <v>98</v>
      </c>
      <c r="C2138" s="1" t="str">
        <f ca="1">IFERROR(__xludf.DUMMYFUNCTION("GOOGLETRANSLATE(D2138,""en"",""pt"")"),"Grande")</f>
        <v>Grande</v>
      </c>
      <c r="D2138" s="3">
        <v>43644</v>
      </c>
      <c r="E2138" s="1">
        <v>3</v>
      </c>
      <c r="F2138" s="2" t="str">
        <f ca="1">IFERROR(__xludf.DUMMYFUNCTION("GOOGLETRANSLATE(I2138,""en"",""pt"")"),"Queijo")</f>
        <v>Queijo</v>
      </c>
      <c r="G2138" s="1" t="s">
        <v>11209</v>
      </c>
      <c r="H2138" s="1" t="s">
        <v>11210</v>
      </c>
      <c r="I2138" s="1" t="str">
        <f ca="1">IFERROR(__xludf.DUMMYFUNCTION("GOOGLETRANSLATE(O2138,""en"",""pt"")"),"65")</f>
        <v>65</v>
      </c>
      <c r="J2138" s="1" t="str">
        <f ca="1">IFERROR(__xludf.DUMMYFUNCTION("GOOGLETRANSLATE(Q2138,""en"",""pt"")"),"Refrigerado")</f>
        <v>Refrigerado</v>
      </c>
      <c r="K2138" s="3">
        <v>43590</v>
      </c>
      <c r="L2138" s="3">
        <v>43655</v>
      </c>
      <c r="M2138" s="1">
        <v>39</v>
      </c>
      <c r="N2138" s="1" t="s">
        <v>11211</v>
      </c>
      <c r="O2138" s="1" t="s">
        <v>11212</v>
      </c>
      <c r="P2138" s="1">
        <v>349</v>
      </c>
      <c r="Q2138" s="1" t="s">
        <v>3201</v>
      </c>
      <c r="R2138">
        <f t="shared" ca="1" si="33"/>
        <v>1</v>
      </c>
      <c r="S2138">
        <f t="shared" ca="1" si="33"/>
        <v>0</v>
      </c>
    </row>
    <row r="2139" spans="1:19" ht="13.2">
      <c r="A2139" s="1" t="s">
        <v>11214</v>
      </c>
      <c r="B2139" s="1">
        <v>53</v>
      </c>
      <c r="C2139" s="1" t="str">
        <f ca="1">IFERROR(__xludf.DUMMYFUNCTION("GOOGLETRANSLATE(D2139,""en"",""pt"")"),"Médio")</f>
        <v>Médio</v>
      </c>
      <c r="D2139" s="3">
        <v>43899</v>
      </c>
      <c r="E2139" s="1">
        <v>8</v>
      </c>
      <c r="F2139" s="2" t="str">
        <f ca="1">IFERROR(__xludf.DUMMYFUNCTION("GOOGLETRANSLATE(I2139,""en"",""pt"")"),"Soro de leite coalhado")</f>
        <v>Soro de leite coalhado</v>
      </c>
      <c r="G2139" s="1" t="s">
        <v>11215</v>
      </c>
      <c r="H2139" s="1" t="s">
        <v>11216</v>
      </c>
      <c r="I2139" s="1" t="str">
        <f ca="1">IFERROR(__xludf.DUMMYFUNCTION("GOOGLETRANSLATE(O2139,""en"",""pt"")"),"10")</f>
        <v>10</v>
      </c>
      <c r="J2139" s="1" t="str">
        <f ca="1">IFERROR(__xludf.DUMMYFUNCTION("GOOGLETRANSLATE(Q2139,""en"",""pt"")"),"Refrigerado")</f>
        <v>Refrigerado</v>
      </c>
      <c r="K2139" s="3">
        <v>43866</v>
      </c>
      <c r="L2139" s="3">
        <v>43876</v>
      </c>
      <c r="M2139" s="1">
        <v>86</v>
      </c>
      <c r="N2139" s="6">
        <v>45428</v>
      </c>
      <c r="O2139" s="5" t="s">
        <v>11217</v>
      </c>
      <c r="P2139" s="1">
        <v>186</v>
      </c>
      <c r="Q2139" s="1" t="s">
        <v>11218</v>
      </c>
      <c r="R2139">
        <f t="shared" ca="1" si="33"/>
        <v>0</v>
      </c>
      <c r="S2139">
        <f t="shared" ca="1" si="33"/>
        <v>0</v>
      </c>
    </row>
    <row r="2140" spans="1:19" ht="13.2">
      <c r="A2140" s="1" t="s">
        <v>11219</v>
      </c>
      <c r="B2140" s="1">
        <v>20</v>
      </c>
      <c r="C2140" s="1" t="str">
        <f ca="1">IFERROR(__xludf.DUMMYFUNCTION("GOOGLETRANSLATE(D2140,""en"",""pt"")"),"Médio")</f>
        <v>Médio</v>
      </c>
      <c r="D2140" s="3">
        <v>44478</v>
      </c>
      <c r="E2140" s="1">
        <v>6</v>
      </c>
      <c r="F2140" s="2" t="str">
        <f ca="1">IFERROR(__xludf.DUMMYFUNCTION("GOOGLETRANSLATE(I2140,""en"",""pt"")"),"Coalhada")</f>
        <v>Coalhada</v>
      </c>
      <c r="G2140" s="1" t="s">
        <v>11220</v>
      </c>
      <c r="H2140" s="1" t="s">
        <v>8581</v>
      </c>
      <c r="I2140" s="1" t="str">
        <f ca="1">IFERROR(__xludf.DUMMYFUNCTION("GOOGLETRANSLATE(O2140,""en"",""pt"")"),"6")</f>
        <v>6</v>
      </c>
      <c r="J2140" s="1" t="str">
        <f ca="1">IFERROR(__xludf.DUMMYFUNCTION("GOOGLETRANSLATE(Q2140,""en"",""pt"")"),"Refrigerado")</f>
        <v>Refrigerado</v>
      </c>
      <c r="K2140" s="3">
        <v>44439</v>
      </c>
      <c r="L2140" s="3">
        <v>44445</v>
      </c>
      <c r="M2140" s="1">
        <v>22</v>
      </c>
      <c r="N2140" s="1" t="s">
        <v>11221</v>
      </c>
      <c r="O2140" s="1" t="s">
        <v>11222</v>
      </c>
      <c r="P2140" s="1">
        <v>139</v>
      </c>
      <c r="Q2140" s="1" t="s">
        <v>7179</v>
      </c>
      <c r="R2140">
        <f t="shared" ca="1" si="33"/>
        <v>0</v>
      </c>
      <c r="S2140">
        <f t="shared" ca="1" si="33"/>
        <v>0</v>
      </c>
    </row>
    <row r="2141" spans="1:19" ht="13.2">
      <c r="A2141" s="1" t="s">
        <v>11223</v>
      </c>
      <c r="B2141" s="1">
        <v>29</v>
      </c>
      <c r="C2141" s="1" t="str">
        <f ca="1">IFERROR(__xludf.DUMMYFUNCTION("GOOGLETRANSLATE(D2141,""en"",""pt"")"),"Pequeno")</f>
        <v>Pequeno</v>
      </c>
      <c r="D2141" s="3">
        <v>43644</v>
      </c>
      <c r="E2141" s="1">
        <v>8</v>
      </c>
      <c r="F2141" s="2" t="str">
        <f ca="1">IFERROR(__xludf.DUMMYFUNCTION("GOOGLETRANSLATE(I2141,""en"",""pt"")"),"Soro de leite coalhado")</f>
        <v>Soro de leite coalhado</v>
      </c>
      <c r="G2141" s="1" t="s">
        <v>11224</v>
      </c>
      <c r="H2141" s="1" t="s">
        <v>10592</v>
      </c>
      <c r="I2141" s="1" t="str">
        <f ca="1">IFERROR(__xludf.DUMMYFUNCTION("GOOGLETRANSLATE(O2141,""en"",""pt"")"),"14")</f>
        <v>14</v>
      </c>
      <c r="J2141" s="1" t="str">
        <f ca="1">IFERROR(__xludf.DUMMYFUNCTION("GOOGLETRANSLATE(Q2141,""en"",""pt"")"),"Refrigerado")</f>
        <v>Refrigerado</v>
      </c>
      <c r="K2141" s="3">
        <v>43588</v>
      </c>
      <c r="L2141" s="3">
        <v>43602</v>
      </c>
      <c r="M2141" s="1">
        <v>538</v>
      </c>
      <c r="N2141" s="1" t="s">
        <v>3107</v>
      </c>
      <c r="O2141" s="1" t="s">
        <v>11225</v>
      </c>
      <c r="P2141" s="1">
        <v>337</v>
      </c>
      <c r="Q2141" s="1" t="s">
        <v>11226</v>
      </c>
      <c r="R2141">
        <f t="shared" ca="1" si="33"/>
        <v>1</v>
      </c>
      <c r="S2141">
        <f t="shared" ca="1" si="33"/>
        <v>0</v>
      </c>
    </row>
    <row r="2142" spans="1:19" ht="13.2">
      <c r="A2142" s="1" t="s">
        <v>11227</v>
      </c>
      <c r="B2142" s="1">
        <v>98</v>
      </c>
      <c r="C2142" s="1" t="str">
        <f ca="1">IFERROR(__xludf.DUMMYFUNCTION("GOOGLETRANSLATE(D2142,""en"",""pt"")"),"Pequeno")</f>
        <v>Pequeno</v>
      </c>
      <c r="D2142" s="3">
        <v>43922</v>
      </c>
      <c r="E2142" s="1">
        <v>8</v>
      </c>
      <c r="F2142" s="2" t="str">
        <f ca="1">IFERROR(__xludf.DUMMYFUNCTION("GOOGLETRANSLATE(I2142,""en"",""pt"")"),"Soro de leite coalhado")</f>
        <v>Soro de leite coalhado</v>
      </c>
      <c r="G2142" s="1" t="s">
        <v>11228</v>
      </c>
      <c r="H2142" s="1" t="s">
        <v>589</v>
      </c>
      <c r="I2142" s="1" t="str">
        <f ca="1">IFERROR(__xludf.DUMMYFUNCTION("GOOGLETRANSLATE(O2142,""en"",""pt"")"),"13")</f>
        <v>13</v>
      </c>
      <c r="J2142" s="1" t="str">
        <f ca="1">IFERROR(__xludf.DUMMYFUNCTION("GOOGLETRANSLATE(Q2142,""en"",""pt"")"),"Refrigerado")</f>
        <v>Refrigerado</v>
      </c>
      <c r="K2142" s="3">
        <v>43909</v>
      </c>
      <c r="L2142" s="3">
        <v>43922</v>
      </c>
      <c r="M2142" s="1">
        <v>37</v>
      </c>
      <c r="N2142" s="1" t="s">
        <v>9502</v>
      </c>
      <c r="O2142" s="1" t="s">
        <v>11229</v>
      </c>
      <c r="P2142" s="1">
        <v>673</v>
      </c>
      <c r="Q2142" s="1" t="s">
        <v>11230</v>
      </c>
      <c r="R2142">
        <f t="shared" ca="1" si="33"/>
        <v>1</v>
      </c>
      <c r="S2142">
        <f t="shared" ca="1" si="33"/>
        <v>0</v>
      </c>
    </row>
    <row r="2143" spans="1:19" ht="13.2">
      <c r="A2143" s="1" t="s">
        <v>5764</v>
      </c>
      <c r="B2143" s="1">
        <v>86</v>
      </c>
      <c r="C2143" s="1" t="str">
        <f ca="1">IFERROR(__xludf.DUMMYFUNCTION("GOOGLETRANSLATE(D2143,""en"",""pt"")"),"Grande")</f>
        <v>Grande</v>
      </c>
      <c r="D2143" s="3">
        <v>44162</v>
      </c>
      <c r="E2143" s="1">
        <v>3</v>
      </c>
      <c r="F2143" s="2" t="str">
        <f ca="1">IFERROR(__xludf.DUMMYFUNCTION("GOOGLETRANSLATE(I2143,""en"",""pt"")"),"Queijo")</f>
        <v>Queijo</v>
      </c>
      <c r="G2143" s="1" t="s">
        <v>11231</v>
      </c>
      <c r="H2143" s="4">
        <v>45346</v>
      </c>
      <c r="I2143" s="1" t="str">
        <f ca="1">IFERROR(__xludf.DUMMYFUNCTION("GOOGLETRANSLATE(O2143,""en"",""pt"")"),"73")</f>
        <v>73</v>
      </c>
      <c r="J2143" s="1" t="str">
        <f ca="1">IFERROR(__xludf.DUMMYFUNCTION("GOOGLETRANSLATE(Q2143,""en"",""pt"")"),"Congeladas")</f>
        <v>Congeladas</v>
      </c>
      <c r="K2143" s="3">
        <v>44151</v>
      </c>
      <c r="L2143" s="3">
        <v>44224</v>
      </c>
      <c r="M2143" s="1">
        <v>58</v>
      </c>
      <c r="N2143" s="1" t="s">
        <v>3268</v>
      </c>
      <c r="O2143" s="1" t="s">
        <v>11232</v>
      </c>
      <c r="P2143" s="1">
        <v>51</v>
      </c>
      <c r="Q2143" s="1" t="s">
        <v>11233</v>
      </c>
      <c r="R2143">
        <f t="shared" ca="1" si="33"/>
        <v>1</v>
      </c>
      <c r="S2143">
        <f t="shared" ca="1" si="33"/>
        <v>1</v>
      </c>
    </row>
    <row r="2144" spans="1:19" ht="13.2">
      <c r="A2144" s="1" t="s">
        <v>11234</v>
      </c>
      <c r="B2144" s="1">
        <v>79</v>
      </c>
      <c r="C2144" s="1" t="str">
        <f ca="1">IFERROR(__xludf.DUMMYFUNCTION("GOOGLETRANSLATE(D2144,""en"",""pt"")"),"Grande")</f>
        <v>Grande</v>
      </c>
      <c r="D2144" s="3">
        <v>44778</v>
      </c>
      <c r="E2144" s="1">
        <v>7</v>
      </c>
      <c r="F2144" s="2" t="str">
        <f ca="1">IFERROR(__xludf.DUMMYFUNCTION("GOOGLETRANSLATE(I2144,""en"",""pt"")"),"Lassi")</f>
        <v>Lassi</v>
      </c>
      <c r="G2144" s="1" t="s">
        <v>11235</v>
      </c>
      <c r="H2144" s="1" t="s">
        <v>557</v>
      </c>
      <c r="I2144" s="1" t="str">
        <f ca="1">IFERROR(__xludf.DUMMYFUNCTION("GOOGLETRANSLATE(O2144,""en"",""pt"")"),"12")</f>
        <v>12</v>
      </c>
      <c r="J2144" s="1" t="str">
        <f ca="1">IFERROR(__xludf.DUMMYFUNCTION("GOOGLETRANSLATE(Q2144,""en"",""pt"")"),"Refrigerado")</f>
        <v>Refrigerado</v>
      </c>
      <c r="K2144" s="3">
        <v>44776</v>
      </c>
      <c r="L2144" s="3">
        <v>44788</v>
      </c>
      <c r="M2144" s="1">
        <v>113</v>
      </c>
      <c r="N2144" s="1" t="s">
        <v>11236</v>
      </c>
      <c r="O2144" s="1" t="s">
        <v>11237</v>
      </c>
      <c r="P2144" s="1">
        <v>353</v>
      </c>
      <c r="Q2144" s="1" t="s">
        <v>1550</v>
      </c>
      <c r="R2144">
        <f t="shared" ca="1" si="33"/>
        <v>1</v>
      </c>
      <c r="S2144">
        <f t="shared" ca="1" si="33"/>
        <v>0</v>
      </c>
    </row>
    <row r="2145" spans="1:19" ht="13.2">
      <c r="A2145" s="1" t="s">
        <v>11238</v>
      </c>
      <c r="B2145" s="1">
        <v>73</v>
      </c>
      <c r="C2145" s="1" t="str">
        <f ca="1">IFERROR(__xludf.DUMMYFUNCTION("GOOGLETRANSLATE(D2145,""en"",""pt"")"),"Médio")</f>
        <v>Médio</v>
      </c>
      <c r="D2145" s="3">
        <v>44254</v>
      </c>
      <c r="E2145" s="1">
        <v>4</v>
      </c>
      <c r="F2145" s="2" t="str">
        <f ca="1">IFERROR(__xludf.DUMMYFUNCTION("GOOGLETRANSLATE(I2145,""en"",""pt"")"),"Iogurte")</f>
        <v>Iogurte</v>
      </c>
      <c r="G2145" s="1" t="s">
        <v>11239</v>
      </c>
      <c r="H2145" s="1" t="s">
        <v>11240</v>
      </c>
      <c r="I2145" s="1" t="str">
        <f ca="1">IFERROR(__xludf.DUMMYFUNCTION("GOOGLETRANSLATE(O2145,""en"",""pt"")"),"21")</f>
        <v>21</v>
      </c>
      <c r="J2145" s="1" t="str">
        <f ca="1">IFERROR(__xludf.DUMMYFUNCTION("GOOGLETRANSLATE(Q2145,""en"",""pt"")"),"Refrigerado")</f>
        <v>Refrigerado</v>
      </c>
      <c r="K2145" s="3">
        <v>44204</v>
      </c>
      <c r="L2145" s="3">
        <v>44225</v>
      </c>
      <c r="M2145" s="1">
        <v>626</v>
      </c>
      <c r="N2145" s="1" t="s">
        <v>8412</v>
      </c>
      <c r="O2145" s="1" t="s">
        <v>11241</v>
      </c>
      <c r="P2145" s="1">
        <v>37</v>
      </c>
      <c r="Q2145" s="1" t="s">
        <v>11242</v>
      </c>
      <c r="R2145">
        <f t="shared" ca="1" si="33"/>
        <v>0</v>
      </c>
      <c r="S2145">
        <f t="shared" ca="1" si="33"/>
        <v>0</v>
      </c>
    </row>
    <row r="2146" spans="1:19" ht="13.2">
      <c r="A2146" s="1" t="s">
        <v>11243</v>
      </c>
      <c r="B2146" s="1">
        <v>39</v>
      </c>
      <c r="C2146" s="1" t="str">
        <f ca="1">IFERROR(__xludf.DUMMYFUNCTION("GOOGLETRANSLATE(D2146,""en"",""pt"")"),"Pequeno")</f>
        <v>Pequeno</v>
      </c>
      <c r="D2146" s="3">
        <v>43874</v>
      </c>
      <c r="E2146" s="1">
        <v>3</v>
      </c>
      <c r="F2146" s="2" t="str">
        <f ca="1">IFERROR(__xludf.DUMMYFUNCTION("GOOGLETRANSLATE(I2146,""en"",""pt"")"),"Queijo")</f>
        <v>Queijo</v>
      </c>
      <c r="G2146" s="1" t="s">
        <v>11244</v>
      </c>
      <c r="H2146" s="1" t="s">
        <v>3055</v>
      </c>
      <c r="I2146" s="1" t="str">
        <f ca="1">IFERROR(__xludf.DUMMYFUNCTION("GOOGLETRANSLATE(O2146,""en"",""pt"")"),"40")</f>
        <v>40</v>
      </c>
      <c r="J2146" s="1" t="str">
        <f ca="1">IFERROR(__xludf.DUMMYFUNCTION("GOOGLETRANSLATE(Q2146,""en"",""pt"")"),"Refrigerado")</f>
        <v>Refrigerado</v>
      </c>
      <c r="K2146" s="3">
        <v>43816</v>
      </c>
      <c r="L2146" s="3">
        <v>43856</v>
      </c>
      <c r="M2146" s="1">
        <v>661</v>
      </c>
      <c r="N2146" s="1" t="s">
        <v>11245</v>
      </c>
      <c r="O2146" s="1" t="s">
        <v>11246</v>
      </c>
      <c r="P2146" s="1">
        <v>6</v>
      </c>
      <c r="Q2146" s="1" t="s">
        <v>11247</v>
      </c>
      <c r="R2146">
        <f t="shared" ca="1" si="33"/>
        <v>1</v>
      </c>
      <c r="S2146">
        <f t="shared" ca="1" si="33"/>
        <v>1</v>
      </c>
    </row>
    <row r="2147" spans="1:19" ht="13.2">
      <c r="A2147" s="1" t="s">
        <v>11248</v>
      </c>
      <c r="B2147" s="1">
        <v>16</v>
      </c>
      <c r="C2147" s="1" t="str">
        <f ca="1">IFERROR(__xludf.DUMMYFUNCTION("GOOGLETRANSLATE(D2147,""en"",""pt"")"),"Pequeno")</f>
        <v>Pequeno</v>
      </c>
      <c r="D2147" s="3">
        <v>43961</v>
      </c>
      <c r="E2147" s="1">
        <v>5</v>
      </c>
      <c r="F2147" s="2" t="str">
        <f ca="1">IFERROR(__xludf.DUMMYFUNCTION("GOOGLETRANSLATE(I2147,""en"",""pt"")"),"Sorvete")</f>
        <v>Sorvete</v>
      </c>
      <c r="G2147" s="1" t="s">
        <v>11249</v>
      </c>
      <c r="H2147" s="1" t="s">
        <v>1701</v>
      </c>
      <c r="I2147" s="1" t="str">
        <f ca="1">IFERROR(__xludf.DUMMYFUNCTION("GOOGLETRANSLATE(O2147,""en"",""pt"")"),"26")</f>
        <v>26</v>
      </c>
      <c r="J2147" s="1" t="str">
        <f ca="1">IFERROR(__xludf.DUMMYFUNCTION("GOOGLETRANSLATE(Q2147,""en"",""pt"")"),"Congeladas")</f>
        <v>Congeladas</v>
      </c>
      <c r="K2147" s="3">
        <v>43903</v>
      </c>
      <c r="L2147" s="3">
        <v>43929</v>
      </c>
      <c r="M2147" s="1">
        <v>135</v>
      </c>
      <c r="N2147" s="1" t="s">
        <v>10982</v>
      </c>
      <c r="O2147" s="5">
        <v>1536667</v>
      </c>
      <c r="P2147" s="1">
        <v>13</v>
      </c>
      <c r="Q2147" s="1" t="s">
        <v>11250</v>
      </c>
      <c r="R2147">
        <f t="shared" ca="1" si="33"/>
        <v>1</v>
      </c>
      <c r="S2147">
        <f t="shared" ca="1" si="33"/>
        <v>0</v>
      </c>
    </row>
    <row r="2148" spans="1:19" ht="13.2">
      <c r="A2148" s="1" t="s">
        <v>11251</v>
      </c>
      <c r="B2148" s="1">
        <v>44</v>
      </c>
      <c r="C2148" s="1" t="str">
        <f ca="1">IFERROR(__xludf.DUMMYFUNCTION("GOOGLETRANSLATE(D2148,""en"",""pt"")"),"Médio")</f>
        <v>Médio</v>
      </c>
      <c r="D2148" s="3">
        <v>44672</v>
      </c>
      <c r="E2148" s="1">
        <v>9</v>
      </c>
      <c r="F2148" s="2" t="str">
        <f ca="1">IFERROR(__xludf.DUMMYFUNCTION("GOOGLETRANSLATE(I2148,""en"",""pt"")"),"Painel")</f>
        <v>Painel</v>
      </c>
      <c r="G2148" s="1" t="s">
        <v>6778</v>
      </c>
      <c r="H2148" s="1" t="s">
        <v>3674</v>
      </c>
      <c r="I2148" s="1" t="str">
        <f ca="1">IFERROR(__xludf.DUMMYFUNCTION("GOOGLETRANSLATE(O2148,""en"",""pt"")"),"11")</f>
        <v>11</v>
      </c>
      <c r="J2148" s="1" t="str">
        <f ca="1">IFERROR(__xludf.DUMMYFUNCTION("GOOGLETRANSLATE(Q2148,""en"",""pt"")"),"Refrigerado")</f>
        <v>Refrigerado</v>
      </c>
      <c r="K2148" s="3">
        <v>44642</v>
      </c>
      <c r="L2148" s="3">
        <v>44653</v>
      </c>
      <c r="M2148" s="1">
        <v>85</v>
      </c>
      <c r="N2148" s="1" t="s">
        <v>11252</v>
      </c>
      <c r="O2148" s="1" t="s">
        <v>11253</v>
      </c>
      <c r="P2148" s="1">
        <v>299</v>
      </c>
      <c r="Q2148" s="1" t="s">
        <v>11254</v>
      </c>
      <c r="R2148">
        <f t="shared" ca="1" si="33"/>
        <v>1</v>
      </c>
      <c r="S2148">
        <f t="shared" ca="1" si="33"/>
        <v>1</v>
      </c>
    </row>
    <row r="2149" spans="1:19" ht="13.2">
      <c r="A2149" s="1" t="s">
        <v>11255</v>
      </c>
      <c r="B2149" s="1">
        <v>53</v>
      </c>
      <c r="C2149" s="1" t="str">
        <f ca="1">IFERROR(__xludf.DUMMYFUNCTION("GOOGLETRANSLATE(D2149,""en"",""pt"")"),"Pequeno")</f>
        <v>Pequeno</v>
      </c>
      <c r="D2149" s="3">
        <v>44184</v>
      </c>
      <c r="E2149" s="1">
        <v>1</v>
      </c>
      <c r="F2149" s="2" t="str">
        <f ca="1">IFERROR(__xludf.DUMMYFUNCTION("GOOGLETRANSLATE(I2149,""en"",""pt"")"),"Leite")</f>
        <v>Leite</v>
      </c>
      <c r="G2149" s="1" t="s">
        <v>11256</v>
      </c>
      <c r="H2149" s="1" t="s">
        <v>7086</v>
      </c>
      <c r="I2149" s="1" t="str">
        <f ca="1">IFERROR(__xludf.DUMMYFUNCTION("GOOGLETRANSLATE(O2149,""en"",""pt"")"),"2")</f>
        <v>2</v>
      </c>
      <c r="J2149" s="1" t="str">
        <f ca="1">IFERROR(__xludf.DUMMYFUNCTION("GOOGLETRANSLATE(Q2149,""en"",""pt"")"),"Pacote de polietileno")</f>
        <v>Pacote de polietileno</v>
      </c>
      <c r="K2149" s="3">
        <v>44173</v>
      </c>
      <c r="L2149" s="3">
        <v>44175</v>
      </c>
      <c r="M2149" s="1">
        <v>212</v>
      </c>
      <c r="N2149" s="1" t="s">
        <v>11257</v>
      </c>
      <c r="O2149" s="1" t="s">
        <v>11258</v>
      </c>
      <c r="P2149" s="1">
        <v>698</v>
      </c>
      <c r="Q2149" s="1" t="s">
        <v>4539</v>
      </c>
      <c r="R2149">
        <f t="shared" ca="1" si="33"/>
        <v>0</v>
      </c>
      <c r="S2149">
        <f t="shared" ca="1" si="33"/>
        <v>0</v>
      </c>
    </row>
    <row r="2150" spans="1:19" ht="13.2">
      <c r="A2150" s="1" t="s">
        <v>11260</v>
      </c>
      <c r="B2150" s="1">
        <v>94</v>
      </c>
      <c r="C2150" s="1" t="str">
        <f ca="1">IFERROR(__xludf.DUMMYFUNCTION("GOOGLETRANSLATE(D2150,""en"",""pt"")"),"Pequeno")</f>
        <v>Pequeno</v>
      </c>
      <c r="D2150" s="3">
        <v>44460</v>
      </c>
      <c r="E2150" s="1">
        <v>1</v>
      </c>
      <c r="F2150" s="2" t="str">
        <f ca="1">IFERROR(__xludf.DUMMYFUNCTION("GOOGLETRANSLATE(I2150,""en"",""pt"")"),"Leite")</f>
        <v>Leite</v>
      </c>
      <c r="G2150" s="1" t="s">
        <v>11261</v>
      </c>
      <c r="H2150" s="1" t="s">
        <v>4018</v>
      </c>
      <c r="I2150" s="1" t="str">
        <f ca="1">IFERROR(__xludf.DUMMYFUNCTION("GOOGLETRANSLATE(O2150,""en"",""pt"")"),"29")</f>
        <v>29</v>
      </c>
      <c r="J2150" s="1" t="str">
        <f ca="1">IFERROR(__xludf.DUMMYFUNCTION("GOOGLETRANSLATE(Q2150,""en"",""pt"")"),"Pacote Tetra")</f>
        <v>Pacote Tetra</v>
      </c>
      <c r="K2150" s="3">
        <v>44423</v>
      </c>
      <c r="L2150" s="3">
        <v>44452</v>
      </c>
      <c r="M2150" s="1">
        <v>491</v>
      </c>
      <c r="N2150" s="1" t="s">
        <v>8879</v>
      </c>
      <c r="O2150" s="1" t="s">
        <v>11262</v>
      </c>
      <c r="P2150" s="1">
        <v>488</v>
      </c>
      <c r="Q2150" s="1" t="s">
        <v>11263</v>
      </c>
      <c r="R2150">
        <f t="shared" ca="1" si="33"/>
        <v>1</v>
      </c>
      <c r="S2150">
        <f t="shared" ca="1" si="33"/>
        <v>0</v>
      </c>
    </row>
    <row r="2151" spans="1:19" ht="13.2">
      <c r="A2151" s="1" t="s">
        <v>11264</v>
      </c>
      <c r="B2151" s="1">
        <v>26</v>
      </c>
      <c r="C2151" s="1" t="str">
        <f ca="1">IFERROR(__xludf.DUMMYFUNCTION("GOOGLETRANSLATE(D2151,""en"",""pt"")"),"Grande")</f>
        <v>Grande</v>
      </c>
      <c r="D2151" s="3">
        <v>44617</v>
      </c>
      <c r="E2151" s="1">
        <v>4</v>
      </c>
      <c r="F2151" s="2" t="str">
        <f ca="1">IFERROR(__xludf.DUMMYFUNCTION("GOOGLETRANSLATE(I2151,""en"",""pt"")"),"Iogurte")</f>
        <v>Iogurte</v>
      </c>
      <c r="G2151" s="1" t="s">
        <v>11265</v>
      </c>
      <c r="H2151" s="1" t="s">
        <v>11266</v>
      </c>
      <c r="I2151" s="1" t="str">
        <f ca="1">IFERROR(__xludf.DUMMYFUNCTION("GOOGLETRANSLATE(O2151,""en"",""pt"")"),"21")</f>
        <v>21</v>
      </c>
      <c r="J2151" s="1" t="str">
        <f ca="1">IFERROR(__xludf.DUMMYFUNCTION("GOOGLETRANSLATE(Q2151,""en"",""pt"")"),"Congeladas")</f>
        <v>Congeladas</v>
      </c>
      <c r="K2151" s="3">
        <v>44612</v>
      </c>
      <c r="L2151" s="3">
        <v>44633</v>
      </c>
      <c r="M2151" s="1">
        <v>417</v>
      </c>
      <c r="N2151" s="1" t="s">
        <v>11267</v>
      </c>
      <c r="O2151" s="1" t="s">
        <v>11268</v>
      </c>
      <c r="P2151" s="1">
        <v>203</v>
      </c>
      <c r="Q2151" s="1" t="s">
        <v>11269</v>
      </c>
      <c r="R2151">
        <f t="shared" ca="1" si="33"/>
        <v>1</v>
      </c>
      <c r="S2151">
        <f t="shared" ca="1" si="33"/>
        <v>0</v>
      </c>
    </row>
    <row r="2152" spans="1:19" ht="13.2">
      <c r="A2152" s="1" t="s">
        <v>11270</v>
      </c>
      <c r="B2152" s="1">
        <v>60</v>
      </c>
      <c r="C2152" s="1" t="str">
        <f ca="1">IFERROR(__xludf.DUMMYFUNCTION("GOOGLETRANSLATE(D2152,""en"",""pt"")"),"Grande")</f>
        <v>Grande</v>
      </c>
      <c r="D2152" s="3">
        <v>44475</v>
      </c>
      <c r="E2152" s="1">
        <v>10</v>
      </c>
      <c r="F2152" s="2" t="str">
        <f ca="1">IFERROR(__xludf.DUMMYFUNCTION("GOOGLETRANSLATE(I2152,""en"",""pt"")"),"ghee")</f>
        <v>ghee</v>
      </c>
      <c r="G2152" s="1" t="s">
        <v>11271</v>
      </c>
      <c r="H2152" s="1" t="s">
        <v>4403</v>
      </c>
      <c r="I2152" s="1" t="str">
        <f ca="1">IFERROR(__xludf.DUMMYFUNCTION("GOOGLETRANSLATE(O2152,""en"",""pt"")"),"92")</f>
        <v>92</v>
      </c>
      <c r="J2152" s="1" t="str">
        <f ca="1">IFERROR(__xludf.DUMMYFUNCTION("GOOGLETRANSLATE(Q2152,""en"",""pt"")"),"Ambiente")</f>
        <v>Ambiente</v>
      </c>
      <c r="K2152" s="3">
        <v>44467</v>
      </c>
      <c r="L2152" s="3">
        <v>44559</v>
      </c>
      <c r="M2152" s="1">
        <v>111</v>
      </c>
      <c r="N2152" s="1" t="s">
        <v>6011</v>
      </c>
      <c r="O2152" s="1" t="s">
        <v>11272</v>
      </c>
      <c r="P2152" s="1">
        <v>332</v>
      </c>
      <c r="Q2152" s="1" t="s">
        <v>9258</v>
      </c>
      <c r="R2152">
        <f t="shared" ca="1" si="33"/>
        <v>1</v>
      </c>
      <c r="S2152">
        <f t="shared" ca="1" si="33"/>
        <v>0</v>
      </c>
    </row>
    <row r="2153" spans="1:19" ht="13.2">
      <c r="A2153" s="1" t="s">
        <v>11274</v>
      </c>
      <c r="B2153" s="1">
        <v>48</v>
      </c>
      <c r="C2153" s="1" t="str">
        <f ca="1">IFERROR(__xludf.DUMMYFUNCTION("GOOGLETRANSLATE(D2153,""en"",""pt"")"),"Médio")</f>
        <v>Médio</v>
      </c>
      <c r="D2153" s="3">
        <v>43947</v>
      </c>
      <c r="E2153" s="1">
        <v>3</v>
      </c>
      <c r="F2153" s="2" t="str">
        <f ca="1">IFERROR(__xludf.DUMMYFUNCTION("GOOGLETRANSLATE(I2153,""en"",""pt"")"),"Queijo")</f>
        <v>Queijo</v>
      </c>
      <c r="G2153" s="1" t="s">
        <v>11275</v>
      </c>
      <c r="H2153" s="1" t="s">
        <v>2313</v>
      </c>
      <c r="I2153" s="1" t="str">
        <f ca="1">IFERROR(__xludf.DUMMYFUNCTION("GOOGLETRANSLATE(O2153,""en"",""pt"")"),"38")</f>
        <v>38</v>
      </c>
      <c r="J2153" s="1" t="str">
        <f ca="1">IFERROR(__xludf.DUMMYFUNCTION("GOOGLETRANSLATE(Q2153,""en"",""pt"")"),"Refrigerado")</f>
        <v>Refrigerado</v>
      </c>
      <c r="K2153" s="3">
        <v>43910</v>
      </c>
      <c r="L2153" s="3">
        <v>43948</v>
      </c>
      <c r="M2153" s="1">
        <v>949</v>
      </c>
      <c r="N2153" s="1" t="s">
        <v>6823</v>
      </c>
      <c r="O2153" s="1" t="s">
        <v>11276</v>
      </c>
      <c r="P2153" s="1">
        <v>23</v>
      </c>
      <c r="Q2153" s="1" t="s">
        <v>11277</v>
      </c>
      <c r="R2153">
        <f t="shared" ca="1" si="33"/>
        <v>1</v>
      </c>
      <c r="S2153">
        <f t="shared" ca="1" si="33"/>
        <v>1</v>
      </c>
    </row>
    <row r="2154" spans="1:19" ht="13.2">
      <c r="A2154" s="1" t="s">
        <v>11278</v>
      </c>
      <c r="B2154" s="1">
        <v>89</v>
      </c>
      <c r="C2154" s="1" t="str">
        <f ca="1">IFERROR(__xludf.DUMMYFUNCTION("GOOGLETRANSLATE(D2154,""en"",""pt"")"),"Médio")</f>
        <v>Médio</v>
      </c>
      <c r="D2154" s="3">
        <v>44035</v>
      </c>
      <c r="E2154" s="1">
        <v>9</v>
      </c>
      <c r="F2154" s="2" t="str">
        <f ca="1">IFERROR(__xludf.DUMMYFUNCTION("GOOGLETRANSLATE(I2154,""en"",""pt"")"),"Painel")</f>
        <v>Painel</v>
      </c>
      <c r="G2154" s="1" t="s">
        <v>11279</v>
      </c>
      <c r="H2154" s="1" t="s">
        <v>2442</v>
      </c>
      <c r="I2154" s="1" t="str">
        <f ca="1">IFERROR(__xludf.DUMMYFUNCTION("GOOGLETRANSLATE(O2154,""en"",""pt"")"),"9")</f>
        <v>9</v>
      </c>
      <c r="J2154" s="1" t="str">
        <f ca="1">IFERROR(__xludf.DUMMYFUNCTION("GOOGLETRANSLATE(Q2154,""en"",""pt"")"),"Refrigerado")</f>
        <v>Refrigerado</v>
      </c>
      <c r="K2154" s="3">
        <v>44020</v>
      </c>
      <c r="L2154" s="3">
        <v>44029</v>
      </c>
      <c r="M2154" s="1">
        <v>343</v>
      </c>
      <c r="N2154" s="1" t="s">
        <v>10600</v>
      </c>
      <c r="O2154" s="1" t="s">
        <v>11280</v>
      </c>
      <c r="P2154" s="1">
        <v>491</v>
      </c>
      <c r="Q2154" s="1" t="s">
        <v>11281</v>
      </c>
      <c r="R2154">
        <f t="shared" ca="1" si="33"/>
        <v>1</v>
      </c>
      <c r="S2154">
        <f t="shared" ca="1" si="33"/>
        <v>0</v>
      </c>
    </row>
    <row r="2155" spans="1:19" ht="13.2">
      <c r="A2155" s="1" t="s">
        <v>11282</v>
      </c>
      <c r="B2155" s="1">
        <v>53</v>
      </c>
      <c r="C2155" s="1" t="str">
        <f ca="1">IFERROR(__xludf.DUMMYFUNCTION("GOOGLETRANSLATE(D2155,""en"",""pt"")"),"Pequeno")</f>
        <v>Pequeno</v>
      </c>
      <c r="D2155" s="3">
        <v>44413</v>
      </c>
      <c r="E2155" s="1">
        <v>5</v>
      </c>
      <c r="F2155" s="2" t="str">
        <f ca="1">IFERROR(__xludf.DUMMYFUNCTION("GOOGLETRANSLATE(I2155,""en"",""pt"")"),"Sorvete")</f>
        <v>Sorvete</v>
      </c>
      <c r="G2155" s="1" t="s">
        <v>11283</v>
      </c>
      <c r="H2155" s="1" t="s">
        <v>11284</v>
      </c>
      <c r="I2155" s="1" t="str">
        <f ca="1">IFERROR(__xludf.DUMMYFUNCTION("GOOGLETRANSLATE(O2155,""en"",""pt"")"),"28")</f>
        <v>28</v>
      </c>
      <c r="J2155" s="1" t="str">
        <f ca="1">IFERROR(__xludf.DUMMYFUNCTION("GOOGLETRANSLATE(Q2155,""en"",""pt"")"),"Congeladas")</f>
        <v>Congeladas</v>
      </c>
      <c r="K2155" s="3">
        <v>44411</v>
      </c>
      <c r="L2155" s="3">
        <v>44439</v>
      </c>
      <c r="M2155" s="1">
        <v>663</v>
      </c>
      <c r="N2155" s="1" t="s">
        <v>11285</v>
      </c>
      <c r="O2155" s="1" t="s">
        <v>11286</v>
      </c>
      <c r="P2155" s="1">
        <v>302</v>
      </c>
      <c r="Q2155" s="1" t="s">
        <v>5764</v>
      </c>
      <c r="R2155">
        <f t="shared" ca="1" si="33"/>
        <v>0</v>
      </c>
      <c r="S2155">
        <f t="shared" ca="1" si="33"/>
        <v>0</v>
      </c>
    </row>
    <row r="2156" spans="1:19" ht="13.2">
      <c r="A2156" s="1" t="s">
        <v>11287</v>
      </c>
      <c r="B2156" s="1">
        <v>86</v>
      </c>
      <c r="C2156" s="1" t="str">
        <f ca="1">IFERROR(__xludf.DUMMYFUNCTION("GOOGLETRANSLATE(D2156,""en"",""pt"")"),"Grande")</f>
        <v>Grande</v>
      </c>
      <c r="D2156" s="3">
        <v>44799</v>
      </c>
      <c r="E2156" s="1">
        <v>5</v>
      </c>
      <c r="F2156" s="2" t="str">
        <f ca="1">IFERROR(__xludf.DUMMYFUNCTION("GOOGLETRANSLATE(I2156,""en"",""pt"")"),"Sorvete")</f>
        <v>Sorvete</v>
      </c>
      <c r="G2156" s="1" t="s">
        <v>1118</v>
      </c>
      <c r="H2156" s="1" t="s">
        <v>11288</v>
      </c>
      <c r="I2156" s="1" t="str">
        <f ca="1">IFERROR(__xludf.DUMMYFUNCTION("GOOGLETRANSLATE(O2156,""en"",""pt"")"),"23")</f>
        <v>23</v>
      </c>
      <c r="J2156" s="1" t="str">
        <f ca="1">IFERROR(__xludf.DUMMYFUNCTION("GOOGLETRANSLATE(Q2156,""en"",""pt"")"),"Congeladas")</f>
        <v>Congeladas</v>
      </c>
      <c r="K2156" s="3">
        <v>44777</v>
      </c>
      <c r="L2156" s="3">
        <v>44800</v>
      </c>
      <c r="M2156" s="1">
        <v>68</v>
      </c>
      <c r="N2156" s="1" t="s">
        <v>8077</v>
      </c>
      <c r="O2156" s="5">
        <v>1307905</v>
      </c>
      <c r="P2156" s="1">
        <v>6</v>
      </c>
      <c r="Q2156" s="1" t="s">
        <v>11289</v>
      </c>
      <c r="R2156">
        <f t="shared" ca="1" si="33"/>
        <v>1</v>
      </c>
      <c r="S2156">
        <f t="shared" ca="1" si="33"/>
        <v>0</v>
      </c>
    </row>
    <row r="2157" spans="1:19" ht="13.2">
      <c r="A2157" s="1" t="s">
        <v>11290</v>
      </c>
      <c r="B2157" s="1">
        <v>42</v>
      </c>
      <c r="C2157" s="1" t="str">
        <f ca="1">IFERROR(__xludf.DUMMYFUNCTION("GOOGLETRANSLATE(D2157,""en"",""pt"")"),"Grande")</f>
        <v>Grande</v>
      </c>
      <c r="D2157" s="3">
        <v>44174</v>
      </c>
      <c r="E2157" s="1">
        <v>10</v>
      </c>
      <c r="F2157" s="2" t="str">
        <f ca="1">IFERROR(__xludf.DUMMYFUNCTION("GOOGLETRANSLATE(I2157,""en"",""pt"")"),"ghee")</f>
        <v>ghee</v>
      </c>
      <c r="G2157" s="1" t="s">
        <v>11291</v>
      </c>
      <c r="H2157" s="1" t="s">
        <v>4315</v>
      </c>
      <c r="I2157" s="1" t="str">
        <f ca="1">IFERROR(__xludf.DUMMYFUNCTION("GOOGLETRANSLATE(O2157,""en"",""pt"")"),"93")</f>
        <v>93</v>
      </c>
      <c r="J2157" s="1" t="str">
        <f ca="1">IFERROR(__xludf.DUMMYFUNCTION("GOOGLETRANSLATE(Q2157,""en"",""pt"")"),"Ambiente")</f>
        <v>Ambiente</v>
      </c>
      <c r="K2157" s="3">
        <v>44131</v>
      </c>
      <c r="L2157" s="3">
        <v>44224</v>
      </c>
      <c r="M2157" s="1">
        <v>307</v>
      </c>
      <c r="N2157" s="1" t="s">
        <v>364</v>
      </c>
      <c r="O2157" s="1" t="s">
        <v>11292</v>
      </c>
      <c r="P2157" s="1">
        <v>539</v>
      </c>
      <c r="Q2157" s="1" t="s">
        <v>1010</v>
      </c>
      <c r="R2157">
        <f t="shared" ca="1" si="33"/>
        <v>1</v>
      </c>
      <c r="S2157">
        <f t="shared" ca="1" si="33"/>
        <v>0</v>
      </c>
    </row>
    <row r="2158" spans="1:19" ht="13.2">
      <c r="A2158" s="1" t="s">
        <v>11293</v>
      </c>
      <c r="B2158" s="1">
        <v>96</v>
      </c>
      <c r="C2158" s="1" t="str">
        <f ca="1">IFERROR(__xludf.DUMMYFUNCTION("GOOGLETRANSLATE(D2158,""en"",""pt"")"),"Pequeno")</f>
        <v>Pequeno</v>
      </c>
      <c r="D2158" s="3">
        <v>43580</v>
      </c>
      <c r="E2158" s="1">
        <v>9</v>
      </c>
      <c r="F2158" s="2" t="str">
        <f ca="1">IFERROR(__xludf.DUMMYFUNCTION("GOOGLETRANSLATE(I2158,""en"",""pt"")"),"Painel")</f>
        <v>Painel</v>
      </c>
      <c r="G2158" s="1" t="s">
        <v>11294</v>
      </c>
      <c r="H2158" s="4">
        <v>45502</v>
      </c>
      <c r="I2158" s="1" t="str">
        <f ca="1">IFERROR(__xludf.DUMMYFUNCTION("GOOGLETRANSLATE(O2158,""en"",""pt"")"),"8")</f>
        <v>8</v>
      </c>
      <c r="J2158" s="1" t="str">
        <f ca="1">IFERROR(__xludf.DUMMYFUNCTION("GOOGLETRANSLATE(Q2158,""en"",""pt"")"),"Refrigerado")</f>
        <v>Refrigerado</v>
      </c>
      <c r="K2158" s="3">
        <v>43554</v>
      </c>
      <c r="L2158" s="3">
        <v>43562</v>
      </c>
      <c r="M2158" s="1">
        <v>24</v>
      </c>
      <c r="N2158" s="1" t="s">
        <v>7507</v>
      </c>
      <c r="O2158" s="1" t="s">
        <v>11295</v>
      </c>
      <c r="P2158" s="1">
        <v>551</v>
      </c>
      <c r="Q2158" s="1" t="s">
        <v>1584</v>
      </c>
      <c r="R2158">
        <f t="shared" ca="1" si="33"/>
        <v>0</v>
      </c>
      <c r="S2158">
        <f t="shared" ca="1" si="33"/>
        <v>0</v>
      </c>
    </row>
    <row r="2159" spans="1:19" ht="13.2">
      <c r="A2159" s="1" t="s">
        <v>11296</v>
      </c>
      <c r="B2159" s="1">
        <v>88</v>
      </c>
      <c r="C2159" s="1" t="str">
        <f ca="1">IFERROR(__xludf.DUMMYFUNCTION("GOOGLETRANSLATE(D2159,""en"",""pt"")"),"Grande")</f>
        <v>Grande</v>
      </c>
      <c r="D2159" s="3">
        <v>44489</v>
      </c>
      <c r="E2159" s="1">
        <v>8</v>
      </c>
      <c r="F2159" s="2" t="str">
        <f ca="1">IFERROR(__xludf.DUMMYFUNCTION("GOOGLETRANSLATE(I2159,""en"",""pt"")"),"Soro de leite coalhado")</f>
        <v>Soro de leite coalhado</v>
      </c>
      <c r="G2159" s="1" t="s">
        <v>11297</v>
      </c>
      <c r="H2159" s="1" t="s">
        <v>4145</v>
      </c>
      <c r="I2159" s="1" t="str">
        <f ca="1">IFERROR(__xludf.DUMMYFUNCTION("GOOGLETRANSLATE(O2159,""en"",""pt"")"),"13")</f>
        <v>13</v>
      </c>
      <c r="J2159" s="1" t="str">
        <f ca="1">IFERROR(__xludf.DUMMYFUNCTION("GOOGLETRANSLATE(Q2159,""en"",""pt"")"),"Refrigerado")</f>
        <v>Refrigerado</v>
      </c>
      <c r="K2159" s="3">
        <v>44452</v>
      </c>
      <c r="L2159" s="3">
        <v>44465</v>
      </c>
      <c r="M2159" s="1">
        <v>677</v>
      </c>
      <c r="N2159" s="1" t="s">
        <v>11298</v>
      </c>
      <c r="O2159" s="1" t="s">
        <v>11299</v>
      </c>
      <c r="P2159" s="1">
        <v>322</v>
      </c>
      <c r="Q2159" s="1" t="s">
        <v>11300</v>
      </c>
      <c r="R2159">
        <f t="shared" ca="1" si="33"/>
        <v>1</v>
      </c>
      <c r="S2159">
        <f t="shared" ca="1" si="33"/>
        <v>0</v>
      </c>
    </row>
    <row r="2160" spans="1:19" ht="13.2">
      <c r="A2160" s="1" t="s">
        <v>11301</v>
      </c>
      <c r="B2160" s="1">
        <v>66</v>
      </c>
      <c r="C2160" s="1" t="str">
        <f ca="1">IFERROR(__xludf.DUMMYFUNCTION("GOOGLETRANSLATE(D2160,""en"",""pt"")"),"Pequeno")</f>
        <v>Pequeno</v>
      </c>
      <c r="D2160" s="3">
        <v>43526</v>
      </c>
      <c r="E2160" s="1">
        <v>1</v>
      </c>
      <c r="F2160" s="2" t="str">
        <f ca="1">IFERROR(__xludf.DUMMYFUNCTION("GOOGLETRANSLATE(I2160,""en"",""pt"")"),"Leite")</f>
        <v>Leite</v>
      </c>
      <c r="G2160" s="1" t="s">
        <v>11302</v>
      </c>
      <c r="H2160" s="1" t="s">
        <v>11303</v>
      </c>
      <c r="I2160" s="1" t="str">
        <f ca="1">IFERROR(__xludf.DUMMYFUNCTION("GOOGLETRANSLATE(O2160,""en"",""pt"")"),"26")</f>
        <v>26</v>
      </c>
      <c r="J2160" s="1" t="str">
        <f ca="1">IFERROR(__xludf.DUMMYFUNCTION("GOOGLETRANSLATE(Q2160,""en"",""pt"")"),"Pacote Tetra")</f>
        <v>Pacote Tetra</v>
      </c>
      <c r="K2160" s="3">
        <v>43506</v>
      </c>
      <c r="L2160" s="3">
        <v>43532</v>
      </c>
      <c r="M2160" s="1">
        <v>487</v>
      </c>
      <c r="N2160" s="1" t="s">
        <v>6804</v>
      </c>
      <c r="O2160" s="1" t="s">
        <v>11304</v>
      </c>
      <c r="P2160" s="1">
        <v>441</v>
      </c>
      <c r="Q2160" s="1" t="s">
        <v>113</v>
      </c>
      <c r="R2160">
        <f t="shared" ca="1" si="33"/>
        <v>0</v>
      </c>
      <c r="S2160">
        <f t="shared" ca="1" si="33"/>
        <v>1</v>
      </c>
    </row>
    <row r="2161" spans="1:19" ht="13.2">
      <c r="A2161" s="1" t="s">
        <v>9996</v>
      </c>
      <c r="B2161" s="1">
        <v>47</v>
      </c>
      <c r="C2161" s="1" t="str">
        <f ca="1">IFERROR(__xludf.DUMMYFUNCTION("GOOGLETRANSLATE(D2161,""en"",""pt"")"),"Grande")</f>
        <v>Grande</v>
      </c>
      <c r="D2161" s="3">
        <v>43809</v>
      </c>
      <c r="E2161" s="1">
        <v>9</v>
      </c>
      <c r="F2161" s="2" t="str">
        <f ca="1">IFERROR(__xludf.DUMMYFUNCTION("GOOGLETRANSLATE(I2161,""en"",""pt"")"),"Painel")</f>
        <v>Painel</v>
      </c>
      <c r="G2161" s="1" t="s">
        <v>11305</v>
      </c>
      <c r="H2161" s="6">
        <v>45365</v>
      </c>
      <c r="I2161" s="1" t="str">
        <f ca="1">IFERROR(__xludf.DUMMYFUNCTION("GOOGLETRANSLATE(O2161,""en"",""pt"")"),"9")</f>
        <v>9</v>
      </c>
      <c r="J2161" s="1" t="str">
        <f ca="1">IFERROR(__xludf.DUMMYFUNCTION("GOOGLETRANSLATE(Q2161,""en"",""pt"")"),"Refrigerado")</f>
        <v>Refrigerado</v>
      </c>
      <c r="K2161" s="3">
        <v>43796</v>
      </c>
      <c r="L2161" s="3">
        <v>43805</v>
      </c>
      <c r="M2161" s="1">
        <v>121</v>
      </c>
      <c r="N2161" s="1" t="s">
        <v>6140</v>
      </c>
      <c r="O2161" s="1" t="s">
        <v>11306</v>
      </c>
      <c r="P2161" s="1">
        <v>158</v>
      </c>
      <c r="Q2161" s="4">
        <v>45375</v>
      </c>
      <c r="R2161">
        <f t="shared" ca="1" si="33"/>
        <v>0</v>
      </c>
      <c r="S2161">
        <f t="shared" ca="1" si="33"/>
        <v>1</v>
      </c>
    </row>
    <row r="2162" spans="1:19" ht="13.2">
      <c r="A2162" s="1" t="s">
        <v>11307</v>
      </c>
      <c r="B2162" s="1">
        <v>33</v>
      </c>
      <c r="C2162" s="1" t="str">
        <f ca="1">IFERROR(__xludf.DUMMYFUNCTION("GOOGLETRANSLATE(D2162,""en"",""pt"")"),"Grande")</f>
        <v>Grande</v>
      </c>
      <c r="D2162" s="3">
        <v>44452</v>
      </c>
      <c r="E2162" s="1">
        <v>9</v>
      </c>
      <c r="F2162" s="2" t="str">
        <f ca="1">IFERROR(__xludf.DUMMYFUNCTION("GOOGLETRANSLATE(I2162,""en"",""pt"")"),"Painel")</f>
        <v>Painel</v>
      </c>
      <c r="G2162" s="1" t="s">
        <v>11308</v>
      </c>
      <c r="H2162" s="1" t="s">
        <v>11309</v>
      </c>
      <c r="I2162" s="1" t="str">
        <f ca="1">IFERROR(__xludf.DUMMYFUNCTION("GOOGLETRANSLATE(O2162,""en"",""pt"")"),"14")</f>
        <v>14</v>
      </c>
      <c r="J2162" s="1" t="str">
        <f ca="1">IFERROR(__xludf.DUMMYFUNCTION("GOOGLETRANSLATE(Q2162,""en"",""pt"")"),"Refrigerado")</f>
        <v>Refrigerado</v>
      </c>
      <c r="K2162" s="3">
        <v>44447</v>
      </c>
      <c r="L2162" s="3">
        <v>44461</v>
      </c>
      <c r="M2162" s="1">
        <v>63</v>
      </c>
      <c r="N2162" s="1" t="s">
        <v>9897</v>
      </c>
      <c r="O2162" s="1" t="s">
        <v>11310</v>
      </c>
      <c r="P2162" s="1">
        <v>49</v>
      </c>
      <c r="Q2162" s="1" t="s">
        <v>11311</v>
      </c>
      <c r="R2162">
        <f t="shared" ca="1" si="33"/>
        <v>1</v>
      </c>
      <c r="S2162">
        <f t="shared" ca="1" si="33"/>
        <v>0</v>
      </c>
    </row>
    <row r="2163" spans="1:19" ht="13.2">
      <c r="A2163" s="1" t="s">
        <v>11312</v>
      </c>
      <c r="B2163" s="1">
        <v>47</v>
      </c>
      <c r="C2163" s="1" t="str">
        <f ca="1">IFERROR(__xludf.DUMMYFUNCTION("GOOGLETRANSLATE(D2163,""en"",""pt"")"),"Médio")</f>
        <v>Médio</v>
      </c>
      <c r="D2163" s="3">
        <v>43837</v>
      </c>
      <c r="E2163" s="1">
        <v>6</v>
      </c>
      <c r="F2163" s="2" t="str">
        <f ca="1">IFERROR(__xludf.DUMMYFUNCTION("GOOGLETRANSLATE(I2163,""en"",""pt"")"),"Coalhada")</f>
        <v>Coalhada</v>
      </c>
      <c r="G2163" s="1" t="s">
        <v>11313</v>
      </c>
      <c r="H2163" s="1" t="s">
        <v>7458</v>
      </c>
      <c r="I2163" s="1" t="str">
        <f ca="1">IFERROR(__xludf.DUMMYFUNCTION("GOOGLETRANSLATE(O2163,""en"",""pt"")"),"5")</f>
        <v>5</v>
      </c>
      <c r="J2163" s="1" t="str">
        <f ca="1">IFERROR(__xludf.DUMMYFUNCTION("GOOGLETRANSLATE(Q2163,""en"",""pt"")"),"Refrigerado")</f>
        <v>Refrigerado</v>
      </c>
      <c r="K2163" s="3">
        <v>43793</v>
      </c>
      <c r="L2163" s="3">
        <v>43798</v>
      </c>
      <c r="M2163" s="1">
        <v>503</v>
      </c>
      <c r="N2163" s="1" t="s">
        <v>6093</v>
      </c>
      <c r="O2163" s="1" t="s">
        <v>11314</v>
      </c>
      <c r="P2163" s="1">
        <v>198</v>
      </c>
      <c r="Q2163" s="1" t="s">
        <v>11315</v>
      </c>
      <c r="R2163">
        <f t="shared" ca="1" si="33"/>
        <v>1</v>
      </c>
      <c r="S2163">
        <f t="shared" ca="1" si="33"/>
        <v>1</v>
      </c>
    </row>
    <row r="2164" spans="1:19" ht="13.2">
      <c r="A2164" s="1" t="s">
        <v>11316</v>
      </c>
      <c r="B2164" s="1">
        <v>32</v>
      </c>
      <c r="C2164" s="1" t="str">
        <f ca="1">IFERROR(__xludf.DUMMYFUNCTION("GOOGLETRANSLATE(D2164,""en"",""pt"")"),"Médio")</f>
        <v>Médio</v>
      </c>
      <c r="D2164" s="3">
        <v>43578</v>
      </c>
      <c r="E2164" s="1">
        <v>4</v>
      </c>
      <c r="F2164" s="2" t="str">
        <f ca="1">IFERROR(__xludf.DUMMYFUNCTION("GOOGLETRANSLATE(I2164,""en"",""pt"")"),"Iogurte")</f>
        <v>Iogurte</v>
      </c>
      <c r="G2164" s="1" t="s">
        <v>11317</v>
      </c>
      <c r="H2164" s="1" t="s">
        <v>11318</v>
      </c>
      <c r="I2164" s="1" t="str">
        <f ca="1">IFERROR(__xludf.DUMMYFUNCTION("GOOGLETRANSLATE(O2164,""en"",""pt"")"),"29")</f>
        <v>29</v>
      </c>
      <c r="J2164" s="1" t="str">
        <f ca="1">IFERROR(__xludf.DUMMYFUNCTION("GOOGLETRANSLATE(Q2164,""en"",""pt"")"),"Refrigerado")</f>
        <v>Refrigerado</v>
      </c>
      <c r="K2164" s="3">
        <v>43557</v>
      </c>
      <c r="L2164" s="3">
        <v>43586</v>
      </c>
      <c r="M2164" s="1">
        <v>242</v>
      </c>
      <c r="N2164" s="1" t="s">
        <v>243</v>
      </c>
      <c r="O2164" s="1" t="s">
        <v>11319</v>
      </c>
      <c r="P2164" s="1">
        <v>424</v>
      </c>
      <c r="Q2164" s="1" t="s">
        <v>888</v>
      </c>
      <c r="R2164">
        <f t="shared" ca="1" si="33"/>
        <v>1</v>
      </c>
      <c r="S2164">
        <f t="shared" ca="1" si="33"/>
        <v>0</v>
      </c>
    </row>
    <row r="2165" spans="1:19" ht="13.2">
      <c r="A2165" s="1" t="s">
        <v>11320</v>
      </c>
      <c r="B2165" s="1">
        <v>88</v>
      </c>
      <c r="C2165" s="1" t="str">
        <f ca="1">IFERROR(__xludf.DUMMYFUNCTION("GOOGLETRANSLATE(D2165,""en"",""pt"")"),"Pequeno")</f>
        <v>Pequeno</v>
      </c>
      <c r="D2165" s="3">
        <v>43804</v>
      </c>
      <c r="E2165" s="1">
        <v>3</v>
      </c>
      <c r="F2165" s="2" t="str">
        <f ca="1">IFERROR(__xludf.DUMMYFUNCTION("GOOGLETRANSLATE(I2165,""en"",""pt"")"),"Queijo")</f>
        <v>Queijo</v>
      </c>
      <c r="G2165" s="1" t="s">
        <v>11321</v>
      </c>
      <c r="H2165" s="1" t="s">
        <v>56</v>
      </c>
      <c r="I2165" s="1" t="str">
        <f ca="1">IFERROR(__xludf.DUMMYFUNCTION("GOOGLETRANSLATE(O2165,""en"",""pt"")"),"46")</f>
        <v>46</v>
      </c>
      <c r="J2165" s="1" t="str">
        <f ca="1">IFERROR(__xludf.DUMMYFUNCTION("GOOGLETRANSLATE(Q2165,""en"",""pt"")"),"Congeladas")</f>
        <v>Congeladas</v>
      </c>
      <c r="K2165" s="3">
        <v>43775</v>
      </c>
      <c r="L2165" s="3">
        <v>43821</v>
      </c>
      <c r="M2165" s="1">
        <v>71</v>
      </c>
      <c r="N2165" s="1" t="s">
        <v>11322</v>
      </c>
      <c r="O2165" s="1" t="s">
        <v>11323</v>
      </c>
      <c r="P2165" s="1">
        <v>254</v>
      </c>
      <c r="Q2165" s="1" t="s">
        <v>6397</v>
      </c>
      <c r="R2165">
        <f t="shared" ca="1" si="33"/>
        <v>1</v>
      </c>
      <c r="S2165">
        <f t="shared" ca="1" si="33"/>
        <v>0</v>
      </c>
    </row>
    <row r="2166" spans="1:19" ht="13.2">
      <c r="A2166" s="1" t="s">
        <v>11324</v>
      </c>
      <c r="B2166" s="1">
        <v>56</v>
      </c>
      <c r="C2166" s="1" t="str">
        <f ca="1">IFERROR(__xludf.DUMMYFUNCTION("GOOGLETRANSLATE(D2166,""en"",""pt"")"),"Médio")</f>
        <v>Médio</v>
      </c>
      <c r="D2166" s="3">
        <v>43686</v>
      </c>
      <c r="E2166" s="1">
        <v>10</v>
      </c>
      <c r="F2166" s="2" t="str">
        <f ca="1">IFERROR(__xludf.DUMMYFUNCTION("GOOGLETRANSLATE(I2166,""en"",""pt"")"),"ghee")</f>
        <v>ghee</v>
      </c>
      <c r="G2166" s="1" t="s">
        <v>11325</v>
      </c>
      <c r="H2166" s="1" t="s">
        <v>6610</v>
      </c>
      <c r="I2166" s="1" t="str">
        <f ca="1">IFERROR(__xludf.DUMMYFUNCTION("GOOGLETRANSLATE(O2166,""en"",""pt"")"),"137")</f>
        <v>137</v>
      </c>
      <c r="J2166" s="1" t="str">
        <f ca="1">IFERROR(__xludf.DUMMYFUNCTION("GOOGLETRANSLATE(Q2166,""en"",""pt"")"),"Ambiente")</f>
        <v>Ambiente</v>
      </c>
      <c r="K2166" s="3">
        <v>43675</v>
      </c>
      <c r="L2166" s="3">
        <v>43812</v>
      </c>
      <c r="M2166" s="1">
        <v>124</v>
      </c>
      <c r="N2166" s="1" t="s">
        <v>4702</v>
      </c>
      <c r="O2166" s="1" t="s">
        <v>11326</v>
      </c>
      <c r="P2166" s="1">
        <v>34</v>
      </c>
      <c r="Q2166" s="1" t="s">
        <v>744</v>
      </c>
      <c r="R2166">
        <f t="shared" ca="1" si="33"/>
        <v>0</v>
      </c>
      <c r="S2166">
        <f t="shared" ca="1" si="33"/>
        <v>1</v>
      </c>
    </row>
    <row r="2167" spans="1:19" ht="13.2">
      <c r="A2167" s="1" t="s">
        <v>11327</v>
      </c>
      <c r="B2167" s="1">
        <v>84</v>
      </c>
      <c r="C2167" s="1" t="str">
        <f ca="1">IFERROR(__xludf.DUMMYFUNCTION("GOOGLETRANSLATE(D2167,""en"",""pt"")"),"Médio")</f>
        <v>Médio</v>
      </c>
      <c r="D2167" s="3">
        <v>44573</v>
      </c>
      <c r="E2167" s="1">
        <v>6</v>
      </c>
      <c r="F2167" s="2" t="str">
        <f ca="1">IFERROR(__xludf.DUMMYFUNCTION("GOOGLETRANSLATE(I2167,""en"",""pt"")"),"Coalhada")</f>
        <v>Coalhada</v>
      </c>
      <c r="G2167" s="1" t="s">
        <v>11328</v>
      </c>
      <c r="H2167" s="1" t="s">
        <v>4630</v>
      </c>
      <c r="I2167" s="1" t="str">
        <f ca="1">IFERROR(__xludf.DUMMYFUNCTION("GOOGLETRANSLATE(O2167,""en"",""pt"")"),"6")</f>
        <v>6</v>
      </c>
      <c r="J2167" s="1" t="str">
        <f ca="1">IFERROR(__xludf.DUMMYFUNCTION("GOOGLETRANSLATE(Q2167,""en"",""pt"")"),"Refrigerado")</f>
        <v>Refrigerado</v>
      </c>
      <c r="K2167" s="3">
        <v>44552</v>
      </c>
      <c r="L2167" s="3">
        <v>44558</v>
      </c>
      <c r="M2167" s="1">
        <v>70</v>
      </c>
      <c r="N2167" s="1" t="s">
        <v>11032</v>
      </c>
      <c r="O2167" s="5">
        <v>350879</v>
      </c>
      <c r="P2167" s="1">
        <v>923</v>
      </c>
      <c r="Q2167" s="1" t="s">
        <v>2434</v>
      </c>
      <c r="R2167">
        <f t="shared" ca="1" si="33"/>
        <v>0</v>
      </c>
      <c r="S2167">
        <f t="shared" ca="1" si="33"/>
        <v>1</v>
      </c>
    </row>
    <row r="2168" spans="1:19" ht="13.2">
      <c r="A2168" s="1" t="s">
        <v>11329</v>
      </c>
      <c r="B2168" s="1">
        <v>88</v>
      </c>
      <c r="C2168" s="1" t="str">
        <f ca="1">IFERROR(__xludf.DUMMYFUNCTION("GOOGLETRANSLATE(D2168,""en"",""pt"")"),"Pequeno")</f>
        <v>Pequeno</v>
      </c>
      <c r="D2168" s="3">
        <v>44877</v>
      </c>
      <c r="E2168" s="1">
        <v>7</v>
      </c>
      <c r="F2168" s="2" t="str">
        <f ca="1">IFERROR(__xludf.DUMMYFUNCTION("GOOGLETRANSLATE(I2168,""en"",""pt"")"),"Lassi")</f>
        <v>Lassi</v>
      </c>
      <c r="G2168" s="1" t="s">
        <v>11330</v>
      </c>
      <c r="H2168" s="1" t="s">
        <v>6217</v>
      </c>
      <c r="I2168" s="1" t="str">
        <f ca="1">IFERROR(__xludf.DUMMYFUNCTION("GOOGLETRANSLATE(O2168,""en"",""pt"")"),"16")</f>
        <v>16</v>
      </c>
      <c r="J2168" s="1" t="str">
        <f ca="1">IFERROR(__xludf.DUMMYFUNCTION("GOOGLETRANSLATE(Q2168,""en"",""pt"")"),"Refrigerado")</f>
        <v>Refrigerado</v>
      </c>
      <c r="K2168" s="3">
        <v>44838</v>
      </c>
      <c r="L2168" s="3">
        <v>44854</v>
      </c>
      <c r="M2168" s="1">
        <v>180</v>
      </c>
      <c r="N2168" s="1" t="s">
        <v>134</v>
      </c>
      <c r="O2168" s="5">
        <v>1376267</v>
      </c>
      <c r="P2168" s="1">
        <v>154</v>
      </c>
      <c r="Q2168" s="1" t="s">
        <v>11331</v>
      </c>
      <c r="R2168">
        <f t="shared" ca="1" si="33"/>
        <v>1</v>
      </c>
      <c r="S2168">
        <f t="shared" ca="1" si="33"/>
        <v>0</v>
      </c>
    </row>
    <row r="2169" spans="1:19" ht="13.2">
      <c r="A2169" s="1" t="s">
        <v>11332</v>
      </c>
      <c r="B2169" s="1">
        <v>58</v>
      </c>
      <c r="C2169" s="1" t="str">
        <f ca="1">IFERROR(__xludf.DUMMYFUNCTION("GOOGLETRANSLATE(D2169,""en"",""pt"")"),"Pequeno")</f>
        <v>Pequeno</v>
      </c>
      <c r="D2169" s="3">
        <v>44017</v>
      </c>
      <c r="E2169" s="1">
        <v>6</v>
      </c>
      <c r="F2169" s="2" t="str">
        <f ca="1">IFERROR(__xludf.DUMMYFUNCTION("GOOGLETRANSLATE(I2169,""en"",""pt"")"),"Coalhada")</f>
        <v>Coalhada</v>
      </c>
      <c r="G2169" s="1" t="s">
        <v>11333</v>
      </c>
      <c r="H2169" s="1" t="s">
        <v>9230</v>
      </c>
      <c r="I2169" s="1" t="str">
        <f ca="1">IFERROR(__xludf.DUMMYFUNCTION("GOOGLETRANSLATE(O2169,""en"",""pt"")"),"7")</f>
        <v>7</v>
      </c>
      <c r="J2169" s="1" t="str">
        <f ca="1">IFERROR(__xludf.DUMMYFUNCTION("GOOGLETRANSLATE(Q2169,""en"",""pt"")"),"Refrigerado")</f>
        <v>Refrigerado</v>
      </c>
      <c r="K2169" s="3">
        <v>43965</v>
      </c>
      <c r="L2169" s="3">
        <v>43972</v>
      </c>
      <c r="M2169" s="1">
        <v>10</v>
      </c>
      <c r="N2169" s="1" t="s">
        <v>3452</v>
      </c>
      <c r="O2169" s="1" t="s">
        <v>11334</v>
      </c>
      <c r="P2169" s="1">
        <v>546</v>
      </c>
      <c r="Q2169" s="1" t="s">
        <v>1336</v>
      </c>
      <c r="R2169">
        <f t="shared" ca="1" si="33"/>
        <v>0</v>
      </c>
      <c r="S2169">
        <f t="shared" ca="1" si="33"/>
        <v>0</v>
      </c>
    </row>
    <row r="2170" spans="1:19" ht="13.2">
      <c r="A2170" s="1" t="s">
        <v>11335</v>
      </c>
      <c r="B2170" s="1">
        <v>21</v>
      </c>
      <c r="C2170" s="1" t="str">
        <f ca="1">IFERROR(__xludf.DUMMYFUNCTION("GOOGLETRANSLATE(D2170,""en"",""pt"")"),"Grande")</f>
        <v>Grande</v>
      </c>
      <c r="D2170" s="3">
        <v>44353</v>
      </c>
      <c r="E2170" s="1">
        <v>6</v>
      </c>
      <c r="F2170" s="2" t="str">
        <f ca="1">IFERROR(__xludf.DUMMYFUNCTION("GOOGLETRANSLATE(I2170,""en"",""pt"")"),"Coalhada")</f>
        <v>Coalhada</v>
      </c>
      <c r="G2170" s="1" t="s">
        <v>11336</v>
      </c>
      <c r="H2170" s="4">
        <v>45311</v>
      </c>
      <c r="I2170" s="1" t="str">
        <f ca="1">IFERROR(__xludf.DUMMYFUNCTION("GOOGLETRANSLATE(O2170,""en"",""pt"")"),"5")</f>
        <v>5</v>
      </c>
      <c r="J2170" s="1" t="str">
        <f ca="1">IFERROR(__xludf.DUMMYFUNCTION("GOOGLETRANSLATE(Q2170,""en"",""pt"")"),"Refrigerado")</f>
        <v>Refrigerado</v>
      </c>
      <c r="K2170" s="3">
        <v>44347</v>
      </c>
      <c r="L2170" s="3">
        <v>44352</v>
      </c>
      <c r="M2170" s="1">
        <v>463</v>
      </c>
      <c r="N2170" s="1" t="s">
        <v>3738</v>
      </c>
      <c r="O2170" s="1" t="s">
        <v>11337</v>
      </c>
      <c r="P2170" s="1">
        <v>403</v>
      </c>
      <c r="Q2170" s="1" t="s">
        <v>11338</v>
      </c>
      <c r="R2170">
        <f t="shared" ca="1" si="33"/>
        <v>0</v>
      </c>
      <c r="S2170">
        <f t="shared" ca="1" si="33"/>
        <v>0</v>
      </c>
    </row>
    <row r="2171" spans="1:19" ht="13.2">
      <c r="A2171" s="1" t="s">
        <v>7360</v>
      </c>
      <c r="B2171" s="1">
        <v>41</v>
      </c>
      <c r="C2171" s="1" t="str">
        <f ca="1">IFERROR(__xludf.DUMMYFUNCTION("GOOGLETRANSLATE(D2171,""en"",""pt"")"),"Médio")</f>
        <v>Médio</v>
      </c>
      <c r="D2171" s="3">
        <v>43954</v>
      </c>
      <c r="E2171" s="1">
        <v>3</v>
      </c>
      <c r="F2171" s="2" t="str">
        <f ca="1">IFERROR(__xludf.DUMMYFUNCTION("GOOGLETRANSLATE(I2171,""en"",""pt"")"),"Queijo")</f>
        <v>Queijo</v>
      </c>
      <c r="G2171" s="1" t="s">
        <v>11339</v>
      </c>
      <c r="H2171" s="1" t="s">
        <v>11340</v>
      </c>
      <c r="I2171" s="1" t="str">
        <f ca="1">IFERROR(__xludf.DUMMYFUNCTION("GOOGLETRANSLATE(O2171,""en"",""pt"")"),"36")</f>
        <v>36</v>
      </c>
      <c r="J2171" s="1" t="str">
        <f ca="1">IFERROR(__xludf.DUMMYFUNCTION("GOOGLETRANSLATE(Q2171,""en"",""pt"")"),"Congeladas")</f>
        <v>Congeladas</v>
      </c>
      <c r="K2171" s="3">
        <v>43913</v>
      </c>
      <c r="L2171" s="3">
        <v>43949</v>
      </c>
      <c r="M2171" s="1">
        <v>78</v>
      </c>
      <c r="N2171" s="1" t="s">
        <v>11341</v>
      </c>
      <c r="O2171" s="5">
        <v>1646331</v>
      </c>
      <c r="P2171" s="1">
        <v>14</v>
      </c>
      <c r="Q2171" s="1" t="s">
        <v>11342</v>
      </c>
      <c r="R2171">
        <f t="shared" ca="1" si="33"/>
        <v>0</v>
      </c>
      <c r="S2171">
        <f t="shared" ca="1" si="33"/>
        <v>0</v>
      </c>
    </row>
    <row r="2172" spans="1:19" ht="13.2">
      <c r="A2172" s="1" t="s">
        <v>11343</v>
      </c>
      <c r="B2172" s="1">
        <v>61</v>
      </c>
      <c r="C2172" s="1" t="str">
        <f ca="1">IFERROR(__xludf.DUMMYFUNCTION("GOOGLETRANSLATE(D2172,""en"",""pt"")"),"Pequeno")</f>
        <v>Pequeno</v>
      </c>
      <c r="D2172" s="3">
        <v>44387</v>
      </c>
      <c r="E2172" s="1">
        <v>5</v>
      </c>
      <c r="F2172" s="2" t="str">
        <f ca="1">IFERROR(__xludf.DUMMYFUNCTION("GOOGLETRANSLATE(I2172,""en"",""pt"")"),"Sorvete")</f>
        <v>Sorvete</v>
      </c>
      <c r="G2172" s="1" t="s">
        <v>11344</v>
      </c>
      <c r="H2172" s="1" t="s">
        <v>506</v>
      </c>
      <c r="I2172" s="1" t="str">
        <f ca="1">IFERROR(__xludf.DUMMYFUNCTION("GOOGLETRANSLATE(O2172,""en"",""pt"")"),"27")</f>
        <v>27</v>
      </c>
      <c r="J2172" s="1" t="str">
        <f ca="1">IFERROR(__xludf.DUMMYFUNCTION("GOOGLETRANSLATE(Q2172,""en"",""pt"")"),"Congeladas")</f>
        <v>Congeladas</v>
      </c>
      <c r="K2172" s="3">
        <v>44354</v>
      </c>
      <c r="L2172" s="3">
        <v>44381</v>
      </c>
      <c r="M2172" s="1">
        <v>282</v>
      </c>
      <c r="N2172" s="1" t="s">
        <v>11345</v>
      </c>
      <c r="O2172" s="1" t="s">
        <v>11346</v>
      </c>
      <c r="P2172" s="1">
        <v>240</v>
      </c>
      <c r="Q2172" s="1" t="s">
        <v>11347</v>
      </c>
      <c r="R2172">
        <f t="shared" ca="1" si="33"/>
        <v>0</v>
      </c>
      <c r="S2172">
        <f t="shared" ca="1" si="33"/>
        <v>1</v>
      </c>
    </row>
    <row r="2173" spans="1:19" ht="13.2">
      <c r="A2173" s="1" t="s">
        <v>11348</v>
      </c>
      <c r="B2173" s="1">
        <v>46</v>
      </c>
      <c r="C2173" s="1" t="str">
        <f ca="1">IFERROR(__xludf.DUMMYFUNCTION("GOOGLETRANSLATE(D2173,""en"",""pt"")"),"Grande")</f>
        <v>Grande</v>
      </c>
      <c r="D2173" s="3">
        <v>44774</v>
      </c>
      <c r="E2173" s="1">
        <v>5</v>
      </c>
      <c r="F2173" s="2" t="str">
        <f ca="1">IFERROR(__xludf.DUMMYFUNCTION("GOOGLETRANSLATE(I2173,""en"",""pt"")"),"Sorvete")</f>
        <v>Sorvete</v>
      </c>
      <c r="G2173" s="1" t="s">
        <v>10481</v>
      </c>
      <c r="H2173" s="6">
        <v>45555</v>
      </c>
      <c r="I2173" s="1" t="str">
        <f ca="1">IFERROR(__xludf.DUMMYFUNCTION("GOOGLETRANSLATE(O2173,""en"",""pt"")"),"23")</f>
        <v>23</v>
      </c>
      <c r="J2173" s="1" t="str">
        <f ca="1">IFERROR(__xludf.DUMMYFUNCTION("GOOGLETRANSLATE(Q2173,""en"",""pt"")"),"Congeladas")</f>
        <v>Congeladas</v>
      </c>
      <c r="K2173" s="3">
        <v>44770</v>
      </c>
      <c r="L2173" s="3">
        <v>44793</v>
      </c>
      <c r="M2173" s="1">
        <v>201</v>
      </c>
      <c r="N2173" s="1" t="s">
        <v>436</v>
      </c>
      <c r="O2173" s="1" t="s">
        <v>11349</v>
      </c>
      <c r="P2173" s="1">
        <v>260</v>
      </c>
      <c r="Q2173" s="1" t="s">
        <v>4493</v>
      </c>
      <c r="R2173">
        <f t="shared" ca="1" si="33"/>
        <v>1</v>
      </c>
      <c r="S2173">
        <f t="shared" ca="1" si="33"/>
        <v>0</v>
      </c>
    </row>
    <row r="2174" spans="1:19" ht="13.2">
      <c r="A2174" s="1" t="s">
        <v>11351</v>
      </c>
      <c r="B2174" s="1">
        <v>52</v>
      </c>
      <c r="C2174" s="1" t="str">
        <f ca="1">IFERROR(__xludf.DUMMYFUNCTION("GOOGLETRANSLATE(D2174,""en"",""pt"")"),"Grande")</f>
        <v>Grande</v>
      </c>
      <c r="D2174" s="3">
        <v>43491</v>
      </c>
      <c r="E2174" s="1">
        <v>9</v>
      </c>
      <c r="F2174" s="2" t="str">
        <f ca="1">IFERROR(__xludf.DUMMYFUNCTION("GOOGLETRANSLATE(I2174,""en"",""pt"")"),"Painel")</f>
        <v>Painel</v>
      </c>
      <c r="G2174" s="1" t="s">
        <v>11352</v>
      </c>
      <c r="H2174" s="1" t="s">
        <v>11353</v>
      </c>
      <c r="I2174" s="1" t="str">
        <f ca="1">IFERROR(__xludf.DUMMYFUNCTION("GOOGLETRANSLATE(O2174,""en"",""pt"")"),"11")</f>
        <v>11</v>
      </c>
      <c r="J2174" s="1" t="str">
        <f ca="1">IFERROR(__xludf.DUMMYFUNCTION("GOOGLETRANSLATE(Q2174,""en"",""pt"")"),"Refrigerado")</f>
        <v>Refrigerado</v>
      </c>
      <c r="K2174" s="3">
        <v>43432</v>
      </c>
      <c r="L2174" s="3">
        <v>43443</v>
      </c>
      <c r="M2174" s="1">
        <v>8</v>
      </c>
      <c r="N2174" s="1" t="s">
        <v>11354</v>
      </c>
      <c r="O2174" s="1" t="s">
        <v>40</v>
      </c>
      <c r="P2174" s="1">
        <v>217</v>
      </c>
      <c r="Q2174" s="1" t="s">
        <v>11355</v>
      </c>
      <c r="R2174">
        <f t="shared" ca="1" si="33"/>
        <v>1</v>
      </c>
      <c r="S2174">
        <f t="shared" ca="1" si="33"/>
        <v>1</v>
      </c>
    </row>
    <row r="2175" spans="1:19" ht="13.2">
      <c r="A2175" s="1" t="s">
        <v>11356</v>
      </c>
      <c r="B2175" s="1">
        <v>61</v>
      </c>
      <c r="C2175" s="1" t="str">
        <f ca="1">IFERROR(__xludf.DUMMYFUNCTION("GOOGLETRANSLATE(D2175,""en"",""pt"")"),"Pequeno")</f>
        <v>Pequeno</v>
      </c>
      <c r="D2175" s="3">
        <v>44018</v>
      </c>
      <c r="E2175" s="1">
        <v>6</v>
      </c>
      <c r="F2175" s="2" t="str">
        <f ca="1">IFERROR(__xludf.DUMMYFUNCTION("GOOGLETRANSLATE(I2175,""en"",""pt"")"),"Coalhada")</f>
        <v>Coalhada</v>
      </c>
      <c r="G2175" s="1" t="s">
        <v>11357</v>
      </c>
      <c r="H2175" s="1" t="s">
        <v>11358</v>
      </c>
      <c r="I2175" s="1" t="str">
        <f ca="1">IFERROR(__xludf.DUMMYFUNCTION("GOOGLETRANSLATE(O2175,""en"",""pt"")"),"7")</f>
        <v>7</v>
      </c>
      <c r="J2175" s="1" t="str">
        <f ca="1">IFERROR(__xludf.DUMMYFUNCTION("GOOGLETRANSLATE(Q2175,""en"",""pt"")"),"Refrigerado")</f>
        <v>Refrigerado</v>
      </c>
      <c r="K2175" s="3">
        <v>43962</v>
      </c>
      <c r="L2175" s="3">
        <v>43969</v>
      </c>
      <c r="M2175" s="1">
        <v>37</v>
      </c>
      <c r="N2175" s="6">
        <v>45371</v>
      </c>
      <c r="O2175" s="1" t="s">
        <v>11359</v>
      </c>
      <c r="P2175" s="1">
        <v>299</v>
      </c>
      <c r="Q2175" s="1" t="s">
        <v>11360</v>
      </c>
      <c r="R2175">
        <f t="shared" ca="1" si="33"/>
        <v>1</v>
      </c>
      <c r="S2175">
        <f t="shared" ca="1" si="33"/>
        <v>0</v>
      </c>
    </row>
    <row r="2176" spans="1:19" ht="13.2">
      <c r="A2176" s="1" t="s">
        <v>11361</v>
      </c>
      <c r="B2176" s="1">
        <v>77</v>
      </c>
      <c r="C2176" s="1" t="str">
        <f ca="1">IFERROR(__xludf.DUMMYFUNCTION("GOOGLETRANSLATE(D2176,""en"",""pt"")"),"Médio")</f>
        <v>Médio</v>
      </c>
      <c r="D2176" s="3">
        <v>43797</v>
      </c>
      <c r="E2176" s="1">
        <v>9</v>
      </c>
      <c r="F2176" s="2" t="str">
        <f ca="1">IFERROR(__xludf.DUMMYFUNCTION("GOOGLETRANSLATE(I2176,""en"",""pt"")"),"Painel")</f>
        <v>Painel</v>
      </c>
      <c r="G2176" s="1" t="s">
        <v>11362</v>
      </c>
      <c r="H2176" s="1" t="s">
        <v>11363</v>
      </c>
      <c r="I2176" s="1" t="str">
        <f ca="1">IFERROR(__xludf.DUMMYFUNCTION("GOOGLETRANSLATE(O2176,""en"",""pt"")"),"7")</f>
        <v>7</v>
      </c>
      <c r="J2176" s="1" t="str">
        <f ca="1">IFERROR(__xludf.DUMMYFUNCTION("GOOGLETRANSLATE(Q2176,""en"",""pt"")"),"Refrigerado")</f>
        <v>Refrigerado</v>
      </c>
      <c r="K2176" s="3">
        <v>43747</v>
      </c>
      <c r="L2176" s="3">
        <v>43754</v>
      </c>
      <c r="M2176" s="1">
        <v>62</v>
      </c>
      <c r="N2176" s="1" t="s">
        <v>11364</v>
      </c>
      <c r="O2176" s="1" t="s">
        <v>11365</v>
      </c>
      <c r="P2176" s="1">
        <v>849</v>
      </c>
      <c r="Q2176" s="1" t="s">
        <v>3999</v>
      </c>
      <c r="R2176">
        <f t="shared" ca="1" si="33"/>
        <v>1</v>
      </c>
      <c r="S2176">
        <f t="shared" ca="1" si="33"/>
        <v>1</v>
      </c>
    </row>
    <row r="2177" spans="1:19" ht="13.2">
      <c r="A2177" s="1" t="s">
        <v>6081</v>
      </c>
      <c r="B2177" s="1">
        <v>18</v>
      </c>
      <c r="C2177" s="1" t="str">
        <f ca="1">IFERROR(__xludf.DUMMYFUNCTION("GOOGLETRANSLATE(D2177,""en"",""pt"")"),"Pequeno")</f>
        <v>Pequeno</v>
      </c>
      <c r="D2177" s="3">
        <v>44493</v>
      </c>
      <c r="E2177" s="1">
        <v>10</v>
      </c>
      <c r="F2177" s="2" t="str">
        <f ca="1">IFERROR(__xludf.DUMMYFUNCTION("GOOGLETRANSLATE(I2177,""en"",""pt"")"),"ghee")</f>
        <v>ghee</v>
      </c>
      <c r="G2177" s="1" t="s">
        <v>9245</v>
      </c>
      <c r="H2177" s="1" t="s">
        <v>11366</v>
      </c>
      <c r="I2177" s="1" t="str">
        <f ca="1">IFERROR(__xludf.DUMMYFUNCTION("GOOGLETRANSLATE(O2177,""en"",""pt"")"),"118")</f>
        <v>118</v>
      </c>
      <c r="J2177" s="1" t="str">
        <f ca="1">IFERROR(__xludf.DUMMYFUNCTION("GOOGLETRANSLATE(Q2177,""en"",""pt"")"),"Ambiente")</f>
        <v>Ambiente</v>
      </c>
      <c r="K2177" s="3">
        <v>44484</v>
      </c>
      <c r="L2177" s="3">
        <v>44602</v>
      </c>
      <c r="M2177" s="1">
        <v>24</v>
      </c>
      <c r="N2177" s="1" t="s">
        <v>2671</v>
      </c>
      <c r="O2177" s="1" t="s">
        <v>11367</v>
      </c>
      <c r="P2177" s="1">
        <v>2</v>
      </c>
      <c r="Q2177" s="1" t="s">
        <v>9414</v>
      </c>
      <c r="R2177">
        <f t="shared" ca="1" si="33"/>
        <v>0</v>
      </c>
      <c r="S2177">
        <f t="shared" ca="1" si="33"/>
        <v>0</v>
      </c>
    </row>
    <row r="2178" spans="1:19" ht="13.2">
      <c r="A2178" s="1" t="s">
        <v>11369</v>
      </c>
      <c r="B2178" s="1">
        <v>58</v>
      </c>
      <c r="C2178" s="1" t="str">
        <f ca="1">IFERROR(__xludf.DUMMYFUNCTION("GOOGLETRANSLATE(D2178,""en"",""pt"")"),"Pequeno")</f>
        <v>Pequeno</v>
      </c>
      <c r="D2178" s="3">
        <v>44413</v>
      </c>
      <c r="E2178" s="1">
        <v>10</v>
      </c>
      <c r="F2178" s="2" t="str">
        <f ca="1">IFERROR(__xludf.DUMMYFUNCTION("GOOGLETRANSLATE(I2178,""en"",""pt"")"),"ghee")</f>
        <v>ghee</v>
      </c>
      <c r="G2178" s="1" t="s">
        <v>11370</v>
      </c>
      <c r="H2178" s="1" t="s">
        <v>4827</v>
      </c>
      <c r="I2178" s="1" t="str">
        <f ca="1">IFERROR(__xludf.DUMMYFUNCTION("GOOGLETRANSLATE(O2178,""en"",""pt"")"),"148")</f>
        <v>148</v>
      </c>
      <c r="J2178" s="1" t="str">
        <f ca="1">IFERROR(__xludf.DUMMYFUNCTION("GOOGLETRANSLATE(Q2178,""en"",""pt"")"),"Ambiente")</f>
        <v>Ambiente</v>
      </c>
      <c r="K2178" s="3">
        <v>44362</v>
      </c>
      <c r="L2178" s="3">
        <v>44510</v>
      </c>
      <c r="M2178" s="1">
        <v>319</v>
      </c>
      <c r="N2178" s="1" t="s">
        <v>3576</v>
      </c>
      <c r="O2178" s="1" t="s">
        <v>11371</v>
      </c>
      <c r="P2178" s="1">
        <v>175</v>
      </c>
      <c r="Q2178" s="1" t="s">
        <v>11372</v>
      </c>
      <c r="R2178">
        <f t="shared" ca="1" si="33"/>
        <v>1</v>
      </c>
      <c r="S2178">
        <f t="shared" ca="1" si="33"/>
        <v>1</v>
      </c>
    </row>
    <row r="2179" spans="1:19" ht="13.2">
      <c r="A2179" s="1" t="s">
        <v>11373</v>
      </c>
      <c r="B2179" s="1">
        <v>36</v>
      </c>
      <c r="C2179" s="1" t="str">
        <f ca="1">IFERROR(__xludf.DUMMYFUNCTION("GOOGLETRANSLATE(D2179,""en"",""pt"")"),"Médio")</f>
        <v>Médio</v>
      </c>
      <c r="D2179" s="3">
        <v>44015</v>
      </c>
      <c r="E2179" s="1">
        <v>1</v>
      </c>
      <c r="F2179" s="2" t="str">
        <f ca="1">IFERROR(__xludf.DUMMYFUNCTION("GOOGLETRANSLATE(I2179,""en"",""pt"")"),"Leite")</f>
        <v>Leite</v>
      </c>
      <c r="G2179" s="1" t="s">
        <v>11374</v>
      </c>
      <c r="H2179" s="1" t="s">
        <v>8788</v>
      </c>
      <c r="I2179" s="1" t="str">
        <f ca="1">IFERROR(__xludf.DUMMYFUNCTION("GOOGLETRANSLATE(O2179,""en"",""pt"")"),"21")</f>
        <v>21</v>
      </c>
      <c r="J2179" s="1" t="str">
        <f ca="1">IFERROR(__xludf.DUMMYFUNCTION("GOOGLETRANSLATE(Q2179,""en"",""pt"")"),"Pacote Tetra")</f>
        <v>Pacote Tetra</v>
      </c>
      <c r="K2179" s="3">
        <v>43960</v>
      </c>
      <c r="L2179" s="3">
        <v>43981</v>
      </c>
      <c r="M2179" s="1">
        <v>208</v>
      </c>
      <c r="N2179" s="1" t="s">
        <v>9233</v>
      </c>
      <c r="O2179" s="1" t="s">
        <v>11375</v>
      </c>
      <c r="P2179" s="1">
        <v>19</v>
      </c>
      <c r="Q2179" s="1" t="s">
        <v>469</v>
      </c>
      <c r="R2179">
        <f t="shared" ref="R2179:S2242" ca="1" si="34">RANDBETWEEN(0,1)</f>
        <v>1</v>
      </c>
      <c r="S2179">
        <f t="shared" ca="1" si="34"/>
        <v>1</v>
      </c>
    </row>
    <row r="2180" spans="1:19" ht="13.2">
      <c r="A2180" s="1" t="s">
        <v>11376</v>
      </c>
      <c r="B2180" s="1">
        <v>32</v>
      </c>
      <c r="C2180" s="1" t="str">
        <f ca="1">IFERROR(__xludf.DUMMYFUNCTION("GOOGLETRANSLATE(D2180,""en"",""pt"")"),"Pequeno")</f>
        <v>Pequeno</v>
      </c>
      <c r="D2180" s="3">
        <v>44004</v>
      </c>
      <c r="E2180" s="1">
        <v>2</v>
      </c>
      <c r="F2180" s="2" t="str">
        <f ca="1">IFERROR(__xludf.DUMMYFUNCTION("GOOGLETRANSLATE(I2180,""en"",""pt"")"),"Manteiga")</f>
        <v>Manteiga</v>
      </c>
      <c r="G2180" s="1" t="s">
        <v>11377</v>
      </c>
      <c r="H2180" s="4">
        <v>45333</v>
      </c>
      <c r="I2180" s="1" t="str">
        <f ca="1">IFERROR(__xludf.DUMMYFUNCTION("GOOGLETRANSLATE(O2180,""en"",""pt"")"),"38")</f>
        <v>38</v>
      </c>
      <c r="J2180" s="1" t="str">
        <f ca="1">IFERROR(__xludf.DUMMYFUNCTION("GOOGLETRANSLATE(Q2180,""en"",""pt"")"),"Refrigerado")</f>
        <v>Refrigerado</v>
      </c>
      <c r="K2180" s="3">
        <v>43987</v>
      </c>
      <c r="L2180" s="3">
        <v>44025</v>
      </c>
      <c r="M2180" s="1">
        <v>131</v>
      </c>
      <c r="N2180" s="1" t="s">
        <v>11378</v>
      </c>
      <c r="O2180" s="1" t="s">
        <v>11379</v>
      </c>
      <c r="P2180" s="1">
        <v>597</v>
      </c>
      <c r="Q2180" s="1" t="s">
        <v>11380</v>
      </c>
      <c r="R2180">
        <f t="shared" ca="1" si="34"/>
        <v>1</v>
      </c>
      <c r="S2180">
        <f t="shared" ca="1" si="34"/>
        <v>0</v>
      </c>
    </row>
    <row r="2181" spans="1:19" ht="13.2">
      <c r="A2181" s="1" t="s">
        <v>11381</v>
      </c>
      <c r="B2181" s="1">
        <v>77</v>
      </c>
      <c r="C2181" s="1" t="str">
        <f ca="1">IFERROR(__xludf.DUMMYFUNCTION("GOOGLETRANSLATE(D2181,""en"",""pt"")"),"Grande")</f>
        <v>Grande</v>
      </c>
      <c r="D2181" s="3">
        <v>44923</v>
      </c>
      <c r="E2181" s="1">
        <v>10</v>
      </c>
      <c r="F2181" s="2" t="str">
        <f ca="1">IFERROR(__xludf.DUMMYFUNCTION("GOOGLETRANSLATE(I2181,""en"",""pt"")"),"ghee")</f>
        <v>ghee</v>
      </c>
      <c r="G2181" s="1" t="s">
        <v>11382</v>
      </c>
      <c r="H2181" s="1" t="s">
        <v>11383</v>
      </c>
      <c r="I2181" s="1" t="str">
        <f ca="1">IFERROR(__xludf.DUMMYFUNCTION("GOOGLETRANSLATE(O2181,""en"",""pt"")"),"147")</f>
        <v>147</v>
      </c>
      <c r="J2181" s="1" t="str">
        <f ca="1">IFERROR(__xludf.DUMMYFUNCTION("GOOGLETRANSLATE(Q2181,""en"",""pt"")"),"Ambiente")</f>
        <v>Ambiente</v>
      </c>
      <c r="K2181" s="3">
        <v>44916</v>
      </c>
      <c r="L2181" s="3">
        <v>45063</v>
      </c>
      <c r="M2181" s="1">
        <v>448</v>
      </c>
      <c r="N2181" s="1" t="s">
        <v>11384</v>
      </c>
      <c r="O2181" s="1" t="s">
        <v>11385</v>
      </c>
      <c r="P2181" s="1">
        <v>422</v>
      </c>
      <c r="Q2181" s="1" t="s">
        <v>11386</v>
      </c>
      <c r="R2181">
        <f t="shared" ca="1" si="34"/>
        <v>1</v>
      </c>
      <c r="S2181">
        <f t="shared" ca="1" si="34"/>
        <v>1</v>
      </c>
    </row>
    <row r="2182" spans="1:19" ht="13.2">
      <c r="A2182" s="1" t="s">
        <v>11387</v>
      </c>
      <c r="B2182" s="1">
        <v>50</v>
      </c>
      <c r="C2182" s="1" t="str">
        <f ca="1">IFERROR(__xludf.DUMMYFUNCTION("GOOGLETRANSLATE(D2182,""en"",""pt"")"),"Pequeno")</f>
        <v>Pequeno</v>
      </c>
      <c r="D2182" s="3">
        <v>44624</v>
      </c>
      <c r="E2182" s="1">
        <v>9</v>
      </c>
      <c r="F2182" s="2" t="str">
        <f ca="1">IFERROR(__xludf.DUMMYFUNCTION("GOOGLETRANSLATE(I2182,""en"",""pt"")"),"Painel")</f>
        <v>Painel</v>
      </c>
      <c r="G2182" s="1" t="s">
        <v>8336</v>
      </c>
      <c r="H2182" s="1" t="s">
        <v>868</v>
      </c>
      <c r="I2182" s="1" t="str">
        <f ca="1">IFERROR(__xludf.DUMMYFUNCTION("GOOGLETRANSLATE(O2182,""en"",""pt"")"),"9")</f>
        <v>9</v>
      </c>
      <c r="J2182" s="1" t="str">
        <f ca="1">IFERROR(__xludf.DUMMYFUNCTION("GOOGLETRANSLATE(Q2182,""en"",""pt"")"),"Refrigerado")</f>
        <v>Refrigerado</v>
      </c>
      <c r="K2182" s="3">
        <v>44611</v>
      </c>
      <c r="L2182" s="3">
        <v>44620</v>
      </c>
      <c r="M2182" s="1">
        <v>143</v>
      </c>
      <c r="N2182" s="1" t="s">
        <v>11388</v>
      </c>
      <c r="O2182" s="1" t="s">
        <v>11389</v>
      </c>
      <c r="P2182" s="1">
        <v>174</v>
      </c>
      <c r="Q2182" s="1" t="s">
        <v>11390</v>
      </c>
      <c r="R2182">
        <f t="shared" ca="1" si="34"/>
        <v>0</v>
      </c>
      <c r="S2182">
        <f t="shared" ca="1" si="34"/>
        <v>1</v>
      </c>
    </row>
    <row r="2183" spans="1:19" ht="13.2">
      <c r="A2183" s="1" t="s">
        <v>11391</v>
      </c>
      <c r="B2183" s="1">
        <v>31</v>
      </c>
      <c r="C2183" s="1" t="str">
        <f ca="1">IFERROR(__xludf.DUMMYFUNCTION("GOOGLETRANSLATE(D2183,""en"",""pt"")"),"Médio")</f>
        <v>Médio</v>
      </c>
      <c r="D2183" s="3">
        <v>43984</v>
      </c>
      <c r="E2183" s="1">
        <v>3</v>
      </c>
      <c r="F2183" s="2" t="str">
        <f ca="1">IFERROR(__xludf.DUMMYFUNCTION("GOOGLETRANSLATE(I2183,""en"",""pt"")"),"Queijo")</f>
        <v>Queijo</v>
      </c>
      <c r="G2183" s="1" t="s">
        <v>11392</v>
      </c>
      <c r="H2183" s="1" t="s">
        <v>2286</v>
      </c>
      <c r="I2183" s="1" t="str">
        <f ca="1">IFERROR(__xludf.DUMMYFUNCTION("GOOGLETRANSLATE(O2183,""en"",""pt"")"),"65")</f>
        <v>65</v>
      </c>
      <c r="J2183" s="1" t="str">
        <f ca="1">IFERROR(__xludf.DUMMYFUNCTION("GOOGLETRANSLATE(Q2183,""en"",""pt"")"),"Refrigerado")</f>
        <v>Refrigerado</v>
      </c>
      <c r="K2183" s="3">
        <v>43964</v>
      </c>
      <c r="L2183" s="3">
        <v>44029</v>
      </c>
      <c r="M2183" s="1">
        <v>862</v>
      </c>
      <c r="N2183" s="1" t="s">
        <v>786</v>
      </c>
      <c r="O2183" s="1" t="s">
        <v>11393</v>
      </c>
      <c r="P2183" s="1">
        <v>84</v>
      </c>
      <c r="Q2183" s="1" t="s">
        <v>6447</v>
      </c>
      <c r="R2183">
        <f t="shared" ca="1" si="34"/>
        <v>0</v>
      </c>
      <c r="S2183">
        <f t="shared" ca="1" si="34"/>
        <v>1</v>
      </c>
    </row>
    <row r="2184" spans="1:19" ht="13.2">
      <c r="A2184" s="1" t="s">
        <v>11394</v>
      </c>
      <c r="B2184" s="1">
        <v>84</v>
      </c>
      <c r="C2184" s="1" t="str">
        <f ca="1">IFERROR(__xludf.DUMMYFUNCTION("GOOGLETRANSLATE(D2184,""en"",""pt"")"),"Grande")</f>
        <v>Grande</v>
      </c>
      <c r="D2184" s="3">
        <v>44855</v>
      </c>
      <c r="E2184" s="1">
        <v>8</v>
      </c>
      <c r="F2184" s="2" t="str">
        <f ca="1">IFERROR(__xludf.DUMMYFUNCTION("GOOGLETRANSLATE(I2184,""en"",""pt"")"),"Soro de leite coalhado")</f>
        <v>Soro de leite coalhado</v>
      </c>
      <c r="G2184" s="1" t="s">
        <v>9378</v>
      </c>
      <c r="H2184" s="1" t="s">
        <v>10442</v>
      </c>
      <c r="I2184" s="1" t="str">
        <f ca="1">IFERROR(__xludf.DUMMYFUNCTION("GOOGLETRANSLATE(O2184,""en"",""pt"")"),"8")</f>
        <v>8</v>
      </c>
      <c r="J2184" s="1" t="str">
        <f ca="1">IFERROR(__xludf.DUMMYFUNCTION("GOOGLETRANSLATE(Q2184,""en"",""pt"")"),"Refrigerado")</f>
        <v>Refrigerado</v>
      </c>
      <c r="K2184" s="3">
        <v>44803</v>
      </c>
      <c r="L2184" s="3">
        <v>44811</v>
      </c>
      <c r="M2184" s="1">
        <v>153</v>
      </c>
      <c r="N2184" s="1" t="s">
        <v>11395</v>
      </c>
      <c r="O2184" s="1" t="s">
        <v>11396</v>
      </c>
      <c r="P2184" s="1">
        <v>192</v>
      </c>
      <c r="Q2184" s="1" t="s">
        <v>11398</v>
      </c>
      <c r="R2184">
        <f t="shared" ca="1" si="34"/>
        <v>0</v>
      </c>
      <c r="S2184">
        <f t="shared" ca="1" si="34"/>
        <v>0</v>
      </c>
    </row>
    <row r="2185" spans="1:19" ht="13.2">
      <c r="A2185" s="1" t="s">
        <v>11399</v>
      </c>
      <c r="B2185" s="1">
        <v>26</v>
      </c>
      <c r="C2185" s="1" t="str">
        <f ca="1">IFERROR(__xludf.DUMMYFUNCTION("GOOGLETRANSLATE(D2185,""en"",""pt"")"),"Grande")</f>
        <v>Grande</v>
      </c>
      <c r="D2185" s="3">
        <v>43634</v>
      </c>
      <c r="E2185" s="1">
        <v>8</v>
      </c>
      <c r="F2185" s="2" t="str">
        <f ca="1">IFERROR(__xludf.DUMMYFUNCTION("GOOGLETRANSLATE(I2185,""en"",""pt"")"),"Soro de leite coalhado")</f>
        <v>Soro de leite coalhado</v>
      </c>
      <c r="G2185" s="1" t="s">
        <v>11400</v>
      </c>
      <c r="H2185" s="1" t="s">
        <v>3518</v>
      </c>
      <c r="I2185" s="1" t="str">
        <f ca="1">IFERROR(__xludf.DUMMYFUNCTION("GOOGLETRANSLATE(O2185,""en"",""pt"")"),"8")</f>
        <v>8</v>
      </c>
      <c r="J2185" s="1" t="str">
        <f ca="1">IFERROR(__xludf.DUMMYFUNCTION("GOOGLETRANSLATE(Q2185,""en"",""pt"")"),"Refrigerado")</f>
        <v>Refrigerado</v>
      </c>
      <c r="K2185" s="3">
        <v>43603</v>
      </c>
      <c r="L2185" s="3">
        <v>43611</v>
      </c>
      <c r="M2185" s="1">
        <v>230</v>
      </c>
      <c r="N2185" s="1" t="s">
        <v>5021</v>
      </c>
      <c r="O2185" s="5">
        <v>1915180</v>
      </c>
      <c r="P2185" s="1">
        <v>662</v>
      </c>
      <c r="Q2185" s="1" t="s">
        <v>11401</v>
      </c>
      <c r="R2185">
        <f t="shared" ca="1" si="34"/>
        <v>1</v>
      </c>
      <c r="S2185">
        <f t="shared" ca="1" si="34"/>
        <v>1</v>
      </c>
    </row>
    <row r="2186" spans="1:19" ht="13.2">
      <c r="A2186" s="1" t="s">
        <v>11402</v>
      </c>
      <c r="B2186" s="1">
        <v>15</v>
      </c>
      <c r="C2186" s="1" t="str">
        <f ca="1">IFERROR(__xludf.DUMMYFUNCTION("GOOGLETRANSLATE(D2186,""en"",""pt"")"),"Pequeno")</f>
        <v>Pequeno</v>
      </c>
      <c r="D2186" s="3">
        <v>43486</v>
      </c>
      <c r="E2186" s="1">
        <v>6</v>
      </c>
      <c r="F2186" s="2" t="str">
        <f ca="1">IFERROR(__xludf.DUMMYFUNCTION("GOOGLETRANSLATE(I2186,""en"",""pt"")"),"Coalhada")</f>
        <v>Coalhada</v>
      </c>
      <c r="G2186" s="1" t="s">
        <v>11403</v>
      </c>
      <c r="H2186" s="1" t="s">
        <v>11404</v>
      </c>
      <c r="I2186" s="1" t="str">
        <f ca="1">IFERROR(__xludf.DUMMYFUNCTION("GOOGLETRANSLATE(O2186,""en"",""pt"")"),"7")</f>
        <v>7</v>
      </c>
      <c r="J2186" s="1" t="str">
        <f ca="1">IFERROR(__xludf.DUMMYFUNCTION("GOOGLETRANSLATE(Q2186,""en"",""pt"")"),"Refrigerado")</f>
        <v>Refrigerado</v>
      </c>
      <c r="K2186" s="3">
        <v>43428</v>
      </c>
      <c r="L2186" s="3">
        <v>43435</v>
      </c>
      <c r="M2186" s="1">
        <v>72</v>
      </c>
      <c r="N2186" s="4">
        <v>45409</v>
      </c>
      <c r="O2186" s="5">
        <v>26512</v>
      </c>
      <c r="P2186" s="1">
        <v>13</v>
      </c>
      <c r="Q2186" s="1" t="s">
        <v>11405</v>
      </c>
      <c r="R2186">
        <f t="shared" ca="1" si="34"/>
        <v>1</v>
      </c>
      <c r="S2186">
        <f t="shared" ca="1" si="34"/>
        <v>1</v>
      </c>
    </row>
    <row r="2187" spans="1:19" ht="13.2">
      <c r="A2187" s="1" t="s">
        <v>6753</v>
      </c>
      <c r="B2187" s="1">
        <v>25</v>
      </c>
      <c r="C2187" s="1" t="str">
        <f ca="1">IFERROR(__xludf.DUMMYFUNCTION("GOOGLETRANSLATE(D2187,""en"",""pt"")"),"Médio")</f>
        <v>Médio</v>
      </c>
      <c r="D2187" s="3">
        <v>43901</v>
      </c>
      <c r="E2187" s="1">
        <v>6</v>
      </c>
      <c r="F2187" s="2" t="str">
        <f ca="1">IFERROR(__xludf.DUMMYFUNCTION("GOOGLETRANSLATE(I2187,""en"",""pt"")"),"Coalhada")</f>
        <v>Coalhada</v>
      </c>
      <c r="G2187" s="1" t="s">
        <v>11406</v>
      </c>
      <c r="H2187" s="1" t="s">
        <v>1532</v>
      </c>
      <c r="I2187" s="1" t="str">
        <f ca="1">IFERROR(__xludf.DUMMYFUNCTION("GOOGLETRANSLATE(O2187,""en"",""pt"")"),"6")</f>
        <v>6</v>
      </c>
      <c r="J2187" s="1" t="str">
        <f ca="1">IFERROR(__xludf.DUMMYFUNCTION("GOOGLETRANSLATE(Q2187,""en"",""pt"")"),"Refrigerado")</f>
        <v>Refrigerado</v>
      </c>
      <c r="K2187" s="3">
        <v>43852</v>
      </c>
      <c r="L2187" s="3">
        <v>43858</v>
      </c>
      <c r="M2187" s="1">
        <v>139</v>
      </c>
      <c r="N2187" s="1" t="s">
        <v>10898</v>
      </c>
      <c r="O2187" s="7">
        <v>2940569</v>
      </c>
      <c r="P2187" s="1">
        <v>240</v>
      </c>
      <c r="Q2187" s="1" t="s">
        <v>2943</v>
      </c>
      <c r="R2187">
        <f t="shared" ca="1" si="34"/>
        <v>1</v>
      </c>
      <c r="S2187">
        <f t="shared" ca="1" si="34"/>
        <v>0</v>
      </c>
    </row>
    <row r="2188" spans="1:19" ht="13.2">
      <c r="A2188" s="1" t="s">
        <v>8064</v>
      </c>
      <c r="B2188" s="1">
        <v>90</v>
      </c>
      <c r="C2188" s="1" t="str">
        <f ca="1">IFERROR(__xludf.DUMMYFUNCTION("GOOGLETRANSLATE(D2188,""en"",""pt"")"),"Pequeno")</f>
        <v>Pequeno</v>
      </c>
      <c r="D2188" s="3">
        <v>44076</v>
      </c>
      <c r="E2188" s="1">
        <v>5</v>
      </c>
      <c r="F2188" s="2" t="str">
        <f ca="1">IFERROR(__xludf.DUMMYFUNCTION("GOOGLETRANSLATE(I2188,""en"",""pt"")"),"Sorvete")</f>
        <v>Sorvete</v>
      </c>
      <c r="G2188" s="1" t="s">
        <v>11408</v>
      </c>
      <c r="H2188" s="1" t="s">
        <v>11409</v>
      </c>
      <c r="I2188" s="1" t="str">
        <f ca="1">IFERROR(__xludf.DUMMYFUNCTION("GOOGLETRANSLATE(O2188,""en"",""pt"")"),"28")</f>
        <v>28</v>
      </c>
      <c r="J2188" s="1" t="str">
        <f ca="1">IFERROR(__xludf.DUMMYFUNCTION("GOOGLETRANSLATE(Q2188,""en"",""pt"")"),"Congeladas")</f>
        <v>Congeladas</v>
      </c>
      <c r="K2188" s="3">
        <v>44049</v>
      </c>
      <c r="L2188" s="3">
        <v>44077</v>
      </c>
      <c r="M2188" s="1">
        <v>58</v>
      </c>
      <c r="N2188" s="1" t="s">
        <v>10883</v>
      </c>
      <c r="O2188" s="1" t="s">
        <v>11410</v>
      </c>
      <c r="P2188" s="1">
        <v>695</v>
      </c>
      <c r="Q2188" s="1" t="s">
        <v>11412</v>
      </c>
      <c r="R2188">
        <f t="shared" ca="1" si="34"/>
        <v>0</v>
      </c>
      <c r="S2188">
        <f t="shared" ca="1" si="34"/>
        <v>0</v>
      </c>
    </row>
    <row r="2189" spans="1:19" ht="13.2">
      <c r="A2189" s="1" t="s">
        <v>10865</v>
      </c>
      <c r="B2189" s="1">
        <v>76</v>
      </c>
      <c r="C2189" s="1" t="str">
        <f ca="1">IFERROR(__xludf.DUMMYFUNCTION("GOOGLETRANSLATE(D2189,""en"",""pt"")"),"Grande")</f>
        <v>Grande</v>
      </c>
      <c r="D2189" s="3">
        <v>43618</v>
      </c>
      <c r="E2189" s="1">
        <v>2</v>
      </c>
      <c r="F2189" s="2" t="str">
        <f ca="1">IFERROR(__xludf.DUMMYFUNCTION("GOOGLETRANSLATE(I2189,""en"",""pt"")"),"Manteiga")</f>
        <v>Manteiga</v>
      </c>
      <c r="G2189" s="1" t="s">
        <v>11413</v>
      </c>
      <c r="H2189" s="1" t="s">
        <v>10506</v>
      </c>
      <c r="I2189" s="1" t="str">
        <f ca="1">IFERROR(__xludf.DUMMYFUNCTION("GOOGLETRANSLATE(O2189,""en"",""pt"")"),"30")</f>
        <v>30</v>
      </c>
      <c r="J2189" s="1" t="str">
        <f ca="1">IFERROR(__xludf.DUMMYFUNCTION("GOOGLETRANSLATE(Q2189,""en"",""pt"")"),"Refrigerado")</f>
        <v>Refrigerado</v>
      </c>
      <c r="K2189" s="3">
        <v>43607</v>
      </c>
      <c r="L2189" s="3">
        <v>43637</v>
      </c>
      <c r="M2189" s="1">
        <v>74</v>
      </c>
      <c r="N2189" s="1" t="s">
        <v>10651</v>
      </c>
      <c r="O2189" s="1" t="s">
        <v>11414</v>
      </c>
      <c r="P2189" s="1">
        <v>435</v>
      </c>
      <c r="Q2189" s="1" t="s">
        <v>11415</v>
      </c>
      <c r="R2189">
        <f t="shared" ca="1" si="34"/>
        <v>0</v>
      </c>
      <c r="S2189">
        <f t="shared" ca="1" si="34"/>
        <v>0</v>
      </c>
    </row>
    <row r="2190" spans="1:19" ht="13.2">
      <c r="A2190" s="1" t="s">
        <v>11416</v>
      </c>
      <c r="B2190" s="1">
        <v>47</v>
      </c>
      <c r="C2190" s="1" t="str">
        <f ca="1">IFERROR(__xludf.DUMMYFUNCTION("GOOGLETRANSLATE(D2190,""en"",""pt"")"),"Grande")</f>
        <v>Grande</v>
      </c>
      <c r="D2190" s="3">
        <v>44418</v>
      </c>
      <c r="E2190" s="1">
        <v>9</v>
      </c>
      <c r="F2190" s="2" t="str">
        <f ca="1">IFERROR(__xludf.DUMMYFUNCTION("GOOGLETRANSLATE(I2190,""en"",""pt"")"),"Painel")</f>
        <v>Painel</v>
      </c>
      <c r="G2190" s="1" t="s">
        <v>11417</v>
      </c>
      <c r="H2190" s="1" t="s">
        <v>1679</v>
      </c>
      <c r="I2190" s="1" t="str">
        <f ca="1">IFERROR(__xludf.DUMMYFUNCTION("GOOGLETRANSLATE(O2190,""en"",""pt"")"),"11")</f>
        <v>11</v>
      </c>
      <c r="J2190" s="1" t="str">
        <f ca="1">IFERROR(__xludf.DUMMYFUNCTION("GOOGLETRANSLATE(Q2190,""en"",""pt"")"),"Refrigerado")</f>
        <v>Refrigerado</v>
      </c>
      <c r="K2190" s="3">
        <v>44369</v>
      </c>
      <c r="L2190" s="3">
        <v>44380</v>
      </c>
      <c r="M2190" s="1">
        <v>728</v>
      </c>
      <c r="N2190" s="1" t="s">
        <v>11418</v>
      </c>
      <c r="O2190" s="1" t="s">
        <v>11419</v>
      </c>
      <c r="P2190" s="1">
        <v>156</v>
      </c>
      <c r="Q2190" s="1" t="s">
        <v>11421</v>
      </c>
      <c r="R2190">
        <f t="shared" ca="1" si="34"/>
        <v>1</v>
      </c>
      <c r="S2190">
        <f t="shared" ca="1" si="34"/>
        <v>0</v>
      </c>
    </row>
    <row r="2191" spans="1:19" ht="13.2">
      <c r="A2191" s="1" t="s">
        <v>11422</v>
      </c>
      <c r="B2191" s="1">
        <v>45</v>
      </c>
      <c r="C2191" s="1" t="str">
        <f ca="1">IFERROR(__xludf.DUMMYFUNCTION("GOOGLETRANSLATE(D2191,""en"",""pt"")"),"Pequeno")</f>
        <v>Pequeno</v>
      </c>
      <c r="D2191" s="3">
        <v>44191</v>
      </c>
      <c r="E2191" s="1">
        <v>8</v>
      </c>
      <c r="F2191" s="2" t="str">
        <f ca="1">IFERROR(__xludf.DUMMYFUNCTION("GOOGLETRANSLATE(I2191,""en"",""pt"")"),"Soro de leite coalhado")</f>
        <v>Soro de leite coalhado</v>
      </c>
      <c r="G2191" s="1" t="s">
        <v>11423</v>
      </c>
      <c r="H2191" s="1" t="s">
        <v>11424</v>
      </c>
      <c r="I2191" s="1" t="str">
        <f ca="1">IFERROR(__xludf.DUMMYFUNCTION("GOOGLETRANSLATE(O2191,""en"",""pt"")"),"13")</f>
        <v>13</v>
      </c>
      <c r="J2191" s="1" t="str">
        <f ca="1">IFERROR(__xludf.DUMMYFUNCTION("GOOGLETRANSLATE(Q2191,""en"",""pt"")"),"Refrigerado")</f>
        <v>Refrigerado</v>
      </c>
      <c r="K2191" s="3">
        <v>44183</v>
      </c>
      <c r="L2191" s="3">
        <v>44196</v>
      </c>
      <c r="M2191" s="1">
        <v>73</v>
      </c>
      <c r="N2191" s="1" t="s">
        <v>10674</v>
      </c>
      <c r="O2191" s="1" t="s">
        <v>11425</v>
      </c>
      <c r="P2191" s="1">
        <v>198</v>
      </c>
      <c r="Q2191" s="1" t="s">
        <v>11426</v>
      </c>
      <c r="R2191">
        <f t="shared" ca="1" si="34"/>
        <v>1</v>
      </c>
      <c r="S2191">
        <f t="shared" ca="1" si="34"/>
        <v>0</v>
      </c>
    </row>
    <row r="2192" spans="1:19" ht="13.2">
      <c r="A2192" s="1" t="s">
        <v>11427</v>
      </c>
      <c r="B2192" s="1">
        <v>69</v>
      </c>
      <c r="C2192" s="1" t="str">
        <f ca="1">IFERROR(__xludf.DUMMYFUNCTION("GOOGLETRANSLATE(D2192,""en"",""pt"")"),"Pequeno")</f>
        <v>Pequeno</v>
      </c>
      <c r="D2192" s="3">
        <v>43776</v>
      </c>
      <c r="E2192" s="1">
        <v>2</v>
      </c>
      <c r="F2192" s="2" t="str">
        <f ca="1">IFERROR(__xludf.DUMMYFUNCTION("GOOGLETRANSLATE(I2192,""en"",""pt"")"),"Manteiga")</f>
        <v>Manteiga</v>
      </c>
      <c r="G2192" s="1" t="s">
        <v>11428</v>
      </c>
      <c r="H2192" s="1" t="s">
        <v>11429</v>
      </c>
      <c r="I2192" s="1" t="str">
        <f ca="1">IFERROR(__xludf.DUMMYFUNCTION("GOOGLETRANSLATE(O2192,""en"",""pt"")"),"29")</f>
        <v>29</v>
      </c>
      <c r="J2192" s="1" t="str">
        <f ca="1">IFERROR(__xludf.DUMMYFUNCTION("GOOGLETRANSLATE(Q2192,""en"",""pt"")"),"Refrigerado")</f>
        <v>Refrigerado</v>
      </c>
      <c r="K2192" s="3">
        <v>43742</v>
      </c>
      <c r="L2192" s="3">
        <v>43771</v>
      </c>
      <c r="M2192" s="1">
        <v>299</v>
      </c>
      <c r="N2192" s="1" t="s">
        <v>4928</v>
      </c>
      <c r="O2192" s="1" t="s">
        <v>11430</v>
      </c>
      <c r="P2192" s="1">
        <v>519</v>
      </c>
      <c r="Q2192" s="1" t="s">
        <v>11431</v>
      </c>
      <c r="R2192">
        <f t="shared" ca="1" si="34"/>
        <v>1</v>
      </c>
      <c r="S2192">
        <f t="shared" ca="1" si="34"/>
        <v>0</v>
      </c>
    </row>
    <row r="2193" spans="1:19" ht="13.2">
      <c r="A2193" s="1" t="s">
        <v>11214</v>
      </c>
      <c r="B2193" s="1">
        <v>47</v>
      </c>
      <c r="C2193" s="1" t="str">
        <f ca="1">IFERROR(__xludf.DUMMYFUNCTION("GOOGLETRANSLATE(D2193,""en"",""pt"")"),"Pequeno")</f>
        <v>Pequeno</v>
      </c>
      <c r="D2193" s="3">
        <v>43587</v>
      </c>
      <c r="E2193" s="1">
        <v>9</v>
      </c>
      <c r="F2193" s="2" t="str">
        <f ca="1">IFERROR(__xludf.DUMMYFUNCTION("GOOGLETRANSLATE(I2193,""en"",""pt"")"),"Painel")</f>
        <v>Painel</v>
      </c>
      <c r="G2193" s="1" t="s">
        <v>11432</v>
      </c>
      <c r="H2193" s="1" t="s">
        <v>11433</v>
      </c>
      <c r="I2193" s="1" t="str">
        <f ca="1">IFERROR(__xludf.DUMMYFUNCTION("GOOGLETRANSLATE(O2193,""en"",""pt"")"),"13")</f>
        <v>13</v>
      </c>
      <c r="J2193" s="1" t="str">
        <f ca="1">IFERROR(__xludf.DUMMYFUNCTION("GOOGLETRANSLATE(Q2193,""en"",""pt"")"),"Refrigerado")</f>
        <v>Refrigerado</v>
      </c>
      <c r="K2193" s="3">
        <v>43560</v>
      </c>
      <c r="L2193" s="3">
        <v>43573</v>
      </c>
      <c r="M2193" s="1">
        <v>502</v>
      </c>
      <c r="N2193" s="1" t="s">
        <v>11434</v>
      </c>
      <c r="O2193" s="1" t="s">
        <v>11435</v>
      </c>
      <c r="P2193" s="1">
        <v>47</v>
      </c>
      <c r="Q2193" s="1" t="s">
        <v>10841</v>
      </c>
      <c r="R2193">
        <f t="shared" ca="1" si="34"/>
        <v>1</v>
      </c>
      <c r="S2193">
        <f t="shared" ca="1" si="34"/>
        <v>1</v>
      </c>
    </row>
    <row r="2194" spans="1:19" ht="13.2">
      <c r="A2194" s="1" t="s">
        <v>11436</v>
      </c>
      <c r="B2194" s="1">
        <v>68</v>
      </c>
      <c r="C2194" s="1" t="str">
        <f ca="1">IFERROR(__xludf.DUMMYFUNCTION("GOOGLETRANSLATE(D2194,""en"",""pt"")"),"Pequeno")</f>
        <v>Pequeno</v>
      </c>
      <c r="D2194" s="3">
        <v>43753</v>
      </c>
      <c r="E2194" s="1">
        <v>2</v>
      </c>
      <c r="F2194" s="2" t="str">
        <f ca="1">IFERROR(__xludf.DUMMYFUNCTION("GOOGLETRANSLATE(I2194,""en"",""pt"")"),"Manteiga")</f>
        <v>Manteiga</v>
      </c>
      <c r="G2194" s="1" t="s">
        <v>11437</v>
      </c>
      <c r="H2194" s="1" t="s">
        <v>11438</v>
      </c>
      <c r="I2194" s="1" t="str">
        <f ca="1">IFERROR(__xludf.DUMMYFUNCTION("GOOGLETRANSLATE(O2194,""en"",""pt"")"),"33")</f>
        <v>33</v>
      </c>
      <c r="J2194" s="1" t="str">
        <f ca="1">IFERROR(__xludf.DUMMYFUNCTION("GOOGLETRANSLATE(Q2194,""en"",""pt"")"),"Congeladas")</f>
        <v>Congeladas</v>
      </c>
      <c r="K2194" s="3">
        <v>43704</v>
      </c>
      <c r="L2194" s="3">
        <v>43737</v>
      </c>
      <c r="M2194" s="1">
        <v>244</v>
      </c>
      <c r="N2194" s="1" t="s">
        <v>11439</v>
      </c>
      <c r="O2194" s="1" t="s">
        <v>11440</v>
      </c>
      <c r="P2194" s="1">
        <v>669</v>
      </c>
      <c r="Q2194" s="1" t="s">
        <v>11441</v>
      </c>
      <c r="R2194">
        <f t="shared" ca="1" si="34"/>
        <v>1</v>
      </c>
      <c r="S2194">
        <f t="shared" ca="1" si="34"/>
        <v>1</v>
      </c>
    </row>
    <row r="2195" spans="1:19" ht="13.2">
      <c r="A2195" s="1" t="s">
        <v>11442</v>
      </c>
      <c r="B2195" s="1">
        <v>29</v>
      </c>
      <c r="C2195" s="1" t="str">
        <f ca="1">IFERROR(__xludf.DUMMYFUNCTION("GOOGLETRANSLATE(D2195,""en"",""pt"")"),"Médio")</f>
        <v>Médio</v>
      </c>
      <c r="D2195" s="3">
        <v>43626</v>
      </c>
      <c r="E2195" s="1">
        <v>6</v>
      </c>
      <c r="F2195" s="2" t="str">
        <f ca="1">IFERROR(__xludf.DUMMYFUNCTION("GOOGLETRANSLATE(I2195,""en"",""pt"")"),"Coalhada")</f>
        <v>Coalhada</v>
      </c>
      <c r="G2195" s="1" t="s">
        <v>11443</v>
      </c>
      <c r="H2195" s="1" t="s">
        <v>11444</v>
      </c>
      <c r="I2195" s="1" t="str">
        <f ca="1">IFERROR(__xludf.DUMMYFUNCTION("GOOGLETRANSLATE(O2195,""en"",""pt"")"),"5")</f>
        <v>5</v>
      </c>
      <c r="J2195" s="1" t="str">
        <f ca="1">IFERROR(__xludf.DUMMYFUNCTION("GOOGLETRANSLATE(Q2195,""en"",""pt"")"),"Refrigerado")</f>
        <v>Refrigerado</v>
      </c>
      <c r="K2195" s="3">
        <v>43573</v>
      </c>
      <c r="L2195" s="3">
        <v>43578</v>
      </c>
      <c r="M2195" s="1">
        <v>80</v>
      </c>
      <c r="N2195" s="1" t="s">
        <v>10916</v>
      </c>
      <c r="O2195" s="5" t="s">
        <v>11445</v>
      </c>
      <c r="P2195" s="1">
        <v>756</v>
      </c>
      <c r="Q2195" s="1" t="s">
        <v>11447</v>
      </c>
      <c r="R2195">
        <f t="shared" ca="1" si="34"/>
        <v>1</v>
      </c>
      <c r="S2195">
        <f t="shared" ca="1" si="34"/>
        <v>1</v>
      </c>
    </row>
    <row r="2196" spans="1:19" ht="13.2">
      <c r="A2196" s="1" t="s">
        <v>11448</v>
      </c>
      <c r="B2196" s="1">
        <v>54</v>
      </c>
      <c r="C2196" s="1" t="str">
        <f ca="1">IFERROR(__xludf.DUMMYFUNCTION("GOOGLETRANSLATE(D2196,""en"",""pt"")"),"Médio")</f>
        <v>Médio</v>
      </c>
      <c r="D2196" s="3">
        <v>44183</v>
      </c>
      <c r="E2196" s="1">
        <v>3</v>
      </c>
      <c r="F2196" s="2" t="str">
        <f ca="1">IFERROR(__xludf.DUMMYFUNCTION("GOOGLETRANSLATE(I2196,""en"",""pt"")"),"Queijo")</f>
        <v>Queijo</v>
      </c>
      <c r="G2196" s="1" t="s">
        <v>11449</v>
      </c>
      <c r="H2196" s="1" t="s">
        <v>11450</v>
      </c>
      <c r="I2196" s="1" t="str">
        <f ca="1">IFERROR(__xludf.DUMMYFUNCTION("GOOGLETRANSLATE(O2196,""en"",""pt"")"),"46")</f>
        <v>46</v>
      </c>
      <c r="J2196" s="1" t="str">
        <f ca="1">IFERROR(__xludf.DUMMYFUNCTION("GOOGLETRANSLATE(Q2196,""en"",""pt"")"),"Refrigerado")</f>
        <v>Refrigerado</v>
      </c>
      <c r="K2196" s="3">
        <v>44144</v>
      </c>
      <c r="L2196" s="3">
        <v>44190</v>
      </c>
      <c r="M2196" s="1">
        <v>388</v>
      </c>
      <c r="N2196" s="1" t="s">
        <v>11450</v>
      </c>
      <c r="O2196" s="1" t="s">
        <v>11451</v>
      </c>
      <c r="P2196" s="1">
        <v>423</v>
      </c>
      <c r="Q2196" s="1" t="s">
        <v>11453</v>
      </c>
      <c r="R2196">
        <f t="shared" ca="1" si="34"/>
        <v>0</v>
      </c>
      <c r="S2196">
        <f t="shared" ca="1" si="34"/>
        <v>0</v>
      </c>
    </row>
    <row r="2197" spans="1:19" ht="13.2">
      <c r="A2197" s="1" t="s">
        <v>11454</v>
      </c>
      <c r="B2197" s="1">
        <v>38</v>
      </c>
      <c r="C2197" s="1" t="str">
        <f ca="1">IFERROR(__xludf.DUMMYFUNCTION("GOOGLETRANSLATE(D2197,""en"",""pt"")"),"Médio")</f>
        <v>Médio</v>
      </c>
      <c r="D2197" s="3">
        <v>44526</v>
      </c>
      <c r="E2197" s="1">
        <v>1</v>
      </c>
      <c r="F2197" s="2" t="str">
        <f ca="1">IFERROR(__xludf.DUMMYFUNCTION("GOOGLETRANSLATE(I2197,""en"",""pt"")"),"Leite")</f>
        <v>Leite</v>
      </c>
      <c r="G2197" s="1" t="s">
        <v>11455</v>
      </c>
      <c r="H2197" s="1" t="s">
        <v>344</v>
      </c>
      <c r="I2197" s="1" t="str">
        <f ca="1">IFERROR(__xludf.DUMMYFUNCTION("GOOGLETRANSLATE(O2197,""en"",""pt"")"),"2")</f>
        <v>2</v>
      </c>
      <c r="J2197" s="1" t="str">
        <f ca="1">IFERROR(__xludf.DUMMYFUNCTION("GOOGLETRANSLATE(Q2197,""en"",""pt"")"),"Pacote de polietileno")</f>
        <v>Pacote de polietileno</v>
      </c>
      <c r="K2197" s="3">
        <v>44515</v>
      </c>
      <c r="L2197" s="3">
        <v>44517</v>
      </c>
      <c r="M2197" s="1">
        <v>251</v>
      </c>
      <c r="N2197" s="1" t="s">
        <v>11257</v>
      </c>
      <c r="O2197" s="1" t="s">
        <v>11456</v>
      </c>
      <c r="P2197" s="1">
        <v>251</v>
      </c>
      <c r="Q2197" s="1" t="s">
        <v>11457</v>
      </c>
      <c r="R2197">
        <f t="shared" ca="1" si="34"/>
        <v>0</v>
      </c>
      <c r="S2197">
        <f t="shared" ca="1" si="34"/>
        <v>0</v>
      </c>
    </row>
    <row r="2198" spans="1:19" ht="13.2">
      <c r="A2198" s="1" t="s">
        <v>11458</v>
      </c>
      <c r="B2198" s="1">
        <v>63</v>
      </c>
      <c r="C2198" s="1" t="str">
        <f ca="1">IFERROR(__xludf.DUMMYFUNCTION("GOOGLETRANSLATE(D2198,""en"",""pt"")"),"Grande")</f>
        <v>Grande</v>
      </c>
      <c r="D2198" s="3">
        <v>43937</v>
      </c>
      <c r="E2198" s="1">
        <v>1</v>
      </c>
      <c r="F2198" s="2" t="str">
        <f ca="1">IFERROR(__xludf.DUMMYFUNCTION("GOOGLETRANSLATE(I2198,""en"",""pt"")"),"Leite")</f>
        <v>Leite</v>
      </c>
      <c r="G2198" s="1" t="s">
        <v>11459</v>
      </c>
      <c r="H2198" s="6">
        <v>45393</v>
      </c>
      <c r="I2198" s="1" t="str">
        <f ca="1">IFERROR(__xludf.DUMMYFUNCTION("GOOGLETRANSLATE(O2198,""en"",""pt"")"),"29")</f>
        <v>29</v>
      </c>
      <c r="J2198" s="1" t="str">
        <f ca="1">IFERROR(__xludf.DUMMYFUNCTION("GOOGLETRANSLATE(Q2198,""en"",""pt"")"),"Pacote Tetra")</f>
        <v>Pacote Tetra</v>
      </c>
      <c r="K2198" s="3">
        <v>43883</v>
      </c>
      <c r="L2198" s="3">
        <v>43912</v>
      </c>
      <c r="M2198" s="1">
        <v>199</v>
      </c>
      <c r="N2198" s="1" t="s">
        <v>11460</v>
      </c>
      <c r="O2198" s="1" t="s">
        <v>11461</v>
      </c>
      <c r="P2198" s="1">
        <v>709</v>
      </c>
      <c r="Q2198" s="1" t="s">
        <v>11462</v>
      </c>
      <c r="R2198">
        <f t="shared" ca="1" si="34"/>
        <v>0</v>
      </c>
      <c r="S2198">
        <f t="shared" ca="1" si="34"/>
        <v>1</v>
      </c>
    </row>
    <row r="2199" spans="1:19" ht="13.2">
      <c r="A2199" s="1" t="s">
        <v>11463</v>
      </c>
      <c r="B2199" s="1">
        <v>15</v>
      </c>
      <c r="C2199" s="1" t="str">
        <f ca="1">IFERROR(__xludf.DUMMYFUNCTION("GOOGLETRANSLATE(D2199,""en"",""pt"")"),"Pequeno")</f>
        <v>Pequeno</v>
      </c>
      <c r="D2199" s="3">
        <v>44598</v>
      </c>
      <c r="E2199" s="1">
        <v>7</v>
      </c>
      <c r="F2199" s="2" t="str">
        <f ca="1">IFERROR(__xludf.DUMMYFUNCTION("GOOGLETRANSLATE(I2199,""en"",""pt"")"),"Lassi")</f>
        <v>Lassi</v>
      </c>
      <c r="G2199" s="1" t="s">
        <v>11464</v>
      </c>
      <c r="H2199" s="1" t="s">
        <v>11465</v>
      </c>
      <c r="I2199" s="1" t="str">
        <f ca="1">IFERROR(__xludf.DUMMYFUNCTION("GOOGLETRANSLATE(O2199,""en"",""pt"")"),"13")</f>
        <v>13</v>
      </c>
      <c r="J2199" s="1" t="str">
        <f ca="1">IFERROR(__xludf.DUMMYFUNCTION("GOOGLETRANSLATE(Q2199,""en"",""pt"")"),"Refrigerado")</f>
        <v>Refrigerado</v>
      </c>
      <c r="K2199" s="3">
        <v>44587</v>
      </c>
      <c r="L2199" s="3">
        <v>44600</v>
      </c>
      <c r="M2199" s="1">
        <v>302</v>
      </c>
      <c r="N2199" s="1" t="s">
        <v>11466</v>
      </c>
      <c r="O2199" s="1" t="s">
        <v>11467</v>
      </c>
      <c r="P2199" s="1">
        <v>326</v>
      </c>
      <c r="Q2199" s="1" t="s">
        <v>11468</v>
      </c>
      <c r="R2199">
        <f t="shared" ca="1" si="34"/>
        <v>0</v>
      </c>
      <c r="S2199">
        <f t="shared" ca="1" si="34"/>
        <v>0</v>
      </c>
    </row>
    <row r="2200" spans="1:19" ht="13.2">
      <c r="A2200" s="1" t="s">
        <v>11469</v>
      </c>
      <c r="B2200" s="1">
        <v>82</v>
      </c>
      <c r="C2200" s="1" t="str">
        <f ca="1">IFERROR(__xludf.DUMMYFUNCTION("GOOGLETRANSLATE(D2200,""en"",""pt"")"),"Grande")</f>
        <v>Grande</v>
      </c>
      <c r="D2200" s="3">
        <v>43868</v>
      </c>
      <c r="E2200" s="1">
        <v>5</v>
      </c>
      <c r="F2200" s="2" t="str">
        <f ca="1">IFERROR(__xludf.DUMMYFUNCTION("GOOGLETRANSLATE(I2200,""en"",""pt"")"),"Sorvete")</f>
        <v>Sorvete</v>
      </c>
      <c r="G2200" s="1" t="s">
        <v>11470</v>
      </c>
      <c r="H2200" s="1" t="s">
        <v>3329</v>
      </c>
      <c r="I2200" s="1" t="str">
        <f ca="1">IFERROR(__xludf.DUMMYFUNCTION("GOOGLETRANSLATE(O2200,""en"",""pt"")"),"30")</f>
        <v>30</v>
      </c>
      <c r="J2200" s="1" t="str">
        <f ca="1">IFERROR(__xludf.DUMMYFUNCTION("GOOGLETRANSLATE(Q2200,""en"",""pt"")"),"Congeladas")</f>
        <v>Congeladas</v>
      </c>
      <c r="K2200" s="3">
        <v>43852</v>
      </c>
      <c r="L2200" s="3">
        <v>43882</v>
      </c>
      <c r="M2200" s="1">
        <v>325</v>
      </c>
      <c r="N2200" s="1" t="s">
        <v>11471</v>
      </c>
      <c r="O2200" s="1" t="s">
        <v>11472</v>
      </c>
      <c r="P2200" s="1">
        <v>348</v>
      </c>
      <c r="Q2200" s="1" t="s">
        <v>11474</v>
      </c>
      <c r="R2200">
        <f t="shared" ca="1" si="34"/>
        <v>1</v>
      </c>
      <c r="S2200">
        <f t="shared" ca="1" si="34"/>
        <v>0</v>
      </c>
    </row>
    <row r="2201" spans="1:19" ht="13.2">
      <c r="A2201" s="1" t="s">
        <v>11475</v>
      </c>
      <c r="B2201" s="1">
        <v>86</v>
      </c>
      <c r="C2201" s="1" t="str">
        <f ca="1">IFERROR(__xludf.DUMMYFUNCTION("GOOGLETRANSLATE(D2201,""en"",""pt"")"),"Médio")</f>
        <v>Médio</v>
      </c>
      <c r="D2201" s="3">
        <v>44701</v>
      </c>
      <c r="E2201" s="1">
        <v>1</v>
      </c>
      <c r="F2201" s="2" t="str">
        <f ca="1">IFERROR(__xludf.DUMMYFUNCTION("GOOGLETRANSLATE(I2201,""en"",""pt"")"),"Leite")</f>
        <v>Leite</v>
      </c>
      <c r="G2201" s="1" t="s">
        <v>11476</v>
      </c>
      <c r="H2201" s="1" t="s">
        <v>8269</v>
      </c>
      <c r="I2201" s="1" t="str">
        <f ca="1">IFERROR(__xludf.DUMMYFUNCTION("GOOGLETRANSLATE(O2201,""en"",""pt"")"),"1")</f>
        <v>1</v>
      </c>
      <c r="J2201" s="1" t="str">
        <f ca="1">IFERROR(__xludf.DUMMYFUNCTION("GOOGLETRANSLATE(Q2201,""en"",""pt"")"),"Pacote de polietileno")</f>
        <v>Pacote de polietileno</v>
      </c>
      <c r="K2201" s="3">
        <v>44698</v>
      </c>
      <c r="L2201" s="3">
        <v>44699</v>
      </c>
      <c r="M2201" s="1">
        <v>41</v>
      </c>
      <c r="N2201" s="1" t="s">
        <v>11477</v>
      </c>
      <c r="O2201" s="1" t="s">
        <v>11478</v>
      </c>
      <c r="P2201" s="1">
        <v>55</v>
      </c>
      <c r="Q2201" s="1" t="s">
        <v>388</v>
      </c>
      <c r="R2201">
        <f t="shared" ca="1" si="34"/>
        <v>1</v>
      </c>
      <c r="S2201">
        <f t="shared" ca="1" si="34"/>
        <v>1</v>
      </c>
    </row>
    <row r="2202" spans="1:19" ht="13.2">
      <c r="A2202" s="1" t="s">
        <v>11479</v>
      </c>
      <c r="B2202" s="1">
        <v>14</v>
      </c>
      <c r="C2202" s="1" t="str">
        <f ca="1">IFERROR(__xludf.DUMMYFUNCTION("GOOGLETRANSLATE(D2202,""en"",""pt"")"),"Médio")</f>
        <v>Médio</v>
      </c>
      <c r="D2202" s="3">
        <v>44905</v>
      </c>
      <c r="E2202" s="1">
        <v>4</v>
      </c>
      <c r="F2202" s="2" t="str">
        <f ca="1">IFERROR(__xludf.DUMMYFUNCTION("GOOGLETRANSLATE(I2202,""en"",""pt"")"),"Iogurte")</f>
        <v>Iogurte</v>
      </c>
      <c r="G2202" s="1" t="s">
        <v>11480</v>
      </c>
      <c r="H2202" s="1" t="s">
        <v>9220</v>
      </c>
      <c r="I2202" s="1" t="str">
        <f ca="1">IFERROR(__xludf.DUMMYFUNCTION("GOOGLETRANSLATE(O2202,""en"",""pt"")"),"24")</f>
        <v>24</v>
      </c>
      <c r="J2202" s="1" t="str">
        <f ca="1">IFERROR(__xludf.DUMMYFUNCTION("GOOGLETRANSLATE(Q2202,""en"",""pt"")"),"Refrigerado")</f>
        <v>Refrigerado</v>
      </c>
      <c r="K2202" s="3">
        <v>44898</v>
      </c>
      <c r="L2202" s="3">
        <v>44922</v>
      </c>
      <c r="M2202" s="1">
        <v>5</v>
      </c>
      <c r="N2202" s="1" t="s">
        <v>11481</v>
      </c>
      <c r="O2202" s="1" t="s">
        <v>11482</v>
      </c>
      <c r="P2202" s="1">
        <v>307</v>
      </c>
      <c r="Q2202" s="1" t="s">
        <v>4578</v>
      </c>
      <c r="R2202">
        <f t="shared" ca="1" si="34"/>
        <v>1</v>
      </c>
      <c r="S2202">
        <f t="shared" ca="1" si="34"/>
        <v>1</v>
      </c>
    </row>
    <row r="2203" spans="1:19" ht="13.2">
      <c r="A2203" s="1" t="s">
        <v>11484</v>
      </c>
      <c r="B2203" s="1">
        <v>61</v>
      </c>
      <c r="C2203" s="1" t="str">
        <f ca="1">IFERROR(__xludf.DUMMYFUNCTION("GOOGLETRANSLATE(D2203,""en"",""pt"")"),"Grande")</f>
        <v>Grande</v>
      </c>
      <c r="D2203" s="3">
        <v>43544</v>
      </c>
      <c r="E2203" s="1">
        <v>3</v>
      </c>
      <c r="F2203" s="2" t="str">
        <f ca="1">IFERROR(__xludf.DUMMYFUNCTION("GOOGLETRANSLATE(I2203,""en"",""pt"")"),"Queijo")</f>
        <v>Queijo</v>
      </c>
      <c r="G2203" s="1" t="s">
        <v>11485</v>
      </c>
      <c r="H2203" s="1" t="s">
        <v>2459</v>
      </c>
      <c r="I2203" s="1" t="str">
        <f ca="1">IFERROR(__xludf.DUMMYFUNCTION("GOOGLETRANSLATE(O2203,""en"",""pt"")"),"89")</f>
        <v>89</v>
      </c>
      <c r="J2203" s="1" t="str">
        <f ca="1">IFERROR(__xludf.DUMMYFUNCTION("GOOGLETRANSLATE(Q2203,""en"",""pt"")"),"Congeladas")</f>
        <v>Congeladas</v>
      </c>
      <c r="K2203" s="3">
        <v>43511</v>
      </c>
      <c r="L2203" s="3">
        <v>43600</v>
      </c>
      <c r="M2203" s="1">
        <v>322</v>
      </c>
      <c r="N2203" s="1" t="s">
        <v>11486</v>
      </c>
      <c r="O2203" s="1" t="s">
        <v>11487</v>
      </c>
      <c r="P2203" s="1">
        <v>73</v>
      </c>
      <c r="Q2203" s="1" t="s">
        <v>11488</v>
      </c>
      <c r="R2203">
        <f t="shared" ca="1" si="34"/>
        <v>1</v>
      </c>
      <c r="S2203">
        <f t="shared" ca="1" si="34"/>
        <v>1</v>
      </c>
    </row>
    <row r="2204" spans="1:19" ht="13.2">
      <c r="A2204" s="1" t="s">
        <v>11489</v>
      </c>
      <c r="B2204" s="1">
        <v>62</v>
      </c>
      <c r="C2204" s="1" t="str">
        <f ca="1">IFERROR(__xludf.DUMMYFUNCTION("GOOGLETRANSLATE(D2204,""en"",""pt"")"),"Grande")</f>
        <v>Grande</v>
      </c>
      <c r="D2204" s="3">
        <v>44442</v>
      </c>
      <c r="E2204" s="1">
        <v>10</v>
      </c>
      <c r="F2204" s="2" t="str">
        <f ca="1">IFERROR(__xludf.DUMMYFUNCTION("GOOGLETRANSLATE(I2204,""en"",""pt"")"),"ghee")</f>
        <v>ghee</v>
      </c>
      <c r="G2204" s="1" t="s">
        <v>11490</v>
      </c>
      <c r="H2204" s="4">
        <v>45456</v>
      </c>
      <c r="I2204" s="1" t="str">
        <f ca="1">IFERROR(__xludf.DUMMYFUNCTION("GOOGLETRANSLATE(O2204,""en"",""pt"")"),"116")</f>
        <v>116</v>
      </c>
      <c r="J2204" s="1" t="str">
        <f ca="1">IFERROR(__xludf.DUMMYFUNCTION("GOOGLETRANSLATE(Q2204,""en"",""pt"")"),"Ambiente")</f>
        <v>Ambiente</v>
      </c>
      <c r="K2204" s="3">
        <v>44424</v>
      </c>
      <c r="L2204" s="3">
        <v>44540</v>
      </c>
      <c r="M2204" s="1">
        <v>42</v>
      </c>
      <c r="N2204" s="1" t="s">
        <v>11491</v>
      </c>
      <c r="O2204" s="1" t="s">
        <v>11492</v>
      </c>
      <c r="P2204" s="1">
        <v>67</v>
      </c>
      <c r="Q2204" s="1" t="s">
        <v>3031</v>
      </c>
      <c r="R2204">
        <f t="shared" ca="1" si="34"/>
        <v>0</v>
      </c>
      <c r="S2204">
        <f t="shared" ca="1" si="34"/>
        <v>1</v>
      </c>
    </row>
    <row r="2205" spans="1:19" ht="13.2">
      <c r="A2205" s="1" t="s">
        <v>4457</v>
      </c>
      <c r="B2205" s="1">
        <v>52</v>
      </c>
      <c r="C2205" s="1" t="str">
        <f ca="1">IFERROR(__xludf.DUMMYFUNCTION("GOOGLETRANSLATE(D2205,""en"",""pt"")"),"Médio")</f>
        <v>Médio</v>
      </c>
      <c r="D2205" s="3">
        <v>44266</v>
      </c>
      <c r="E2205" s="1">
        <v>10</v>
      </c>
      <c r="F2205" s="2" t="str">
        <f ca="1">IFERROR(__xludf.DUMMYFUNCTION("GOOGLETRANSLATE(I2205,""en"",""pt"")"),"ghee")</f>
        <v>ghee</v>
      </c>
      <c r="G2205" s="1" t="s">
        <v>11493</v>
      </c>
      <c r="H2205" s="1" t="s">
        <v>6416</v>
      </c>
      <c r="I2205" s="1" t="str">
        <f ca="1">IFERROR(__xludf.DUMMYFUNCTION("GOOGLETRANSLATE(O2205,""en"",""pt"")"),"118")</f>
        <v>118</v>
      </c>
      <c r="J2205" s="1" t="str">
        <f ca="1">IFERROR(__xludf.DUMMYFUNCTION("GOOGLETRANSLATE(Q2205,""en"",""pt"")"),"Ambiente")</f>
        <v>Ambiente</v>
      </c>
      <c r="K2205" s="3">
        <v>44248</v>
      </c>
      <c r="L2205" s="3">
        <v>44366</v>
      </c>
      <c r="M2205" s="1">
        <v>310</v>
      </c>
      <c r="N2205" s="1" t="s">
        <v>11494</v>
      </c>
      <c r="O2205" s="5">
        <v>2534055</v>
      </c>
      <c r="P2205" s="1">
        <v>396</v>
      </c>
      <c r="Q2205" s="1" t="s">
        <v>11495</v>
      </c>
      <c r="R2205">
        <f t="shared" ca="1" si="34"/>
        <v>0</v>
      </c>
      <c r="S2205">
        <f t="shared" ca="1" si="34"/>
        <v>1</v>
      </c>
    </row>
    <row r="2206" spans="1:19" ht="13.2">
      <c r="A2206" s="1" t="s">
        <v>11496</v>
      </c>
      <c r="B2206" s="1">
        <v>18</v>
      </c>
      <c r="C2206" s="1" t="str">
        <f ca="1">IFERROR(__xludf.DUMMYFUNCTION("GOOGLETRANSLATE(D2206,""en"",""pt"")"),"Médio")</f>
        <v>Médio</v>
      </c>
      <c r="D2206" s="3">
        <v>44129</v>
      </c>
      <c r="E2206" s="1">
        <v>5</v>
      </c>
      <c r="F2206" s="2" t="str">
        <f ca="1">IFERROR(__xludf.DUMMYFUNCTION("GOOGLETRANSLATE(I2206,""en"",""pt"")"),"Sorvete")</f>
        <v>Sorvete</v>
      </c>
      <c r="G2206" s="1" t="s">
        <v>11497</v>
      </c>
      <c r="H2206" s="1" t="s">
        <v>212</v>
      </c>
      <c r="I2206" s="1" t="str">
        <f ca="1">IFERROR(__xludf.DUMMYFUNCTION("GOOGLETRANSLATE(O2206,""en"",""pt"")"),"25")</f>
        <v>25</v>
      </c>
      <c r="J2206" s="1" t="str">
        <f ca="1">IFERROR(__xludf.DUMMYFUNCTION("GOOGLETRANSLATE(Q2206,""en"",""pt"")"),"Congeladas")</f>
        <v>Congeladas</v>
      </c>
      <c r="K2206" s="3">
        <v>44070</v>
      </c>
      <c r="L2206" s="3">
        <v>44095</v>
      </c>
      <c r="M2206" s="1">
        <v>552</v>
      </c>
      <c r="N2206" s="1" t="s">
        <v>7377</v>
      </c>
      <c r="O2206" s="1" t="s">
        <v>11498</v>
      </c>
      <c r="P2206" s="1">
        <v>355</v>
      </c>
      <c r="Q2206" s="1" t="s">
        <v>11499</v>
      </c>
      <c r="R2206">
        <f t="shared" ca="1" si="34"/>
        <v>1</v>
      </c>
      <c r="S2206">
        <f t="shared" ca="1" si="34"/>
        <v>0</v>
      </c>
    </row>
    <row r="2207" spans="1:19" ht="13.2">
      <c r="A2207" s="1" t="s">
        <v>11500</v>
      </c>
      <c r="B2207" s="1">
        <v>74</v>
      </c>
      <c r="C2207" s="1" t="str">
        <f ca="1">IFERROR(__xludf.DUMMYFUNCTION("GOOGLETRANSLATE(D2207,""en"",""pt"")"),"Pequeno")</f>
        <v>Pequeno</v>
      </c>
      <c r="D2207" s="3">
        <v>44659</v>
      </c>
      <c r="E2207" s="1">
        <v>2</v>
      </c>
      <c r="F2207" s="2" t="str">
        <f ca="1">IFERROR(__xludf.DUMMYFUNCTION("GOOGLETRANSLATE(I2207,""en"",""pt"")"),"Manteiga")</f>
        <v>Manteiga</v>
      </c>
      <c r="G2207" s="1" t="s">
        <v>11501</v>
      </c>
      <c r="H2207" s="1" t="s">
        <v>3126</v>
      </c>
      <c r="I2207" s="1" t="str">
        <f ca="1">IFERROR(__xludf.DUMMYFUNCTION("GOOGLETRANSLATE(O2207,""en"",""pt"")"),"28")</f>
        <v>28</v>
      </c>
      <c r="J2207" s="1" t="str">
        <f ca="1">IFERROR(__xludf.DUMMYFUNCTION("GOOGLETRANSLATE(Q2207,""en"",""pt"")"),"Refrigerado")</f>
        <v>Refrigerado</v>
      </c>
      <c r="K2207" s="3">
        <v>44613</v>
      </c>
      <c r="L2207" s="3">
        <v>44641</v>
      </c>
      <c r="M2207" s="1">
        <v>302</v>
      </c>
      <c r="N2207" s="1" t="s">
        <v>11502</v>
      </c>
      <c r="O2207" s="1" t="s">
        <v>11503</v>
      </c>
      <c r="P2207" s="1">
        <v>174</v>
      </c>
      <c r="Q2207" s="1" t="s">
        <v>5424</v>
      </c>
      <c r="R2207">
        <f t="shared" ca="1" si="34"/>
        <v>0</v>
      </c>
      <c r="S2207">
        <f t="shared" ca="1" si="34"/>
        <v>1</v>
      </c>
    </row>
    <row r="2208" spans="1:19" ht="13.2">
      <c r="A2208" s="1" t="s">
        <v>11504</v>
      </c>
      <c r="B2208" s="1">
        <v>18</v>
      </c>
      <c r="C2208" s="1" t="str">
        <f ca="1">IFERROR(__xludf.DUMMYFUNCTION("GOOGLETRANSLATE(D2208,""en"",""pt"")"),"Pequeno")</f>
        <v>Pequeno</v>
      </c>
      <c r="D2208" s="3">
        <v>44307</v>
      </c>
      <c r="E2208" s="1">
        <v>7</v>
      </c>
      <c r="F2208" s="2" t="str">
        <f ca="1">IFERROR(__xludf.DUMMYFUNCTION("GOOGLETRANSLATE(I2208,""en"",""pt"")"),"Lassi")</f>
        <v>Lassi</v>
      </c>
      <c r="G2208" s="1" t="s">
        <v>2268</v>
      </c>
      <c r="H2208" s="1" t="s">
        <v>3445</v>
      </c>
      <c r="I2208" s="1" t="str">
        <f ca="1">IFERROR(__xludf.DUMMYFUNCTION("GOOGLETRANSLATE(O2208,""en"",""pt"")"),"14")</f>
        <v>14</v>
      </c>
      <c r="J2208" s="1" t="str">
        <f ca="1">IFERROR(__xludf.DUMMYFUNCTION("GOOGLETRANSLATE(Q2208,""en"",""pt"")"),"Refrigerado")</f>
        <v>Refrigerado</v>
      </c>
      <c r="K2208" s="3">
        <v>44279</v>
      </c>
      <c r="L2208" s="3">
        <v>44293</v>
      </c>
      <c r="M2208" s="1">
        <v>274</v>
      </c>
      <c r="N2208" s="1" t="s">
        <v>9816</v>
      </c>
      <c r="O2208" s="1" t="s">
        <v>11505</v>
      </c>
      <c r="P2208" s="1">
        <v>647</v>
      </c>
      <c r="Q2208" s="1" t="s">
        <v>11506</v>
      </c>
      <c r="R2208">
        <f t="shared" ca="1" si="34"/>
        <v>1</v>
      </c>
      <c r="S2208">
        <f t="shared" ca="1" si="34"/>
        <v>0</v>
      </c>
    </row>
    <row r="2209" spans="1:19" ht="13.2">
      <c r="A2209" s="1" t="s">
        <v>11507</v>
      </c>
      <c r="B2209" s="1">
        <v>62</v>
      </c>
      <c r="C2209" s="1" t="str">
        <f ca="1">IFERROR(__xludf.DUMMYFUNCTION("GOOGLETRANSLATE(D2209,""en"",""pt"")"),"Grande")</f>
        <v>Grande</v>
      </c>
      <c r="D2209" s="3">
        <v>44060</v>
      </c>
      <c r="E2209" s="1">
        <v>5</v>
      </c>
      <c r="F2209" s="2" t="str">
        <f ca="1">IFERROR(__xludf.DUMMYFUNCTION("GOOGLETRANSLATE(I2209,""en"",""pt"")"),"Sorvete")</f>
        <v>Sorvete</v>
      </c>
      <c r="G2209" s="1" t="s">
        <v>10073</v>
      </c>
      <c r="H2209" s="1" t="s">
        <v>2724</v>
      </c>
      <c r="I2209" s="1" t="str">
        <f ca="1">IFERROR(__xludf.DUMMYFUNCTION("GOOGLETRANSLATE(O2209,""en"",""pt"")"),"22")</f>
        <v>22</v>
      </c>
      <c r="J2209" s="1" t="str">
        <f ca="1">IFERROR(__xludf.DUMMYFUNCTION("GOOGLETRANSLATE(Q2209,""en"",""pt"")"),"Congeladas")</f>
        <v>Congeladas</v>
      </c>
      <c r="K2209" s="3">
        <v>44034</v>
      </c>
      <c r="L2209" s="3">
        <v>44056</v>
      </c>
      <c r="M2209" s="1">
        <v>144</v>
      </c>
      <c r="N2209" s="1" t="s">
        <v>541</v>
      </c>
      <c r="O2209" s="1" t="s">
        <v>11508</v>
      </c>
      <c r="P2209" s="1">
        <v>106</v>
      </c>
      <c r="Q2209" s="1" t="s">
        <v>11510</v>
      </c>
      <c r="R2209">
        <f t="shared" ca="1" si="34"/>
        <v>0</v>
      </c>
      <c r="S2209">
        <f t="shared" ca="1" si="34"/>
        <v>0</v>
      </c>
    </row>
    <row r="2210" spans="1:19" ht="13.2">
      <c r="A2210" s="1" t="s">
        <v>11511</v>
      </c>
      <c r="B2210" s="1">
        <v>13</v>
      </c>
      <c r="C2210" s="1" t="str">
        <f ca="1">IFERROR(__xludf.DUMMYFUNCTION("GOOGLETRANSLATE(D2210,""en"",""pt"")"),"Grande")</f>
        <v>Grande</v>
      </c>
      <c r="D2210" s="3">
        <v>43999</v>
      </c>
      <c r="E2210" s="1">
        <v>8</v>
      </c>
      <c r="F2210" s="2" t="str">
        <f ca="1">IFERROR(__xludf.DUMMYFUNCTION("GOOGLETRANSLATE(I2210,""en"",""pt"")"),"Soro de leite coalhado")</f>
        <v>Soro de leite coalhado</v>
      </c>
      <c r="G2210" s="1" t="s">
        <v>11512</v>
      </c>
      <c r="H2210" s="1" t="s">
        <v>2757</v>
      </c>
      <c r="I2210" s="1" t="str">
        <f ca="1">IFERROR(__xludf.DUMMYFUNCTION("GOOGLETRANSLATE(O2210,""en"",""pt"")"),"11")</f>
        <v>11</v>
      </c>
      <c r="J2210" s="1" t="str">
        <f ca="1">IFERROR(__xludf.DUMMYFUNCTION("GOOGLETRANSLATE(Q2210,""en"",""pt"")"),"Refrigerado")</f>
        <v>Refrigerado</v>
      </c>
      <c r="K2210" s="3">
        <v>43961</v>
      </c>
      <c r="L2210" s="3">
        <v>43972</v>
      </c>
      <c r="M2210" s="1">
        <v>90</v>
      </c>
      <c r="N2210" s="1" t="s">
        <v>3891</v>
      </c>
      <c r="O2210" s="5">
        <v>2453122</v>
      </c>
      <c r="P2210" s="1">
        <v>91</v>
      </c>
      <c r="Q2210" s="1" t="s">
        <v>2623</v>
      </c>
      <c r="R2210">
        <f t="shared" ca="1" si="34"/>
        <v>1</v>
      </c>
      <c r="S2210">
        <f t="shared" ca="1" si="34"/>
        <v>1</v>
      </c>
    </row>
    <row r="2211" spans="1:19" ht="13.2">
      <c r="A2211" s="1" t="s">
        <v>11513</v>
      </c>
      <c r="B2211" s="1">
        <v>26</v>
      </c>
      <c r="C2211" s="1" t="str">
        <f ca="1">IFERROR(__xludf.DUMMYFUNCTION("GOOGLETRANSLATE(D2211,""en"",""pt"")"),"Grande")</f>
        <v>Grande</v>
      </c>
      <c r="D2211" s="3">
        <v>44839</v>
      </c>
      <c r="E2211" s="1">
        <v>9</v>
      </c>
      <c r="F2211" s="2" t="str">
        <f ca="1">IFERROR(__xludf.DUMMYFUNCTION("GOOGLETRANSLATE(I2211,""en"",""pt"")"),"Painel")</f>
        <v>Painel</v>
      </c>
      <c r="G2211" s="1" t="s">
        <v>11514</v>
      </c>
      <c r="H2211" s="1" t="s">
        <v>290</v>
      </c>
      <c r="I2211" s="1" t="str">
        <f ca="1">IFERROR(__xludf.DUMMYFUNCTION("GOOGLETRANSLATE(O2211,""en"",""pt"")"),"11")</f>
        <v>11</v>
      </c>
      <c r="J2211" s="1" t="str">
        <f ca="1">IFERROR(__xludf.DUMMYFUNCTION("GOOGLETRANSLATE(Q2211,""en"",""pt"")"),"Refrigerado")</f>
        <v>Refrigerado</v>
      </c>
      <c r="K2211" s="3">
        <v>44836</v>
      </c>
      <c r="L2211" s="3">
        <v>44847</v>
      </c>
      <c r="M2211" s="1">
        <v>777</v>
      </c>
      <c r="N2211" s="1" t="s">
        <v>10184</v>
      </c>
      <c r="O2211" s="1" t="s">
        <v>11515</v>
      </c>
      <c r="P2211" s="1">
        <v>162</v>
      </c>
      <c r="Q2211" s="1" t="s">
        <v>11516</v>
      </c>
      <c r="R2211">
        <f t="shared" ca="1" si="34"/>
        <v>0</v>
      </c>
      <c r="S2211">
        <f t="shared" ca="1" si="34"/>
        <v>1</v>
      </c>
    </row>
    <row r="2212" spans="1:19" ht="13.2">
      <c r="A2212" s="1" t="s">
        <v>11517</v>
      </c>
      <c r="B2212" s="1">
        <v>28</v>
      </c>
      <c r="C2212" s="1" t="str">
        <f ca="1">IFERROR(__xludf.DUMMYFUNCTION("GOOGLETRANSLATE(D2212,""en"",""pt"")"),"Pequeno")</f>
        <v>Pequeno</v>
      </c>
      <c r="D2212" s="3">
        <v>44460</v>
      </c>
      <c r="E2212" s="1">
        <v>7</v>
      </c>
      <c r="F2212" s="2" t="str">
        <f ca="1">IFERROR(__xludf.DUMMYFUNCTION("GOOGLETRANSLATE(I2212,""en"",""pt"")"),"Lassi")</f>
        <v>Lassi</v>
      </c>
      <c r="G2212" s="1" t="s">
        <v>11518</v>
      </c>
      <c r="H2212" s="1" t="s">
        <v>11519</v>
      </c>
      <c r="I2212" s="1" t="str">
        <f ca="1">IFERROR(__xludf.DUMMYFUNCTION("GOOGLETRANSLATE(O2212,""en"",""pt"")"),"15")</f>
        <v>15</v>
      </c>
      <c r="J2212" s="1" t="str">
        <f ca="1">IFERROR(__xludf.DUMMYFUNCTION("GOOGLETRANSLATE(Q2212,""en"",""pt"")"),"Refrigerado")</f>
        <v>Refrigerado</v>
      </c>
      <c r="K2212" s="3">
        <v>44408</v>
      </c>
      <c r="L2212" s="3">
        <v>44423</v>
      </c>
      <c r="M2212" s="1">
        <v>92</v>
      </c>
      <c r="N2212" s="1" t="s">
        <v>8761</v>
      </c>
      <c r="O2212" s="7">
        <v>271955</v>
      </c>
      <c r="P2212" s="1">
        <v>70</v>
      </c>
      <c r="Q2212" s="6">
        <v>45316</v>
      </c>
      <c r="R2212">
        <f t="shared" ca="1" si="34"/>
        <v>1</v>
      </c>
      <c r="S2212">
        <f t="shared" ca="1" si="34"/>
        <v>1</v>
      </c>
    </row>
    <row r="2213" spans="1:19" ht="13.2">
      <c r="A2213" s="1" t="s">
        <v>11521</v>
      </c>
      <c r="B2213" s="1">
        <v>84</v>
      </c>
      <c r="C2213" s="1" t="str">
        <f ca="1">IFERROR(__xludf.DUMMYFUNCTION("GOOGLETRANSLATE(D2213,""en"",""pt"")"),"Pequeno")</f>
        <v>Pequeno</v>
      </c>
      <c r="D2213" s="3">
        <v>44539</v>
      </c>
      <c r="E2213" s="1">
        <v>8</v>
      </c>
      <c r="F2213" s="2" t="str">
        <f ca="1">IFERROR(__xludf.DUMMYFUNCTION("GOOGLETRANSLATE(I2213,""en"",""pt"")"),"Soro de leite coalhado")</f>
        <v>Soro de leite coalhado</v>
      </c>
      <c r="G2213" s="1" t="s">
        <v>11522</v>
      </c>
      <c r="H2213" s="1" t="s">
        <v>817</v>
      </c>
      <c r="I2213" s="1" t="str">
        <f ca="1">IFERROR(__xludf.DUMMYFUNCTION("GOOGLETRANSLATE(O2213,""en"",""pt"")"),"7")</f>
        <v>7</v>
      </c>
      <c r="J2213" s="1" t="str">
        <f ca="1">IFERROR(__xludf.DUMMYFUNCTION("GOOGLETRANSLATE(Q2213,""en"",""pt"")"),"Refrigerado")</f>
        <v>Refrigerado</v>
      </c>
      <c r="K2213" s="3">
        <v>44536</v>
      </c>
      <c r="L2213" s="3">
        <v>44543</v>
      </c>
      <c r="M2213" s="1">
        <v>115</v>
      </c>
      <c r="N2213" s="6">
        <v>45457</v>
      </c>
      <c r="O2213" s="5" t="s">
        <v>11523</v>
      </c>
      <c r="P2213" s="1">
        <v>546</v>
      </c>
      <c r="Q2213" s="1" t="s">
        <v>11524</v>
      </c>
      <c r="R2213">
        <f t="shared" ca="1" si="34"/>
        <v>1</v>
      </c>
      <c r="S2213">
        <f t="shared" ca="1" si="34"/>
        <v>0</v>
      </c>
    </row>
    <row r="2214" spans="1:19" ht="13.2">
      <c r="A2214" s="1" t="s">
        <v>11525</v>
      </c>
      <c r="B2214" s="1">
        <v>66</v>
      </c>
      <c r="C2214" s="1" t="str">
        <f ca="1">IFERROR(__xludf.DUMMYFUNCTION("GOOGLETRANSLATE(D2214,""en"",""pt"")"),"Grande")</f>
        <v>Grande</v>
      </c>
      <c r="D2214" s="3">
        <v>44845</v>
      </c>
      <c r="E2214" s="1">
        <v>5</v>
      </c>
      <c r="F2214" s="2" t="str">
        <f ca="1">IFERROR(__xludf.DUMMYFUNCTION("GOOGLETRANSLATE(I2214,""en"",""pt"")"),"Sorvete")</f>
        <v>Sorvete</v>
      </c>
      <c r="G2214" s="1" t="s">
        <v>11526</v>
      </c>
      <c r="H2214" s="1" t="s">
        <v>686</v>
      </c>
      <c r="I2214" s="1" t="str">
        <f ca="1">IFERROR(__xludf.DUMMYFUNCTION("GOOGLETRANSLATE(O2214,""en"",""pt"")"),"25")</f>
        <v>25</v>
      </c>
      <c r="J2214" s="1" t="str">
        <f ca="1">IFERROR(__xludf.DUMMYFUNCTION("GOOGLETRANSLATE(Q2214,""en"",""pt"")"),"Congeladas")</f>
        <v>Congeladas</v>
      </c>
      <c r="K2214" s="3">
        <v>44817</v>
      </c>
      <c r="L2214" s="3">
        <v>44842</v>
      </c>
      <c r="M2214" s="1">
        <v>106</v>
      </c>
      <c r="N2214" s="1" t="s">
        <v>11527</v>
      </c>
      <c r="O2214" s="1" t="s">
        <v>11528</v>
      </c>
      <c r="P2214" s="1">
        <v>133</v>
      </c>
      <c r="Q2214" s="4">
        <v>45406</v>
      </c>
      <c r="R2214">
        <f t="shared" ca="1" si="34"/>
        <v>1</v>
      </c>
      <c r="S2214">
        <f t="shared" ca="1" si="34"/>
        <v>1</v>
      </c>
    </row>
    <row r="2215" spans="1:19" ht="13.2">
      <c r="A2215" s="1" t="s">
        <v>11530</v>
      </c>
      <c r="B2215" s="1">
        <v>33</v>
      </c>
      <c r="C2215" s="1" t="str">
        <f ca="1">IFERROR(__xludf.DUMMYFUNCTION("GOOGLETRANSLATE(D2215,""en"",""pt"")"),"Médio")</f>
        <v>Médio</v>
      </c>
      <c r="D2215" s="3">
        <v>44213</v>
      </c>
      <c r="E2215" s="1">
        <v>6</v>
      </c>
      <c r="F2215" s="2" t="str">
        <f ca="1">IFERROR(__xludf.DUMMYFUNCTION("GOOGLETRANSLATE(I2215,""en"",""pt"")"),"Coalhada")</f>
        <v>Coalhada</v>
      </c>
      <c r="G2215" s="1" t="s">
        <v>11531</v>
      </c>
      <c r="H2215" s="1" t="s">
        <v>1663</v>
      </c>
      <c r="I2215" s="1" t="str">
        <f ca="1">IFERROR(__xludf.DUMMYFUNCTION("GOOGLETRANSLATE(O2215,""en"",""pt"")"),"6")</f>
        <v>6</v>
      </c>
      <c r="J2215" s="1" t="str">
        <f ca="1">IFERROR(__xludf.DUMMYFUNCTION("GOOGLETRANSLATE(Q2215,""en"",""pt"")"),"Refrigerado")</f>
        <v>Refrigerado</v>
      </c>
      <c r="K2215" s="3">
        <v>44162</v>
      </c>
      <c r="L2215" s="3">
        <v>44168</v>
      </c>
      <c r="M2215" s="1">
        <v>1</v>
      </c>
      <c r="N2215" s="1" t="s">
        <v>11532</v>
      </c>
      <c r="O2215" s="1" t="s">
        <v>11532</v>
      </c>
      <c r="P2215" s="1">
        <v>0</v>
      </c>
      <c r="Q2215" s="1" t="s">
        <v>11534</v>
      </c>
      <c r="R2215">
        <f t="shared" ca="1" si="34"/>
        <v>1</v>
      </c>
      <c r="S2215">
        <f t="shared" ca="1" si="34"/>
        <v>0</v>
      </c>
    </row>
    <row r="2216" spans="1:19" ht="13.2">
      <c r="A2216" s="1" t="s">
        <v>11535</v>
      </c>
      <c r="B2216" s="1">
        <v>35</v>
      </c>
      <c r="C2216" s="1" t="str">
        <f ca="1">IFERROR(__xludf.DUMMYFUNCTION("GOOGLETRANSLATE(D2216,""en"",""pt"")"),"Grande")</f>
        <v>Grande</v>
      </c>
      <c r="D2216" s="3">
        <v>44911</v>
      </c>
      <c r="E2216" s="1">
        <v>8</v>
      </c>
      <c r="F2216" s="2" t="str">
        <f ca="1">IFERROR(__xludf.DUMMYFUNCTION("GOOGLETRANSLATE(I2216,""en"",""pt"")"),"Soro de leite coalhado")</f>
        <v>Soro de leite coalhado</v>
      </c>
      <c r="G2216" s="1" t="s">
        <v>11536</v>
      </c>
      <c r="H2216" s="1" t="s">
        <v>5694</v>
      </c>
      <c r="I2216" s="1" t="str">
        <f ca="1">IFERROR(__xludf.DUMMYFUNCTION("GOOGLETRANSLATE(O2216,""en"",""pt"")"),"12")</f>
        <v>12</v>
      </c>
      <c r="J2216" s="1" t="str">
        <f ca="1">IFERROR(__xludf.DUMMYFUNCTION("GOOGLETRANSLATE(Q2216,""en"",""pt"")"),"Refrigerado")</f>
        <v>Refrigerado</v>
      </c>
      <c r="K2216" s="3">
        <v>44875</v>
      </c>
      <c r="L2216" s="3">
        <v>44887</v>
      </c>
      <c r="M2216" s="1">
        <v>131</v>
      </c>
      <c r="N2216" s="1" t="s">
        <v>11537</v>
      </c>
      <c r="O2216" s="1" t="s">
        <v>11538</v>
      </c>
      <c r="P2216" s="1">
        <v>587</v>
      </c>
      <c r="Q2216" s="1" t="s">
        <v>11540</v>
      </c>
      <c r="R2216">
        <f t="shared" ca="1" si="34"/>
        <v>1</v>
      </c>
      <c r="S2216">
        <f t="shared" ca="1" si="34"/>
        <v>0</v>
      </c>
    </row>
    <row r="2217" spans="1:19" ht="13.2">
      <c r="A2217" s="1" t="s">
        <v>11541</v>
      </c>
      <c r="B2217" s="1">
        <v>37</v>
      </c>
      <c r="C2217" s="1" t="str">
        <f ca="1">IFERROR(__xludf.DUMMYFUNCTION("GOOGLETRANSLATE(D2217,""en"",""pt"")"),"Grande")</f>
        <v>Grande</v>
      </c>
      <c r="D2217" s="3">
        <v>43491</v>
      </c>
      <c r="E2217" s="1">
        <v>1</v>
      </c>
      <c r="F2217" s="2" t="str">
        <f ca="1">IFERROR(__xludf.DUMMYFUNCTION("GOOGLETRANSLATE(I2217,""en"",""pt"")"),"Leite")</f>
        <v>Leite</v>
      </c>
      <c r="G2217" s="1" t="s">
        <v>11542</v>
      </c>
      <c r="H2217" s="1" t="s">
        <v>6726</v>
      </c>
      <c r="I2217" s="1" t="str">
        <f ca="1">IFERROR(__xludf.DUMMYFUNCTION("GOOGLETRANSLATE(O2217,""en"",""pt"")"),"2")</f>
        <v>2</v>
      </c>
      <c r="J2217" s="1" t="str">
        <f ca="1">IFERROR(__xludf.DUMMYFUNCTION("GOOGLETRANSLATE(Q2217,""en"",""pt"")"),"Pacote de polietileno")</f>
        <v>Pacote de polietileno</v>
      </c>
      <c r="K2217" s="3">
        <v>43486</v>
      </c>
      <c r="L2217" s="3">
        <v>43488</v>
      </c>
      <c r="M2217" s="1">
        <v>611</v>
      </c>
      <c r="N2217" s="1" t="s">
        <v>1134</v>
      </c>
      <c r="O2217" s="1" t="s">
        <v>11543</v>
      </c>
      <c r="P2217" s="1">
        <v>253</v>
      </c>
      <c r="Q2217" s="1" t="s">
        <v>3855</v>
      </c>
      <c r="R2217">
        <f t="shared" ca="1" si="34"/>
        <v>0</v>
      </c>
      <c r="S2217">
        <f t="shared" ca="1" si="34"/>
        <v>0</v>
      </c>
    </row>
    <row r="2218" spans="1:19" ht="13.2">
      <c r="A2218" s="1" t="s">
        <v>11544</v>
      </c>
      <c r="B2218" s="1">
        <v>90</v>
      </c>
      <c r="C2218" s="1" t="str">
        <f ca="1">IFERROR(__xludf.DUMMYFUNCTION("GOOGLETRANSLATE(D2218,""en"",""pt"")"),"Médio")</f>
        <v>Médio</v>
      </c>
      <c r="D2218" s="3">
        <v>43914</v>
      </c>
      <c r="E2218" s="1">
        <v>5</v>
      </c>
      <c r="F2218" s="2" t="str">
        <f ca="1">IFERROR(__xludf.DUMMYFUNCTION("GOOGLETRANSLATE(I2218,""en"",""pt"")"),"Sorvete")</f>
        <v>Sorvete</v>
      </c>
      <c r="G2218" s="1" t="s">
        <v>9724</v>
      </c>
      <c r="H2218" s="1" t="s">
        <v>2812</v>
      </c>
      <c r="I2218" s="1" t="str">
        <f ca="1">IFERROR(__xludf.DUMMYFUNCTION("GOOGLETRANSLATE(O2218,""en"",""pt"")"),"29")</f>
        <v>29</v>
      </c>
      <c r="J2218" s="1" t="str">
        <f ca="1">IFERROR(__xludf.DUMMYFUNCTION("GOOGLETRANSLATE(Q2218,""en"",""pt"")"),"Congeladas")</f>
        <v>Congeladas</v>
      </c>
      <c r="K2218" s="3">
        <v>43911</v>
      </c>
      <c r="L2218" s="3">
        <v>43940</v>
      </c>
      <c r="M2218" s="1">
        <v>96</v>
      </c>
      <c r="N2218" s="1" t="s">
        <v>10616</v>
      </c>
      <c r="O2218" s="1" t="s">
        <v>11545</v>
      </c>
      <c r="P2218" s="1">
        <v>74</v>
      </c>
      <c r="Q2218" s="1" t="s">
        <v>4580</v>
      </c>
      <c r="R2218">
        <f t="shared" ca="1" si="34"/>
        <v>1</v>
      </c>
      <c r="S2218">
        <f t="shared" ca="1" si="34"/>
        <v>0</v>
      </c>
    </row>
    <row r="2219" spans="1:19" ht="13.2">
      <c r="A2219" s="1" t="s">
        <v>11546</v>
      </c>
      <c r="B2219" s="1">
        <v>54</v>
      </c>
      <c r="C2219" s="1" t="str">
        <f ca="1">IFERROR(__xludf.DUMMYFUNCTION("GOOGLETRANSLATE(D2219,""en"",""pt"")"),"Pequeno")</f>
        <v>Pequeno</v>
      </c>
      <c r="D2219" s="3">
        <v>43787</v>
      </c>
      <c r="E2219" s="1">
        <v>10</v>
      </c>
      <c r="F2219" s="2" t="str">
        <f ca="1">IFERROR(__xludf.DUMMYFUNCTION("GOOGLETRANSLATE(I2219,""en"",""pt"")"),"ghee")</f>
        <v>ghee</v>
      </c>
      <c r="G2219" s="1" t="s">
        <v>11547</v>
      </c>
      <c r="H2219" s="1" t="s">
        <v>7658</v>
      </c>
      <c r="I2219" s="1" t="str">
        <f ca="1">IFERROR(__xludf.DUMMYFUNCTION("GOOGLETRANSLATE(O2219,""en"",""pt"")"),"138")</f>
        <v>138</v>
      </c>
      <c r="J2219" s="1" t="str">
        <f ca="1">IFERROR(__xludf.DUMMYFUNCTION("GOOGLETRANSLATE(Q2219,""en"",""pt"")"),"Ambiente")</f>
        <v>Ambiente</v>
      </c>
      <c r="K2219" s="3">
        <v>43748</v>
      </c>
      <c r="L2219" s="3">
        <v>43886</v>
      </c>
      <c r="M2219" s="1">
        <v>49</v>
      </c>
      <c r="N2219" s="1" t="s">
        <v>10519</v>
      </c>
      <c r="O2219" s="1" t="s">
        <v>11548</v>
      </c>
      <c r="P2219" s="1">
        <v>388</v>
      </c>
      <c r="Q2219" s="1" t="s">
        <v>11549</v>
      </c>
      <c r="R2219">
        <f t="shared" ca="1" si="34"/>
        <v>1</v>
      </c>
      <c r="S2219">
        <f t="shared" ca="1" si="34"/>
        <v>1</v>
      </c>
    </row>
    <row r="2220" spans="1:19" ht="13.2">
      <c r="A2220" s="1" t="s">
        <v>11550</v>
      </c>
      <c r="B2220" s="1">
        <v>94</v>
      </c>
      <c r="C2220" s="1" t="str">
        <f ca="1">IFERROR(__xludf.DUMMYFUNCTION("GOOGLETRANSLATE(D2220,""en"",""pt"")"),"Pequeno")</f>
        <v>Pequeno</v>
      </c>
      <c r="D2220" s="3">
        <v>44190</v>
      </c>
      <c r="E2220" s="1">
        <v>4</v>
      </c>
      <c r="F2220" s="2" t="str">
        <f ca="1">IFERROR(__xludf.DUMMYFUNCTION("GOOGLETRANSLATE(I2220,""en"",""pt"")"),"Iogurte")</f>
        <v>Iogurte</v>
      </c>
      <c r="G2220" s="1" t="s">
        <v>11551</v>
      </c>
      <c r="H2220" s="1" t="s">
        <v>5094</v>
      </c>
      <c r="I2220" s="1" t="str">
        <f ca="1">IFERROR(__xludf.DUMMYFUNCTION("GOOGLETRANSLATE(O2220,""en"",""pt"")"),"21")</f>
        <v>21</v>
      </c>
      <c r="J2220" s="1" t="str">
        <f ca="1">IFERROR(__xludf.DUMMYFUNCTION("GOOGLETRANSLATE(Q2220,""en"",""pt"")"),"Refrigerado")</f>
        <v>Refrigerado</v>
      </c>
      <c r="K2220" s="3">
        <v>44158</v>
      </c>
      <c r="L2220" s="3">
        <v>44179</v>
      </c>
      <c r="M2220" s="1">
        <v>190</v>
      </c>
      <c r="N2220" s="1" t="s">
        <v>10960</v>
      </c>
      <c r="O2220" s="1" t="s">
        <v>11552</v>
      </c>
      <c r="P2220" s="1">
        <v>390</v>
      </c>
      <c r="Q2220" s="1" t="s">
        <v>11554</v>
      </c>
      <c r="R2220">
        <f t="shared" ca="1" si="34"/>
        <v>1</v>
      </c>
      <c r="S2220">
        <f t="shared" ca="1" si="34"/>
        <v>0</v>
      </c>
    </row>
    <row r="2221" spans="1:19" ht="13.2">
      <c r="A2221" s="1" t="s">
        <v>11555</v>
      </c>
      <c r="B2221" s="1">
        <v>25</v>
      </c>
      <c r="C2221" s="1" t="str">
        <f ca="1">IFERROR(__xludf.DUMMYFUNCTION("GOOGLETRANSLATE(D2221,""en"",""pt"")"),"Grande")</f>
        <v>Grande</v>
      </c>
      <c r="D2221" s="3">
        <v>44896</v>
      </c>
      <c r="E2221" s="1">
        <v>8</v>
      </c>
      <c r="F2221" s="2" t="str">
        <f ca="1">IFERROR(__xludf.DUMMYFUNCTION("GOOGLETRANSLATE(I2221,""en"",""pt"")"),"Soro de leite coalhado")</f>
        <v>Soro de leite coalhado</v>
      </c>
      <c r="G2221" s="1" t="s">
        <v>11556</v>
      </c>
      <c r="H2221" s="1" t="s">
        <v>11557</v>
      </c>
      <c r="I2221" s="1" t="str">
        <f ca="1">IFERROR(__xludf.DUMMYFUNCTION("GOOGLETRANSLATE(O2221,""en"",""pt"")"),"10")</f>
        <v>10</v>
      </c>
      <c r="J2221" s="1" t="str">
        <f ca="1">IFERROR(__xludf.DUMMYFUNCTION("GOOGLETRANSLATE(Q2221,""en"",""pt"")"),"Refrigerado")</f>
        <v>Refrigerado</v>
      </c>
      <c r="K2221" s="3">
        <v>44861</v>
      </c>
      <c r="L2221" s="3">
        <v>44871</v>
      </c>
      <c r="M2221" s="1">
        <v>52</v>
      </c>
      <c r="N2221" s="1" t="s">
        <v>10847</v>
      </c>
      <c r="O2221" s="1" t="s">
        <v>11558</v>
      </c>
      <c r="P2221" s="1">
        <v>426</v>
      </c>
      <c r="Q2221" s="1" t="s">
        <v>11559</v>
      </c>
      <c r="R2221">
        <f t="shared" ca="1" si="34"/>
        <v>1</v>
      </c>
      <c r="S2221">
        <f t="shared" ca="1" si="34"/>
        <v>1</v>
      </c>
    </row>
    <row r="2222" spans="1:19" ht="13.2">
      <c r="A2222" s="1" t="s">
        <v>11560</v>
      </c>
      <c r="B2222" s="1">
        <v>71</v>
      </c>
      <c r="C2222" s="1" t="str">
        <f ca="1">IFERROR(__xludf.DUMMYFUNCTION("GOOGLETRANSLATE(D2222,""en"",""pt"")"),"Pequeno")</f>
        <v>Pequeno</v>
      </c>
      <c r="D2222" s="3">
        <v>43595</v>
      </c>
      <c r="E2222" s="1">
        <v>10</v>
      </c>
      <c r="F2222" s="2" t="str">
        <f ca="1">IFERROR(__xludf.DUMMYFUNCTION("GOOGLETRANSLATE(I2222,""en"",""pt"")"),"ghee")</f>
        <v>ghee</v>
      </c>
      <c r="G2222" s="1" t="s">
        <v>11561</v>
      </c>
      <c r="H2222" s="1" t="s">
        <v>2961</v>
      </c>
      <c r="I2222" s="1" t="str">
        <f ca="1">IFERROR(__xludf.DUMMYFUNCTION("GOOGLETRANSLATE(O2222,""en"",""pt"")"),"149")</f>
        <v>149</v>
      </c>
      <c r="J2222" s="1" t="str">
        <f ca="1">IFERROR(__xludf.DUMMYFUNCTION("GOOGLETRANSLATE(Q2222,""en"",""pt"")"),"Ambiente")</f>
        <v>Ambiente</v>
      </c>
      <c r="K2222" s="3">
        <v>43593</v>
      </c>
      <c r="L2222" s="3">
        <v>43742</v>
      </c>
      <c r="M2222" s="1">
        <v>312</v>
      </c>
      <c r="N2222" s="1" t="s">
        <v>11562</v>
      </c>
      <c r="O2222" s="1" t="s">
        <v>11563</v>
      </c>
      <c r="P2222" s="1">
        <v>385</v>
      </c>
      <c r="Q2222" s="1" t="s">
        <v>11564</v>
      </c>
      <c r="R2222">
        <f t="shared" ca="1" si="34"/>
        <v>0</v>
      </c>
      <c r="S2222">
        <f t="shared" ca="1" si="34"/>
        <v>1</v>
      </c>
    </row>
    <row r="2223" spans="1:19" ht="13.2">
      <c r="A2223" s="1" t="s">
        <v>11565</v>
      </c>
      <c r="B2223" s="1">
        <v>21</v>
      </c>
      <c r="C2223" s="1" t="str">
        <f ca="1">IFERROR(__xludf.DUMMYFUNCTION("GOOGLETRANSLATE(D2223,""en"",""pt"")"),"Médio")</f>
        <v>Médio</v>
      </c>
      <c r="D2223" s="3">
        <v>43590</v>
      </c>
      <c r="E2223" s="1">
        <v>10</v>
      </c>
      <c r="F2223" s="2" t="str">
        <f ca="1">IFERROR(__xludf.DUMMYFUNCTION("GOOGLETRANSLATE(I2223,""en"",""pt"")"),"ghee")</f>
        <v>ghee</v>
      </c>
      <c r="G2223" s="1" t="s">
        <v>11566</v>
      </c>
      <c r="H2223" s="1" t="s">
        <v>11567</v>
      </c>
      <c r="I2223" s="1" t="str">
        <f ca="1">IFERROR(__xludf.DUMMYFUNCTION("GOOGLETRANSLATE(O2223,""en"",""pt"")"),"70")</f>
        <v>70</v>
      </c>
      <c r="J2223" s="1" t="str">
        <f ca="1">IFERROR(__xludf.DUMMYFUNCTION("GOOGLETRANSLATE(Q2223,""en"",""pt"")"),"Ambiente")</f>
        <v>Ambiente</v>
      </c>
      <c r="K2223" s="3">
        <v>43551</v>
      </c>
      <c r="L2223" s="3">
        <v>43621</v>
      </c>
      <c r="M2223" s="1">
        <v>652</v>
      </c>
      <c r="N2223" s="1" t="s">
        <v>11450</v>
      </c>
      <c r="O2223" s="1" t="s">
        <v>11568</v>
      </c>
      <c r="P2223" s="1">
        <v>116</v>
      </c>
      <c r="Q2223" s="1" t="s">
        <v>11569</v>
      </c>
      <c r="R2223">
        <f t="shared" ca="1" si="34"/>
        <v>1</v>
      </c>
      <c r="S2223">
        <f t="shared" ca="1" si="34"/>
        <v>1</v>
      </c>
    </row>
    <row r="2224" spans="1:19" ht="13.2">
      <c r="A2224" s="1" t="s">
        <v>11570</v>
      </c>
      <c r="B2224" s="1">
        <v>61</v>
      </c>
      <c r="C2224" s="1" t="str">
        <f ca="1">IFERROR(__xludf.DUMMYFUNCTION("GOOGLETRANSLATE(D2224,""en"",""pt"")"),"Médio")</f>
        <v>Médio</v>
      </c>
      <c r="D2224" s="3">
        <v>44578</v>
      </c>
      <c r="E2224" s="1">
        <v>5</v>
      </c>
      <c r="F2224" s="2" t="str">
        <f ca="1">IFERROR(__xludf.DUMMYFUNCTION("GOOGLETRANSLATE(I2224,""en"",""pt"")"),"Sorvete")</f>
        <v>Sorvete</v>
      </c>
      <c r="G2224" s="1" t="s">
        <v>11571</v>
      </c>
      <c r="H2224" s="1" t="s">
        <v>11572</v>
      </c>
      <c r="I2224" s="1" t="str">
        <f ca="1">IFERROR(__xludf.DUMMYFUNCTION("GOOGLETRANSLATE(O2224,""en"",""pt"")"),"23")</f>
        <v>23</v>
      </c>
      <c r="J2224" s="1" t="str">
        <f ca="1">IFERROR(__xludf.DUMMYFUNCTION("GOOGLETRANSLATE(Q2224,""en"",""pt"")"),"Congeladas")</f>
        <v>Congeladas</v>
      </c>
      <c r="K2224" s="3">
        <v>44569</v>
      </c>
      <c r="L2224" s="3">
        <v>44592</v>
      </c>
      <c r="M2224" s="1">
        <v>578</v>
      </c>
      <c r="N2224" s="1" t="s">
        <v>11573</v>
      </c>
      <c r="O2224" s="1" t="s">
        <v>11574</v>
      </c>
      <c r="P2224" s="1">
        <v>31</v>
      </c>
      <c r="Q2224" s="1" t="s">
        <v>6744</v>
      </c>
      <c r="R2224">
        <f t="shared" ca="1" si="34"/>
        <v>0</v>
      </c>
      <c r="S2224">
        <f t="shared" ca="1" si="34"/>
        <v>1</v>
      </c>
    </row>
    <row r="2225" spans="1:19" ht="13.2">
      <c r="A2225" s="1" t="s">
        <v>11575</v>
      </c>
      <c r="B2225" s="1">
        <v>50</v>
      </c>
      <c r="C2225" s="1" t="str">
        <f ca="1">IFERROR(__xludf.DUMMYFUNCTION("GOOGLETRANSLATE(D2225,""en"",""pt"")"),"Médio")</f>
        <v>Médio</v>
      </c>
      <c r="D2225" s="3">
        <v>43666</v>
      </c>
      <c r="E2225" s="1">
        <v>6</v>
      </c>
      <c r="F2225" s="2" t="str">
        <f ca="1">IFERROR(__xludf.DUMMYFUNCTION("GOOGLETRANSLATE(I2225,""en"",""pt"")"),"Coalhada")</f>
        <v>Coalhada</v>
      </c>
      <c r="G2225" s="1" t="s">
        <v>11576</v>
      </c>
      <c r="H2225" s="1" t="s">
        <v>881</v>
      </c>
      <c r="I2225" s="1" t="str">
        <f ca="1">IFERROR(__xludf.DUMMYFUNCTION("GOOGLETRANSLATE(O2225,""en"",""pt"")"),"5")</f>
        <v>5</v>
      </c>
      <c r="J2225" s="1" t="str">
        <f ca="1">IFERROR(__xludf.DUMMYFUNCTION("GOOGLETRANSLATE(Q2225,""en"",""pt"")"),"Refrigerado")</f>
        <v>Refrigerado</v>
      </c>
      <c r="K2225" s="3">
        <v>43653</v>
      </c>
      <c r="L2225" s="3">
        <v>43658</v>
      </c>
      <c r="M2225" s="1">
        <v>68</v>
      </c>
      <c r="N2225" s="1" t="s">
        <v>1118</v>
      </c>
      <c r="O2225" s="5">
        <v>1161259</v>
      </c>
      <c r="P2225" s="1">
        <v>14</v>
      </c>
      <c r="Q2225" s="1" t="s">
        <v>11577</v>
      </c>
      <c r="R2225">
        <f t="shared" ca="1" si="34"/>
        <v>0</v>
      </c>
      <c r="S2225">
        <f t="shared" ca="1" si="34"/>
        <v>1</v>
      </c>
    </row>
    <row r="2226" spans="1:19" ht="13.2">
      <c r="A2226" s="1" t="s">
        <v>11578</v>
      </c>
      <c r="B2226" s="1">
        <v>65</v>
      </c>
      <c r="C2226" s="1" t="str">
        <f ca="1">IFERROR(__xludf.DUMMYFUNCTION("GOOGLETRANSLATE(D2226,""en"",""pt"")"),"Pequeno")</f>
        <v>Pequeno</v>
      </c>
      <c r="D2226" s="3">
        <v>44145</v>
      </c>
      <c r="E2226" s="1">
        <v>3</v>
      </c>
      <c r="F2226" s="2" t="str">
        <f ca="1">IFERROR(__xludf.DUMMYFUNCTION("GOOGLETRANSLATE(I2226,""en"",""pt"")"),"Queijo")</f>
        <v>Queijo</v>
      </c>
      <c r="G2226" s="1" t="s">
        <v>11579</v>
      </c>
      <c r="H2226" s="1" t="s">
        <v>3121</v>
      </c>
      <c r="I2226" s="1" t="str">
        <f ca="1">IFERROR(__xludf.DUMMYFUNCTION("GOOGLETRANSLATE(O2226,""en"",""pt"")"),"34")</f>
        <v>34</v>
      </c>
      <c r="J2226" s="1" t="str">
        <f ca="1">IFERROR(__xludf.DUMMYFUNCTION("GOOGLETRANSLATE(Q2226,""en"",""pt"")"),"Congeladas")</f>
        <v>Congeladas</v>
      </c>
      <c r="K2226" s="3">
        <v>44110</v>
      </c>
      <c r="L2226" s="3">
        <v>44144</v>
      </c>
      <c r="M2226" s="1">
        <v>101</v>
      </c>
      <c r="N2226" s="1" t="s">
        <v>1912</v>
      </c>
      <c r="O2226" s="1" t="s">
        <v>11580</v>
      </c>
      <c r="P2226" s="1">
        <v>778</v>
      </c>
      <c r="Q2226" s="1" t="s">
        <v>11581</v>
      </c>
      <c r="R2226">
        <f t="shared" ca="1" si="34"/>
        <v>0</v>
      </c>
      <c r="S2226">
        <f t="shared" ca="1" si="34"/>
        <v>1</v>
      </c>
    </row>
    <row r="2227" spans="1:19" ht="13.2">
      <c r="A2227" s="1" t="s">
        <v>11582</v>
      </c>
      <c r="B2227" s="1">
        <v>56</v>
      </c>
      <c r="C2227" s="1" t="str">
        <f ca="1">IFERROR(__xludf.DUMMYFUNCTION("GOOGLETRANSLATE(D2227,""en"",""pt"")"),"Médio")</f>
        <v>Médio</v>
      </c>
      <c r="D2227" s="3">
        <v>44584</v>
      </c>
      <c r="E2227" s="1">
        <v>8</v>
      </c>
      <c r="F2227" s="2" t="str">
        <f ca="1">IFERROR(__xludf.DUMMYFUNCTION("GOOGLETRANSLATE(I2227,""en"",""pt"")"),"Soro de leite coalhado")</f>
        <v>Soro de leite coalhado</v>
      </c>
      <c r="G2227" s="1" t="s">
        <v>11583</v>
      </c>
      <c r="H2227" s="1" t="s">
        <v>3702</v>
      </c>
      <c r="I2227" s="1" t="str">
        <f ca="1">IFERROR(__xludf.DUMMYFUNCTION("GOOGLETRANSLATE(O2227,""en"",""pt"")"),"11")</f>
        <v>11</v>
      </c>
      <c r="J2227" s="1" t="str">
        <f ca="1">IFERROR(__xludf.DUMMYFUNCTION("GOOGLETRANSLATE(Q2227,""en"",""pt"")"),"Refrigerado")</f>
        <v>Refrigerado</v>
      </c>
      <c r="K2227" s="3">
        <v>44570</v>
      </c>
      <c r="L2227" s="3">
        <v>44581</v>
      </c>
      <c r="M2227" s="1">
        <v>247</v>
      </c>
      <c r="N2227" s="1" t="s">
        <v>3122</v>
      </c>
      <c r="O2227" s="1" t="s">
        <v>11584</v>
      </c>
      <c r="P2227" s="1">
        <v>90</v>
      </c>
      <c r="Q2227" s="1" t="s">
        <v>65</v>
      </c>
      <c r="R2227">
        <f t="shared" ca="1" si="34"/>
        <v>1</v>
      </c>
      <c r="S2227">
        <f t="shared" ca="1" si="34"/>
        <v>1</v>
      </c>
    </row>
    <row r="2228" spans="1:19" ht="13.2">
      <c r="A2228" s="1" t="s">
        <v>10236</v>
      </c>
      <c r="B2228" s="1">
        <v>69</v>
      </c>
      <c r="C2228" s="1" t="str">
        <f ca="1">IFERROR(__xludf.DUMMYFUNCTION("GOOGLETRANSLATE(D2228,""en"",""pt"")"),"Pequeno")</f>
        <v>Pequeno</v>
      </c>
      <c r="D2228" s="3">
        <v>44076</v>
      </c>
      <c r="E2228" s="1">
        <v>3</v>
      </c>
      <c r="F2228" s="2" t="str">
        <f ca="1">IFERROR(__xludf.DUMMYFUNCTION("GOOGLETRANSLATE(I2228,""en"",""pt"")"),"Queijo")</f>
        <v>Queijo</v>
      </c>
      <c r="G2228" s="1" t="s">
        <v>10280</v>
      </c>
      <c r="H2228" s="1" t="s">
        <v>11585</v>
      </c>
      <c r="I2228" s="1" t="str">
        <f ca="1">IFERROR(__xludf.DUMMYFUNCTION("GOOGLETRANSLATE(O2228,""en"",""pt"")"),"26")</f>
        <v>26</v>
      </c>
      <c r="J2228" s="1" t="str">
        <f ca="1">IFERROR(__xludf.DUMMYFUNCTION("GOOGLETRANSLATE(Q2228,""en"",""pt"")"),"Congeladas")</f>
        <v>Congeladas</v>
      </c>
      <c r="K2228" s="3">
        <v>44056</v>
      </c>
      <c r="L2228" s="3">
        <v>44082</v>
      </c>
      <c r="M2228" s="1">
        <v>116</v>
      </c>
      <c r="N2228" s="1" t="s">
        <v>518</v>
      </c>
      <c r="O2228" s="1" t="s">
        <v>11586</v>
      </c>
      <c r="P2228" s="1">
        <v>119</v>
      </c>
      <c r="Q2228" s="1" t="s">
        <v>11587</v>
      </c>
      <c r="R2228">
        <f t="shared" ca="1" si="34"/>
        <v>1</v>
      </c>
      <c r="S2228">
        <f t="shared" ca="1" si="34"/>
        <v>0</v>
      </c>
    </row>
    <row r="2229" spans="1:19" ht="13.2">
      <c r="A2229" s="1" t="s">
        <v>11588</v>
      </c>
      <c r="B2229" s="1">
        <v>54</v>
      </c>
      <c r="C2229" s="1" t="str">
        <f ca="1">IFERROR(__xludf.DUMMYFUNCTION("GOOGLETRANSLATE(D2229,""en"",""pt"")"),"Pequeno")</f>
        <v>Pequeno</v>
      </c>
      <c r="D2229" s="3">
        <v>44145</v>
      </c>
      <c r="E2229" s="1">
        <v>6</v>
      </c>
      <c r="F2229" s="2" t="str">
        <f ca="1">IFERROR(__xludf.DUMMYFUNCTION("GOOGLETRANSLATE(I2229,""en"",""pt"")"),"Coalhada")</f>
        <v>Coalhada</v>
      </c>
      <c r="G2229" s="1" t="s">
        <v>11589</v>
      </c>
      <c r="H2229" s="1" t="s">
        <v>11590</v>
      </c>
      <c r="I2229" s="1" t="str">
        <f ca="1">IFERROR(__xludf.DUMMYFUNCTION("GOOGLETRANSLATE(O2229,""en"",""pt"")"),"6")</f>
        <v>6</v>
      </c>
      <c r="J2229" s="1" t="str">
        <f ca="1">IFERROR(__xludf.DUMMYFUNCTION("GOOGLETRANSLATE(Q2229,""en"",""pt"")"),"Refrigerado")</f>
        <v>Refrigerado</v>
      </c>
      <c r="K2229" s="3">
        <v>44093</v>
      </c>
      <c r="L2229" s="3">
        <v>44099</v>
      </c>
      <c r="M2229" s="1">
        <v>198</v>
      </c>
      <c r="N2229" s="1" t="s">
        <v>4004</v>
      </c>
      <c r="O2229" s="1" t="s">
        <v>11591</v>
      </c>
      <c r="P2229" s="1">
        <v>2</v>
      </c>
      <c r="Q2229" s="1" t="s">
        <v>1987</v>
      </c>
      <c r="R2229">
        <f t="shared" ca="1" si="34"/>
        <v>0</v>
      </c>
      <c r="S2229">
        <f t="shared" ca="1" si="34"/>
        <v>1</v>
      </c>
    </row>
    <row r="2230" spans="1:19" ht="13.2">
      <c r="A2230" s="1" t="s">
        <v>11592</v>
      </c>
      <c r="B2230" s="1">
        <v>82</v>
      </c>
      <c r="C2230" s="1" t="str">
        <f ca="1">IFERROR(__xludf.DUMMYFUNCTION("GOOGLETRANSLATE(D2230,""en"",""pt"")"),"Grande")</f>
        <v>Grande</v>
      </c>
      <c r="D2230" s="3">
        <v>44120</v>
      </c>
      <c r="E2230" s="1">
        <v>8</v>
      </c>
      <c r="F2230" s="2" t="str">
        <f ca="1">IFERROR(__xludf.DUMMYFUNCTION("GOOGLETRANSLATE(I2230,""en"",""pt"")"),"Soro de leite coalhado")</f>
        <v>Soro de leite coalhado</v>
      </c>
      <c r="G2230" s="1" t="s">
        <v>11593</v>
      </c>
      <c r="H2230" s="1" t="s">
        <v>11594</v>
      </c>
      <c r="I2230" s="1" t="str">
        <f ca="1">IFERROR(__xludf.DUMMYFUNCTION("GOOGLETRANSLATE(O2230,""en"",""pt"")"),"12")</f>
        <v>12</v>
      </c>
      <c r="J2230" s="1" t="str">
        <f ca="1">IFERROR(__xludf.DUMMYFUNCTION("GOOGLETRANSLATE(Q2230,""en"",""pt"")"),"Refrigerado")</f>
        <v>Refrigerado</v>
      </c>
      <c r="K2230" s="3">
        <v>44077</v>
      </c>
      <c r="L2230" s="3">
        <v>44089</v>
      </c>
      <c r="M2230" s="1">
        <v>205</v>
      </c>
      <c r="N2230" s="1" t="s">
        <v>7176</v>
      </c>
      <c r="O2230" s="1" t="s">
        <v>11595</v>
      </c>
      <c r="P2230" s="1">
        <v>598</v>
      </c>
      <c r="Q2230" s="6">
        <v>45402</v>
      </c>
      <c r="R2230">
        <f t="shared" ca="1" si="34"/>
        <v>0</v>
      </c>
      <c r="S2230">
        <f t="shared" ca="1" si="34"/>
        <v>0</v>
      </c>
    </row>
    <row r="2231" spans="1:19" ht="13.2">
      <c r="A2231" s="1" t="s">
        <v>11596</v>
      </c>
      <c r="B2231" s="1">
        <v>93</v>
      </c>
      <c r="C2231" s="1" t="str">
        <f ca="1">IFERROR(__xludf.DUMMYFUNCTION("GOOGLETRANSLATE(D2231,""en"",""pt"")"),"Pequeno")</f>
        <v>Pequeno</v>
      </c>
      <c r="D2231" s="3">
        <v>44379</v>
      </c>
      <c r="E2231" s="1">
        <v>9</v>
      </c>
      <c r="F2231" s="2" t="str">
        <f ca="1">IFERROR(__xludf.DUMMYFUNCTION("GOOGLETRANSLATE(I2231,""en"",""pt"")"),"Painel")</f>
        <v>Painel</v>
      </c>
      <c r="G2231" s="1" t="s">
        <v>11597</v>
      </c>
      <c r="H2231" s="6">
        <v>45521</v>
      </c>
      <c r="I2231" s="1" t="str">
        <f ca="1">IFERROR(__xludf.DUMMYFUNCTION("GOOGLETRANSLATE(O2231,""en"",""pt"")"),"13")</f>
        <v>13</v>
      </c>
      <c r="J2231" s="1" t="str">
        <f ca="1">IFERROR(__xludf.DUMMYFUNCTION("GOOGLETRANSLATE(Q2231,""en"",""pt"")"),"Refrigerado")</f>
        <v>Refrigerado</v>
      </c>
      <c r="K2231" s="3">
        <v>44376</v>
      </c>
      <c r="L2231" s="3">
        <v>44389</v>
      </c>
      <c r="M2231" s="1">
        <v>41</v>
      </c>
      <c r="N2231" s="1" t="s">
        <v>3204</v>
      </c>
      <c r="O2231" s="1" t="s">
        <v>11598</v>
      </c>
      <c r="P2231" s="1">
        <v>336</v>
      </c>
      <c r="Q2231" s="4">
        <v>45468</v>
      </c>
      <c r="R2231">
        <f t="shared" ca="1" si="34"/>
        <v>0</v>
      </c>
      <c r="S2231">
        <f t="shared" ca="1" si="34"/>
        <v>0</v>
      </c>
    </row>
    <row r="2232" spans="1:19" ht="13.2">
      <c r="A2232" s="1" t="s">
        <v>11599</v>
      </c>
      <c r="B2232" s="1">
        <v>43</v>
      </c>
      <c r="C2232" s="1" t="str">
        <f ca="1">IFERROR(__xludf.DUMMYFUNCTION("GOOGLETRANSLATE(D2232,""en"",""pt"")"),"Grande")</f>
        <v>Grande</v>
      </c>
      <c r="D2232" s="3">
        <v>43525</v>
      </c>
      <c r="E2232" s="1">
        <v>9</v>
      </c>
      <c r="F2232" s="2" t="str">
        <f ca="1">IFERROR(__xludf.DUMMYFUNCTION("GOOGLETRANSLATE(I2232,""en"",""pt"")"),"Painel")</f>
        <v>Painel</v>
      </c>
      <c r="G2232" s="1" t="s">
        <v>11600</v>
      </c>
      <c r="H2232" s="1" t="s">
        <v>7848</v>
      </c>
      <c r="I2232" s="1" t="str">
        <f ca="1">IFERROR(__xludf.DUMMYFUNCTION("GOOGLETRANSLATE(O2232,""en"",""pt"")"),"8")</f>
        <v>8</v>
      </c>
      <c r="J2232" s="1" t="str">
        <f ca="1">IFERROR(__xludf.DUMMYFUNCTION("GOOGLETRANSLATE(Q2232,""en"",""pt"")"),"Refrigerado")</f>
        <v>Refrigerado</v>
      </c>
      <c r="K2232" s="3">
        <v>43492</v>
      </c>
      <c r="L2232" s="3">
        <v>43500</v>
      </c>
      <c r="M2232" s="1">
        <v>619</v>
      </c>
      <c r="N2232" s="1" t="s">
        <v>11601</v>
      </c>
      <c r="O2232" s="1" t="s">
        <v>11602</v>
      </c>
      <c r="P2232" s="1">
        <v>121</v>
      </c>
      <c r="Q2232" s="1" t="s">
        <v>11603</v>
      </c>
      <c r="R2232">
        <f t="shared" ca="1" si="34"/>
        <v>0</v>
      </c>
      <c r="S2232">
        <f t="shared" ca="1" si="34"/>
        <v>1</v>
      </c>
    </row>
    <row r="2233" spans="1:19" ht="13.2">
      <c r="A2233" s="1" t="s">
        <v>3819</v>
      </c>
      <c r="B2233" s="1">
        <v>23</v>
      </c>
      <c r="C2233" s="1" t="str">
        <f ca="1">IFERROR(__xludf.DUMMYFUNCTION("GOOGLETRANSLATE(D2233,""en"",""pt"")"),"Grande")</f>
        <v>Grande</v>
      </c>
      <c r="D2233" s="3">
        <v>43735</v>
      </c>
      <c r="E2233" s="1">
        <v>6</v>
      </c>
      <c r="F2233" s="2" t="str">
        <f ca="1">IFERROR(__xludf.DUMMYFUNCTION("GOOGLETRANSLATE(I2233,""en"",""pt"")"),"Coalhada")</f>
        <v>Coalhada</v>
      </c>
      <c r="G2233" s="1" t="s">
        <v>11604</v>
      </c>
      <c r="H2233" s="1" t="s">
        <v>11605</v>
      </c>
      <c r="I2233" s="1" t="str">
        <f ca="1">IFERROR(__xludf.DUMMYFUNCTION("GOOGLETRANSLATE(O2233,""en"",""pt"")"),"5")</f>
        <v>5</v>
      </c>
      <c r="J2233" s="1" t="str">
        <f ca="1">IFERROR(__xludf.DUMMYFUNCTION("GOOGLETRANSLATE(Q2233,""en"",""pt"")"),"Refrigerado")</f>
        <v>Refrigerado</v>
      </c>
      <c r="K2233" s="3">
        <v>43710</v>
      </c>
      <c r="L2233" s="3">
        <v>43715</v>
      </c>
      <c r="M2233" s="1">
        <v>139</v>
      </c>
      <c r="N2233" s="1" t="s">
        <v>11606</v>
      </c>
      <c r="O2233" s="1" t="s">
        <v>11607</v>
      </c>
      <c r="P2233" s="1">
        <v>539</v>
      </c>
      <c r="Q2233" s="1" t="s">
        <v>11608</v>
      </c>
      <c r="R2233">
        <f t="shared" ca="1" si="34"/>
        <v>0</v>
      </c>
      <c r="S2233">
        <f t="shared" ca="1" si="34"/>
        <v>0</v>
      </c>
    </row>
    <row r="2234" spans="1:19" ht="13.2">
      <c r="A2234" s="1" t="s">
        <v>11609</v>
      </c>
      <c r="B2234" s="1">
        <v>18</v>
      </c>
      <c r="C2234" s="1" t="str">
        <f ca="1">IFERROR(__xludf.DUMMYFUNCTION("GOOGLETRANSLATE(D2234,""en"",""pt"")"),"Médio")</f>
        <v>Médio</v>
      </c>
      <c r="D2234" s="3">
        <v>43571</v>
      </c>
      <c r="E2234" s="1">
        <v>10</v>
      </c>
      <c r="F2234" s="2" t="str">
        <f ca="1">IFERROR(__xludf.DUMMYFUNCTION("GOOGLETRANSLATE(I2234,""en"",""pt"")"),"ghee")</f>
        <v>ghee</v>
      </c>
      <c r="G2234" s="1" t="s">
        <v>11610</v>
      </c>
      <c r="H2234" s="1" t="s">
        <v>1378</v>
      </c>
      <c r="I2234" s="1" t="str">
        <f ca="1">IFERROR(__xludf.DUMMYFUNCTION("GOOGLETRANSLATE(O2234,""en"",""pt"")"),"139")</f>
        <v>139</v>
      </c>
      <c r="J2234" s="1" t="str">
        <f ca="1">IFERROR(__xludf.DUMMYFUNCTION("GOOGLETRANSLATE(Q2234,""en"",""pt"")"),"Ambiente")</f>
        <v>Ambiente</v>
      </c>
      <c r="K2234" s="3">
        <v>43551</v>
      </c>
      <c r="L2234" s="3">
        <v>43690</v>
      </c>
      <c r="M2234" s="1">
        <v>176</v>
      </c>
      <c r="N2234" s="1" t="s">
        <v>11611</v>
      </c>
      <c r="O2234" s="1" t="s">
        <v>11612</v>
      </c>
      <c r="P2234" s="1">
        <v>783</v>
      </c>
      <c r="Q2234" s="4">
        <v>45624</v>
      </c>
      <c r="R2234">
        <f t="shared" ca="1" si="34"/>
        <v>0</v>
      </c>
      <c r="S2234">
        <f t="shared" ca="1" si="34"/>
        <v>1</v>
      </c>
    </row>
    <row r="2235" spans="1:19" ht="13.2">
      <c r="A2235" s="1" t="s">
        <v>11613</v>
      </c>
      <c r="B2235" s="1">
        <v>56</v>
      </c>
      <c r="C2235" s="1" t="str">
        <f ca="1">IFERROR(__xludf.DUMMYFUNCTION("GOOGLETRANSLATE(D2235,""en"",""pt"")"),"Pequeno")</f>
        <v>Pequeno</v>
      </c>
      <c r="D2235" s="3">
        <v>44657</v>
      </c>
      <c r="E2235" s="1">
        <v>6</v>
      </c>
      <c r="F2235" s="2" t="str">
        <f ca="1">IFERROR(__xludf.DUMMYFUNCTION("GOOGLETRANSLATE(I2235,""en"",""pt"")"),"Coalhada")</f>
        <v>Coalhada</v>
      </c>
      <c r="G2235" s="1" t="s">
        <v>11614</v>
      </c>
      <c r="H2235" s="1" t="s">
        <v>4433</v>
      </c>
      <c r="I2235" s="1" t="str">
        <f ca="1">IFERROR(__xludf.DUMMYFUNCTION("GOOGLETRANSLATE(O2235,""en"",""pt"")"),"5")</f>
        <v>5</v>
      </c>
      <c r="J2235" s="1" t="str">
        <f ca="1">IFERROR(__xludf.DUMMYFUNCTION("GOOGLETRANSLATE(Q2235,""en"",""pt"")"),"Refrigerado")</f>
        <v>Refrigerado</v>
      </c>
      <c r="K2235" s="3">
        <v>44634</v>
      </c>
      <c r="L2235" s="3">
        <v>44639</v>
      </c>
      <c r="M2235" s="1">
        <v>756</v>
      </c>
      <c r="N2235" s="1" t="s">
        <v>673</v>
      </c>
      <c r="O2235" s="1" t="s">
        <v>11615</v>
      </c>
      <c r="P2235" s="1">
        <v>243</v>
      </c>
      <c r="Q2235" s="1" t="s">
        <v>5489</v>
      </c>
      <c r="R2235">
        <f t="shared" ca="1" si="34"/>
        <v>1</v>
      </c>
      <c r="S2235">
        <f t="shared" ca="1" si="34"/>
        <v>0</v>
      </c>
    </row>
    <row r="2236" spans="1:19" ht="13.2">
      <c r="A2236" s="1" t="s">
        <v>3384</v>
      </c>
      <c r="B2236" s="1">
        <v>46</v>
      </c>
      <c r="C2236" s="1" t="str">
        <f ca="1">IFERROR(__xludf.DUMMYFUNCTION("GOOGLETRANSLATE(D2236,""en"",""pt"")"),"Pequeno")</f>
        <v>Pequeno</v>
      </c>
      <c r="D2236" s="3">
        <v>43744</v>
      </c>
      <c r="E2236" s="1">
        <v>8</v>
      </c>
      <c r="F2236" s="2" t="str">
        <f ca="1">IFERROR(__xludf.DUMMYFUNCTION("GOOGLETRANSLATE(I2236,""en"",""pt"")"),"Soro de leite coalhado")</f>
        <v>Soro de leite coalhado</v>
      </c>
      <c r="G2236" s="1" t="s">
        <v>11616</v>
      </c>
      <c r="H2236" s="1" t="s">
        <v>18</v>
      </c>
      <c r="I2236" s="1" t="str">
        <f ca="1">IFERROR(__xludf.DUMMYFUNCTION("GOOGLETRANSLATE(O2236,""en"",""pt"")"),"7")</f>
        <v>7</v>
      </c>
      <c r="J2236" s="1" t="str">
        <f ca="1">IFERROR(__xludf.DUMMYFUNCTION("GOOGLETRANSLATE(Q2236,""en"",""pt"")"),"Refrigerado")</f>
        <v>Refrigerado</v>
      </c>
      <c r="K2236" s="3">
        <v>43709</v>
      </c>
      <c r="L2236" s="3">
        <v>43716</v>
      </c>
      <c r="M2236" s="1">
        <v>146</v>
      </c>
      <c r="N2236" s="1" t="s">
        <v>1975</v>
      </c>
      <c r="O2236" s="1" t="s">
        <v>11617</v>
      </c>
      <c r="P2236" s="1">
        <v>795</v>
      </c>
      <c r="Q2236" s="1" t="s">
        <v>11619</v>
      </c>
      <c r="R2236">
        <f t="shared" ca="1" si="34"/>
        <v>0</v>
      </c>
      <c r="S2236">
        <f t="shared" ca="1" si="34"/>
        <v>1</v>
      </c>
    </row>
    <row r="2237" spans="1:19" ht="13.2">
      <c r="A2237" s="1" t="s">
        <v>11620</v>
      </c>
      <c r="B2237" s="1">
        <v>25</v>
      </c>
      <c r="C2237" s="1" t="str">
        <f ca="1">IFERROR(__xludf.DUMMYFUNCTION("GOOGLETRANSLATE(D2237,""en"",""pt"")"),"Médio")</f>
        <v>Médio</v>
      </c>
      <c r="D2237" s="3">
        <v>44197</v>
      </c>
      <c r="E2237" s="1">
        <v>7</v>
      </c>
      <c r="F2237" s="2" t="str">
        <f ca="1">IFERROR(__xludf.DUMMYFUNCTION("GOOGLETRANSLATE(I2237,""en"",""pt"")"),"Lassi")</f>
        <v>Lassi</v>
      </c>
      <c r="G2237" s="1" t="s">
        <v>2672</v>
      </c>
      <c r="H2237" s="1" t="s">
        <v>11621</v>
      </c>
      <c r="I2237" s="1" t="str">
        <f ca="1">IFERROR(__xludf.DUMMYFUNCTION("GOOGLETRANSLATE(O2237,""en"",""pt"")"),"17")</f>
        <v>17</v>
      </c>
      <c r="J2237" s="1" t="str">
        <f ca="1">IFERROR(__xludf.DUMMYFUNCTION("GOOGLETRANSLATE(Q2237,""en"",""pt"")"),"Refrigerado")</f>
        <v>Refrigerado</v>
      </c>
      <c r="K2237" s="3">
        <v>44180</v>
      </c>
      <c r="L2237" s="3">
        <v>44197</v>
      </c>
      <c r="M2237" s="1">
        <v>15</v>
      </c>
      <c r="N2237" s="1" t="s">
        <v>11622</v>
      </c>
      <c r="O2237" s="1" t="s">
        <v>11623</v>
      </c>
      <c r="P2237" s="1">
        <v>15</v>
      </c>
      <c r="Q2237" s="1" t="s">
        <v>11624</v>
      </c>
      <c r="R2237">
        <f t="shared" ca="1" si="34"/>
        <v>0</v>
      </c>
      <c r="S2237">
        <f t="shared" ca="1" si="34"/>
        <v>1</v>
      </c>
    </row>
    <row r="2238" spans="1:19" ht="13.2">
      <c r="A2238" s="1" t="s">
        <v>11625</v>
      </c>
      <c r="B2238" s="1">
        <v>40</v>
      </c>
      <c r="C2238" s="1" t="str">
        <f ca="1">IFERROR(__xludf.DUMMYFUNCTION("GOOGLETRANSLATE(D2238,""en"",""pt"")"),"Médio")</f>
        <v>Médio</v>
      </c>
      <c r="D2238" s="3">
        <v>43672</v>
      </c>
      <c r="E2238" s="1">
        <v>4</v>
      </c>
      <c r="F2238" s="2" t="str">
        <f ca="1">IFERROR(__xludf.DUMMYFUNCTION("GOOGLETRANSLATE(I2238,""en"",""pt"")"),"Iogurte")</f>
        <v>Iogurte</v>
      </c>
      <c r="G2238" s="1" t="s">
        <v>11626</v>
      </c>
      <c r="H2238" s="4">
        <v>45612</v>
      </c>
      <c r="I2238" s="1" t="str">
        <f ca="1">IFERROR(__xludf.DUMMYFUNCTION("GOOGLETRANSLATE(O2238,""en"",""pt"")"),"26")</f>
        <v>26</v>
      </c>
      <c r="J2238" s="1" t="str">
        <f ca="1">IFERROR(__xludf.DUMMYFUNCTION("GOOGLETRANSLATE(Q2238,""en"",""pt"")"),"Congeladas")</f>
        <v>Congeladas</v>
      </c>
      <c r="K2238" s="3">
        <v>43624</v>
      </c>
      <c r="L2238" s="3">
        <v>43650</v>
      </c>
      <c r="M2238" s="1">
        <v>226</v>
      </c>
      <c r="N2238" s="1" t="s">
        <v>5645</v>
      </c>
      <c r="O2238" s="1" t="s">
        <v>11627</v>
      </c>
      <c r="P2238" s="1">
        <v>75</v>
      </c>
      <c r="Q2238" s="1" t="s">
        <v>11629</v>
      </c>
      <c r="R2238">
        <f t="shared" ca="1" si="34"/>
        <v>1</v>
      </c>
      <c r="S2238">
        <f t="shared" ca="1" si="34"/>
        <v>0</v>
      </c>
    </row>
    <row r="2239" spans="1:19" ht="13.2">
      <c r="A2239" s="1" t="s">
        <v>11630</v>
      </c>
      <c r="B2239" s="1">
        <v>93</v>
      </c>
      <c r="C2239" s="1" t="str">
        <f ca="1">IFERROR(__xludf.DUMMYFUNCTION("GOOGLETRANSLATE(D2239,""en"",""pt"")"),"Médio")</f>
        <v>Médio</v>
      </c>
      <c r="D2239" s="3">
        <v>43988</v>
      </c>
      <c r="E2239" s="1">
        <v>8</v>
      </c>
      <c r="F2239" s="2" t="str">
        <f ca="1">IFERROR(__xludf.DUMMYFUNCTION("GOOGLETRANSLATE(I2239,""en"",""pt"")"),"Soro de leite coalhado")</f>
        <v>Soro de leite coalhado</v>
      </c>
      <c r="G2239" s="1" t="s">
        <v>11631</v>
      </c>
      <c r="H2239" s="1" t="s">
        <v>11632</v>
      </c>
      <c r="I2239" s="1" t="str">
        <f ca="1">IFERROR(__xludf.DUMMYFUNCTION("GOOGLETRANSLATE(O2239,""en"",""pt"")"),"14")</f>
        <v>14</v>
      </c>
      <c r="J2239" s="1" t="str">
        <f ca="1">IFERROR(__xludf.DUMMYFUNCTION("GOOGLETRANSLATE(Q2239,""en"",""pt"")"),"Refrigerado")</f>
        <v>Refrigerado</v>
      </c>
      <c r="K2239" s="3">
        <v>43930</v>
      </c>
      <c r="L2239" s="3">
        <v>43944</v>
      </c>
      <c r="M2239" s="1">
        <v>111</v>
      </c>
      <c r="N2239" s="1" t="s">
        <v>8133</v>
      </c>
      <c r="O2239" s="1" t="s">
        <v>11633</v>
      </c>
      <c r="P2239" s="1">
        <v>680</v>
      </c>
      <c r="Q2239" s="1" t="s">
        <v>7533</v>
      </c>
      <c r="R2239">
        <f t="shared" ca="1" si="34"/>
        <v>0</v>
      </c>
      <c r="S2239">
        <f t="shared" ca="1" si="34"/>
        <v>0</v>
      </c>
    </row>
    <row r="2240" spans="1:19" ht="13.2">
      <c r="A2240" s="1" t="s">
        <v>11634</v>
      </c>
      <c r="B2240" s="1">
        <v>26</v>
      </c>
      <c r="C2240" s="1" t="str">
        <f ca="1">IFERROR(__xludf.DUMMYFUNCTION("GOOGLETRANSLATE(D2240,""en"",""pt"")"),"Pequeno")</f>
        <v>Pequeno</v>
      </c>
      <c r="D2240" s="3">
        <v>44240</v>
      </c>
      <c r="E2240" s="1">
        <v>3</v>
      </c>
      <c r="F2240" s="2" t="str">
        <f ca="1">IFERROR(__xludf.DUMMYFUNCTION("GOOGLETRANSLATE(I2240,""en"",""pt"")"),"Queijo")</f>
        <v>Queijo</v>
      </c>
      <c r="G2240" s="1" t="s">
        <v>11635</v>
      </c>
      <c r="H2240" s="1" t="s">
        <v>7281</v>
      </c>
      <c r="I2240" s="1" t="str">
        <f ca="1">IFERROR(__xludf.DUMMYFUNCTION("GOOGLETRANSLATE(O2240,""en"",""pt"")"),"84")</f>
        <v>84</v>
      </c>
      <c r="J2240" s="1" t="str">
        <f ca="1">IFERROR(__xludf.DUMMYFUNCTION("GOOGLETRANSLATE(Q2240,""en"",""pt"")"),"Refrigerado")</f>
        <v>Refrigerado</v>
      </c>
      <c r="K2240" s="3">
        <v>44232</v>
      </c>
      <c r="L2240" s="3">
        <v>44316</v>
      </c>
      <c r="M2240" s="1">
        <v>1</v>
      </c>
      <c r="N2240" s="1" t="s">
        <v>9471</v>
      </c>
      <c r="O2240" s="1" t="s">
        <v>9471</v>
      </c>
      <c r="P2240" s="1">
        <v>2</v>
      </c>
      <c r="Q2240" s="1" t="s">
        <v>11636</v>
      </c>
      <c r="R2240">
        <f t="shared" ca="1" si="34"/>
        <v>0</v>
      </c>
      <c r="S2240">
        <f t="shared" ca="1" si="34"/>
        <v>0</v>
      </c>
    </row>
    <row r="2241" spans="1:19" ht="13.2">
      <c r="A2241" s="1" t="s">
        <v>11637</v>
      </c>
      <c r="B2241" s="1">
        <v>74</v>
      </c>
      <c r="C2241" s="1" t="str">
        <f ca="1">IFERROR(__xludf.DUMMYFUNCTION("GOOGLETRANSLATE(D2241,""en"",""pt"")"),"Grande")</f>
        <v>Grande</v>
      </c>
      <c r="D2241" s="3">
        <v>43523</v>
      </c>
      <c r="E2241" s="1">
        <v>7</v>
      </c>
      <c r="F2241" s="2" t="str">
        <f ca="1">IFERROR(__xludf.DUMMYFUNCTION("GOOGLETRANSLATE(I2241,""en"",""pt"")"),"Lassi")</f>
        <v>Lassi</v>
      </c>
      <c r="G2241" s="1" t="s">
        <v>11638</v>
      </c>
      <c r="H2241" s="1" t="s">
        <v>10428</v>
      </c>
      <c r="I2241" s="1" t="str">
        <f ca="1">IFERROR(__xludf.DUMMYFUNCTION("GOOGLETRANSLATE(O2241,""en"",""pt"")"),"14")</f>
        <v>14</v>
      </c>
      <c r="J2241" s="1" t="str">
        <f ca="1">IFERROR(__xludf.DUMMYFUNCTION("GOOGLETRANSLATE(Q2241,""en"",""pt"")"),"Refrigerado")</f>
        <v>Refrigerado</v>
      </c>
      <c r="K2241" s="3">
        <v>43495</v>
      </c>
      <c r="L2241" s="3">
        <v>43509</v>
      </c>
      <c r="M2241" s="1">
        <v>766</v>
      </c>
      <c r="N2241" s="1" t="s">
        <v>3751</v>
      </c>
      <c r="O2241" s="1" t="s">
        <v>11639</v>
      </c>
      <c r="P2241" s="1">
        <v>119</v>
      </c>
      <c r="Q2241" s="1" t="s">
        <v>11640</v>
      </c>
      <c r="R2241">
        <f t="shared" ca="1" si="34"/>
        <v>0</v>
      </c>
      <c r="S2241">
        <f t="shared" ca="1" si="34"/>
        <v>0</v>
      </c>
    </row>
    <row r="2242" spans="1:19" ht="13.2">
      <c r="A2242" s="1" t="s">
        <v>11641</v>
      </c>
      <c r="B2242" s="1">
        <v>34</v>
      </c>
      <c r="C2242" s="1" t="str">
        <f ca="1">IFERROR(__xludf.DUMMYFUNCTION("GOOGLETRANSLATE(D2242,""en"",""pt"")"),"Grande")</f>
        <v>Grande</v>
      </c>
      <c r="D2242" s="3">
        <v>44219</v>
      </c>
      <c r="E2242" s="1">
        <v>6</v>
      </c>
      <c r="F2242" s="2" t="str">
        <f ca="1">IFERROR(__xludf.DUMMYFUNCTION("GOOGLETRANSLATE(I2242,""en"",""pt"")"),"Coalhada")</f>
        <v>Coalhada</v>
      </c>
      <c r="G2242" s="1" t="s">
        <v>11642</v>
      </c>
      <c r="H2242" s="1" t="s">
        <v>11643</v>
      </c>
      <c r="I2242" s="1" t="str">
        <f ca="1">IFERROR(__xludf.DUMMYFUNCTION("GOOGLETRANSLATE(O2242,""en"",""pt"")"),"5")</f>
        <v>5</v>
      </c>
      <c r="J2242" s="1" t="str">
        <f ca="1">IFERROR(__xludf.DUMMYFUNCTION("GOOGLETRANSLATE(Q2242,""en"",""pt"")"),"Refrigerado")</f>
        <v>Refrigerado</v>
      </c>
      <c r="K2242" s="3">
        <v>44199</v>
      </c>
      <c r="L2242" s="3">
        <v>44204</v>
      </c>
      <c r="M2242" s="1">
        <v>160</v>
      </c>
      <c r="N2242" s="1" t="s">
        <v>1035</v>
      </c>
      <c r="O2242" s="1" t="s">
        <v>11644</v>
      </c>
      <c r="P2242" s="1">
        <v>170</v>
      </c>
      <c r="Q2242" s="1" t="s">
        <v>4921</v>
      </c>
      <c r="R2242">
        <f t="shared" ca="1" si="34"/>
        <v>1</v>
      </c>
      <c r="S2242">
        <f t="shared" ca="1" si="34"/>
        <v>0</v>
      </c>
    </row>
    <row r="2243" spans="1:19" ht="13.2">
      <c r="A2243" s="1" t="s">
        <v>11645</v>
      </c>
      <c r="B2243" s="1">
        <v>82</v>
      </c>
      <c r="C2243" s="1" t="str">
        <f ca="1">IFERROR(__xludf.DUMMYFUNCTION("GOOGLETRANSLATE(D2243,""en"",""pt"")"),"Grande")</f>
        <v>Grande</v>
      </c>
      <c r="D2243" s="3">
        <v>44495</v>
      </c>
      <c r="E2243" s="1">
        <v>4</v>
      </c>
      <c r="F2243" s="2" t="str">
        <f ca="1">IFERROR(__xludf.DUMMYFUNCTION("GOOGLETRANSLATE(I2243,""en"",""pt"")"),"Iogurte")</f>
        <v>Iogurte</v>
      </c>
      <c r="G2243" s="1" t="s">
        <v>11646</v>
      </c>
      <c r="H2243" s="1" t="s">
        <v>9562</v>
      </c>
      <c r="I2243" s="1" t="str">
        <f ca="1">IFERROR(__xludf.DUMMYFUNCTION("GOOGLETRANSLATE(O2243,""en"",""pt"")"),"22")</f>
        <v>22</v>
      </c>
      <c r="J2243" s="1" t="str">
        <f ca="1">IFERROR(__xludf.DUMMYFUNCTION("GOOGLETRANSLATE(Q2243,""en"",""pt"")"),"Refrigerado")</f>
        <v>Refrigerado</v>
      </c>
      <c r="K2243" s="3">
        <v>44444</v>
      </c>
      <c r="L2243" s="3">
        <v>44466</v>
      </c>
      <c r="M2243" s="1">
        <v>159</v>
      </c>
      <c r="N2243" s="1" t="s">
        <v>11647</v>
      </c>
      <c r="O2243" s="1" t="s">
        <v>11648</v>
      </c>
      <c r="P2243" s="1">
        <v>235</v>
      </c>
      <c r="Q2243" s="1" t="s">
        <v>11649</v>
      </c>
      <c r="R2243">
        <f t="shared" ref="R2243:S2306" ca="1" si="35">RANDBETWEEN(0,1)</f>
        <v>0</v>
      </c>
      <c r="S2243">
        <f t="shared" ca="1" si="35"/>
        <v>0</v>
      </c>
    </row>
    <row r="2244" spans="1:19" ht="13.2">
      <c r="A2244" s="1" t="s">
        <v>11650</v>
      </c>
      <c r="B2244" s="1">
        <v>94</v>
      </c>
      <c r="C2244" s="1" t="str">
        <f ca="1">IFERROR(__xludf.DUMMYFUNCTION("GOOGLETRANSLATE(D2244,""en"",""pt"")"),"Pequeno")</f>
        <v>Pequeno</v>
      </c>
      <c r="D2244" s="3">
        <v>44690</v>
      </c>
      <c r="E2244" s="1">
        <v>3</v>
      </c>
      <c r="F2244" s="2" t="str">
        <f ca="1">IFERROR(__xludf.DUMMYFUNCTION("GOOGLETRANSLATE(I2244,""en"",""pt"")"),"Queijo")</f>
        <v>Queijo</v>
      </c>
      <c r="G2244" s="1" t="s">
        <v>11651</v>
      </c>
      <c r="H2244" s="1" t="s">
        <v>8178</v>
      </c>
      <c r="I2244" s="1" t="str">
        <f ca="1">IFERROR(__xludf.DUMMYFUNCTION("GOOGLETRANSLATE(O2244,""en"",""pt"")"),"72")</f>
        <v>72</v>
      </c>
      <c r="J2244" s="1" t="str">
        <f ca="1">IFERROR(__xludf.DUMMYFUNCTION("GOOGLETRANSLATE(Q2244,""en"",""pt"")"),"Refrigerado")</f>
        <v>Refrigerado</v>
      </c>
      <c r="K2244" s="3">
        <v>44638</v>
      </c>
      <c r="L2244" s="3">
        <v>44710</v>
      </c>
      <c r="M2244" s="1">
        <v>531</v>
      </c>
      <c r="N2244" s="1" t="s">
        <v>8649</v>
      </c>
      <c r="O2244" s="1" t="s">
        <v>11652</v>
      </c>
      <c r="P2244" s="1">
        <v>77</v>
      </c>
      <c r="Q2244" s="1" t="s">
        <v>11653</v>
      </c>
      <c r="R2244">
        <f t="shared" ca="1" si="35"/>
        <v>1</v>
      </c>
      <c r="S2244">
        <f t="shared" ca="1" si="35"/>
        <v>0</v>
      </c>
    </row>
    <row r="2245" spans="1:19" ht="13.2">
      <c r="A2245" s="1" t="s">
        <v>11654</v>
      </c>
      <c r="B2245" s="1">
        <v>98</v>
      </c>
      <c r="C2245" s="1" t="str">
        <f ca="1">IFERROR(__xludf.DUMMYFUNCTION("GOOGLETRANSLATE(D2245,""en"",""pt"")"),"Grande")</f>
        <v>Grande</v>
      </c>
      <c r="D2245" s="3">
        <v>44100</v>
      </c>
      <c r="E2245" s="1">
        <v>4</v>
      </c>
      <c r="F2245" s="2" t="str">
        <f ca="1">IFERROR(__xludf.DUMMYFUNCTION("GOOGLETRANSLATE(I2245,""en"",""pt"")"),"Iogurte")</f>
        <v>Iogurte</v>
      </c>
      <c r="G2245" s="1" t="s">
        <v>11655</v>
      </c>
      <c r="H2245" s="1" t="s">
        <v>900</v>
      </c>
      <c r="I2245" s="1" t="str">
        <f ca="1">IFERROR(__xludf.DUMMYFUNCTION("GOOGLETRANSLATE(O2245,""en"",""pt"")"),"22")</f>
        <v>22</v>
      </c>
      <c r="J2245" s="1" t="str">
        <f ca="1">IFERROR(__xludf.DUMMYFUNCTION("GOOGLETRANSLATE(Q2245,""en"",""pt"")"),"Refrigerado")</f>
        <v>Refrigerado</v>
      </c>
      <c r="K2245" s="3">
        <v>44045</v>
      </c>
      <c r="L2245" s="3">
        <v>44067</v>
      </c>
      <c r="M2245" s="1">
        <v>223</v>
      </c>
      <c r="N2245" s="1" t="s">
        <v>10345</v>
      </c>
      <c r="O2245" s="1" t="s">
        <v>11656</v>
      </c>
      <c r="P2245" s="1">
        <v>220</v>
      </c>
      <c r="Q2245" s="1" t="s">
        <v>10910</v>
      </c>
      <c r="R2245">
        <f t="shared" ca="1" si="35"/>
        <v>0</v>
      </c>
      <c r="S2245">
        <f t="shared" ca="1" si="35"/>
        <v>1</v>
      </c>
    </row>
    <row r="2246" spans="1:19" ht="13.2">
      <c r="A2246" s="1" t="s">
        <v>11657</v>
      </c>
      <c r="B2246" s="1">
        <v>94</v>
      </c>
      <c r="C2246" s="1" t="str">
        <f ca="1">IFERROR(__xludf.DUMMYFUNCTION("GOOGLETRANSLATE(D2246,""en"",""pt"")"),"Grande")</f>
        <v>Grande</v>
      </c>
      <c r="D2246" s="3">
        <v>44822</v>
      </c>
      <c r="E2246" s="1">
        <v>7</v>
      </c>
      <c r="F2246" s="2" t="str">
        <f ca="1">IFERROR(__xludf.DUMMYFUNCTION("GOOGLETRANSLATE(I2246,""en"",""pt"")"),"Lassi")</f>
        <v>Lassi</v>
      </c>
      <c r="G2246" s="1" t="s">
        <v>8835</v>
      </c>
      <c r="H2246" s="4">
        <v>45638</v>
      </c>
      <c r="I2246" s="1" t="str">
        <f ca="1">IFERROR(__xludf.DUMMYFUNCTION("GOOGLETRANSLATE(O2246,""en"",""pt"")"),"17")</f>
        <v>17</v>
      </c>
      <c r="J2246" s="1" t="str">
        <f ca="1">IFERROR(__xludf.DUMMYFUNCTION("GOOGLETRANSLATE(Q2246,""en"",""pt"")"),"Refrigerado")</f>
        <v>Refrigerado</v>
      </c>
      <c r="K2246" s="3">
        <v>44779</v>
      </c>
      <c r="L2246" s="3">
        <v>44796</v>
      </c>
      <c r="M2246" s="1">
        <v>55</v>
      </c>
      <c r="N2246" s="1" t="s">
        <v>11658</v>
      </c>
      <c r="O2246" s="1" t="s">
        <v>11659</v>
      </c>
      <c r="P2246" s="1">
        <v>143</v>
      </c>
      <c r="Q2246" s="1" t="s">
        <v>11660</v>
      </c>
      <c r="R2246">
        <f t="shared" ca="1" si="35"/>
        <v>1</v>
      </c>
      <c r="S2246">
        <f t="shared" ca="1" si="35"/>
        <v>0</v>
      </c>
    </row>
    <row r="2247" spans="1:19" ht="13.2">
      <c r="A2247" s="1" t="s">
        <v>11661</v>
      </c>
      <c r="B2247" s="1">
        <v>97</v>
      </c>
      <c r="C2247" s="1" t="str">
        <f ca="1">IFERROR(__xludf.DUMMYFUNCTION("GOOGLETRANSLATE(D2247,""en"",""pt"")"),"Grande")</f>
        <v>Grande</v>
      </c>
      <c r="D2247" s="3">
        <v>43577</v>
      </c>
      <c r="E2247" s="1">
        <v>2</v>
      </c>
      <c r="F2247" s="2" t="str">
        <f ca="1">IFERROR(__xludf.DUMMYFUNCTION("GOOGLETRANSLATE(I2247,""en"",""pt"")"),"Manteiga")</f>
        <v>Manteiga</v>
      </c>
      <c r="G2247" s="1" t="s">
        <v>11662</v>
      </c>
      <c r="H2247" s="1" t="s">
        <v>8119</v>
      </c>
      <c r="I2247" s="1" t="str">
        <f ca="1">IFERROR(__xludf.DUMMYFUNCTION("GOOGLETRANSLATE(O2247,""en"",""pt"")"),"39")</f>
        <v>39</v>
      </c>
      <c r="J2247" s="1" t="str">
        <f ca="1">IFERROR(__xludf.DUMMYFUNCTION("GOOGLETRANSLATE(Q2247,""en"",""pt"")"),"Congeladas")</f>
        <v>Congeladas</v>
      </c>
      <c r="K2247" s="3">
        <v>43576</v>
      </c>
      <c r="L2247" s="3">
        <v>43615</v>
      </c>
      <c r="M2247" s="1">
        <v>786</v>
      </c>
      <c r="N2247" s="1" t="s">
        <v>11663</v>
      </c>
      <c r="O2247" s="1" t="s">
        <v>11664</v>
      </c>
      <c r="P2247" s="1">
        <v>166</v>
      </c>
      <c r="Q2247" s="1" t="s">
        <v>11665</v>
      </c>
      <c r="R2247">
        <f t="shared" ca="1" si="35"/>
        <v>0</v>
      </c>
      <c r="S2247">
        <f t="shared" ca="1" si="35"/>
        <v>0</v>
      </c>
    </row>
    <row r="2248" spans="1:19" ht="13.2">
      <c r="A2248" s="1" t="s">
        <v>11666</v>
      </c>
      <c r="B2248" s="1">
        <v>67</v>
      </c>
      <c r="C2248" s="1" t="str">
        <f ca="1">IFERROR(__xludf.DUMMYFUNCTION("GOOGLETRANSLATE(D2248,""en"",""pt"")"),"Médio")</f>
        <v>Médio</v>
      </c>
      <c r="D2248" s="3">
        <v>44826</v>
      </c>
      <c r="E2248" s="1">
        <v>6</v>
      </c>
      <c r="F2248" s="2" t="str">
        <f ca="1">IFERROR(__xludf.DUMMYFUNCTION("GOOGLETRANSLATE(I2248,""en"",""pt"")"),"Coalhada")</f>
        <v>Coalhada</v>
      </c>
      <c r="G2248" s="1" t="s">
        <v>11667</v>
      </c>
      <c r="H2248" s="1" t="s">
        <v>11668</v>
      </c>
      <c r="I2248" s="1" t="str">
        <f ca="1">IFERROR(__xludf.DUMMYFUNCTION("GOOGLETRANSLATE(O2248,""en"",""pt"")"),"7")</f>
        <v>7</v>
      </c>
      <c r="J2248" s="1" t="str">
        <f ca="1">IFERROR(__xludf.DUMMYFUNCTION("GOOGLETRANSLATE(Q2248,""en"",""pt"")"),"Refrigerado")</f>
        <v>Refrigerado</v>
      </c>
      <c r="K2248" s="3">
        <v>44777</v>
      </c>
      <c r="L2248" s="3">
        <v>44784</v>
      </c>
      <c r="M2248" s="1">
        <v>163</v>
      </c>
      <c r="N2248" s="1" t="s">
        <v>3889</v>
      </c>
      <c r="O2248" s="1" t="s">
        <v>11669</v>
      </c>
      <c r="P2248" s="1">
        <v>271</v>
      </c>
      <c r="Q2248" s="1" t="s">
        <v>10094</v>
      </c>
      <c r="R2248">
        <f t="shared" ca="1" si="35"/>
        <v>0</v>
      </c>
      <c r="S2248">
        <f t="shared" ca="1" si="35"/>
        <v>1</v>
      </c>
    </row>
    <row r="2249" spans="1:19" ht="13.2">
      <c r="A2249" s="1" t="s">
        <v>11670</v>
      </c>
      <c r="B2249" s="1">
        <v>44</v>
      </c>
      <c r="C2249" s="1" t="str">
        <f ca="1">IFERROR(__xludf.DUMMYFUNCTION("GOOGLETRANSLATE(D2249,""en"",""pt"")"),"Grande")</f>
        <v>Grande</v>
      </c>
      <c r="D2249" s="3">
        <v>43705</v>
      </c>
      <c r="E2249" s="1">
        <v>3</v>
      </c>
      <c r="F2249" s="2" t="str">
        <f ca="1">IFERROR(__xludf.DUMMYFUNCTION("GOOGLETRANSLATE(I2249,""en"",""pt"")"),"Queijo")</f>
        <v>Queijo</v>
      </c>
      <c r="G2249" s="1" t="s">
        <v>11671</v>
      </c>
      <c r="H2249" s="1" t="s">
        <v>11672</v>
      </c>
      <c r="I2249" s="1" t="str">
        <f ca="1">IFERROR(__xludf.DUMMYFUNCTION("GOOGLETRANSLATE(O2249,""en"",""pt"")"),"66")</f>
        <v>66</v>
      </c>
      <c r="J2249" s="1" t="str">
        <f ca="1">IFERROR(__xludf.DUMMYFUNCTION("GOOGLETRANSLATE(Q2249,""en"",""pt"")"),"Refrigerado")</f>
        <v>Refrigerado</v>
      </c>
      <c r="K2249" s="3">
        <v>43662</v>
      </c>
      <c r="L2249" s="3">
        <v>43728</v>
      </c>
      <c r="M2249" s="1">
        <v>210</v>
      </c>
      <c r="N2249" s="1" t="s">
        <v>1476</v>
      </c>
      <c r="O2249" s="1" t="s">
        <v>11673</v>
      </c>
      <c r="P2249" s="1">
        <v>65</v>
      </c>
      <c r="Q2249" s="1" t="s">
        <v>11674</v>
      </c>
      <c r="R2249">
        <f t="shared" ca="1" si="35"/>
        <v>0</v>
      </c>
      <c r="S2249">
        <f t="shared" ca="1" si="35"/>
        <v>0</v>
      </c>
    </row>
    <row r="2250" spans="1:19" ht="13.2">
      <c r="A2250" s="1" t="s">
        <v>11675</v>
      </c>
      <c r="B2250" s="1">
        <v>95</v>
      </c>
      <c r="C2250" s="1" t="str">
        <f ca="1">IFERROR(__xludf.DUMMYFUNCTION("GOOGLETRANSLATE(D2250,""en"",""pt"")"),"Médio")</f>
        <v>Médio</v>
      </c>
      <c r="D2250" s="3">
        <v>44614</v>
      </c>
      <c r="E2250" s="1">
        <v>2</v>
      </c>
      <c r="F2250" s="2" t="str">
        <f ca="1">IFERROR(__xludf.DUMMYFUNCTION("GOOGLETRANSLATE(I2250,""en"",""pt"")"),"Manteiga")</f>
        <v>Manteiga</v>
      </c>
      <c r="G2250" s="4">
        <v>45424</v>
      </c>
      <c r="H2250" s="1" t="s">
        <v>4476</v>
      </c>
      <c r="I2250" s="1" t="str">
        <f ca="1">IFERROR(__xludf.DUMMYFUNCTION("GOOGLETRANSLATE(O2250,""en"",""pt"")"),"27")</f>
        <v>27</v>
      </c>
      <c r="J2250" s="1" t="str">
        <f ca="1">IFERROR(__xludf.DUMMYFUNCTION("GOOGLETRANSLATE(Q2250,""en"",""pt"")"),"Refrigerado")</f>
        <v>Refrigerado</v>
      </c>
      <c r="K2250" s="3">
        <v>44574</v>
      </c>
      <c r="L2250" s="3">
        <v>44601</v>
      </c>
      <c r="M2250" s="1">
        <v>10</v>
      </c>
      <c r="N2250" s="1" t="s">
        <v>205</v>
      </c>
      <c r="O2250" s="1" t="s">
        <v>11676</v>
      </c>
      <c r="P2250" s="1">
        <v>2</v>
      </c>
      <c r="Q2250" s="1" t="s">
        <v>11678</v>
      </c>
      <c r="R2250">
        <f t="shared" ca="1" si="35"/>
        <v>1</v>
      </c>
      <c r="S2250">
        <f t="shared" ca="1" si="35"/>
        <v>1</v>
      </c>
    </row>
    <row r="2251" spans="1:19" ht="13.2">
      <c r="A2251" s="1" t="s">
        <v>11679</v>
      </c>
      <c r="B2251" s="1">
        <v>90</v>
      </c>
      <c r="C2251" s="1" t="str">
        <f ca="1">IFERROR(__xludf.DUMMYFUNCTION("GOOGLETRANSLATE(D2251,""en"",""pt"")"),"Pequeno")</f>
        <v>Pequeno</v>
      </c>
      <c r="D2251" s="3">
        <v>43888</v>
      </c>
      <c r="E2251" s="1">
        <v>7</v>
      </c>
      <c r="F2251" s="2" t="str">
        <f ca="1">IFERROR(__xludf.DUMMYFUNCTION("GOOGLETRANSLATE(I2251,""en"",""pt"")"),"Lassi")</f>
        <v>Lassi</v>
      </c>
      <c r="G2251" s="1" t="s">
        <v>11680</v>
      </c>
      <c r="H2251" s="1" t="s">
        <v>11681</v>
      </c>
      <c r="I2251" s="1" t="str">
        <f ca="1">IFERROR(__xludf.DUMMYFUNCTION("GOOGLETRANSLATE(O2251,""en"",""pt"")"),"16")</f>
        <v>16</v>
      </c>
      <c r="J2251" s="1" t="str">
        <f ca="1">IFERROR(__xludf.DUMMYFUNCTION("GOOGLETRANSLATE(Q2251,""en"",""pt"")"),"Refrigerado")</f>
        <v>Refrigerado</v>
      </c>
      <c r="K2251" s="3">
        <v>43875</v>
      </c>
      <c r="L2251" s="3">
        <v>43891</v>
      </c>
      <c r="M2251" s="1">
        <v>282</v>
      </c>
      <c r="N2251" s="1" t="s">
        <v>11682</v>
      </c>
      <c r="O2251" s="1" t="s">
        <v>11683</v>
      </c>
      <c r="P2251" s="1">
        <v>697</v>
      </c>
      <c r="Q2251" s="1" t="s">
        <v>11684</v>
      </c>
      <c r="R2251">
        <f t="shared" ca="1" si="35"/>
        <v>0</v>
      </c>
      <c r="S2251">
        <f t="shared" ca="1" si="35"/>
        <v>0</v>
      </c>
    </row>
    <row r="2252" spans="1:19" ht="13.2">
      <c r="A2252" s="1" t="s">
        <v>11685</v>
      </c>
      <c r="B2252" s="1">
        <v>36</v>
      </c>
      <c r="C2252" s="1" t="str">
        <f ca="1">IFERROR(__xludf.DUMMYFUNCTION("GOOGLETRANSLATE(D2252,""en"",""pt"")"),"Pequeno")</f>
        <v>Pequeno</v>
      </c>
      <c r="D2252" s="3">
        <v>44013</v>
      </c>
      <c r="E2252" s="1">
        <v>5</v>
      </c>
      <c r="F2252" s="2" t="str">
        <f ca="1">IFERROR(__xludf.DUMMYFUNCTION("GOOGLETRANSLATE(I2252,""en"",""pt"")"),"Sorvete")</f>
        <v>Sorvete</v>
      </c>
      <c r="G2252" s="1" t="s">
        <v>11686</v>
      </c>
      <c r="H2252" s="1" t="s">
        <v>4003</v>
      </c>
      <c r="I2252" s="1" t="str">
        <f ca="1">IFERROR(__xludf.DUMMYFUNCTION("GOOGLETRANSLATE(O2252,""en"",""pt"")"),"30")</f>
        <v>30</v>
      </c>
      <c r="J2252" s="1" t="str">
        <f ca="1">IFERROR(__xludf.DUMMYFUNCTION("GOOGLETRANSLATE(Q2252,""en"",""pt"")"),"Congeladas")</f>
        <v>Congeladas</v>
      </c>
      <c r="K2252" s="3">
        <v>43968</v>
      </c>
      <c r="L2252" s="3">
        <v>43998</v>
      </c>
      <c r="M2252" s="1">
        <v>14</v>
      </c>
      <c r="N2252" s="1" t="s">
        <v>11687</v>
      </c>
      <c r="O2252" s="1" t="s">
        <v>11688</v>
      </c>
      <c r="P2252" s="1">
        <v>308</v>
      </c>
      <c r="Q2252" s="1" t="s">
        <v>11689</v>
      </c>
      <c r="R2252">
        <f t="shared" ca="1" si="35"/>
        <v>1</v>
      </c>
      <c r="S2252">
        <f t="shared" ca="1" si="35"/>
        <v>1</v>
      </c>
    </row>
    <row r="2253" spans="1:19" ht="13.2">
      <c r="A2253" s="1" t="s">
        <v>11690</v>
      </c>
      <c r="B2253" s="1">
        <v>100</v>
      </c>
      <c r="C2253" s="1" t="str">
        <f ca="1">IFERROR(__xludf.DUMMYFUNCTION("GOOGLETRANSLATE(D2253,""en"",""pt"")"),"Médio")</f>
        <v>Médio</v>
      </c>
      <c r="D2253" s="3">
        <v>43597</v>
      </c>
      <c r="E2253" s="1">
        <v>6</v>
      </c>
      <c r="F2253" s="2" t="str">
        <f ca="1">IFERROR(__xludf.DUMMYFUNCTION("GOOGLETRANSLATE(I2253,""en"",""pt"")"),"Coalhada")</f>
        <v>Coalhada</v>
      </c>
      <c r="G2253" s="1" t="s">
        <v>11691</v>
      </c>
      <c r="H2253" s="1" t="s">
        <v>6667</v>
      </c>
      <c r="I2253" s="1" t="str">
        <f ca="1">IFERROR(__xludf.DUMMYFUNCTION("GOOGLETRANSLATE(O2253,""en"",""pt"")"),"5")</f>
        <v>5</v>
      </c>
      <c r="J2253" s="1" t="str">
        <f ca="1">IFERROR(__xludf.DUMMYFUNCTION("GOOGLETRANSLATE(Q2253,""en"",""pt"")"),"Refrigerado")</f>
        <v>Refrigerado</v>
      </c>
      <c r="K2253" s="3">
        <v>43592</v>
      </c>
      <c r="L2253" s="3">
        <v>43597</v>
      </c>
      <c r="M2253" s="1">
        <v>3</v>
      </c>
      <c r="N2253" s="1" t="s">
        <v>11692</v>
      </c>
      <c r="O2253" s="1" t="s">
        <v>5988</v>
      </c>
      <c r="P2253" s="1">
        <v>60</v>
      </c>
      <c r="Q2253" s="1" t="s">
        <v>11693</v>
      </c>
      <c r="R2253">
        <f t="shared" ca="1" si="35"/>
        <v>0</v>
      </c>
      <c r="S2253">
        <f t="shared" ca="1" si="35"/>
        <v>0</v>
      </c>
    </row>
    <row r="2254" spans="1:19" ht="13.2">
      <c r="A2254" s="1" t="s">
        <v>11694</v>
      </c>
      <c r="B2254" s="1">
        <v>42</v>
      </c>
      <c r="C2254" s="1" t="str">
        <f ca="1">IFERROR(__xludf.DUMMYFUNCTION("GOOGLETRANSLATE(D2254,""en"",""pt"")"),"Grande")</f>
        <v>Grande</v>
      </c>
      <c r="D2254" s="3">
        <v>43751</v>
      </c>
      <c r="E2254" s="1">
        <v>2</v>
      </c>
      <c r="F2254" s="2" t="str">
        <f ca="1">IFERROR(__xludf.DUMMYFUNCTION("GOOGLETRANSLATE(I2254,""en"",""pt"")"),"Manteiga")</f>
        <v>Manteiga</v>
      </c>
      <c r="G2254" s="1" t="s">
        <v>11695</v>
      </c>
      <c r="H2254" s="1" t="s">
        <v>11696</v>
      </c>
      <c r="I2254" s="1" t="str">
        <f ca="1">IFERROR(__xludf.DUMMYFUNCTION("GOOGLETRANSLATE(O2254,""en"",""pt"")"),"40")</f>
        <v>40</v>
      </c>
      <c r="J2254" s="1" t="str">
        <f ca="1">IFERROR(__xludf.DUMMYFUNCTION("GOOGLETRANSLATE(Q2254,""en"",""pt"")"),"Congeladas")</f>
        <v>Congeladas</v>
      </c>
      <c r="K2254" s="3">
        <v>43701</v>
      </c>
      <c r="L2254" s="3">
        <v>43741</v>
      </c>
      <c r="M2254" s="1">
        <v>331</v>
      </c>
      <c r="N2254" s="1" t="s">
        <v>6975</v>
      </c>
      <c r="O2254" s="1" t="s">
        <v>11697</v>
      </c>
      <c r="P2254" s="1">
        <v>419</v>
      </c>
      <c r="Q2254" s="1" t="s">
        <v>11698</v>
      </c>
      <c r="R2254">
        <f t="shared" ca="1" si="35"/>
        <v>0</v>
      </c>
      <c r="S2254">
        <f t="shared" ca="1" si="35"/>
        <v>0</v>
      </c>
    </row>
    <row r="2255" spans="1:19" ht="13.2">
      <c r="A2255" s="1" t="s">
        <v>11699</v>
      </c>
      <c r="B2255" s="1">
        <v>72</v>
      </c>
      <c r="C2255" s="1" t="str">
        <f ca="1">IFERROR(__xludf.DUMMYFUNCTION("GOOGLETRANSLATE(D2255,""en"",""pt"")"),"Pequeno")</f>
        <v>Pequeno</v>
      </c>
      <c r="D2255" s="3">
        <v>44900</v>
      </c>
      <c r="E2255" s="1">
        <v>6</v>
      </c>
      <c r="F2255" s="2" t="str">
        <f ca="1">IFERROR(__xludf.DUMMYFUNCTION("GOOGLETRANSLATE(I2255,""en"",""pt"")"),"Coalhada")</f>
        <v>Coalhada</v>
      </c>
      <c r="G2255" s="1" t="s">
        <v>5813</v>
      </c>
      <c r="H2255" s="1" t="s">
        <v>615</v>
      </c>
      <c r="I2255" s="1" t="str">
        <f ca="1">IFERROR(__xludf.DUMMYFUNCTION("GOOGLETRANSLATE(O2255,""en"",""pt"")"),"5")</f>
        <v>5</v>
      </c>
      <c r="J2255" s="1" t="str">
        <f ca="1">IFERROR(__xludf.DUMMYFUNCTION("GOOGLETRANSLATE(Q2255,""en"",""pt"")"),"Refrigerado")</f>
        <v>Refrigerado</v>
      </c>
      <c r="K2255" s="3">
        <v>44875</v>
      </c>
      <c r="L2255" s="3">
        <v>44880</v>
      </c>
      <c r="M2255" s="1">
        <v>464</v>
      </c>
      <c r="N2255" s="1" t="s">
        <v>11700</v>
      </c>
      <c r="O2255" s="1" t="s">
        <v>11701</v>
      </c>
      <c r="P2255" s="1">
        <v>527</v>
      </c>
      <c r="Q2255" s="1" t="s">
        <v>1895</v>
      </c>
      <c r="R2255">
        <f t="shared" ca="1" si="35"/>
        <v>1</v>
      </c>
      <c r="S2255">
        <f t="shared" ca="1" si="35"/>
        <v>0</v>
      </c>
    </row>
    <row r="2256" spans="1:19" ht="13.2">
      <c r="A2256" s="1" t="s">
        <v>11702</v>
      </c>
      <c r="B2256" s="1">
        <v>94</v>
      </c>
      <c r="C2256" s="1" t="str">
        <f ca="1">IFERROR(__xludf.DUMMYFUNCTION("GOOGLETRANSLATE(D2256,""en"",""pt"")"),"Pequeno")</f>
        <v>Pequeno</v>
      </c>
      <c r="D2256" s="3">
        <v>44412</v>
      </c>
      <c r="E2256" s="1">
        <v>8</v>
      </c>
      <c r="F2256" s="2" t="str">
        <f ca="1">IFERROR(__xludf.DUMMYFUNCTION("GOOGLETRANSLATE(I2256,""en"",""pt"")"),"Soro de leite coalhado")</f>
        <v>Soro de leite coalhado</v>
      </c>
      <c r="G2256" s="1" t="s">
        <v>11703</v>
      </c>
      <c r="H2256" s="1" t="s">
        <v>11704</v>
      </c>
      <c r="I2256" s="1" t="str">
        <f ca="1">IFERROR(__xludf.DUMMYFUNCTION("GOOGLETRANSLATE(O2256,""en"",""pt"")"),"10")</f>
        <v>10</v>
      </c>
      <c r="J2256" s="1" t="str">
        <f ca="1">IFERROR(__xludf.DUMMYFUNCTION("GOOGLETRANSLATE(Q2256,""en"",""pt"")"),"Refrigerado")</f>
        <v>Refrigerado</v>
      </c>
      <c r="K2256" s="3">
        <v>44409</v>
      </c>
      <c r="L2256" s="3">
        <v>44419</v>
      </c>
      <c r="M2256" s="1">
        <v>572</v>
      </c>
      <c r="N2256" s="1" t="s">
        <v>3140</v>
      </c>
      <c r="O2256" s="1" t="s">
        <v>11705</v>
      </c>
      <c r="P2256" s="1">
        <v>348</v>
      </c>
      <c r="Q2256" s="1" t="s">
        <v>5012</v>
      </c>
      <c r="R2256">
        <f t="shared" ca="1" si="35"/>
        <v>1</v>
      </c>
      <c r="S2256">
        <f t="shared" ca="1" si="35"/>
        <v>1</v>
      </c>
    </row>
    <row r="2257" spans="1:19" ht="13.2">
      <c r="A2257" s="1" t="s">
        <v>11706</v>
      </c>
      <c r="B2257" s="1">
        <v>98</v>
      </c>
      <c r="C2257" s="1" t="str">
        <f ca="1">IFERROR(__xludf.DUMMYFUNCTION("GOOGLETRANSLATE(D2257,""en"",""pt"")"),"Médio")</f>
        <v>Médio</v>
      </c>
      <c r="D2257" s="3">
        <v>43847</v>
      </c>
      <c r="E2257" s="1">
        <v>4</v>
      </c>
      <c r="F2257" s="2" t="str">
        <f ca="1">IFERROR(__xludf.DUMMYFUNCTION("GOOGLETRANSLATE(I2257,""en"",""pt"")"),"Iogurte")</f>
        <v>Iogurte</v>
      </c>
      <c r="G2257" s="1" t="s">
        <v>11707</v>
      </c>
      <c r="H2257" s="1" t="s">
        <v>1259</v>
      </c>
      <c r="I2257" s="1" t="str">
        <f ca="1">IFERROR(__xludf.DUMMYFUNCTION("GOOGLETRANSLATE(O2257,""en"",""pt"")"),"24")</f>
        <v>24</v>
      </c>
      <c r="J2257" s="1" t="str">
        <f ca="1">IFERROR(__xludf.DUMMYFUNCTION("GOOGLETRANSLATE(Q2257,""en"",""pt"")"),"Refrigerado")</f>
        <v>Refrigerado</v>
      </c>
      <c r="K2257" s="3">
        <v>43795</v>
      </c>
      <c r="L2257" s="3">
        <v>43819</v>
      </c>
      <c r="M2257" s="1">
        <v>123</v>
      </c>
      <c r="N2257" s="1" t="s">
        <v>6935</v>
      </c>
      <c r="O2257" s="1" t="s">
        <v>11708</v>
      </c>
      <c r="P2257" s="1">
        <v>109</v>
      </c>
      <c r="Q2257" s="1" t="s">
        <v>11709</v>
      </c>
      <c r="R2257">
        <f t="shared" ca="1" si="35"/>
        <v>1</v>
      </c>
      <c r="S2257">
        <f t="shared" ca="1" si="35"/>
        <v>1</v>
      </c>
    </row>
    <row r="2258" spans="1:19" ht="13.2">
      <c r="A2258" s="1" t="s">
        <v>11710</v>
      </c>
      <c r="B2258" s="1">
        <v>79</v>
      </c>
      <c r="C2258" s="1" t="str">
        <f ca="1">IFERROR(__xludf.DUMMYFUNCTION("GOOGLETRANSLATE(D2258,""en"",""pt"")"),"Médio")</f>
        <v>Médio</v>
      </c>
      <c r="D2258" s="3">
        <v>44418</v>
      </c>
      <c r="E2258" s="1">
        <v>7</v>
      </c>
      <c r="F2258" s="2" t="str">
        <f ca="1">IFERROR(__xludf.DUMMYFUNCTION("GOOGLETRANSLATE(I2258,""en"",""pt"")"),"Lassi")</f>
        <v>Lassi</v>
      </c>
      <c r="G2258" s="1" t="s">
        <v>11711</v>
      </c>
      <c r="H2258" s="1" t="s">
        <v>11712</v>
      </c>
      <c r="I2258" s="1" t="str">
        <f ca="1">IFERROR(__xludf.DUMMYFUNCTION("GOOGLETRANSLATE(O2258,""en"",""pt"")"),"14")</f>
        <v>14</v>
      </c>
      <c r="J2258" s="1" t="str">
        <f ca="1">IFERROR(__xludf.DUMMYFUNCTION("GOOGLETRANSLATE(Q2258,""en"",""pt"")"),"Refrigerado")</f>
        <v>Refrigerado</v>
      </c>
      <c r="K2258" s="3">
        <v>44362</v>
      </c>
      <c r="L2258" s="3">
        <v>44376</v>
      </c>
      <c r="M2258" s="1">
        <v>230</v>
      </c>
      <c r="N2258" s="1" t="s">
        <v>10135</v>
      </c>
      <c r="O2258" s="1" t="s">
        <v>11713</v>
      </c>
      <c r="P2258" s="1">
        <v>290</v>
      </c>
      <c r="Q2258" s="1" t="s">
        <v>3756</v>
      </c>
      <c r="R2258">
        <f t="shared" ca="1" si="35"/>
        <v>1</v>
      </c>
      <c r="S2258">
        <f t="shared" ca="1" si="35"/>
        <v>0</v>
      </c>
    </row>
    <row r="2259" spans="1:19" ht="13.2">
      <c r="A2259" s="1" t="s">
        <v>11714</v>
      </c>
      <c r="B2259" s="1">
        <v>58</v>
      </c>
      <c r="C2259" s="1" t="str">
        <f ca="1">IFERROR(__xludf.DUMMYFUNCTION("GOOGLETRANSLATE(D2259,""en"",""pt"")"),"Médio")</f>
        <v>Médio</v>
      </c>
      <c r="D2259" s="3">
        <v>43605</v>
      </c>
      <c r="E2259" s="1">
        <v>6</v>
      </c>
      <c r="F2259" s="2" t="str">
        <f ca="1">IFERROR(__xludf.DUMMYFUNCTION("GOOGLETRANSLATE(I2259,""en"",""pt"")"),"Coalhada")</f>
        <v>Coalhada</v>
      </c>
      <c r="G2259" s="1" t="s">
        <v>11715</v>
      </c>
      <c r="H2259" s="1" t="s">
        <v>11716</v>
      </c>
      <c r="I2259" s="1" t="str">
        <f ca="1">IFERROR(__xludf.DUMMYFUNCTION("GOOGLETRANSLATE(O2259,""en"",""pt"")"),"5")</f>
        <v>5</v>
      </c>
      <c r="J2259" s="1" t="str">
        <f ca="1">IFERROR(__xludf.DUMMYFUNCTION("GOOGLETRANSLATE(Q2259,""en"",""pt"")"),"Refrigerado")</f>
        <v>Refrigerado</v>
      </c>
      <c r="K2259" s="3">
        <v>43557</v>
      </c>
      <c r="L2259" s="3">
        <v>43562</v>
      </c>
      <c r="M2259" s="1">
        <v>20</v>
      </c>
      <c r="N2259" s="1" t="s">
        <v>1986</v>
      </c>
      <c r="O2259" s="5" t="s">
        <v>11717</v>
      </c>
      <c r="P2259" s="1">
        <v>59</v>
      </c>
      <c r="Q2259" s="1" t="s">
        <v>6631</v>
      </c>
      <c r="R2259">
        <f t="shared" ca="1" si="35"/>
        <v>1</v>
      </c>
      <c r="S2259">
        <f t="shared" ca="1" si="35"/>
        <v>0</v>
      </c>
    </row>
    <row r="2260" spans="1:19" ht="13.2">
      <c r="A2260" s="1" t="s">
        <v>11718</v>
      </c>
      <c r="B2260" s="1">
        <v>87</v>
      </c>
      <c r="C2260" s="1" t="str">
        <f ca="1">IFERROR(__xludf.DUMMYFUNCTION("GOOGLETRANSLATE(D2260,""en"",""pt"")"),"Grande")</f>
        <v>Grande</v>
      </c>
      <c r="D2260" s="3">
        <v>44700</v>
      </c>
      <c r="E2260" s="1">
        <v>1</v>
      </c>
      <c r="F2260" s="2" t="str">
        <f ca="1">IFERROR(__xludf.DUMMYFUNCTION("GOOGLETRANSLATE(I2260,""en"",""pt"")"),"Leite")</f>
        <v>Leite</v>
      </c>
      <c r="G2260" s="1" t="s">
        <v>11719</v>
      </c>
      <c r="H2260" s="1" t="s">
        <v>10910</v>
      </c>
      <c r="I2260" s="1" t="str">
        <f ca="1">IFERROR(__xludf.DUMMYFUNCTION("GOOGLETRANSLATE(O2260,""en"",""pt"")"),"28")</f>
        <v>28</v>
      </c>
      <c r="J2260" s="1" t="str">
        <f ca="1">IFERROR(__xludf.DUMMYFUNCTION("GOOGLETRANSLATE(Q2260,""en"",""pt"")"),"Pacote Tetra")</f>
        <v>Pacote Tetra</v>
      </c>
      <c r="K2260" s="3">
        <v>44657</v>
      </c>
      <c r="L2260" s="3">
        <v>44685</v>
      </c>
      <c r="M2260" s="1">
        <v>115</v>
      </c>
      <c r="N2260" s="1" t="s">
        <v>11720</v>
      </c>
      <c r="O2260" s="5">
        <v>695454</v>
      </c>
      <c r="P2260" s="1">
        <v>10</v>
      </c>
      <c r="Q2260" s="1" t="s">
        <v>11721</v>
      </c>
      <c r="R2260">
        <f t="shared" ca="1" si="35"/>
        <v>1</v>
      </c>
      <c r="S2260">
        <f t="shared" ca="1" si="35"/>
        <v>1</v>
      </c>
    </row>
    <row r="2261" spans="1:19" ht="13.2">
      <c r="A2261" s="1" t="s">
        <v>11722</v>
      </c>
      <c r="B2261" s="1">
        <v>68</v>
      </c>
      <c r="C2261" s="1" t="str">
        <f ca="1">IFERROR(__xludf.DUMMYFUNCTION("GOOGLETRANSLATE(D2261,""en"",""pt"")"),"Pequeno")</f>
        <v>Pequeno</v>
      </c>
      <c r="D2261" s="3">
        <v>44276</v>
      </c>
      <c r="E2261" s="1">
        <v>7</v>
      </c>
      <c r="F2261" s="2" t="str">
        <f ca="1">IFERROR(__xludf.DUMMYFUNCTION("GOOGLETRANSLATE(I2261,""en"",""pt"")"),"Lassi")</f>
        <v>Lassi</v>
      </c>
      <c r="G2261" s="1" t="s">
        <v>11723</v>
      </c>
      <c r="H2261" s="1" t="s">
        <v>5783</v>
      </c>
      <c r="I2261" s="1" t="str">
        <f ca="1">IFERROR(__xludf.DUMMYFUNCTION("GOOGLETRANSLATE(O2261,""en"",""pt"")"),"14")</f>
        <v>14</v>
      </c>
      <c r="J2261" s="1" t="str">
        <f ca="1">IFERROR(__xludf.DUMMYFUNCTION("GOOGLETRANSLATE(Q2261,""en"",""pt"")"),"Refrigerado")</f>
        <v>Refrigerado</v>
      </c>
      <c r="K2261" s="3">
        <v>44253</v>
      </c>
      <c r="L2261" s="3">
        <v>44267</v>
      </c>
      <c r="M2261" s="1">
        <v>217</v>
      </c>
      <c r="N2261" s="1" t="s">
        <v>9474</v>
      </c>
      <c r="O2261" s="1" t="s">
        <v>11724</v>
      </c>
      <c r="P2261" s="1">
        <v>169</v>
      </c>
      <c r="Q2261" s="1" t="s">
        <v>11726</v>
      </c>
      <c r="R2261">
        <f t="shared" ca="1" si="35"/>
        <v>1</v>
      </c>
      <c r="S2261">
        <f t="shared" ca="1" si="35"/>
        <v>1</v>
      </c>
    </row>
    <row r="2262" spans="1:19" ht="13.2">
      <c r="A2262" s="1" t="s">
        <v>11727</v>
      </c>
      <c r="B2262" s="1">
        <v>49</v>
      </c>
      <c r="C2262" s="1" t="str">
        <f ca="1">IFERROR(__xludf.DUMMYFUNCTION("GOOGLETRANSLATE(D2262,""en"",""pt"")"),"Pequeno")</f>
        <v>Pequeno</v>
      </c>
      <c r="D2262" s="3">
        <v>44224</v>
      </c>
      <c r="E2262" s="1">
        <v>6</v>
      </c>
      <c r="F2262" s="2" t="str">
        <f ca="1">IFERROR(__xludf.DUMMYFUNCTION("GOOGLETRANSLATE(I2262,""en"",""pt"")"),"Coalhada")</f>
        <v>Coalhada</v>
      </c>
      <c r="G2262" s="1" t="s">
        <v>6840</v>
      </c>
      <c r="H2262" s="6">
        <v>45397</v>
      </c>
      <c r="I2262" s="1" t="str">
        <f ca="1">IFERROR(__xludf.DUMMYFUNCTION("GOOGLETRANSLATE(O2262,""en"",""pt"")"),"7")</f>
        <v>7</v>
      </c>
      <c r="J2262" s="1" t="str">
        <f ca="1">IFERROR(__xludf.DUMMYFUNCTION("GOOGLETRANSLATE(Q2262,""en"",""pt"")"),"Refrigerado")</f>
        <v>Refrigerado</v>
      </c>
      <c r="K2262" s="3">
        <v>44192</v>
      </c>
      <c r="L2262" s="3">
        <v>44199</v>
      </c>
      <c r="M2262" s="1">
        <v>74</v>
      </c>
      <c r="N2262" s="4">
        <v>45523</v>
      </c>
      <c r="O2262" s="5" t="s">
        <v>11728</v>
      </c>
      <c r="P2262" s="1">
        <v>11</v>
      </c>
      <c r="Q2262" s="1" t="s">
        <v>3616</v>
      </c>
      <c r="R2262">
        <f t="shared" ca="1" si="35"/>
        <v>0</v>
      </c>
      <c r="S2262">
        <f t="shared" ca="1" si="35"/>
        <v>0</v>
      </c>
    </row>
    <row r="2263" spans="1:19" ht="13.2">
      <c r="A2263" s="1" t="s">
        <v>11729</v>
      </c>
      <c r="B2263" s="1">
        <v>61</v>
      </c>
      <c r="C2263" s="1" t="str">
        <f ca="1">IFERROR(__xludf.DUMMYFUNCTION("GOOGLETRANSLATE(D2263,""en"",""pt"")"),"Pequeno")</f>
        <v>Pequeno</v>
      </c>
      <c r="D2263" s="3">
        <v>44916</v>
      </c>
      <c r="E2263" s="1">
        <v>5</v>
      </c>
      <c r="F2263" s="2" t="str">
        <f ca="1">IFERROR(__xludf.DUMMYFUNCTION("GOOGLETRANSLATE(I2263,""en"",""pt"")"),"Sorvete")</f>
        <v>Sorvete</v>
      </c>
      <c r="G2263" s="1" t="s">
        <v>11730</v>
      </c>
      <c r="H2263" s="1" t="s">
        <v>11731</v>
      </c>
      <c r="I2263" s="1" t="str">
        <f ca="1">IFERROR(__xludf.DUMMYFUNCTION("GOOGLETRANSLATE(O2263,""en"",""pt"")"),"24")</f>
        <v>24</v>
      </c>
      <c r="J2263" s="1" t="str">
        <f ca="1">IFERROR(__xludf.DUMMYFUNCTION("GOOGLETRANSLATE(Q2263,""en"",""pt"")"),"Congeladas")</f>
        <v>Congeladas</v>
      </c>
      <c r="K2263" s="3">
        <v>44909</v>
      </c>
      <c r="L2263" s="3">
        <v>44933</v>
      </c>
      <c r="M2263" s="1">
        <v>297</v>
      </c>
      <c r="N2263" s="1" t="s">
        <v>11732</v>
      </c>
      <c r="O2263" s="1" t="s">
        <v>11733</v>
      </c>
      <c r="P2263" s="1">
        <v>188</v>
      </c>
      <c r="Q2263" s="1" t="s">
        <v>11734</v>
      </c>
      <c r="R2263">
        <f t="shared" ca="1" si="35"/>
        <v>0</v>
      </c>
      <c r="S2263">
        <f t="shared" ca="1" si="35"/>
        <v>1</v>
      </c>
    </row>
    <row r="2264" spans="1:19" ht="13.2">
      <c r="A2264" s="1" t="s">
        <v>11735</v>
      </c>
      <c r="B2264" s="1">
        <v>13</v>
      </c>
      <c r="C2264" s="1" t="str">
        <f ca="1">IFERROR(__xludf.DUMMYFUNCTION("GOOGLETRANSLATE(D2264,""en"",""pt"")"),"Médio")</f>
        <v>Médio</v>
      </c>
      <c r="D2264" s="3">
        <v>43578</v>
      </c>
      <c r="E2264" s="1">
        <v>2</v>
      </c>
      <c r="F2264" s="2" t="str">
        <f ca="1">IFERROR(__xludf.DUMMYFUNCTION("GOOGLETRANSLATE(I2264,""en"",""pt"")"),"Manteiga")</f>
        <v>Manteiga</v>
      </c>
      <c r="G2264" s="1" t="s">
        <v>11736</v>
      </c>
      <c r="H2264" s="1" t="s">
        <v>11737</v>
      </c>
      <c r="I2264" s="1" t="str">
        <f ca="1">IFERROR(__xludf.DUMMYFUNCTION("GOOGLETRANSLATE(O2264,""en"",""pt"")"),"40")</f>
        <v>40</v>
      </c>
      <c r="J2264" s="1" t="str">
        <f ca="1">IFERROR(__xludf.DUMMYFUNCTION("GOOGLETRANSLATE(Q2264,""en"",""pt"")"),"Refrigerado")</f>
        <v>Refrigerado</v>
      </c>
      <c r="K2264" s="3">
        <v>43525</v>
      </c>
      <c r="L2264" s="3">
        <v>43565</v>
      </c>
      <c r="M2264" s="1">
        <v>175</v>
      </c>
      <c r="N2264" s="1" t="s">
        <v>5091</v>
      </c>
      <c r="O2264" s="1" t="s">
        <v>11738</v>
      </c>
      <c r="P2264" s="1">
        <v>322</v>
      </c>
      <c r="Q2264" s="1" t="s">
        <v>2204</v>
      </c>
      <c r="R2264">
        <f t="shared" ca="1" si="35"/>
        <v>1</v>
      </c>
      <c r="S2264">
        <f t="shared" ca="1" si="35"/>
        <v>0</v>
      </c>
    </row>
    <row r="2265" spans="1:19" ht="13.2">
      <c r="A2265" s="1" t="s">
        <v>10432</v>
      </c>
      <c r="B2265" s="1">
        <v>21</v>
      </c>
      <c r="C2265" s="1" t="str">
        <f ca="1">IFERROR(__xludf.DUMMYFUNCTION("GOOGLETRANSLATE(D2265,""en"",""pt"")"),"Grande")</f>
        <v>Grande</v>
      </c>
      <c r="D2265" s="3">
        <v>43806</v>
      </c>
      <c r="E2265" s="1">
        <v>6</v>
      </c>
      <c r="F2265" s="2" t="str">
        <f ca="1">IFERROR(__xludf.DUMMYFUNCTION("GOOGLETRANSLATE(I2265,""en"",""pt"")"),"Coalhada")</f>
        <v>Coalhada</v>
      </c>
      <c r="G2265" s="1" t="s">
        <v>11739</v>
      </c>
      <c r="H2265" s="1" t="s">
        <v>11740</v>
      </c>
      <c r="I2265" s="1" t="str">
        <f ca="1">IFERROR(__xludf.DUMMYFUNCTION("GOOGLETRANSLATE(O2265,""en"",""pt"")"),"5")</f>
        <v>5</v>
      </c>
      <c r="J2265" s="1" t="str">
        <f ca="1">IFERROR(__xludf.DUMMYFUNCTION("GOOGLETRANSLATE(Q2265,""en"",""pt"")"),"Refrigerado")</f>
        <v>Refrigerado</v>
      </c>
      <c r="K2265" s="3">
        <v>43755</v>
      </c>
      <c r="L2265" s="3">
        <v>43760</v>
      </c>
      <c r="M2265" s="1">
        <v>388</v>
      </c>
      <c r="N2265" s="1" t="s">
        <v>9173</v>
      </c>
      <c r="O2265" s="1" t="s">
        <v>11741</v>
      </c>
      <c r="P2265" s="1">
        <v>347</v>
      </c>
      <c r="Q2265" s="1" t="s">
        <v>11742</v>
      </c>
      <c r="R2265">
        <f t="shared" ca="1" si="35"/>
        <v>1</v>
      </c>
      <c r="S2265">
        <f t="shared" ca="1" si="35"/>
        <v>0</v>
      </c>
    </row>
    <row r="2266" spans="1:19" ht="13.2">
      <c r="A2266" s="1" t="s">
        <v>11743</v>
      </c>
      <c r="B2266" s="1">
        <v>94</v>
      </c>
      <c r="C2266" s="1" t="str">
        <f ca="1">IFERROR(__xludf.DUMMYFUNCTION("GOOGLETRANSLATE(D2266,""en"",""pt"")"),"Grande")</f>
        <v>Grande</v>
      </c>
      <c r="D2266" s="3">
        <v>43967</v>
      </c>
      <c r="E2266" s="1">
        <v>3</v>
      </c>
      <c r="F2266" s="2" t="str">
        <f ca="1">IFERROR(__xludf.DUMMYFUNCTION("GOOGLETRANSLATE(I2266,""en"",""pt"")"),"Queijo")</f>
        <v>Queijo</v>
      </c>
      <c r="G2266" s="1" t="s">
        <v>11744</v>
      </c>
      <c r="H2266" s="1" t="s">
        <v>5549</v>
      </c>
      <c r="I2266" s="1" t="str">
        <f ca="1">IFERROR(__xludf.DUMMYFUNCTION("GOOGLETRANSLATE(O2266,""en"",""pt"")"),"55")</f>
        <v>55</v>
      </c>
      <c r="J2266" s="1" t="str">
        <f ca="1">IFERROR(__xludf.DUMMYFUNCTION("GOOGLETRANSLATE(Q2266,""en"",""pt"")"),"Congeladas")</f>
        <v>Congeladas</v>
      </c>
      <c r="K2266" s="3">
        <v>43956</v>
      </c>
      <c r="L2266" s="3">
        <v>44011</v>
      </c>
      <c r="M2266" s="1">
        <v>86</v>
      </c>
      <c r="N2266" s="1" t="s">
        <v>7732</v>
      </c>
      <c r="O2266" s="1" t="s">
        <v>11745</v>
      </c>
      <c r="P2266" s="1">
        <v>525</v>
      </c>
      <c r="Q2266" s="1" t="s">
        <v>11746</v>
      </c>
      <c r="R2266">
        <f t="shared" ca="1" si="35"/>
        <v>1</v>
      </c>
      <c r="S2266">
        <f t="shared" ca="1" si="35"/>
        <v>0</v>
      </c>
    </row>
    <row r="2267" spans="1:19" ht="13.2">
      <c r="A2267" s="1" t="s">
        <v>11747</v>
      </c>
      <c r="B2267" s="1">
        <v>74</v>
      </c>
      <c r="C2267" s="1" t="str">
        <f ca="1">IFERROR(__xludf.DUMMYFUNCTION("GOOGLETRANSLATE(D2267,""en"",""pt"")"),"Grande")</f>
        <v>Grande</v>
      </c>
      <c r="D2267" s="3">
        <v>44005</v>
      </c>
      <c r="E2267" s="1">
        <v>9</v>
      </c>
      <c r="F2267" s="2" t="str">
        <f ca="1">IFERROR(__xludf.DUMMYFUNCTION("GOOGLETRANSLATE(I2267,""en"",""pt"")"),"Painel")</f>
        <v>Painel</v>
      </c>
      <c r="G2267" s="1" t="s">
        <v>11748</v>
      </c>
      <c r="H2267" s="1" t="s">
        <v>7051</v>
      </c>
      <c r="I2267" s="1" t="str">
        <f ca="1">IFERROR(__xludf.DUMMYFUNCTION("GOOGLETRANSLATE(O2267,""en"",""pt"")"),"12")</f>
        <v>12</v>
      </c>
      <c r="J2267" s="1" t="str">
        <f ca="1">IFERROR(__xludf.DUMMYFUNCTION("GOOGLETRANSLATE(Q2267,""en"",""pt"")"),"Refrigerado")</f>
        <v>Refrigerado</v>
      </c>
      <c r="K2267" s="3">
        <v>43972</v>
      </c>
      <c r="L2267" s="3">
        <v>43984</v>
      </c>
      <c r="M2267" s="1">
        <v>473</v>
      </c>
      <c r="N2267" s="1" t="s">
        <v>2459</v>
      </c>
      <c r="O2267" s="1" t="s">
        <v>11749</v>
      </c>
      <c r="P2267" s="1">
        <v>204</v>
      </c>
      <c r="Q2267" s="1" t="s">
        <v>11751</v>
      </c>
      <c r="R2267">
        <f t="shared" ca="1" si="35"/>
        <v>0</v>
      </c>
      <c r="S2267">
        <f t="shared" ca="1" si="35"/>
        <v>0</v>
      </c>
    </row>
    <row r="2268" spans="1:19" ht="13.2">
      <c r="A2268" s="1" t="s">
        <v>11752</v>
      </c>
      <c r="B2268" s="1">
        <v>48</v>
      </c>
      <c r="C2268" s="1" t="str">
        <f ca="1">IFERROR(__xludf.DUMMYFUNCTION("GOOGLETRANSLATE(D2268,""en"",""pt"")"),"Pequeno")</f>
        <v>Pequeno</v>
      </c>
      <c r="D2268" s="3">
        <v>44214</v>
      </c>
      <c r="E2268" s="1">
        <v>6</v>
      </c>
      <c r="F2268" s="2" t="str">
        <f ca="1">IFERROR(__xludf.DUMMYFUNCTION("GOOGLETRANSLATE(I2268,""en"",""pt"")"),"Coalhada")</f>
        <v>Coalhada</v>
      </c>
      <c r="G2268" s="1" t="s">
        <v>11753</v>
      </c>
      <c r="H2268" s="1" t="s">
        <v>2931</v>
      </c>
      <c r="I2268" s="1" t="str">
        <f ca="1">IFERROR(__xludf.DUMMYFUNCTION("GOOGLETRANSLATE(O2268,""en"",""pt"")"),"6")</f>
        <v>6</v>
      </c>
      <c r="J2268" s="1" t="str">
        <f ca="1">IFERROR(__xludf.DUMMYFUNCTION("GOOGLETRANSLATE(Q2268,""en"",""pt"")"),"Refrigerado")</f>
        <v>Refrigerado</v>
      </c>
      <c r="K2268" s="3">
        <v>44162</v>
      </c>
      <c r="L2268" s="3">
        <v>44168</v>
      </c>
      <c r="M2268" s="1">
        <v>157</v>
      </c>
      <c r="N2268" s="1" t="s">
        <v>11754</v>
      </c>
      <c r="O2268" s="7">
        <v>2714697</v>
      </c>
      <c r="P2268" s="1">
        <v>779</v>
      </c>
      <c r="Q2268" s="1" t="s">
        <v>11755</v>
      </c>
      <c r="R2268">
        <f t="shared" ca="1" si="35"/>
        <v>0</v>
      </c>
      <c r="S2268">
        <f t="shared" ca="1" si="35"/>
        <v>0</v>
      </c>
    </row>
    <row r="2269" spans="1:19" ht="13.2">
      <c r="A2269" s="1" t="s">
        <v>11756</v>
      </c>
      <c r="B2269" s="1">
        <v>68</v>
      </c>
      <c r="C2269" s="1" t="str">
        <f ca="1">IFERROR(__xludf.DUMMYFUNCTION("GOOGLETRANSLATE(D2269,""en"",""pt"")"),"Médio")</f>
        <v>Médio</v>
      </c>
      <c r="D2269" s="3">
        <v>44884</v>
      </c>
      <c r="E2269" s="1">
        <v>5</v>
      </c>
      <c r="F2269" s="2" t="str">
        <f ca="1">IFERROR(__xludf.DUMMYFUNCTION("GOOGLETRANSLATE(I2269,""en"",""pt"")"),"Sorvete")</f>
        <v>Sorvete</v>
      </c>
      <c r="G2269" s="1" t="s">
        <v>11757</v>
      </c>
      <c r="H2269" s="1" t="s">
        <v>4947</v>
      </c>
      <c r="I2269" s="1" t="str">
        <f ca="1">IFERROR(__xludf.DUMMYFUNCTION("GOOGLETRANSLATE(O2269,""en"",""pt"")"),"25")</f>
        <v>25</v>
      </c>
      <c r="J2269" s="1" t="str">
        <f ca="1">IFERROR(__xludf.DUMMYFUNCTION("GOOGLETRANSLATE(Q2269,""en"",""pt"")"),"Congeladas")</f>
        <v>Congeladas</v>
      </c>
      <c r="K2269" s="3">
        <v>44875</v>
      </c>
      <c r="L2269" s="3">
        <v>44900</v>
      </c>
      <c r="M2269" s="1">
        <v>546</v>
      </c>
      <c r="N2269" s="1" t="s">
        <v>11758</v>
      </c>
      <c r="O2269" s="1" t="s">
        <v>11759</v>
      </c>
      <c r="P2269" s="1">
        <v>6</v>
      </c>
      <c r="Q2269" s="1" t="s">
        <v>11760</v>
      </c>
      <c r="R2269">
        <f t="shared" ca="1" si="35"/>
        <v>1</v>
      </c>
      <c r="S2269">
        <f t="shared" ca="1" si="35"/>
        <v>1</v>
      </c>
    </row>
    <row r="2270" spans="1:19" ht="13.2">
      <c r="A2270" s="1" t="s">
        <v>11761</v>
      </c>
      <c r="B2270" s="1">
        <v>26</v>
      </c>
      <c r="C2270" s="1" t="str">
        <f ca="1">IFERROR(__xludf.DUMMYFUNCTION("GOOGLETRANSLATE(D2270,""en"",""pt"")"),"Médio")</f>
        <v>Médio</v>
      </c>
      <c r="D2270" s="3">
        <v>44740</v>
      </c>
      <c r="E2270" s="1">
        <v>7</v>
      </c>
      <c r="F2270" s="2" t="str">
        <f ca="1">IFERROR(__xludf.DUMMYFUNCTION("GOOGLETRANSLATE(I2270,""en"",""pt"")"),"Lassi")</f>
        <v>Lassi</v>
      </c>
      <c r="G2270" s="1" t="s">
        <v>11762</v>
      </c>
      <c r="H2270" s="1" t="s">
        <v>11763</v>
      </c>
      <c r="I2270" s="1" t="str">
        <f ca="1">IFERROR(__xludf.DUMMYFUNCTION("GOOGLETRANSLATE(O2270,""en"",""pt"")"),"17")</f>
        <v>17</v>
      </c>
      <c r="J2270" s="1" t="str">
        <f ca="1">IFERROR(__xludf.DUMMYFUNCTION("GOOGLETRANSLATE(Q2270,""en"",""pt"")"),"Refrigerado")</f>
        <v>Refrigerado</v>
      </c>
      <c r="K2270" s="3">
        <v>44728</v>
      </c>
      <c r="L2270" s="3">
        <v>44745</v>
      </c>
      <c r="M2270" s="1">
        <v>477</v>
      </c>
      <c r="N2270" s="1" t="s">
        <v>530</v>
      </c>
      <c r="O2270" s="1" t="s">
        <v>11764</v>
      </c>
      <c r="P2270" s="1">
        <v>351</v>
      </c>
      <c r="Q2270" s="1" t="s">
        <v>11765</v>
      </c>
      <c r="R2270">
        <f t="shared" ca="1" si="35"/>
        <v>0</v>
      </c>
      <c r="S2270">
        <f t="shared" ca="1" si="35"/>
        <v>0</v>
      </c>
    </row>
    <row r="2271" spans="1:19" ht="13.2">
      <c r="A2271" s="1" t="s">
        <v>11766</v>
      </c>
      <c r="B2271" s="1">
        <v>58</v>
      </c>
      <c r="C2271" s="1" t="str">
        <f ca="1">IFERROR(__xludf.DUMMYFUNCTION("GOOGLETRANSLATE(D2271,""en"",""pt"")"),"Médio")</f>
        <v>Médio</v>
      </c>
      <c r="D2271" s="3">
        <v>44121</v>
      </c>
      <c r="E2271" s="1">
        <v>1</v>
      </c>
      <c r="F2271" s="2" t="str">
        <f ca="1">IFERROR(__xludf.DUMMYFUNCTION("GOOGLETRANSLATE(I2271,""en"",""pt"")"),"Leite")</f>
        <v>Leite</v>
      </c>
      <c r="G2271" s="1" t="s">
        <v>11767</v>
      </c>
      <c r="H2271" s="1" t="s">
        <v>5996</v>
      </c>
      <c r="I2271" s="1" t="str">
        <f ca="1">IFERROR(__xludf.DUMMYFUNCTION("GOOGLETRANSLATE(O2271,""en"",""pt"")"),"25")</f>
        <v>25</v>
      </c>
      <c r="J2271" s="1" t="str">
        <f ca="1">IFERROR(__xludf.DUMMYFUNCTION("GOOGLETRANSLATE(Q2271,""en"",""pt"")"),"Pacote Tetra")</f>
        <v>Pacote Tetra</v>
      </c>
      <c r="K2271" s="3">
        <v>44087</v>
      </c>
      <c r="L2271" s="3">
        <v>44112</v>
      </c>
      <c r="M2271" s="1">
        <v>227</v>
      </c>
      <c r="N2271" s="1" t="s">
        <v>11768</v>
      </c>
      <c r="O2271" s="1" t="s">
        <v>11769</v>
      </c>
      <c r="P2271" s="1">
        <v>247</v>
      </c>
      <c r="Q2271" s="1" t="s">
        <v>11770</v>
      </c>
      <c r="R2271">
        <f t="shared" ca="1" si="35"/>
        <v>1</v>
      </c>
      <c r="S2271">
        <f t="shared" ca="1" si="35"/>
        <v>1</v>
      </c>
    </row>
    <row r="2272" spans="1:19" ht="13.2">
      <c r="A2272" s="1" t="s">
        <v>11771</v>
      </c>
      <c r="B2272" s="1">
        <v>37</v>
      </c>
      <c r="C2272" s="1" t="str">
        <f ca="1">IFERROR(__xludf.DUMMYFUNCTION("GOOGLETRANSLATE(D2272,""en"",""pt"")"),"Médio")</f>
        <v>Médio</v>
      </c>
      <c r="D2272" s="3">
        <v>44123</v>
      </c>
      <c r="E2272" s="1">
        <v>10</v>
      </c>
      <c r="F2272" s="2" t="str">
        <f ca="1">IFERROR(__xludf.DUMMYFUNCTION("GOOGLETRANSLATE(I2272,""en"",""pt"")"),"ghee")</f>
        <v>ghee</v>
      </c>
      <c r="G2272" s="1" t="s">
        <v>11772</v>
      </c>
      <c r="H2272" s="1" t="s">
        <v>11773</v>
      </c>
      <c r="I2272" s="1" t="str">
        <f ca="1">IFERROR(__xludf.DUMMYFUNCTION("GOOGLETRANSLATE(O2272,""en"",""pt"")"),"115")</f>
        <v>115</v>
      </c>
      <c r="J2272" s="1" t="str">
        <f ca="1">IFERROR(__xludf.DUMMYFUNCTION("GOOGLETRANSLATE(Q2272,""en"",""pt"")"),"Ambiente")</f>
        <v>Ambiente</v>
      </c>
      <c r="K2272" s="3">
        <v>44097</v>
      </c>
      <c r="L2272" s="3">
        <v>44212</v>
      </c>
      <c r="M2272" s="1">
        <v>4</v>
      </c>
      <c r="N2272" s="1" t="s">
        <v>466</v>
      </c>
      <c r="O2272" s="1" t="s">
        <v>11774</v>
      </c>
      <c r="P2272" s="1">
        <v>389</v>
      </c>
      <c r="Q2272" s="1" t="s">
        <v>11776</v>
      </c>
      <c r="R2272">
        <f t="shared" ca="1" si="35"/>
        <v>1</v>
      </c>
      <c r="S2272">
        <f t="shared" ca="1" si="35"/>
        <v>1</v>
      </c>
    </row>
    <row r="2273" spans="1:19" ht="13.2">
      <c r="A2273" s="1" t="s">
        <v>11777</v>
      </c>
      <c r="B2273" s="1">
        <v>90</v>
      </c>
      <c r="C2273" s="1" t="str">
        <f ca="1">IFERROR(__xludf.DUMMYFUNCTION("GOOGLETRANSLATE(D2273,""en"",""pt"")"),"Grande")</f>
        <v>Grande</v>
      </c>
      <c r="D2273" s="3">
        <v>44313</v>
      </c>
      <c r="E2273" s="1">
        <v>7</v>
      </c>
      <c r="F2273" s="2" t="str">
        <f ca="1">IFERROR(__xludf.DUMMYFUNCTION("GOOGLETRANSLATE(I2273,""en"",""pt"")"),"Lassi")</f>
        <v>Lassi</v>
      </c>
      <c r="G2273" s="1" t="s">
        <v>11778</v>
      </c>
      <c r="H2273" s="1" t="s">
        <v>4883</v>
      </c>
      <c r="I2273" s="1" t="str">
        <f ca="1">IFERROR(__xludf.DUMMYFUNCTION("GOOGLETRANSLATE(O2273,""en"",""pt"")"),"13")</f>
        <v>13</v>
      </c>
      <c r="J2273" s="1" t="str">
        <f ca="1">IFERROR(__xludf.DUMMYFUNCTION("GOOGLETRANSLATE(Q2273,""en"",""pt"")"),"Refrigerado")</f>
        <v>Refrigerado</v>
      </c>
      <c r="K2273" s="3">
        <v>44278</v>
      </c>
      <c r="L2273" s="3">
        <v>44291</v>
      </c>
      <c r="M2273" s="1">
        <v>456</v>
      </c>
      <c r="N2273" s="1" t="s">
        <v>10563</v>
      </c>
      <c r="O2273" s="1" t="s">
        <v>11779</v>
      </c>
      <c r="P2273" s="1">
        <v>52</v>
      </c>
      <c r="Q2273" s="1" t="s">
        <v>8371</v>
      </c>
      <c r="R2273">
        <f t="shared" ca="1" si="35"/>
        <v>0</v>
      </c>
      <c r="S2273">
        <f t="shared" ca="1" si="35"/>
        <v>1</v>
      </c>
    </row>
    <row r="2274" spans="1:19" ht="13.2">
      <c r="A2274" s="1" t="s">
        <v>11780</v>
      </c>
      <c r="B2274" s="1">
        <v>78</v>
      </c>
      <c r="C2274" s="1" t="str">
        <f ca="1">IFERROR(__xludf.DUMMYFUNCTION("GOOGLETRANSLATE(D2274,""en"",""pt"")"),"Grande")</f>
        <v>Grande</v>
      </c>
      <c r="D2274" s="3">
        <v>44427</v>
      </c>
      <c r="E2274" s="1">
        <v>7</v>
      </c>
      <c r="F2274" s="2" t="str">
        <f ca="1">IFERROR(__xludf.DUMMYFUNCTION("GOOGLETRANSLATE(I2274,""en"",""pt"")"),"Lassi")</f>
        <v>Lassi</v>
      </c>
      <c r="G2274" s="1" t="s">
        <v>11781</v>
      </c>
      <c r="H2274" s="1" t="s">
        <v>9276</v>
      </c>
      <c r="I2274" s="1" t="str">
        <f ca="1">IFERROR(__xludf.DUMMYFUNCTION("GOOGLETRANSLATE(O2274,""en"",""pt"")"),"13")</f>
        <v>13</v>
      </c>
      <c r="J2274" s="1" t="str">
        <f ca="1">IFERROR(__xludf.DUMMYFUNCTION("GOOGLETRANSLATE(Q2274,""en"",""pt"")"),"Refrigerado")</f>
        <v>Refrigerado</v>
      </c>
      <c r="K2274" s="3">
        <v>44372</v>
      </c>
      <c r="L2274" s="3">
        <v>44385</v>
      </c>
      <c r="M2274" s="1">
        <v>639</v>
      </c>
      <c r="N2274" s="1" t="s">
        <v>11782</v>
      </c>
      <c r="O2274" s="1" t="s">
        <v>11783</v>
      </c>
      <c r="P2274" s="1">
        <v>46</v>
      </c>
      <c r="Q2274" s="1" t="s">
        <v>788</v>
      </c>
      <c r="R2274">
        <f t="shared" ca="1" si="35"/>
        <v>1</v>
      </c>
      <c r="S2274">
        <f t="shared" ca="1" si="35"/>
        <v>1</v>
      </c>
    </row>
    <row r="2275" spans="1:19" ht="13.2">
      <c r="A2275" s="1" t="s">
        <v>11784</v>
      </c>
      <c r="B2275" s="1">
        <v>46</v>
      </c>
      <c r="C2275" s="1" t="str">
        <f ca="1">IFERROR(__xludf.DUMMYFUNCTION("GOOGLETRANSLATE(D2275,""en"",""pt"")"),"Médio")</f>
        <v>Médio</v>
      </c>
      <c r="D2275" s="3">
        <v>43957</v>
      </c>
      <c r="E2275" s="1">
        <v>6</v>
      </c>
      <c r="F2275" s="2" t="str">
        <f ca="1">IFERROR(__xludf.DUMMYFUNCTION("GOOGLETRANSLATE(I2275,""en"",""pt"")"),"Coalhada")</f>
        <v>Coalhada</v>
      </c>
      <c r="G2275" s="1" t="s">
        <v>11785</v>
      </c>
      <c r="H2275" s="1" t="s">
        <v>7192</v>
      </c>
      <c r="I2275" s="1" t="str">
        <f ca="1">IFERROR(__xludf.DUMMYFUNCTION("GOOGLETRANSLATE(O2275,""en"",""pt"")"),"7")</f>
        <v>7</v>
      </c>
      <c r="J2275" s="1" t="str">
        <f ca="1">IFERROR(__xludf.DUMMYFUNCTION("GOOGLETRANSLATE(Q2275,""en"",""pt"")"),"Refrigerado")</f>
        <v>Refrigerado</v>
      </c>
      <c r="K2275" s="3">
        <v>43911</v>
      </c>
      <c r="L2275" s="3">
        <v>43918</v>
      </c>
      <c r="M2275" s="1">
        <v>538</v>
      </c>
      <c r="N2275" s="1" t="s">
        <v>1496</v>
      </c>
      <c r="O2275" s="1" t="s">
        <v>11786</v>
      </c>
      <c r="P2275" s="1">
        <v>253</v>
      </c>
      <c r="Q2275" s="1" t="s">
        <v>8898</v>
      </c>
      <c r="R2275">
        <f t="shared" ca="1" si="35"/>
        <v>0</v>
      </c>
      <c r="S2275">
        <f t="shared" ca="1" si="35"/>
        <v>0</v>
      </c>
    </row>
    <row r="2276" spans="1:19" ht="13.2">
      <c r="A2276" s="1" t="s">
        <v>11787</v>
      </c>
      <c r="B2276" s="1">
        <v>52</v>
      </c>
      <c r="C2276" s="1" t="str">
        <f ca="1">IFERROR(__xludf.DUMMYFUNCTION("GOOGLETRANSLATE(D2276,""en"",""pt"")"),"Médio")</f>
        <v>Médio</v>
      </c>
      <c r="D2276" s="3">
        <v>44707</v>
      </c>
      <c r="E2276" s="1">
        <v>10</v>
      </c>
      <c r="F2276" s="2" t="str">
        <f ca="1">IFERROR(__xludf.DUMMYFUNCTION("GOOGLETRANSLATE(I2276,""en"",""pt"")"),"ghee")</f>
        <v>ghee</v>
      </c>
      <c r="G2276" s="1" t="s">
        <v>11788</v>
      </c>
      <c r="H2276" s="1" t="s">
        <v>9334</v>
      </c>
      <c r="I2276" s="1" t="str">
        <f ca="1">IFERROR(__xludf.DUMMYFUNCTION("GOOGLETRANSLATE(O2276,""en"",""pt"")"),"100")</f>
        <v>100</v>
      </c>
      <c r="J2276" s="1" t="str">
        <f ca="1">IFERROR(__xludf.DUMMYFUNCTION("GOOGLETRANSLATE(Q2276,""en"",""pt"")"),"Ambiente")</f>
        <v>Ambiente</v>
      </c>
      <c r="K2276" s="3">
        <v>44686</v>
      </c>
      <c r="L2276" s="3">
        <v>44786</v>
      </c>
      <c r="M2276" s="1">
        <v>408</v>
      </c>
      <c r="N2276" s="1" t="s">
        <v>3013</v>
      </c>
      <c r="O2276" s="1" t="s">
        <v>11789</v>
      </c>
      <c r="P2276" s="1">
        <v>487</v>
      </c>
      <c r="Q2276" s="1" t="s">
        <v>5915</v>
      </c>
      <c r="R2276">
        <f t="shared" ca="1" si="35"/>
        <v>0</v>
      </c>
      <c r="S2276">
        <f t="shared" ca="1" si="35"/>
        <v>1</v>
      </c>
    </row>
    <row r="2277" spans="1:19" ht="13.2">
      <c r="A2277" s="1" t="s">
        <v>11791</v>
      </c>
      <c r="B2277" s="1">
        <v>28</v>
      </c>
      <c r="C2277" s="1" t="str">
        <f ca="1">IFERROR(__xludf.DUMMYFUNCTION("GOOGLETRANSLATE(D2277,""en"",""pt"")"),"Pequeno")</f>
        <v>Pequeno</v>
      </c>
      <c r="D2277" s="3">
        <v>44906</v>
      </c>
      <c r="E2277" s="1">
        <v>6</v>
      </c>
      <c r="F2277" s="2" t="str">
        <f ca="1">IFERROR(__xludf.DUMMYFUNCTION("GOOGLETRANSLATE(I2277,""en"",""pt"")"),"Coalhada")</f>
        <v>Coalhada</v>
      </c>
      <c r="G2277" s="1" t="s">
        <v>3060</v>
      </c>
      <c r="H2277" s="1" t="s">
        <v>11792</v>
      </c>
      <c r="I2277" s="1" t="str">
        <f ca="1">IFERROR(__xludf.DUMMYFUNCTION("GOOGLETRANSLATE(O2277,""en"",""pt"")"),"7")</f>
        <v>7</v>
      </c>
      <c r="J2277" s="1" t="str">
        <f ca="1">IFERROR(__xludf.DUMMYFUNCTION("GOOGLETRANSLATE(Q2277,""en"",""pt"")"),"Refrigerado")</f>
        <v>Refrigerado</v>
      </c>
      <c r="K2277" s="3">
        <v>44861</v>
      </c>
      <c r="L2277" s="3">
        <v>44868</v>
      </c>
      <c r="M2277" s="1">
        <v>125</v>
      </c>
      <c r="N2277" s="1" t="s">
        <v>7428</v>
      </c>
      <c r="O2277" s="1" t="s">
        <v>11793</v>
      </c>
      <c r="P2277" s="1">
        <v>634</v>
      </c>
      <c r="Q2277" s="1" t="s">
        <v>6243</v>
      </c>
      <c r="R2277">
        <f t="shared" ca="1" si="35"/>
        <v>1</v>
      </c>
      <c r="S2277">
        <f t="shared" ca="1" si="35"/>
        <v>1</v>
      </c>
    </row>
    <row r="2278" spans="1:19" ht="13.2">
      <c r="A2278" s="1" t="s">
        <v>11794</v>
      </c>
      <c r="B2278" s="1">
        <v>47</v>
      </c>
      <c r="C2278" s="1" t="str">
        <f ca="1">IFERROR(__xludf.DUMMYFUNCTION("GOOGLETRANSLATE(D2278,""en"",""pt"")"),"Grande")</f>
        <v>Grande</v>
      </c>
      <c r="D2278" s="3">
        <v>43835</v>
      </c>
      <c r="E2278" s="1">
        <v>6</v>
      </c>
      <c r="F2278" s="2" t="str">
        <f ca="1">IFERROR(__xludf.DUMMYFUNCTION("GOOGLETRANSLATE(I2278,""en"",""pt"")"),"Coalhada")</f>
        <v>Coalhada</v>
      </c>
      <c r="G2278" s="1" t="s">
        <v>11795</v>
      </c>
      <c r="H2278" s="1" t="s">
        <v>11796</v>
      </c>
      <c r="I2278" s="1" t="str">
        <f ca="1">IFERROR(__xludf.DUMMYFUNCTION("GOOGLETRANSLATE(O2278,""en"",""pt"")"),"6")</f>
        <v>6</v>
      </c>
      <c r="J2278" s="1" t="str">
        <f ca="1">IFERROR(__xludf.DUMMYFUNCTION("GOOGLETRANSLATE(Q2278,""en"",""pt"")"),"Refrigerado")</f>
        <v>Refrigerado</v>
      </c>
      <c r="K2278" s="3">
        <v>43806</v>
      </c>
      <c r="L2278" s="3">
        <v>43812</v>
      </c>
      <c r="M2278" s="1">
        <v>46</v>
      </c>
      <c r="N2278" s="1" t="s">
        <v>11797</v>
      </c>
      <c r="O2278" s="1" t="s">
        <v>11798</v>
      </c>
      <c r="P2278" s="1">
        <v>326</v>
      </c>
      <c r="Q2278" s="1" t="s">
        <v>11800</v>
      </c>
      <c r="R2278">
        <f t="shared" ca="1" si="35"/>
        <v>0</v>
      </c>
      <c r="S2278">
        <f t="shared" ca="1" si="35"/>
        <v>0</v>
      </c>
    </row>
    <row r="2279" spans="1:19" ht="13.2">
      <c r="A2279" s="1" t="s">
        <v>11801</v>
      </c>
      <c r="B2279" s="1">
        <v>63</v>
      </c>
      <c r="C2279" s="1" t="str">
        <f ca="1">IFERROR(__xludf.DUMMYFUNCTION("GOOGLETRANSLATE(D2279,""en"",""pt"")"),"Pequeno")</f>
        <v>Pequeno</v>
      </c>
      <c r="D2279" s="3">
        <v>43549</v>
      </c>
      <c r="E2279" s="1">
        <v>8</v>
      </c>
      <c r="F2279" s="2" t="str">
        <f ca="1">IFERROR(__xludf.DUMMYFUNCTION("GOOGLETRANSLATE(I2279,""en"",""pt"")"),"Soro de leite coalhado")</f>
        <v>Soro de leite coalhado</v>
      </c>
      <c r="G2279" s="1" t="s">
        <v>11802</v>
      </c>
      <c r="H2279" s="1" t="s">
        <v>11803</v>
      </c>
      <c r="I2279" s="1" t="str">
        <f ca="1">IFERROR(__xludf.DUMMYFUNCTION("GOOGLETRANSLATE(O2279,""en"",""pt"")"),"7")</f>
        <v>7</v>
      </c>
      <c r="J2279" s="1" t="str">
        <f ca="1">IFERROR(__xludf.DUMMYFUNCTION("GOOGLETRANSLATE(Q2279,""en"",""pt"")"),"Refrigerado")</f>
        <v>Refrigerado</v>
      </c>
      <c r="K2279" s="3">
        <v>43495</v>
      </c>
      <c r="L2279" s="3">
        <v>43502</v>
      </c>
      <c r="M2279" s="1">
        <v>945</v>
      </c>
      <c r="N2279" s="1" t="s">
        <v>10331</v>
      </c>
      <c r="O2279" s="1" t="s">
        <v>11804</v>
      </c>
      <c r="P2279" s="1">
        <v>5</v>
      </c>
      <c r="Q2279" s="1" t="s">
        <v>5694</v>
      </c>
      <c r="R2279">
        <f t="shared" ca="1" si="35"/>
        <v>1</v>
      </c>
      <c r="S2279">
        <f t="shared" ca="1" si="35"/>
        <v>1</v>
      </c>
    </row>
    <row r="2280" spans="1:19" ht="13.2">
      <c r="A2280" s="1" t="s">
        <v>3001</v>
      </c>
      <c r="B2280" s="1">
        <v>78</v>
      </c>
      <c r="C2280" s="1" t="str">
        <f ca="1">IFERROR(__xludf.DUMMYFUNCTION("GOOGLETRANSLATE(D2280,""en"",""pt"")"),"Grande")</f>
        <v>Grande</v>
      </c>
      <c r="D2280" s="3">
        <v>43472</v>
      </c>
      <c r="E2280" s="1">
        <v>7</v>
      </c>
      <c r="F2280" s="2" t="str">
        <f ca="1">IFERROR(__xludf.DUMMYFUNCTION("GOOGLETRANSLATE(I2280,""en"",""pt"")"),"Lassi")</f>
        <v>Lassi</v>
      </c>
      <c r="G2280" s="1" t="s">
        <v>11805</v>
      </c>
      <c r="H2280" s="1" t="s">
        <v>11806</v>
      </c>
      <c r="I2280" s="1" t="str">
        <f ca="1">IFERROR(__xludf.DUMMYFUNCTION("GOOGLETRANSLATE(O2280,""en"",""pt"")"),"12")</f>
        <v>12</v>
      </c>
      <c r="J2280" s="1" t="str">
        <f ca="1">IFERROR(__xludf.DUMMYFUNCTION("GOOGLETRANSLATE(Q2280,""en"",""pt"")"),"Refrigerado")</f>
        <v>Refrigerado</v>
      </c>
      <c r="K2280" s="3">
        <v>43469</v>
      </c>
      <c r="L2280" s="3">
        <v>43481</v>
      </c>
      <c r="M2280" s="1">
        <v>501</v>
      </c>
      <c r="N2280" s="1" t="s">
        <v>7921</v>
      </c>
      <c r="O2280" s="1" t="s">
        <v>11807</v>
      </c>
      <c r="P2280" s="1">
        <v>343</v>
      </c>
      <c r="Q2280" s="1" t="s">
        <v>7688</v>
      </c>
      <c r="R2280">
        <f t="shared" ca="1" si="35"/>
        <v>1</v>
      </c>
      <c r="S2280">
        <f t="shared" ca="1" si="35"/>
        <v>0</v>
      </c>
    </row>
    <row r="2281" spans="1:19" ht="13.2">
      <c r="A2281" s="1" t="s">
        <v>11808</v>
      </c>
      <c r="B2281" s="1">
        <v>64</v>
      </c>
      <c r="C2281" s="1" t="str">
        <f ca="1">IFERROR(__xludf.DUMMYFUNCTION("GOOGLETRANSLATE(D2281,""en"",""pt"")"),"Pequeno")</f>
        <v>Pequeno</v>
      </c>
      <c r="D2281" s="3">
        <v>43505</v>
      </c>
      <c r="E2281" s="1">
        <v>7</v>
      </c>
      <c r="F2281" s="2" t="str">
        <f ca="1">IFERROR(__xludf.DUMMYFUNCTION("GOOGLETRANSLATE(I2281,""en"",""pt"")"),"Lassi")</f>
        <v>Lassi</v>
      </c>
      <c r="G2281" s="1" t="s">
        <v>11809</v>
      </c>
      <c r="H2281" s="1" t="s">
        <v>2733</v>
      </c>
      <c r="I2281" s="1" t="str">
        <f ca="1">IFERROR(__xludf.DUMMYFUNCTION("GOOGLETRANSLATE(O2281,""en"",""pt"")"),"14")</f>
        <v>14</v>
      </c>
      <c r="J2281" s="1" t="str">
        <f ca="1">IFERROR(__xludf.DUMMYFUNCTION("GOOGLETRANSLATE(Q2281,""en"",""pt"")"),"Refrigerado")</f>
        <v>Refrigerado</v>
      </c>
      <c r="K2281" s="3">
        <v>43454</v>
      </c>
      <c r="L2281" s="3">
        <v>43468</v>
      </c>
      <c r="M2281" s="1">
        <v>137</v>
      </c>
      <c r="N2281" s="1" t="s">
        <v>430</v>
      </c>
      <c r="O2281" s="1" t="s">
        <v>11810</v>
      </c>
      <c r="P2281" s="1">
        <v>249</v>
      </c>
      <c r="Q2281" s="1" t="s">
        <v>10282</v>
      </c>
      <c r="R2281">
        <f t="shared" ca="1" si="35"/>
        <v>1</v>
      </c>
      <c r="S2281">
        <f t="shared" ca="1" si="35"/>
        <v>0</v>
      </c>
    </row>
    <row r="2282" spans="1:19" ht="13.2">
      <c r="A2282" s="1" t="s">
        <v>11811</v>
      </c>
      <c r="B2282" s="1">
        <v>12</v>
      </c>
      <c r="C2282" s="1" t="str">
        <f ca="1">IFERROR(__xludf.DUMMYFUNCTION("GOOGLETRANSLATE(D2282,""en"",""pt"")"),"Pequeno")</f>
        <v>Pequeno</v>
      </c>
      <c r="D2282" s="3">
        <v>44562</v>
      </c>
      <c r="E2282" s="1">
        <v>8</v>
      </c>
      <c r="F2282" s="2" t="str">
        <f ca="1">IFERROR(__xludf.DUMMYFUNCTION("GOOGLETRANSLATE(I2282,""en"",""pt"")"),"Soro de leite coalhado")</f>
        <v>Soro de leite coalhado</v>
      </c>
      <c r="G2282" s="1" t="s">
        <v>11812</v>
      </c>
      <c r="H2282" s="1" t="s">
        <v>1006</v>
      </c>
      <c r="I2282" s="1" t="str">
        <f ca="1">IFERROR(__xludf.DUMMYFUNCTION("GOOGLETRANSLATE(O2282,""en"",""pt"")"),"11")</f>
        <v>11</v>
      </c>
      <c r="J2282" s="1" t="str">
        <f ca="1">IFERROR(__xludf.DUMMYFUNCTION("GOOGLETRANSLATE(Q2282,""en"",""pt"")"),"Refrigerado")</f>
        <v>Refrigerado</v>
      </c>
      <c r="K2282" s="3">
        <v>44502</v>
      </c>
      <c r="L2282" s="3">
        <v>44513</v>
      </c>
      <c r="M2282" s="1">
        <v>6</v>
      </c>
      <c r="N2282" s="1" t="s">
        <v>1638</v>
      </c>
      <c r="O2282" s="1" t="s">
        <v>11813</v>
      </c>
      <c r="P2282" s="1">
        <v>146</v>
      </c>
      <c r="Q2282" s="1" t="s">
        <v>11815</v>
      </c>
      <c r="R2282">
        <f t="shared" ca="1" si="35"/>
        <v>0</v>
      </c>
      <c r="S2282">
        <f t="shared" ca="1" si="35"/>
        <v>0</v>
      </c>
    </row>
    <row r="2283" spans="1:19" ht="13.2">
      <c r="A2283" s="1" t="s">
        <v>5512</v>
      </c>
      <c r="B2283" s="1">
        <v>73</v>
      </c>
      <c r="C2283" s="1" t="str">
        <f ca="1">IFERROR(__xludf.DUMMYFUNCTION("GOOGLETRANSLATE(D2283,""en"",""pt"")"),"Grande")</f>
        <v>Grande</v>
      </c>
      <c r="D2283" s="3">
        <v>43630</v>
      </c>
      <c r="E2283" s="1">
        <v>7</v>
      </c>
      <c r="F2283" s="2" t="str">
        <f ca="1">IFERROR(__xludf.DUMMYFUNCTION("GOOGLETRANSLATE(I2283,""en"",""pt"")"),"Lassi")</f>
        <v>Lassi</v>
      </c>
      <c r="G2283" s="1" t="s">
        <v>11816</v>
      </c>
      <c r="H2283" s="1" t="s">
        <v>10599</v>
      </c>
      <c r="I2283" s="1" t="str">
        <f ca="1">IFERROR(__xludf.DUMMYFUNCTION("GOOGLETRANSLATE(O2283,""en"",""pt"")"),"18")</f>
        <v>18</v>
      </c>
      <c r="J2283" s="1" t="str">
        <f ca="1">IFERROR(__xludf.DUMMYFUNCTION("GOOGLETRANSLATE(Q2283,""en"",""pt"")"),"Refrigerado")</f>
        <v>Refrigerado</v>
      </c>
      <c r="K2283" s="3">
        <v>43577</v>
      </c>
      <c r="L2283" s="3">
        <v>43595</v>
      </c>
      <c r="M2283" s="1">
        <v>3</v>
      </c>
      <c r="N2283" s="1" t="s">
        <v>8547</v>
      </c>
      <c r="O2283" s="1" t="s">
        <v>11817</v>
      </c>
      <c r="P2283" s="1">
        <v>341</v>
      </c>
      <c r="Q2283" s="1" t="s">
        <v>11818</v>
      </c>
      <c r="R2283">
        <f t="shared" ca="1" si="35"/>
        <v>0</v>
      </c>
      <c r="S2283">
        <f t="shared" ca="1" si="35"/>
        <v>0</v>
      </c>
    </row>
    <row r="2284" spans="1:19" ht="13.2">
      <c r="A2284" s="1" t="s">
        <v>11819</v>
      </c>
      <c r="B2284" s="1">
        <v>69</v>
      </c>
      <c r="C2284" s="1" t="str">
        <f ca="1">IFERROR(__xludf.DUMMYFUNCTION("GOOGLETRANSLATE(D2284,""en"",""pt"")"),"Médio")</f>
        <v>Médio</v>
      </c>
      <c r="D2284" s="3">
        <v>44425</v>
      </c>
      <c r="E2284" s="1">
        <v>4</v>
      </c>
      <c r="F2284" s="2" t="str">
        <f ca="1">IFERROR(__xludf.DUMMYFUNCTION("GOOGLETRANSLATE(I2284,""en"",""pt"")"),"Iogurte")</f>
        <v>Iogurte</v>
      </c>
      <c r="G2284" s="1" t="s">
        <v>11820</v>
      </c>
      <c r="H2284" s="1" t="s">
        <v>5508</v>
      </c>
      <c r="I2284" s="1" t="str">
        <f ca="1">IFERROR(__xludf.DUMMYFUNCTION("GOOGLETRANSLATE(O2284,""en"",""pt"")"),"21")</f>
        <v>21</v>
      </c>
      <c r="J2284" s="1" t="str">
        <f ca="1">IFERROR(__xludf.DUMMYFUNCTION("GOOGLETRANSLATE(Q2284,""en"",""pt"")"),"Refrigerado")</f>
        <v>Refrigerado</v>
      </c>
      <c r="K2284" s="3">
        <v>44417</v>
      </c>
      <c r="L2284" s="3">
        <v>44438</v>
      </c>
      <c r="M2284" s="1">
        <v>224</v>
      </c>
      <c r="N2284" s="1" t="s">
        <v>11821</v>
      </c>
      <c r="O2284" s="1" t="s">
        <v>11822</v>
      </c>
      <c r="P2284" s="1">
        <v>440</v>
      </c>
      <c r="Q2284" s="1" t="s">
        <v>11823</v>
      </c>
      <c r="R2284">
        <f t="shared" ca="1" si="35"/>
        <v>1</v>
      </c>
      <c r="S2284">
        <f t="shared" ca="1" si="35"/>
        <v>0</v>
      </c>
    </row>
    <row r="2285" spans="1:19" ht="13.2">
      <c r="A2285" s="1" t="s">
        <v>3500</v>
      </c>
      <c r="B2285" s="1">
        <v>93</v>
      </c>
      <c r="C2285" s="1" t="str">
        <f ca="1">IFERROR(__xludf.DUMMYFUNCTION("GOOGLETRANSLATE(D2285,""en"",""pt"")"),"Médio")</f>
        <v>Médio</v>
      </c>
      <c r="D2285" s="3">
        <v>44076</v>
      </c>
      <c r="E2285" s="1">
        <v>8</v>
      </c>
      <c r="F2285" s="2" t="str">
        <f ca="1">IFERROR(__xludf.DUMMYFUNCTION("GOOGLETRANSLATE(I2285,""en"",""pt"")"),"Soro de leite coalhado")</f>
        <v>Soro de leite coalhado</v>
      </c>
      <c r="G2285" s="1" t="s">
        <v>11824</v>
      </c>
      <c r="H2285" s="4">
        <v>45656</v>
      </c>
      <c r="I2285" s="1" t="str">
        <f ca="1">IFERROR(__xludf.DUMMYFUNCTION("GOOGLETRANSLATE(O2285,""en"",""pt"")"),"7")</f>
        <v>7</v>
      </c>
      <c r="J2285" s="1" t="str">
        <f ca="1">IFERROR(__xludf.DUMMYFUNCTION("GOOGLETRANSLATE(Q2285,""en"",""pt"")"),"Refrigerado")</f>
        <v>Refrigerado</v>
      </c>
      <c r="K2285" s="3">
        <v>44017</v>
      </c>
      <c r="L2285" s="3">
        <v>44024</v>
      </c>
      <c r="M2285" s="1">
        <v>480</v>
      </c>
      <c r="N2285" s="1" t="s">
        <v>11825</v>
      </c>
      <c r="O2285" s="1" t="s">
        <v>11826</v>
      </c>
      <c r="P2285" s="1">
        <v>176</v>
      </c>
      <c r="Q2285" s="1" t="s">
        <v>11828</v>
      </c>
      <c r="R2285">
        <f t="shared" ca="1" si="35"/>
        <v>1</v>
      </c>
      <c r="S2285">
        <f t="shared" ca="1" si="35"/>
        <v>1</v>
      </c>
    </row>
    <row r="2286" spans="1:19" ht="13.2">
      <c r="A2286" s="1" t="s">
        <v>4876</v>
      </c>
      <c r="B2286" s="1">
        <v>74</v>
      </c>
      <c r="C2286" s="1" t="str">
        <f ca="1">IFERROR(__xludf.DUMMYFUNCTION("GOOGLETRANSLATE(D2286,""en"",""pt"")"),"Grande")</f>
        <v>Grande</v>
      </c>
      <c r="D2286" s="3">
        <v>43748</v>
      </c>
      <c r="E2286" s="1">
        <v>3</v>
      </c>
      <c r="F2286" s="2" t="str">
        <f ca="1">IFERROR(__xludf.DUMMYFUNCTION("GOOGLETRANSLATE(I2286,""en"",""pt"")"),"Queijo")</f>
        <v>Queijo</v>
      </c>
      <c r="G2286" s="1" t="s">
        <v>11829</v>
      </c>
      <c r="H2286" s="1" t="s">
        <v>11830</v>
      </c>
      <c r="I2286" s="1" t="str">
        <f ca="1">IFERROR(__xludf.DUMMYFUNCTION("GOOGLETRANSLATE(O2286,""en"",""pt"")"),"28")</f>
        <v>28</v>
      </c>
      <c r="J2286" s="1" t="str">
        <f ca="1">IFERROR(__xludf.DUMMYFUNCTION("GOOGLETRANSLATE(Q2286,""en"",""pt"")"),"Refrigerado")</f>
        <v>Refrigerado</v>
      </c>
      <c r="K2286" s="3">
        <v>43706</v>
      </c>
      <c r="L2286" s="3">
        <v>43734</v>
      </c>
      <c r="M2286" s="1">
        <v>487</v>
      </c>
      <c r="N2286" s="1" t="s">
        <v>11831</v>
      </c>
      <c r="O2286" s="1" t="s">
        <v>11832</v>
      </c>
      <c r="P2286" s="1">
        <v>372</v>
      </c>
      <c r="Q2286" s="1" t="s">
        <v>524</v>
      </c>
      <c r="R2286">
        <f t="shared" ca="1" si="35"/>
        <v>0</v>
      </c>
      <c r="S2286">
        <f t="shared" ca="1" si="35"/>
        <v>1</v>
      </c>
    </row>
    <row r="2287" spans="1:19" ht="13.2">
      <c r="A2287" s="1" t="s">
        <v>11833</v>
      </c>
      <c r="B2287" s="1">
        <v>39</v>
      </c>
      <c r="C2287" s="1" t="str">
        <f ca="1">IFERROR(__xludf.DUMMYFUNCTION("GOOGLETRANSLATE(D2287,""en"",""pt"")"),"Pequeno")</f>
        <v>Pequeno</v>
      </c>
      <c r="D2287" s="3">
        <v>43877</v>
      </c>
      <c r="E2287" s="1">
        <v>4</v>
      </c>
      <c r="F2287" s="2" t="str">
        <f ca="1">IFERROR(__xludf.DUMMYFUNCTION("GOOGLETRANSLATE(I2287,""en"",""pt"")"),"Iogurte")</f>
        <v>Iogurte</v>
      </c>
      <c r="G2287" s="1" t="s">
        <v>11834</v>
      </c>
      <c r="H2287" s="1" t="s">
        <v>11835</v>
      </c>
      <c r="I2287" s="1" t="str">
        <f ca="1">IFERROR(__xludf.DUMMYFUNCTION("GOOGLETRANSLATE(O2287,""en"",""pt"")"),"29")</f>
        <v>29</v>
      </c>
      <c r="J2287" s="1" t="str">
        <f ca="1">IFERROR(__xludf.DUMMYFUNCTION("GOOGLETRANSLATE(Q2287,""en"",""pt"")"),"Congeladas")</f>
        <v>Congeladas</v>
      </c>
      <c r="K2287" s="3">
        <v>43852</v>
      </c>
      <c r="L2287" s="3">
        <v>43881</v>
      </c>
      <c r="M2287" s="1">
        <v>84</v>
      </c>
      <c r="N2287" s="1" t="s">
        <v>11836</v>
      </c>
      <c r="O2287" s="1" t="s">
        <v>11837</v>
      </c>
      <c r="P2287" s="1">
        <v>61</v>
      </c>
      <c r="Q2287" s="1" t="s">
        <v>11838</v>
      </c>
      <c r="R2287">
        <f t="shared" ca="1" si="35"/>
        <v>0</v>
      </c>
      <c r="S2287">
        <f t="shared" ca="1" si="35"/>
        <v>0</v>
      </c>
    </row>
    <row r="2288" spans="1:19" ht="13.2">
      <c r="A2288" s="1" t="s">
        <v>11839</v>
      </c>
      <c r="B2288" s="1">
        <v>13</v>
      </c>
      <c r="C2288" s="1" t="str">
        <f ca="1">IFERROR(__xludf.DUMMYFUNCTION("GOOGLETRANSLATE(D2288,""en"",""pt"")"),"Pequeno")</f>
        <v>Pequeno</v>
      </c>
      <c r="D2288" s="3">
        <v>43922</v>
      </c>
      <c r="E2288" s="1">
        <v>3</v>
      </c>
      <c r="F2288" s="2" t="str">
        <f ca="1">IFERROR(__xludf.DUMMYFUNCTION("GOOGLETRANSLATE(I2288,""en"",""pt"")"),"Queijo")</f>
        <v>Queijo</v>
      </c>
      <c r="G2288" s="1" t="s">
        <v>11840</v>
      </c>
      <c r="H2288" s="1" t="s">
        <v>3957</v>
      </c>
      <c r="I2288" s="1" t="str">
        <f ca="1">IFERROR(__xludf.DUMMYFUNCTION("GOOGLETRANSLATE(O2288,""en"",""pt"")"),"74")</f>
        <v>74</v>
      </c>
      <c r="J2288" s="1" t="str">
        <f ca="1">IFERROR(__xludf.DUMMYFUNCTION("GOOGLETRANSLATE(Q2288,""en"",""pt"")"),"Refrigerado")</f>
        <v>Refrigerado</v>
      </c>
      <c r="K2288" s="3">
        <v>43866</v>
      </c>
      <c r="L2288" s="3">
        <v>43940</v>
      </c>
      <c r="M2288" s="1">
        <v>224</v>
      </c>
      <c r="N2288" s="1" t="s">
        <v>11841</v>
      </c>
      <c r="O2288" s="1" t="s">
        <v>11842</v>
      </c>
      <c r="P2288" s="1">
        <v>115</v>
      </c>
      <c r="Q2288" s="1" t="s">
        <v>11843</v>
      </c>
      <c r="R2288">
        <f t="shared" ca="1" si="35"/>
        <v>1</v>
      </c>
      <c r="S2288">
        <f t="shared" ca="1" si="35"/>
        <v>1</v>
      </c>
    </row>
    <row r="2289" spans="1:19" ht="13.2">
      <c r="A2289" s="1" t="s">
        <v>11844</v>
      </c>
      <c r="B2289" s="1">
        <v>36</v>
      </c>
      <c r="C2289" s="1" t="str">
        <f ca="1">IFERROR(__xludf.DUMMYFUNCTION("GOOGLETRANSLATE(D2289,""en"",""pt"")"),"Médio")</f>
        <v>Médio</v>
      </c>
      <c r="D2289" s="3">
        <v>44740</v>
      </c>
      <c r="E2289" s="1">
        <v>2</v>
      </c>
      <c r="F2289" s="2" t="str">
        <f ca="1">IFERROR(__xludf.DUMMYFUNCTION("GOOGLETRANSLATE(I2289,""en"",""pt"")"),"Manteiga")</f>
        <v>Manteiga</v>
      </c>
      <c r="G2289" s="1" t="s">
        <v>11845</v>
      </c>
      <c r="H2289" s="1" t="s">
        <v>9232</v>
      </c>
      <c r="I2289" s="1" t="str">
        <f ca="1">IFERROR(__xludf.DUMMYFUNCTION("GOOGLETRANSLATE(O2289,""en"",""pt"")"),"27")</f>
        <v>27</v>
      </c>
      <c r="J2289" s="1" t="str">
        <f ca="1">IFERROR(__xludf.DUMMYFUNCTION("GOOGLETRANSLATE(Q2289,""en"",""pt"")"),"Congeladas")</f>
        <v>Congeladas</v>
      </c>
      <c r="K2289" s="3">
        <v>44722</v>
      </c>
      <c r="L2289" s="3">
        <v>44749</v>
      </c>
      <c r="M2289" s="1">
        <v>65</v>
      </c>
      <c r="N2289" s="1" t="s">
        <v>5348</v>
      </c>
      <c r="O2289" s="5" t="s">
        <v>11846</v>
      </c>
      <c r="P2289" s="1">
        <v>430</v>
      </c>
      <c r="Q2289" s="1" t="s">
        <v>11847</v>
      </c>
      <c r="R2289">
        <f t="shared" ca="1" si="35"/>
        <v>1</v>
      </c>
      <c r="S2289">
        <f t="shared" ca="1" si="35"/>
        <v>0</v>
      </c>
    </row>
    <row r="2290" spans="1:19" ht="13.2">
      <c r="A2290" s="1" t="s">
        <v>11848</v>
      </c>
      <c r="B2290" s="1">
        <v>61</v>
      </c>
      <c r="C2290" s="1" t="str">
        <f ca="1">IFERROR(__xludf.DUMMYFUNCTION("GOOGLETRANSLATE(D2290,""en"",""pt"")"),"Pequeno")</f>
        <v>Pequeno</v>
      </c>
      <c r="D2290" s="3">
        <v>44027</v>
      </c>
      <c r="E2290" s="1">
        <v>6</v>
      </c>
      <c r="F2290" s="2" t="str">
        <f ca="1">IFERROR(__xludf.DUMMYFUNCTION("GOOGLETRANSLATE(I2290,""en"",""pt"")"),"Coalhada")</f>
        <v>Coalhada</v>
      </c>
      <c r="G2290" s="1" t="s">
        <v>473</v>
      </c>
      <c r="H2290" s="6">
        <v>45309</v>
      </c>
      <c r="I2290" s="1" t="str">
        <f ca="1">IFERROR(__xludf.DUMMYFUNCTION("GOOGLETRANSLATE(O2290,""en"",""pt"")"),"7")</f>
        <v>7</v>
      </c>
      <c r="J2290" s="1" t="str">
        <f ca="1">IFERROR(__xludf.DUMMYFUNCTION("GOOGLETRANSLATE(Q2290,""en"",""pt"")"),"Refrigerado")</f>
        <v>Refrigerado</v>
      </c>
      <c r="K2290" s="3">
        <v>43992</v>
      </c>
      <c r="L2290" s="3">
        <v>43999</v>
      </c>
      <c r="M2290" s="1">
        <v>52</v>
      </c>
      <c r="N2290" s="1" t="s">
        <v>2983</v>
      </c>
      <c r="O2290" s="1" t="s">
        <v>11849</v>
      </c>
      <c r="P2290" s="1">
        <v>134</v>
      </c>
      <c r="Q2290" s="1" t="s">
        <v>11850</v>
      </c>
      <c r="R2290">
        <f t="shared" ca="1" si="35"/>
        <v>0</v>
      </c>
      <c r="S2290">
        <f t="shared" ca="1" si="35"/>
        <v>0</v>
      </c>
    </row>
    <row r="2291" spans="1:19" ht="13.2">
      <c r="A2291" s="1" t="s">
        <v>11851</v>
      </c>
      <c r="B2291" s="1">
        <v>52</v>
      </c>
      <c r="C2291" s="1" t="str">
        <f ca="1">IFERROR(__xludf.DUMMYFUNCTION("GOOGLETRANSLATE(D2291,""en"",""pt"")"),"Pequeno")</f>
        <v>Pequeno</v>
      </c>
      <c r="D2291" s="3">
        <v>43854</v>
      </c>
      <c r="E2291" s="1">
        <v>6</v>
      </c>
      <c r="F2291" s="2" t="str">
        <f ca="1">IFERROR(__xludf.DUMMYFUNCTION("GOOGLETRANSLATE(I2291,""en"",""pt"")"),"Coalhada")</f>
        <v>Coalhada</v>
      </c>
      <c r="G2291" s="1" t="s">
        <v>11852</v>
      </c>
      <c r="H2291" s="1" t="s">
        <v>581</v>
      </c>
      <c r="I2291" s="1" t="str">
        <f ca="1">IFERROR(__xludf.DUMMYFUNCTION("GOOGLETRANSLATE(O2291,""en"",""pt"")"),"5")</f>
        <v>5</v>
      </c>
      <c r="J2291" s="1" t="str">
        <f ca="1">IFERROR(__xludf.DUMMYFUNCTION("GOOGLETRANSLATE(Q2291,""en"",""pt"")"),"Refrigerado")</f>
        <v>Refrigerado</v>
      </c>
      <c r="K2291" s="3">
        <v>43830</v>
      </c>
      <c r="L2291" s="3">
        <v>43835</v>
      </c>
      <c r="M2291" s="1">
        <v>437</v>
      </c>
      <c r="N2291" s="1" t="s">
        <v>8044</v>
      </c>
      <c r="O2291" s="1" t="s">
        <v>11853</v>
      </c>
      <c r="P2291" s="1">
        <v>206</v>
      </c>
      <c r="Q2291" s="1" t="s">
        <v>11854</v>
      </c>
      <c r="R2291">
        <f t="shared" ca="1" si="35"/>
        <v>1</v>
      </c>
      <c r="S2291">
        <f t="shared" ca="1" si="35"/>
        <v>1</v>
      </c>
    </row>
    <row r="2292" spans="1:19" ht="13.2">
      <c r="A2292" s="1" t="s">
        <v>11855</v>
      </c>
      <c r="B2292" s="1">
        <v>11</v>
      </c>
      <c r="C2292" s="1" t="str">
        <f ca="1">IFERROR(__xludf.DUMMYFUNCTION("GOOGLETRANSLATE(D2292,""en"",""pt"")"),"Médio")</f>
        <v>Médio</v>
      </c>
      <c r="D2292" s="3">
        <v>44718</v>
      </c>
      <c r="E2292" s="1">
        <v>3</v>
      </c>
      <c r="F2292" s="2" t="str">
        <f ca="1">IFERROR(__xludf.DUMMYFUNCTION("GOOGLETRANSLATE(I2292,""en"",""pt"")"),"Queijo")</f>
        <v>Queijo</v>
      </c>
      <c r="G2292" s="1" t="s">
        <v>11856</v>
      </c>
      <c r="H2292" s="1" t="s">
        <v>8742</v>
      </c>
      <c r="I2292" s="1" t="str">
        <f ca="1">IFERROR(__xludf.DUMMYFUNCTION("GOOGLETRANSLATE(O2292,""en"",""pt"")"),"73")</f>
        <v>73</v>
      </c>
      <c r="J2292" s="1" t="str">
        <f ca="1">IFERROR(__xludf.DUMMYFUNCTION("GOOGLETRANSLATE(Q2292,""en"",""pt"")"),"Refrigerado")</f>
        <v>Refrigerado</v>
      </c>
      <c r="K2292" s="3">
        <v>44684</v>
      </c>
      <c r="L2292" s="3">
        <v>44757</v>
      </c>
      <c r="M2292" s="1">
        <v>157</v>
      </c>
      <c r="N2292" s="1" t="s">
        <v>11857</v>
      </c>
      <c r="O2292" s="1" t="s">
        <v>11858</v>
      </c>
      <c r="P2292" s="1">
        <v>275</v>
      </c>
      <c r="Q2292" s="1" t="s">
        <v>7580</v>
      </c>
      <c r="R2292">
        <f t="shared" ca="1" si="35"/>
        <v>0</v>
      </c>
      <c r="S2292">
        <f t="shared" ca="1" si="35"/>
        <v>1</v>
      </c>
    </row>
    <row r="2293" spans="1:19" ht="13.2">
      <c r="A2293" s="1" t="s">
        <v>11859</v>
      </c>
      <c r="B2293" s="1">
        <v>100</v>
      </c>
      <c r="C2293" s="1" t="str">
        <f ca="1">IFERROR(__xludf.DUMMYFUNCTION("GOOGLETRANSLATE(D2293,""en"",""pt"")"),"Médio")</f>
        <v>Médio</v>
      </c>
      <c r="D2293" s="3">
        <v>43785</v>
      </c>
      <c r="E2293" s="1">
        <v>1</v>
      </c>
      <c r="F2293" s="2" t="str">
        <f ca="1">IFERROR(__xludf.DUMMYFUNCTION("GOOGLETRANSLATE(I2293,""en"",""pt"")"),"Leite")</f>
        <v>Leite</v>
      </c>
      <c r="G2293" s="1" t="s">
        <v>11860</v>
      </c>
      <c r="H2293" s="1" t="s">
        <v>5712</v>
      </c>
      <c r="I2293" s="1" t="str">
        <f ca="1">IFERROR(__xludf.DUMMYFUNCTION("GOOGLETRANSLATE(O2293,""en"",""pt"")"),"22")</f>
        <v>22</v>
      </c>
      <c r="J2293" s="1" t="str">
        <f ca="1">IFERROR(__xludf.DUMMYFUNCTION("GOOGLETRANSLATE(Q2293,""en"",""pt"")"),"Pacote Tetra")</f>
        <v>Pacote Tetra</v>
      </c>
      <c r="K2293" s="3">
        <v>43758</v>
      </c>
      <c r="L2293" s="3">
        <v>43780</v>
      </c>
      <c r="M2293" s="1">
        <v>710</v>
      </c>
      <c r="N2293" s="1" t="s">
        <v>11861</v>
      </c>
      <c r="O2293" s="1" t="s">
        <v>11862</v>
      </c>
      <c r="P2293" s="1">
        <v>50</v>
      </c>
      <c r="Q2293" s="1" t="s">
        <v>5694</v>
      </c>
      <c r="R2293">
        <f t="shared" ca="1" si="35"/>
        <v>0</v>
      </c>
      <c r="S2293">
        <f t="shared" ca="1" si="35"/>
        <v>0</v>
      </c>
    </row>
    <row r="2294" spans="1:19" ht="13.2">
      <c r="A2294" s="1" t="s">
        <v>11864</v>
      </c>
      <c r="B2294" s="1">
        <v>44</v>
      </c>
      <c r="C2294" s="1" t="str">
        <f ca="1">IFERROR(__xludf.DUMMYFUNCTION("GOOGLETRANSLATE(D2294,""en"",""pt"")"),"Pequeno")</f>
        <v>Pequeno</v>
      </c>
      <c r="D2294" s="3">
        <v>43755</v>
      </c>
      <c r="E2294" s="1">
        <v>6</v>
      </c>
      <c r="F2294" s="2" t="str">
        <f ca="1">IFERROR(__xludf.DUMMYFUNCTION("GOOGLETRANSLATE(I2294,""en"",""pt"")"),"Coalhada")</f>
        <v>Coalhada</v>
      </c>
      <c r="G2294" s="1" t="s">
        <v>11865</v>
      </c>
      <c r="H2294" s="6">
        <v>45339</v>
      </c>
      <c r="I2294" s="1" t="str">
        <f ca="1">IFERROR(__xludf.DUMMYFUNCTION("GOOGLETRANSLATE(O2294,""en"",""pt"")"),"7")</f>
        <v>7</v>
      </c>
      <c r="J2294" s="1" t="str">
        <f ca="1">IFERROR(__xludf.DUMMYFUNCTION("GOOGLETRANSLATE(Q2294,""en"",""pt"")"),"Refrigerado")</f>
        <v>Refrigerado</v>
      </c>
      <c r="K2294" s="3">
        <v>43721</v>
      </c>
      <c r="L2294" s="3">
        <v>43728</v>
      </c>
      <c r="M2294" s="1">
        <v>403</v>
      </c>
      <c r="N2294" s="1" t="s">
        <v>6951</v>
      </c>
      <c r="O2294" s="1" t="s">
        <v>11866</v>
      </c>
      <c r="P2294" s="1">
        <v>29</v>
      </c>
      <c r="Q2294" s="1" t="s">
        <v>11868</v>
      </c>
      <c r="R2294">
        <f t="shared" ca="1" si="35"/>
        <v>0</v>
      </c>
      <c r="S2294">
        <f t="shared" ca="1" si="35"/>
        <v>1</v>
      </c>
    </row>
    <row r="2295" spans="1:19" ht="13.2">
      <c r="A2295" s="1" t="s">
        <v>11869</v>
      </c>
      <c r="B2295" s="1">
        <v>85</v>
      </c>
      <c r="C2295" s="1" t="str">
        <f ca="1">IFERROR(__xludf.DUMMYFUNCTION("GOOGLETRANSLATE(D2295,""en"",""pt"")"),"Grande")</f>
        <v>Grande</v>
      </c>
      <c r="D2295" s="3">
        <v>43591</v>
      </c>
      <c r="E2295" s="1">
        <v>3</v>
      </c>
      <c r="F2295" s="2" t="str">
        <f ca="1">IFERROR(__xludf.DUMMYFUNCTION("GOOGLETRANSLATE(I2295,""en"",""pt"")"),"Queijo")</f>
        <v>Queijo</v>
      </c>
      <c r="G2295" s="1" t="s">
        <v>1686</v>
      </c>
      <c r="H2295" s="1" t="s">
        <v>11870</v>
      </c>
      <c r="I2295" s="1" t="str">
        <f ca="1">IFERROR(__xludf.DUMMYFUNCTION("GOOGLETRANSLATE(O2295,""en"",""pt"")"),"29")</f>
        <v>29</v>
      </c>
      <c r="J2295" s="1" t="str">
        <f ca="1">IFERROR(__xludf.DUMMYFUNCTION("GOOGLETRANSLATE(Q2295,""en"",""pt"")"),"Congeladas")</f>
        <v>Congeladas</v>
      </c>
      <c r="K2295" s="3">
        <v>43582</v>
      </c>
      <c r="L2295" s="3">
        <v>43611</v>
      </c>
      <c r="M2295" s="1">
        <v>79</v>
      </c>
      <c r="N2295" s="1" t="s">
        <v>11871</v>
      </c>
      <c r="O2295" s="1" t="s">
        <v>11872</v>
      </c>
      <c r="P2295" s="1">
        <v>10</v>
      </c>
      <c r="Q2295" s="4">
        <v>45646</v>
      </c>
      <c r="R2295">
        <f t="shared" ca="1" si="35"/>
        <v>0</v>
      </c>
      <c r="S2295">
        <f t="shared" ca="1" si="35"/>
        <v>0</v>
      </c>
    </row>
    <row r="2296" spans="1:19" ht="13.2">
      <c r="A2296" s="1" t="s">
        <v>11873</v>
      </c>
      <c r="B2296" s="1">
        <v>73</v>
      </c>
      <c r="C2296" s="1" t="str">
        <f ca="1">IFERROR(__xludf.DUMMYFUNCTION("GOOGLETRANSLATE(D2296,""en"",""pt"")"),"Médio")</f>
        <v>Médio</v>
      </c>
      <c r="D2296" s="3">
        <v>43972</v>
      </c>
      <c r="E2296" s="1">
        <v>5</v>
      </c>
      <c r="F2296" s="2" t="str">
        <f ca="1">IFERROR(__xludf.DUMMYFUNCTION("GOOGLETRANSLATE(I2296,""en"",""pt"")"),"Sorvete")</f>
        <v>Sorvete</v>
      </c>
      <c r="G2296" s="1" t="s">
        <v>11874</v>
      </c>
      <c r="H2296" s="1" t="s">
        <v>9705</v>
      </c>
      <c r="I2296" s="1" t="str">
        <f ca="1">IFERROR(__xludf.DUMMYFUNCTION("GOOGLETRANSLATE(O2296,""en"",""pt"")"),"21")</f>
        <v>21</v>
      </c>
      <c r="J2296" s="1" t="str">
        <f ca="1">IFERROR(__xludf.DUMMYFUNCTION("GOOGLETRANSLATE(Q2296,""en"",""pt"")"),"Congeladas")</f>
        <v>Congeladas</v>
      </c>
      <c r="K2296" s="3">
        <v>43916</v>
      </c>
      <c r="L2296" s="3">
        <v>43937</v>
      </c>
      <c r="M2296" s="1">
        <v>435</v>
      </c>
      <c r="N2296" s="1" t="s">
        <v>8251</v>
      </c>
      <c r="O2296" s="1" t="s">
        <v>11875</v>
      </c>
      <c r="P2296" s="1">
        <v>7</v>
      </c>
      <c r="Q2296" s="1" t="s">
        <v>5159</v>
      </c>
      <c r="R2296">
        <f t="shared" ca="1" si="35"/>
        <v>0</v>
      </c>
      <c r="S2296">
        <f t="shared" ca="1" si="35"/>
        <v>0</v>
      </c>
    </row>
    <row r="2297" spans="1:19" ht="13.2">
      <c r="A2297" s="1" t="s">
        <v>11876</v>
      </c>
      <c r="B2297" s="1">
        <v>15</v>
      </c>
      <c r="C2297" s="1" t="str">
        <f ca="1">IFERROR(__xludf.DUMMYFUNCTION("GOOGLETRANSLATE(D2297,""en"",""pt"")"),"Médio")</f>
        <v>Médio</v>
      </c>
      <c r="D2297" s="3">
        <v>44028</v>
      </c>
      <c r="E2297" s="1">
        <v>4</v>
      </c>
      <c r="F2297" s="2" t="str">
        <f ca="1">IFERROR(__xludf.DUMMYFUNCTION("GOOGLETRANSLATE(I2297,""en"",""pt"")"),"Iogurte")</f>
        <v>Iogurte</v>
      </c>
      <c r="G2297" s="1" t="s">
        <v>11877</v>
      </c>
      <c r="H2297" s="1" t="s">
        <v>5906</v>
      </c>
      <c r="I2297" s="1" t="str">
        <f ca="1">IFERROR(__xludf.DUMMYFUNCTION("GOOGLETRANSLATE(O2297,""en"",""pt"")"),"21")</f>
        <v>21</v>
      </c>
      <c r="J2297" s="1" t="str">
        <f ca="1">IFERROR(__xludf.DUMMYFUNCTION("GOOGLETRANSLATE(Q2297,""en"",""pt"")"),"Refrigerado")</f>
        <v>Refrigerado</v>
      </c>
      <c r="K2297" s="3">
        <v>44002</v>
      </c>
      <c r="L2297" s="3">
        <v>44023</v>
      </c>
      <c r="M2297" s="1">
        <v>105</v>
      </c>
      <c r="N2297" s="1" t="s">
        <v>8473</v>
      </c>
      <c r="O2297" s="1" t="s">
        <v>11878</v>
      </c>
      <c r="P2297" s="1">
        <v>563</v>
      </c>
      <c r="Q2297" s="1" t="s">
        <v>2535</v>
      </c>
      <c r="R2297">
        <f t="shared" ca="1" si="35"/>
        <v>0</v>
      </c>
      <c r="S2297">
        <f t="shared" ca="1" si="35"/>
        <v>1</v>
      </c>
    </row>
    <row r="2298" spans="1:19" ht="13.2">
      <c r="A2298" s="1" t="s">
        <v>11879</v>
      </c>
      <c r="B2298" s="1">
        <v>38</v>
      </c>
      <c r="C2298" s="1" t="str">
        <f ca="1">IFERROR(__xludf.DUMMYFUNCTION("GOOGLETRANSLATE(D2298,""en"",""pt"")"),"Médio")</f>
        <v>Médio</v>
      </c>
      <c r="D2298" s="3">
        <v>43886</v>
      </c>
      <c r="E2298" s="1">
        <v>3</v>
      </c>
      <c r="F2298" s="2" t="str">
        <f ca="1">IFERROR(__xludf.DUMMYFUNCTION("GOOGLETRANSLATE(I2298,""en"",""pt"")"),"Queijo")</f>
        <v>Queijo</v>
      </c>
      <c r="G2298" s="1" t="s">
        <v>11880</v>
      </c>
      <c r="H2298" s="1" t="s">
        <v>11881</v>
      </c>
      <c r="I2298" s="1" t="str">
        <f ca="1">IFERROR(__xludf.DUMMYFUNCTION("GOOGLETRANSLATE(O2298,""en"",""pt"")"),"37")</f>
        <v>37</v>
      </c>
      <c r="J2298" s="1" t="str">
        <f ca="1">IFERROR(__xludf.DUMMYFUNCTION("GOOGLETRANSLATE(Q2298,""en"",""pt"")"),"Congeladas")</f>
        <v>Congeladas</v>
      </c>
      <c r="K2298" s="3">
        <v>43854</v>
      </c>
      <c r="L2298" s="3">
        <v>43891</v>
      </c>
      <c r="M2298" s="1">
        <v>62</v>
      </c>
      <c r="N2298" s="1" t="s">
        <v>7143</v>
      </c>
      <c r="O2298" s="1" t="s">
        <v>11882</v>
      </c>
      <c r="P2298" s="1">
        <v>104</v>
      </c>
      <c r="Q2298" s="1" t="s">
        <v>11883</v>
      </c>
      <c r="R2298">
        <f t="shared" ca="1" si="35"/>
        <v>0</v>
      </c>
      <c r="S2298">
        <f t="shared" ca="1" si="35"/>
        <v>0</v>
      </c>
    </row>
    <row r="2299" spans="1:19" ht="13.2">
      <c r="A2299" s="1" t="s">
        <v>11884</v>
      </c>
      <c r="B2299" s="1">
        <v>73</v>
      </c>
      <c r="C2299" s="1" t="str">
        <f ca="1">IFERROR(__xludf.DUMMYFUNCTION("GOOGLETRANSLATE(D2299,""en"",""pt"")"),"Pequeno")</f>
        <v>Pequeno</v>
      </c>
      <c r="D2299" s="3">
        <v>43467</v>
      </c>
      <c r="E2299" s="1">
        <v>6</v>
      </c>
      <c r="F2299" s="2" t="str">
        <f ca="1">IFERROR(__xludf.DUMMYFUNCTION("GOOGLETRANSLATE(I2299,""en"",""pt"")"),"Coalhada")</f>
        <v>Coalhada</v>
      </c>
      <c r="G2299" s="1" t="s">
        <v>11885</v>
      </c>
      <c r="H2299" s="1" t="s">
        <v>11886</v>
      </c>
      <c r="I2299" s="1" t="str">
        <f ca="1">IFERROR(__xludf.DUMMYFUNCTION("GOOGLETRANSLATE(O2299,""en"",""pt"")"),"5")</f>
        <v>5</v>
      </c>
      <c r="J2299" s="1" t="str">
        <f ca="1">IFERROR(__xludf.DUMMYFUNCTION("GOOGLETRANSLATE(Q2299,""en"",""pt"")"),"Refrigerado")</f>
        <v>Refrigerado</v>
      </c>
      <c r="K2299" s="3">
        <v>43413</v>
      </c>
      <c r="L2299" s="3">
        <v>43418</v>
      </c>
      <c r="M2299" s="1">
        <v>107</v>
      </c>
      <c r="N2299" s="1" t="s">
        <v>11887</v>
      </c>
      <c r="O2299" s="1" t="s">
        <v>11888</v>
      </c>
      <c r="P2299" s="1">
        <v>777</v>
      </c>
      <c r="Q2299" s="1" t="s">
        <v>11889</v>
      </c>
      <c r="R2299">
        <f t="shared" ca="1" si="35"/>
        <v>1</v>
      </c>
      <c r="S2299">
        <f t="shared" ca="1" si="35"/>
        <v>0</v>
      </c>
    </row>
    <row r="2300" spans="1:19" ht="13.2">
      <c r="A2300" s="1" t="s">
        <v>11890</v>
      </c>
      <c r="B2300" s="1">
        <v>23</v>
      </c>
      <c r="C2300" s="1" t="str">
        <f ca="1">IFERROR(__xludf.DUMMYFUNCTION("GOOGLETRANSLATE(D2300,""en"",""pt"")"),"Grande")</f>
        <v>Grande</v>
      </c>
      <c r="D2300" s="3">
        <v>44831</v>
      </c>
      <c r="E2300" s="1">
        <v>7</v>
      </c>
      <c r="F2300" s="2" t="str">
        <f ca="1">IFERROR(__xludf.DUMMYFUNCTION("GOOGLETRANSLATE(I2300,""en"",""pt"")"),"Lassi")</f>
        <v>Lassi</v>
      </c>
      <c r="G2300" s="1" t="s">
        <v>11891</v>
      </c>
      <c r="H2300" s="1" t="s">
        <v>3300</v>
      </c>
      <c r="I2300" s="1" t="str">
        <f ca="1">IFERROR(__xludf.DUMMYFUNCTION("GOOGLETRANSLATE(O2300,""en"",""pt"")"),"13")</f>
        <v>13</v>
      </c>
      <c r="J2300" s="1" t="str">
        <f ca="1">IFERROR(__xludf.DUMMYFUNCTION("GOOGLETRANSLATE(Q2300,""en"",""pt"")"),"Refrigerado")</f>
        <v>Refrigerado</v>
      </c>
      <c r="K2300" s="3">
        <v>44810</v>
      </c>
      <c r="L2300" s="3">
        <v>44823</v>
      </c>
      <c r="M2300" s="1">
        <v>67</v>
      </c>
      <c r="N2300" s="1" t="s">
        <v>11892</v>
      </c>
      <c r="O2300" s="1" t="s">
        <v>11893</v>
      </c>
      <c r="P2300" s="1">
        <v>152</v>
      </c>
      <c r="Q2300" s="1" t="s">
        <v>11895</v>
      </c>
      <c r="R2300">
        <f t="shared" ca="1" si="35"/>
        <v>0</v>
      </c>
      <c r="S2300">
        <f t="shared" ca="1" si="35"/>
        <v>0</v>
      </c>
    </row>
    <row r="2301" spans="1:19" ht="13.2">
      <c r="A2301" s="1" t="s">
        <v>11896</v>
      </c>
      <c r="B2301" s="1">
        <v>82</v>
      </c>
      <c r="C2301" s="1" t="str">
        <f ca="1">IFERROR(__xludf.DUMMYFUNCTION("GOOGLETRANSLATE(D2301,""en"",""pt"")"),"Médio")</f>
        <v>Médio</v>
      </c>
      <c r="D2301" s="3">
        <v>44140</v>
      </c>
      <c r="E2301" s="1">
        <v>6</v>
      </c>
      <c r="F2301" s="2" t="str">
        <f ca="1">IFERROR(__xludf.DUMMYFUNCTION("GOOGLETRANSLATE(I2301,""en"",""pt"")"),"Coalhada")</f>
        <v>Coalhada</v>
      </c>
      <c r="G2301" s="1" t="s">
        <v>11897</v>
      </c>
      <c r="H2301" s="1" t="s">
        <v>5296</v>
      </c>
      <c r="I2301" s="1" t="str">
        <f ca="1">IFERROR(__xludf.DUMMYFUNCTION("GOOGLETRANSLATE(O2301,""en"",""pt"")"),"6")</f>
        <v>6</v>
      </c>
      <c r="J2301" s="1" t="str">
        <f ca="1">IFERROR(__xludf.DUMMYFUNCTION("GOOGLETRANSLATE(Q2301,""en"",""pt"")"),"Refrigerado")</f>
        <v>Refrigerado</v>
      </c>
      <c r="K2301" s="3">
        <v>44090</v>
      </c>
      <c r="L2301" s="3">
        <v>44096</v>
      </c>
      <c r="M2301" s="1">
        <v>509</v>
      </c>
      <c r="N2301" s="1" t="s">
        <v>11898</v>
      </c>
      <c r="O2301" s="1" t="s">
        <v>11899</v>
      </c>
      <c r="P2301" s="1">
        <v>35</v>
      </c>
      <c r="Q2301" s="1" t="s">
        <v>11900</v>
      </c>
      <c r="R2301">
        <f t="shared" ca="1" si="35"/>
        <v>1</v>
      </c>
      <c r="S2301">
        <f t="shared" ca="1" si="35"/>
        <v>1</v>
      </c>
    </row>
    <row r="2302" spans="1:19" ht="13.2">
      <c r="A2302" s="1" t="s">
        <v>11901</v>
      </c>
      <c r="B2302" s="1">
        <v>36</v>
      </c>
      <c r="C2302" s="1" t="str">
        <f ca="1">IFERROR(__xludf.DUMMYFUNCTION("GOOGLETRANSLATE(D2302,""en"",""pt"")"),"Grande")</f>
        <v>Grande</v>
      </c>
      <c r="D2302" s="3">
        <v>44557</v>
      </c>
      <c r="E2302" s="1">
        <v>3</v>
      </c>
      <c r="F2302" s="2" t="str">
        <f ca="1">IFERROR(__xludf.DUMMYFUNCTION("GOOGLETRANSLATE(I2302,""en"",""pt"")"),"Queijo")</f>
        <v>Queijo</v>
      </c>
      <c r="G2302" s="1" t="s">
        <v>11902</v>
      </c>
      <c r="H2302" s="1" t="s">
        <v>2051</v>
      </c>
      <c r="I2302" s="1" t="str">
        <f ca="1">IFERROR(__xludf.DUMMYFUNCTION("GOOGLETRANSLATE(O2302,""en"",""pt"")"),"45")</f>
        <v>45</v>
      </c>
      <c r="J2302" s="1" t="str">
        <f ca="1">IFERROR(__xludf.DUMMYFUNCTION("GOOGLETRANSLATE(Q2302,""en"",""pt"")"),"Refrigerado")</f>
        <v>Refrigerado</v>
      </c>
      <c r="K2302" s="3">
        <v>44499</v>
      </c>
      <c r="L2302" s="3">
        <v>44544</v>
      </c>
      <c r="M2302" s="1">
        <v>330</v>
      </c>
      <c r="N2302" s="1" t="s">
        <v>820</v>
      </c>
      <c r="O2302" s="1" t="s">
        <v>11903</v>
      </c>
      <c r="P2302" s="1">
        <v>163</v>
      </c>
      <c r="Q2302" s="1" t="s">
        <v>3481</v>
      </c>
      <c r="R2302">
        <f t="shared" ca="1" si="35"/>
        <v>1</v>
      </c>
      <c r="S2302">
        <f t="shared" ca="1" si="35"/>
        <v>1</v>
      </c>
    </row>
    <row r="2303" spans="1:19" ht="13.2">
      <c r="A2303" s="1" t="s">
        <v>11904</v>
      </c>
      <c r="B2303" s="1">
        <v>86</v>
      </c>
      <c r="C2303" s="1" t="str">
        <f ca="1">IFERROR(__xludf.DUMMYFUNCTION("GOOGLETRANSLATE(D2303,""en"",""pt"")"),"Grande")</f>
        <v>Grande</v>
      </c>
      <c r="D2303" s="3">
        <v>44264</v>
      </c>
      <c r="E2303" s="1">
        <v>4</v>
      </c>
      <c r="F2303" s="2" t="str">
        <f ca="1">IFERROR(__xludf.DUMMYFUNCTION("GOOGLETRANSLATE(I2303,""en"",""pt"")"),"Iogurte")</f>
        <v>Iogurte</v>
      </c>
      <c r="G2303" s="1" t="s">
        <v>11905</v>
      </c>
      <c r="H2303" s="1" t="s">
        <v>11906</v>
      </c>
      <c r="I2303" s="1" t="str">
        <f ca="1">IFERROR(__xludf.DUMMYFUNCTION("GOOGLETRANSLATE(O2303,""en"",""pt"")"),"30")</f>
        <v>30</v>
      </c>
      <c r="J2303" s="1" t="str">
        <f ca="1">IFERROR(__xludf.DUMMYFUNCTION("GOOGLETRANSLATE(Q2303,""en"",""pt"")"),"Congeladas")</f>
        <v>Congeladas</v>
      </c>
      <c r="K2303" s="3">
        <v>44212</v>
      </c>
      <c r="L2303" s="3">
        <v>44242</v>
      </c>
      <c r="M2303" s="1">
        <v>413</v>
      </c>
      <c r="N2303" s="1" t="s">
        <v>1137</v>
      </c>
      <c r="O2303" s="1" t="s">
        <v>11907</v>
      </c>
      <c r="P2303" s="1">
        <v>20</v>
      </c>
      <c r="Q2303" s="1" t="s">
        <v>4539</v>
      </c>
      <c r="R2303">
        <f t="shared" ca="1" si="35"/>
        <v>0</v>
      </c>
      <c r="S2303">
        <f t="shared" ca="1" si="35"/>
        <v>0</v>
      </c>
    </row>
    <row r="2304" spans="1:19" ht="13.2">
      <c r="A2304" s="1" t="s">
        <v>11909</v>
      </c>
      <c r="B2304" s="1">
        <v>39</v>
      </c>
      <c r="C2304" s="1" t="str">
        <f ca="1">IFERROR(__xludf.DUMMYFUNCTION("GOOGLETRANSLATE(D2304,""en"",""pt"")"),"Médio")</f>
        <v>Médio</v>
      </c>
      <c r="D2304" s="3">
        <v>44460</v>
      </c>
      <c r="E2304" s="1">
        <v>10</v>
      </c>
      <c r="F2304" s="2" t="str">
        <f ca="1">IFERROR(__xludf.DUMMYFUNCTION("GOOGLETRANSLATE(I2304,""en"",""pt"")"),"ghee")</f>
        <v>ghee</v>
      </c>
      <c r="G2304" s="1" t="s">
        <v>11910</v>
      </c>
      <c r="H2304" s="1" t="s">
        <v>11911</v>
      </c>
      <c r="I2304" s="1" t="str">
        <f ca="1">IFERROR(__xludf.DUMMYFUNCTION("GOOGLETRANSLATE(O2304,""en"",""pt"")"),"63")</f>
        <v>63</v>
      </c>
      <c r="J2304" s="1" t="str">
        <f ca="1">IFERROR(__xludf.DUMMYFUNCTION("GOOGLETRANSLATE(Q2304,""en"",""pt"")"),"Ambiente")</f>
        <v>Ambiente</v>
      </c>
      <c r="K2304" s="3">
        <v>44422</v>
      </c>
      <c r="L2304" s="3">
        <v>44485</v>
      </c>
      <c r="M2304" s="1">
        <v>423</v>
      </c>
      <c r="N2304" s="1" t="s">
        <v>5887</v>
      </c>
      <c r="O2304" s="1" t="s">
        <v>11912</v>
      </c>
      <c r="P2304" s="1">
        <v>369</v>
      </c>
      <c r="Q2304" s="1" t="s">
        <v>11913</v>
      </c>
      <c r="R2304">
        <f t="shared" ca="1" si="35"/>
        <v>0</v>
      </c>
      <c r="S2304">
        <f t="shared" ca="1" si="35"/>
        <v>0</v>
      </c>
    </row>
    <row r="2305" spans="1:19" ht="13.2">
      <c r="A2305" s="1" t="s">
        <v>11914</v>
      </c>
      <c r="B2305" s="1">
        <v>54</v>
      </c>
      <c r="C2305" s="1" t="str">
        <f ca="1">IFERROR(__xludf.DUMMYFUNCTION("GOOGLETRANSLATE(D2305,""en"",""pt"")"),"Médio")</f>
        <v>Médio</v>
      </c>
      <c r="D2305" s="3">
        <v>44535</v>
      </c>
      <c r="E2305" s="1">
        <v>6</v>
      </c>
      <c r="F2305" s="2" t="str">
        <f ca="1">IFERROR(__xludf.DUMMYFUNCTION("GOOGLETRANSLATE(I2305,""en"",""pt"")"),"Coalhada")</f>
        <v>Coalhada</v>
      </c>
      <c r="G2305" s="1" t="s">
        <v>11915</v>
      </c>
      <c r="H2305" s="1" t="s">
        <v>6240</v>
      </c>
      <c r="I2305" s="1" t="str">
        <f ca="1">IFERROR(__xludf.DUMMYFUNCTION("GOOGLETRANSLATE(O2305,""en"",""pt"")"),"6")</f>
        <v>6</v>
      </c>
      <c r="J2305" s="1" t="str">
        <f ca="1">IFERROR(__xludf.DUMMYFUNCTION("GOOGLETRANSLATE(Q2305,""en"",""pt"")"),"Refrigerado")</f>
        <v>Refrigerado</v>
      </c>
      <c r="K2305" s="3">
        <v>44508</v>
      </c>
      <c r="L2305" s="3">
        <v>44514</v>
      </c>
      <c r="M2305" s="1">
        <v>224</v>
      </c>
      <c r="N2305" s="1" t="s">
        <v>11916</v>
      </c>
      <c r="O2305" s="1" t="s">
        <v>11917</v>
      </c>
      <c r="P2305" s="1">
        <v>4</v>
      </c>
      <c r="Q2305" s="1" t="s">
        <v>6808</v>
      </c>
      <c r="R2305">
        <f t="shared" ca="1" si="35"/>
        <v>1</v>
      </c>
      <c r="S2305">
        <f t="shared" ca="1" si="35"/>
        <v>0</v>
      </c>
    </row>
    <row r="2306" spans="1:19" ht="13.2">
      <c r="A2306" s="1" t="s">
        <v>7724</v>
      </c>
      <c r="B2306" s="1">
        <v>33</v>
      </c>
      <c r="C2306" s="1" t="str">
        <f ca="1">IFERROR(__xludf.DUMMYFUNCTION("GOOGLETRANSLATE(D2306,""en"",""pt"")"),"Médio")</f>
        <v>Médio</v>
      </c>
      <c r="D2306" s="3">
        <v>44080</v>
      </c>
      <c r="E2306" s="1">
        <v>7</v>
      </c>
      <c r="F2306" s="2" t="str">
        <f ca="1">IFERROR(__xludf.DUMMYFUNCTION("GOOGLETRANSLATE(I2306,""en"",""pt"")"),"Lassi")</f>
        <v>Lassi</v>
      </c>
      <c r="G2306" s="1" t="s">
        <v>11918</v>
      </c>
      <c r="H2306" s="1" t="s">
        <v>3294</v>
      </c>
      <c r="I2306" s="1" t="str">
        <f ca="1">IFERROR(__xludf.DUMMYFUNCTION("GOOGLETRANSLATE(O2306,""en"",""pt"")"),"14")</f>
        <v>14</v>
      </c>
      <c r="J2306" s="1" t="str">
        <f ca="1">IFERROR(__xludf.DUMMYFUNCTION("GOOGLETRANSLATE(Q2306,""en"",""pt"")"),"Refrigerado")</f>
        <v>Refrigerado</v>
      </c>
      <c r="K2306" s="3">
        <v>44029</v>
      </c>
      <c r="L2306" s="3">
        <v>44043</v>
      </c>
      <c r="M2306" s="1">
        <v>348</v>
      </c>
      <c r="N2306" s="1" t="s">
        <v>11919</v>
      </c>
      <c r="O2306" s="1" t="s">
        <v>11920</v>
      </c>
      <c r="P2306" s="1">
        <v>100</v>
      </c>
      <c r="Q2306" s="1" t="s">
        <v>11922</v>
      </c>
      <c r="R2306">
        <f t="shared" ca="1" si="35"/>
        <v>1</v>
      </c>
      <c r="S2306">
        <f t="shared" ca="1" si="35"/>
        <v>1</v>
      </c>
    </row>
    <row r="2307" spans="1:19" ht="13.2">
      <c r="A2307" s="1" t="s">
        <v>11923</v>
      </c>
      <c r="B2307" s="1">
        <v>29</v>
      </c>
      <c r="C2307" s="1" t="str">
        <f ca="1">IFERROR(__xludf.DUMMYFUNCTION("GOOGLETRANSLATE(D2307,""en"",""pt"")"),"Grande")</f>
        <v>Grande</v>
      </c>
      <c r="D2307" s="3">
        <v>43576</v>
      </c>
      <c r="E2307" s="1">
        <v>7</v>
      </c>
      <c r="F2307" s="2" t="str">
        <f ca="1">IFERROR(__xludf.DUMMYFUNCTION("GOOGLETRANSLATE(I2307,""en"",""pt"")"),"Lassi")</f>
        <v>Lassi</v>
      </c>
      <c r="G2307" s="1" t="s">
        <v>11924</v>
      </c>
      <c r="H2307" s="1" t="s">
        <v>6094</v>
      </c>
      <c r="I2307" s="1" t="str">
        <f ca="1">IFERROR(__xludf.DUMMYFUNCTION("GOOGLETRANSLATE(O2307,""en"",""pt"")"),"12")</f>
        <v>12</v>
      </c>
      <c r="J2307" s="1" t="str">
        <f ca="1">IFERROR(__xludf.DUMMYFUNCTION("GOOGLETRANSLATE(Q2307,""en"",""pt"")"),"Refrigerado")</f>
        <v>Refrigerado</v>
      </c>
      <c r="K2307" s="3">
        <v>43556</v>
      </c>
      <c r="L2307" s="3">
        <v>43568</v>
      </c>
      <c r="M2307" s="1">
        <v>49</v>
      </c>
      <c r="N2307" s="1" t="s">
        <v>11925</v>
      </c>
      <c r="O2307" s="1" t="s">
        <v>11926</v>
      </c>
      <c r="P2307" s="1">
        <v>692</v>
      </c>
      <c r="Q2307" s="1" t="s">
        <v>1240</v>
      </c>
      <c r="R2307">
        <f t="shared" ref="R2307:S2370" ca="1" si="36">RANDBETWEEN(0,1)</f>
        <v>1</v>
      </c>
      <c r="S2307">
        <f t="shared" ca="1" si="36"/>
        <v>0</v>
      </c>
    </row>
    <row r="2308" spans="1:19" ht="13.2">
      <c r="A2308" s="1" t="s">
        <v>11928</v>
      </c>
      <c r="B2308" s="1">
        <v>30</v>
      </c>
      <c r="C2308" s="1" t="str">
        <f ca="1">IFERROR(__xludf.DUMMYFUNCTION("GOOGLETRANSLATE(D2308,""en"",""pt"")"),"Médio")</f>
        <v>Médio</v>
      </c>
      <c r="D2308" s="3">
        <v>43679</v>
      </c>
      <c r="E2308" s="1">
        <v>5</v>
      </c>
      <c r="F2308" s="2" t="str">
        <f ca="1">IFERROR(__xludf.DUMMYFUNCTION("GOOGLETRANSLATE(I2308,""en"",""pt"")"),"Sorvete")</f>
        <v>Sorvete</v>
      </c>
      <c r="G2308" s="1" t="s">
        <v>11929</v>
      </c>
      <c r="H2308" s="1" t="s">
        <v>11930</v>
      </c>
      <c r="I2308" s="1" t="str">
        <f ca="1">IFERROR(__xludf.DUMMYFUNCTION("GOOGLETRANSLATE(O2308,""en"",""pt"")"),"29")</f>
        <v>29</v>
      </c>
      <c r="J2308" s="1" t="str">
        <f ca="1">IFERROR(__xludf.DUMMYFUNCTION("GOOGLETRANSLATE(Q2308,""en"",""pt"")"),"Congeladas")</f>
        <v>Congeladas</v>
      </c>
      <c r="K2308" s="3">
        <v>43663</v>
      </c>
      <c r="L2308" s="3">
        <v>43692</v>
      </c>
      <c r="M2308" s="1">
        <v>654</v>
      </c>
      <c r="N2308" s="1" t="s">
        <v>1235</v>
      </c>
      <c r="O2308" s="1" t="s">
        <v>11931</v>
      </c>
      <c r="P2308" s="1">
        <v>104</v>
      </c>
      <c r="Q2308" s="1" t="s">
        <v>1607</v>
      </c>
      <c r="R2308">
        <f t="shared" ca="1" si="36"/>
        <v>1</v>
      </c>
      <c r="S2308">
        <f t="shared" ca="1" si="36"/>
        <v>1</v>
      </c>
    </row>
    <row r="2309" spans="1:19" ht="13.2">
      <c r="A2309" s="1" t="s">
        <v>11932</v>
      </c>
      <c r="B2309" s="1">
        <v>52</v>
      </c>
      <c r="C2309" s="1" t="str">
        <f ca="1">IFERROR(__xludf.DUMMYFUNCTION("GOOGLETRANSLATE(D2309,""en"",""pt"")"),"Grande")</f>
        <v>Grande</v>
      </c>
      <c r="D2309" s="3">
        <v>43651</v>
      </c>
      <c r="E2309" s="1">
        <v>4</v>
      </c>
      <c r="F2309" s="2" t="str">
        <f ca="1">IFERROR(__xludf.DUMMYFUNCTION("GOOGLETRANSLATE(I2309,""en"",""pt"")"),"Iogurte")</f>
        <v>Iogurte</v>
      </c>
      <c r="G2309" s="1" t="s">
        <v>11933</v>
      </c>
      <c r="H2309" s="1" t="s">
        <v>7546</v>
      </c>
      <c r="I2309" s="1" t="str">
        <f ca="1">IFERROR(__xludf.DUMMYFUNCTION("GOOGLETRANSLATE(O2309,""en"",""pt"")"),"22")</f>
        <v>22</v>
      </c>
      <c r="J2309" s="1" t="str">
        <f ca="1">IFERROR(__xludf.DUMMYFUNCTION("GOOGLETRANSLATE(Q2309,""en"",""pt"")"),"Refrigerado")</f>
        <v>Refrigerado</v>
      </c>
      <c r="K2309" s="3">
        <v>43598</v>
      </c>
      <c r="L2309" s="3">
        <v>43620</v>
      </c>
      <c r="M2309" s="1">
        <v>592</v>
      </c>
      <c r="N2309" s="1" t="s">
        <v>11934</v>
      </c>
      <c r="O2309" s="1" t="s">
        <v>11935</v>
      </c>
      <c r="P2309" s="1">
        <v>381</v>
      </c>
      <c r="Q2309" s="1" t="s">
        <v>11936</v>
      </c>
      <c r="R2309">
        <f t="shared" ca="1" si="36"/>
        <v>1</v>
      </c>
      <c r="S2309">
        <f t="shared" ca="1" si="36"/>
        <v>0</v>
      </c>
    </row>
    <row r="2310" spans="1:19" ht="13.2">
      <c r="A2310" s="1" t="s">
        <v>11937</v>
      </c>
      <c r="B2310" s="1">
        <v>88</v>
      </c>
      <c r="C2310" s="1" t="str">
        <f ca="1">IFERROR(__xludf.DUMMYFUNCTION("GOOGLETRANSLATE(D2310,""en"",""pt"")"),"Pequeno")</f>
        <v>Pequeno</v>
      </c>
      <c r="D2310" s="3">
        <v>43894</v>
      </c>
      <c r="E2310" s="1">
        <v>5</v>
      </c>
      <c r="F2310" s="2" t="str">
        <f ca="1">IFERROR(__xludf.DUMMYFUNCTION("GOOGLETRANSLATE(I2310,""en"",""pt"")"),"Sorvete")</f>
        <v>Sorvete</v>
      </c>
      <c r="G2310" s="1" t="s">
        <v>11938</v>
      </c>
      <c r="H2310" s="1" t="s">
        <v>10866</v>
      </c>
      <c r="I2310" s="1" t="str">
        <f ca="1">IFERROR(__xludf.DUMMYFUNCTION("GOOGLETRANSLATE(O2310,""en"",""pt"")"),"30")</f>
        <v>30</v>
      </c>
      <c r="J2310" s="1" t="str">
        <f ca="1">IFERROR(__xludf.DUMMYFUNCTION("GOOGLETRANSLATE(Q2310,""en"",""pt"")"),"Congeladas")</f>
        <v>Congeladas</v>
      </c>
      <c r="K2310" s="3">
        <v>43887</v>
      </c>
      <c r="L2310" s="3">
        <v>43917</v>
      </c>
      <c r="M2310" s="1">
        <v>795</v>
      </c>
      <c r="N2310" s="1" t="s">
        <v>11939</v>
      </c>
      <c r="O2310" s="1" t="s">
        <v>11940</v>
      </c>
      <c r="P2310" s="1">
        <v>192</v>
      </c>
      <c r="Q2310" s="1" t="s">
        <v>11942</v>
      </c>
      <c r="R2310">
        <f t="shared" ca="1" si="36"/>
        <v>1</v>
      </c>
      <c r="S2310">
        <f t="shared" ca="1" si="36"/>
        <v>0</v>
      </c>
    </row>
    <row r="2311" spans="1:19" ht="13.2">
      <c r="A2311" s="1" t="s">
        <v>11943</v>
      </c>
      <c r="B2311" s="1">
        <v>79</v>
      </c>
      <c r="C2311" s="1" t="str">
        <f ca="1">IFERROR(__xludf.DUMMYFUNCTION("GOOGLETRANSLATE(D2311,""en"",""pt"")"),"Médio")</f>
        <v>Médio</v>
      </c>
      <c r="D2311" s="3">
        <v>44706</v>
      </c>
      <c r="E2311" s="1">
        <v>3</v>
      </c>
      <c r="F2311" s="2" t="str">
        <f ca="1">IFERROR(__xludf.DUMMYFUNCTION("GOOGLETRANSLATE(I2311,""en"",""pt"")"),"Queijo")</f>
        <v>Queijo</v>
      </c>
      <c r="G2311" s="1" t="s">
        <v>11944</v>
      </c>
      <c r="H2311" s="1" t="s">
        <v>11945</v>
      </c>
      <c r="I2311" s="1" t="str">
        <f ca="1">IFERROR(__xludf.DUMMYFUNCTION("GOOGLETRANSLATE(O2311,""en"",""pt"")"),"44")</f>
        <v>44</v>
      </c>
      <c r="J2311" s="1" t="str">
        <f ca="1">IFERROR(__xludf.DUMMYFUNCTION("GOOGLETRANSLATE(Q2311,""en"",""pt"")"),"Refrigerado")</f>
        <v>Refrigerado</v>
      </c>
      <c r="K2311" s="3">
        <v>44675</v>
      </c>
      <c r="L2311" s="3">
        <v>44719</v>
      </c>
      <c r="M2311" s="1">
        <v>233</v>
      </c>
      <c r="N2311" s="1" t="s">
        <v>399</v>
      </c>
      <c r="O2311" s="1" t="s">
        <v>11946</v>
      </c>
      <c r="P2311" s="1">
        <v>128</v>
      </c>
      <c r="Q2311" s="1" t="s">
        <v>11947</v>
      </c>
      <c r="R2311">
        <f t="shared" ca="1" si="36"/>
        <v>0</v>
      </c>
      <c r="S2311">
        <f t="shared" ca="1" si="36"/>
        <v>1</v>
      </c>
    </row>
    <row r="2312" spans="1:19" ht="13.2">
      <c r="A2312" s="1" t="s">
        <v>11948</v>
      </c>
      <c r="B2312" s="1">
        <v>13</v>
      </c>
      <c r="C2312" s="1" t="str">
        <f ca="1">IFERROR(__xludf.DUMMYFUNCTION("GOOGLETRANSLATE(D2312,""en"",""pt"")"),"Pequeno")</f>
        <v>Pequeno</v>
      </c>
      <c r="D2312" s="3">
        <v>44256</v>
      </c>
      <c r="E2312" s="1">
        <v>1</v>
      </c>
      <c r="F2312" s="2" t="str">
        <f ca="1">IFERROR(__xludf.DUMMYFUNCTION("GOOGLETRANSLATE(I2312,""en"",""pt"")"),"Leite")</f>
        <v>Leite</v>
      </c>
      <c r="G2312" s="1" t="s">
        <v>11949</v>
      </c>
      <c r="H2312" s="1" t="s">
        <v>5082</v>
      </c>
      <c r="I2312" s="1" t="str">
        <f ca="1">IFERROR(__xludf.DUMMYFUNCTION("GOOGLETRANSLATE(O2312,""en"",""pt"")"),"1")</f>
        <v>1</v>
      </c>
      <c r="J2312" s="1" t="str">
        <f ca="1">IFERROR(__xludf.DUMMYFUNCTION("GOOGLETRANSLATE(Q2312,""en"",""pt"")"),"Pacote de polietileno")</f>
        <v>Pacote de polietileno</v>
      </c>
      <c r="K2312" s="3">
        <v>44241</v>
      </c>
      <c r="L2312" s="3">
        <v>44242</v>
      </c>
      <c r="M2312" s="1">
        <v>244</v>
      </c>
      <c r="N2312" s="1" t="s">
        <v>991</v>
      </c>
      <c r="O2312" s="5">
        <v>2630144</v>
      </c>
      <c r="P2312" s="1">
        <v>60</v>
      </c>
      <c r="Q2312" s="1" t="s">
        <v>11951</v>
      </c>
      <c r="R2312">
        <f t="shared" ca="1" si="36"/>
        <v>0</v>
      </c>
      <c r="S2312">
        <f t="shared" ca="1" si="36"/>
        <v>1</v>
      </c>
    </row>
    <row r="2313" spans="1:19" ht="13.2">
      <c r="A2313" s="1" t="s">
        <v>2744</v>
      </c>
      <c r="B2313" s="1">
        <v>15</v>
      </c>
      <c r="C2313" s="1" t="str">
        <f ca="1">IFERROR(__xludf.DUMMYFUNCTION("GOOGLETRANSLATE(D2313,""en"",""pt"")"),"Médio")</f>
        <v>Médio</v>
      </c>
      <c r="D2313" s="3">
        <v>44081</v>
      </c>
      <c r="E2313" s="1">
        <v>5</v>
      </c>
      <c r="F2313" s="2" t="str">
        <f ca="1">IFERROR(__xludf.DUMMYFUNCTION("GOOGLETRANSLATE(I2313,""en"",""pt"")"),"Sorvete")</f>
        <v>Sorvete</v>
      </c>
      <c r="G2313" s="1" t="s">
        <v>11492</v>
      </c>
      <c r="H2313" s="1" t="s">
        <v>11952</v>
      </c>
      <c r="I2313" s="1" t="str">
        <f ca="1">IFERROR(__xludf.DUMMYFUNCTION("GOOGLETRANSLATE(O2313,""en"",""pt"")"),"23")</f>
        <v>23</v>
      </c>
      <c r="J2313" s="1" t="str">
        <f ca="1">IFERROR(__xludf.DUMMYFUNCTION("GOOGLETRANSLATE(Q2313,""en"",""pt"")"),"Congeladas")</f>
        <v>Congeladas</v>
      </c>
      <c r="K2313" s="3">
        <v>44080</v>
      </c>
      <c r="L2313" s="3">
        <v>44103</v>
      </c>
      <c r="M2313" s="1">
        <v>267</v>
      </c>
      <c r="N2313" s="1" t="s">
        <v>4126</v>
      </c>
      <c r="O2313" s="1" t="s">
        <v>11953</v>
      </c>
      <c r="P2313" s="1">
        <v>104</v>
      </c>
      <c r="Q2313" s="1" t="s">
        <v>11955</v>
      </c>
      <c r="R2313">
        <f t="shared" ca="1" si="36"/>
        <v>1</v>
      </c>
      <c r="S2313">
        <f t="shared" ca="1" si="36"/>
        <v>0</v>
      </c>
    </row>
    <row r="2314" spans="1:19" ht="13.2">
      <c r="A2314" s="1" t="s">
        <v>11956</v>
      </c>
      <c r="B2314" s="1">
        <v>39</v>
      </c>
      <c r="C2314" s="1" t="str">
        <f ca="1">IFERROR(__xludf.DUMMYFUNCTION("GOOGLETRANSLATE(D2314,""en"",""pt"")"),"Médio")</f>
        <v>Médio</v>
      </c>
      <c r="D2314" s="3">
        <v>44176</v>
      </c>
      <c r="E2314" s="1">
        <v>9</v>
      </c>
      <c r="F2314" s="2" t="str">
        <f ca="1">IFERROR(__xludf.DUMMYFUNCTION("GOOGLETRANSLATE(I2314,""en"",""pt"")"),"Painel")</f>
        <v>Painel</v>
      </c>
      <c r="G2314" s="1" t="s">
        <v>11957</v>
      </c>
      <c r="H2314" s="1" t="s">
        <v>10785</v>
      </c>
      <c r="I2314" s="1" t="str">
        <f ca="1">IFERROR(__xludf.DUMMYFUNCTION("GOOGLETRANSLATE(O2314,""en"",""pt"")"),"14")</f>
        <v>14</v>
      </c>
      <c r="J2314" s="1" t="str">
        <f ca="1">IFERROR(__xludf.DUMMYFUNCTION("GOOGLETRANSLATE(Q2314,""en"",""pt"")"),"Refrigerado")</f>
        <v>Refrigerado</v>
      </c>
      <c r="K2314" s="3">
        <v>44166</v>
      </c>
      <c r="L2314" s="3">
        <v>44180</v>
      </c>
      <c r="M2314" s="1">
        <v>45</v>
      </c>
      <c r="N2314" s="1" t="s">
        <v>4612</v>
      </c>
      <c r="O2314" s="1" t="s">
        <v>11958</v>
      </c>
      <c r="P2314" s="1">
        <v>24</v>
      </c>
      <c r="Q2314" s="1" t="s">
        <v>6011</v>
      </c>
      <c r="R2314">
        <f t="shared" ca="1" si="36"/>
        <v>1</v>
      </c>
      <c r="S2314">
        <f t="shared" ca="1" si="36"/>
        <v>0</v>
      </c>
    </row>
    <row r="2315" spans="1:19" ht="13.2">
      <c r="A2315" s="1" t="s">
        <v>11959</v>
      </c>
      <c r="B2315" s="1">
        <v>89</v>
      </c>
      <c r="C2315" s="1" t="str">
        <f ca="1">IFERROR(__xludf.DUMMYFUNCTION("GOOGLETRANSLATE(D2315,""en"",""pt"")"),"Médio")</f>
        <v>Médio</v>
      </c>
      <c r="D2315" s="3">
        <v>44129</v>
      </c>
      <c r="E2315" s="1">
        <v>7</v>
      </c>
      <c r="F2315" s="2" t="str">
        <f ca="1">IFERROR(__xludf.DUMMYFUNCTION("GOOGLETRANSLATE(I2315,""en"",""pt"")"),"Lassi")</f>
        <v>Lassi</v>
      </c>
      <c r="G2315" s="1" t="s">
        <v>11960</v>
      </c>
      <c r="H2315" s="1" t="s">
        <v>1853</v>
      </c>
      <c r="I2315" s="1" t="str">
        <f ca="1">IFERROR(__xludf.DUMMYFUNCTION("GOOGLETRANSLATE(O2315,""en"",""pt"")"),"15")</f>
        <v>15</v>
      </c>
      <c r="J2315" s="1" t="str">
        <f ca="1">IFERROR(__xludf.DUMMYFUNCTION("GOOGLETRANSLATE(Q2315,""en"",""pt"")"),"Refrigerado")</f>
        <v>Refrigerado</v>
      </c>
      <c r="K2315" s="3">
        <v>44102</v>
      </c>
      <c r="L2315" s="3">
        <v>44117</v>
      </c>
      <c r="M2315" s="1">
        <v>21</v>
      </c>
      <c r="N2315" s="1" t="s">
        <v>11961</v>
      </c>
      <c r="O2315" s="1" t="s">
        <v>11962</v>
      </c>
      <c r="P2315" s="1">
        <v>438</v>
      </c>
      <c r="Q2315" s="1" t="s">
        <v>6341</v>
      </c>
      <c r="R2315">
        <f t="shared" ca="1" si="36"/>
        <v>1</v>
      </c>
      <c r="S2315">
        <f t="shared" ca="1" si="36"/>
        <v>0</v>
      </c>
    </row>
    <row r="2316" spans="1:19" ht="13.2">
      <c r="A2316" s="1" t="s">
        <v>8640</v>
      </c>
      <c r="B2316" s="1">
        <v>20</v>
      </c>
      <c r="C2316" s="1" t="str">
        <f ca="1">IFERROR(__xludf.DUMMYFUNCTION("GOOGLETRANSLATE(D2316,""en"",""pt"")"),"Médio")</f>
        <v>Médio</v>
      </c>
      <c r="D2316" s="3">
        <v>43927</v>
      </c>
      <c r="E2316" s="1">
        <v>1</v>
      </c>
      <c r="F2316" s="2" t="str">
        <f ca="1">IFERROR(__xludf.DUMMYFUNCTION("GOOGLETRANSLATE(I2316,""en"",""pt"")"),"Leite")</f>
        <v>Leite</v>
      </c>
      <c r="G2316" s="1" t="s">
        <v>11963</v>
      </c>
      <c r="H2316" s="1" t="s">
        <v>11964</v>
      </c>
      <c r="I2316" s="1" t="str">
        <f ca="1">IFERROR(__xludf.DUMMYFUNCTION("GOOGLETRANSLATE(O2316,""en"",""pt"")"),"2")</f>
        <v>2</v>
      </c>
      <c r="J2316" s="1" t="str">
        <f ca="1">IFERROR(__xludf.DUMMYFUNCTION("GOOGLETRANSLATE(Q2316,""en"",""pt"")"),"Pacote de polietileno")</f>
        <v>Pacote de polietileno</v>
      </c>
      <c r="K2316" s="3">
        <v>43917</v>
      </c>
      <c r="L2316" s="3">
        <v>43919</v>
      </c>
      <c r="M2316" s="1">
        <v>100</v>
      </c>
      <c r="N2316" s="1" t="s">
        <v>11965</v>
      </c>
      <c r="O2316" s="1" t="s">
        <v>11966</v>
      </c>
      <c r="P2316" s="1">
        <v>375</v>
      </c>
      <c r="Q2316" s="1" t="s">
        <v>11967</v>
      </c>
      <c r="R2316">
        <f t="shared" ca="1" si="36"/>
        <v>0</v>
      </c>
      <c r="S2316">
        <f t="shared" ca="1" si="36"/>
        <v>0</v>
      </c>
    </row>
    <row r="2317" spans="1:19" ht="13.2">
      <c r="A2317" s="1" t="s">
        <v>11968</v>
      </c>
      <c r="B2317" s="1">
        <v>30</v>
      </c>
      <c r="C2317" s="1" t="str">
        <f ca="1">IFERROR(__xludf.DUMMYFUNCTION("GOOGLETRANSLATE(D2317,""en"",""pt"")"),"Pequeno")</f>
        <v>Pequeno</v>
      </c>
      <c r="D2317" s="3">
        <v>44797</v>
      </c>
      <c r="E2317" s="1">
        <v>1</v>
      </c>
      <c r="F2317" s="2" t="str">
        <f ca="1">IFERROR(__xludf.DUMMYFUNCTION("GOOGLETRANSLATE(I2317,""en"",""pt"")"),"Leite")</f>
        <v>Leite</v>
      </c>
      <c r="G2317" s="1" t="s">
        <v>11969</v>
      </c>
      <c r="H2317" s="1" t="s">
        <v>12</v>
      </c>
      <c r="I2317" s="1" t="str">
        <f ca="1">IFERROR(__xludf.DUMMYFUNCTION("GOOGLETRANSLATE(O2317,""en"",""pt"")"),"1")</f>
        <v>1</v>
      </c>
      <c r="J2317" s="1" t="str">
        <f ca="1">IFERROR(__xludf.DUMMYFUNCTION("GOOGLETRANSLATE(Q2317,""en"",""pt"")"),"Pacote de polietileno")</f>
        <v>Pacote de polietileno</v>
      </c>
      <c r="K2317" s="3">
        <v>44767</v>
      </c>
      <c r="L2317" s="3">
        <v>44768</v>
      </c>
      <c r="M2317" s="1">
        <v>8</v>
      </c>
      <c r="N2317" s="1" t="s">
        <v>8646</v>
      </c>
      <c r="O2317" s="1" t="s">
        <v>11970</v>
      </c>
      <c r="P2317" s="1">
        <v>622</v>
      </c>
      <c r="Q2317" s="1" t="s">
        <v>11971</v>
      </c>
      <c r="R2317">
        <f t="shared" ca="1" si="36"/>
        <v>0</v>
      </c>
      <c r="S2317">
        <f t="shared" ca="1" si="36"/>
        <v>1</v>
      </c>
    </row>
    <row r="2318" spans="1:19" ht="13.2">
      <c r="A2318" s="1" t="s">
        <v>11972</v>
      </c>
      <c r="B2318" s="1">
        <v>29</v>
      </c>
      <c r="C2318" s="1" t="str">
        <f ca="1">IFERROR(__xludf.DUMMYFUNCTION("GOOGLETRANSLATE(D2318,""en"",""pt"")"),"Médio")</f>
        <v>Médio</v>
      </c>
      <c r="D2318" s="3">
        <v>44819</v>
      </c>
      <c r="E2318" s="1">
        <v>9</v>
      </c>
      <c r="F2318" s="2" t="str">
        <f ca="1">IFERROR(__xludf.DUMMYFUNCTION("GOOGLETRANSLATE(I2318,""en"",""pt"")"),"Painel")</f>
        <v>Painel</v>
      </c>
      <c r="G2318" s="1" t="s">
        <v>5516</v>
      </c>
      <c r="H2318" s="1" t="s">
        <v>5353</v>
      </c>
      <c r="I2318" s="1" t="str">
        <f ca="1">IFERROR(__xludf.DUMMYFUNCTION("GOOGLETRANSLATE(O2318,""en"",""pt"")"),"13")</f>
        <v>13</v>
      </c>
      <c r="J2318" s="1" t="str">
        <f ca="1">IFERROR(__xludf.DUMMYFUNCTION("GOOGLETRANSLATE(Q2318,""en"",""pt"")"),"Refrigerado")</f>
        <v>Refrigerado</v>
      </c>
      <c r="K2318" s="3">
        <v>44798</v>
      </c>
      <c r="L2318" s="3">
        <v>44811</v>
      </c>
      <c r="M2318" s="1">
        <v>42</v>
      </c>
      <c r="N2318" s="1" t="s">
        <v>11950</v>
      </c>
      <c r="O2318" s="1" t="s">
        <v>11973</v>
      </c>
      <c r="P2318" s="1">
        <v>11</v>
      </c>
      <c r="Q2318" s="1" t="s">
        <v>11974</v>
      </c>
      <c r="R2318">
        <f t="shared" ca="1" si="36"/>
        <v>0</v>
      </c>
      <c r="S2318">
        <f t="shared" ca="1" si="36"/>
        <v>1</v>
      </c>
    </row>
    <row r="2319" spans="1:19" ht="13.2">
      <c r="A2319" s="1" t="s">
        <v>11975</v>
      </c>
      <c r="B2319" s="1">
        <v>82</v>
      </c>
      <c r="C2319" s="1" t="str">
        <f ca="1">IFERROR(__xludf.DUMMYFUNCTION("GOOGLETRANSLATE(D2319,""en"",""pt"")"),"Médio")</f>
        <v>Médio</v>
      </c>
      <c r="D2319" s="3">
        <v>44007</v>
      </c>
      <c r="E2319" s="1">
        <v>6</v>
      </c>
      <c r="F2319" s="2" t="str">
        <f ca="1">IFERROR(__xludf.DUMMYFUNCTION("GOOGLETRANSLATE(I2319,""en"",""pt"")"),"Coalhada")</f>
        <v>Coalhada</v>
      </c>
      <c r="G2319" s="1" t="s">
        <v>1405</v>
      </c>
      <c r="H2319" s="1" t="s">
        <v>11284</v>
      </c>
      <c r="I2319" s="1" t="str">
        <f ca="1">IFERROR(__xludf.DUMMYFUNCTION("GOOGLETRANSLATE(O2319,""en"",""pt"")"),"5")</f>
        <v>5</v>
      </c>
      <c r="J2319" s="1" t="str">
        <f ca="1">IFERROR(__xludf.DUMMYFUNCTION("GOOGLETRANSLATE(Q2319,""en"",""pt"")"),"Refrigerado")</f>
        <v>Refrigerado</v>
      </c>
      <c r="K2319" s="3">
        <v>43993</v>
      </c>
      <c r="L2319" s="3">
        <v>43998</v>
      </c>
      <c r="M2319" s="1">
        <v>53</v>
      </c>
      <c r="N2319" s="1" t="s">
        <v>11976</v>
      </c>
      <c r="O2319" s="1" t="s">
        <v>11977</v>
      </c>
      <c r="P2319" s="1">
        <v>33</v>
      </c>
      <c r="Q2319" s="1" t="s">
        <v>11978</v>
      </c>
      <c r="R2319">
        <f t="shared" ca="1" si="36"/>
        <v>1</v>
      </c>
      <c r="S2319">
        <f t="shared" ca="1" si="36"/>
        <v>0</v>
      </c>
    </row>
    <row r="2320" spans="1:19" ht="13.2">
      <c r="A2320" s="1" t="s">
        <v>11979</v>
      </c>
      <c r="B2320" s="1">
        <v>46</v>
      </c>
      <c r="C2320" s="1" t="str">
        <f ca="1">IFERROR(__xludf.DUMMYFUNCTION("GOOGLETRANSLATE(D2320,""en"",""pt"")"),"Pequeno")</f>
        <v>Pequeno</v>
      </c>
      <c r="D2320" s="3">
        <v>44156</v>
      </c>
      <c r="E2320" s="1">
        <v>7</v>
      </c>
      <c r="F2320" s="2" t="str">
        <f ca="1">IFERROR(__xludf.DUMMYFUNCTION("GOOGLETRANSLATE(I2320,""en"",""pt"")"),"Lassi")</f>
        <v>Lassi</v>
      </c>
      <c r="G2320" s="1" t="s">
        <v>11980</v>
      </c>
      <c r="H2320" s="1" t="s">
        <v>3183</v>
      </c>
      <c r="I2320" s="1" t="str">
        <f ca="1">IFERROR(__xludf.DUMMYFUNCTION("GOOGLETRANSLATE(O2320,""en"",""pt"")"),"18")</f>
        <v>18</v>
      </c>
      <c r="J2320" s="1" t="str">
        <f ca="1">IFERROR(__xludf.DUMMYFUNCTION("GOOGLETRANSLATE(Q2320,""en"",""pt"")"),"Refrigerado")</f>
        <v>Refrigerado</v>
      </c>
      <c r="K2320" s="3">
        <v>44121</v>
      </c>
      <c r="L2320" s="3">
        <v>44139</v>
      </c>
      <c r="M2320" s="1">
        <v>218</v>
      </c>
      <c r="N2320" s="1" t="s">
        <v>862</v>
      </c>
      <c r="O2320" s="1" t="s">
        <v>11981</v>
      </c>
      <c r="P2320" s="1">
        <v>48</v>
      </c>
      <c r="Q2320" s="1" t="s">
        <v>11982</v>
      </c>
      <c r="R2320">
        <f t="shared" ca="1" si="36"/>
        <v>1</v>
      </c>
      <c r="S2320">
        <f t="shared" ca="1" si="36"/>
        <v>0</v>
      </c>
    </row>
    <row r="2321" spans="1:19" ht="13.2">
      <c r="A2321" s="1" t="s">
        <v>1762</v>
      </c>
      <c r="B2321" s="1">
        <v>29</v>
      </c>
      <c r="C2321" s="1" t="str">
        <f ca="1">IFERROR(__xludf.DUMMYFUNCTION("GOOGLETRANSLATE(D2321,""en"",""pt"")"),"Médio")</f>
        <v>Médio</v>
      </c>
      <c r="D2321" s="3">
        <v>44355</v>
      </c>
      <c r="E2321" s="1">
        <v>9</v>
      </c>
      <c r="F2321" s="2" t="str">
        <f ca="1">IFERROR(__xludf.DUMMYFUNCTION("GOOGLETRANSLATE(I2321,""en"",""pt"")"),"Painel")</f>
        <v>Painel</v>
      </c>
      <c r="G2321" s="1" t="s">
        <v>11983</v>
      </c>
      <c r="H2321" s="1" t="s">
        <v>11984</v>
      </c>
      <c r="I2321" s="1" t="str">
        <f ca="1">IFERROR(__xludf.DUMMYFUNCTION("GOOGLETRANSLATE(O2321,""en"",""pt"")"),"10")</f>
        <v>10</v>
      </c>
      <c r="J2321" s="1" t="str">
        <f ca="1">IFERROR(__xludf.DUMMYFUNCTION("GOOGLETRANSLATE(Q2321,""en"",""pt"")"),"Refrigerado")</f>
        <v>Refrigerado</v>
      </c>
      <c r="K2321" s="3">
        <v>44301</v>
      </c>
      <c r="L2321" s="3">
        <v>44311</v>
      </c>
      <c r="M2321" s="1">
        <v>201</v>
      </c>
      <c r="N2321" s="6">
        <v>45516</v>
      </c>
      <c r="O2321" s="7">
        <v>193063</v>
      </c>
      <c r="P2321" s="1">
        <v>78</v>
      </c>
      <c r="Q2321" s="1" t="s">
        <v>11985</v>
      </c>
      <c r="R2321">
        <f t="shared" ca="1" si="36"/>
        <v>0</v>
      </c>
      <c r="S2321">
        <f t="shared" ca="1" si="36"/>
        <v>0</v>
      </c>
    </row>
    <row r="2322" spans="1:19" ht="13.2">
      <c r="A2322" s="1" t="s">
        <v>11039</v>
      </c>
      <c r="B2322" s="1">
        <v>30</v>
      </c>
      <c r="C2322" s="1" t="str">
        <f ca="1">IFERROR(__xludf.DUMMYFUNCTION("GOOGLETRANSLATE(D2322,""en"",""pt"")"),"Grande")</f>
        <v>Grande</v>
      </c>
      <c r="D2322" s="3">
        <v>44526</v>
      </c>
      <c r="E2322" s="1">
        <v>9</v>
      </c>
      <c r="F2322" s="2" t="str">
        <f ca="1">IFERROR(__xludf.DUMMYFUNCTION("GOOGLETRANSLATE(I2322,""en"",""pt"")"),"Painel")</f>
        <v>Painel</v>
      </c>
      <c r="G2322" s="1" t="s">
        <v>11986</v>
      </c>
      <c r="H2322" s="1" t="s">
        <v>175</v>
      </c>
      <c r="I2322" s="1" t="str">
        <f ca="1">IFERROR(__xludf.DUMMYFUNCTION("GOOGLETRANSLATE(O2322,""en"",""pt"")"),"12")</f>
        <v>12</v>
      </c>
      <c r="J2322" s="1" t="str">
        <f ca="1">IFERROR(__xludf.DUMMYFUNCTION("GOOGLETRANSLATE(Q2322,""en"",""pt"")"),"Refrigerado")</f>
        <v>Refrigerado</v>
      </c>
      <c r="K2322" s="3">
        <v>44506</v>
      </c>
      <c r="L2322" s="3">
        <v>44518</v>
      </c>
      <c r="M2322" s="1">
        <v>194</v>
      </c>
      <c r="N2322" s="4">
        <v>45430</v>
      </c>
      <c r="O2322" s="1" t="s">
        <v>11987</v>
      </c>
      <c r="P2322" s="1">
        <v>691</v>
      </c>
      <c r="Q2322" s="1" t="s">
        <v>11988</v>
      </c>
      <c r="R2322">
        <f t="shared" ca="1" si="36"/>
        <v>0</v>
      </c>
      <c r="S2322">
        <f t="shared" ca="1" si="36"/>
        <v>0</v>
      </c>
    </row>
    <row r="2323" spans="1:19" ht="13.2">
      <c r="A2323" s="1" t="s">
        <v>11989</v>
      </c>
      <c r="B2323" s="1">
        <v>15</v>
      </c>
      <c r="C2323" s="1" t="str">
        <f ca="1">IFERROR(__xludf.DUMMYFUNCTION("GOOGLETRANSLATE(D2323,""en"",""pt"")"),"Grande")</f>
        <v>Grande</v>
      </c>
      <c r="D2323" s="3">
        <v>44901</v>
      </c>
      <c r="E2323" s="1">
        <v>3</v>
      </c>
      <c r="F2323" s="2" t="str">
        <f ca="1">IFERROR(__xludf.DUMMYFUNCTION("GOOGLETRANSLATE(I2323,""en"",""pt"")"),"Queijo")</f>
        <v>Queijo</v>
      </c>
      <c r="G2323" s="1" t="s">
        <v>11990</v>
      </c>
      <c r="H2323" s="1" t="s">
        <v>3198</v>
      </c>
      <c r="I2323" s="1" t="str">
        <f ca="1">IFERROR(__xludf.DUMMYFUNCTION("GOOGLETRANSLATE(O2323,""en"",""pt"")"),"74")</f>
        <v>74</v>
      </c>
      <c r="J2323" s="1" t="str">
        <f ca="1">IFERROR(__xludf.DUMMYFUNCTION("GOOGLETRANSLATE(Q2323,""en"",""pt"")"),"Congeladas")</f>
        <v>Congeladas</v>
      </c>
      <c r="K2323" s="3">
        <v>44897</v>
      </c>
      <c r="L2323" s="3">
        <v>44971</v>
      </c>
      <c r="M2323" s="1">
        <v>149</v>
      </c>
      <c r="N2323" s="1" t="s">
        <v>5910</v>
      </c>
      <c r="O2323" s="1" t="s">
        <v>11991</v>
      </c>
      <c r="P2323" s="1">
        <v>555</v>
      </c>
      <c r="Q2323" s="1" t="s">
        <v>8180</v>
      </c>
      <c r="R2323">
        <f t="shared" ca="1" si="36"/>
        <v>0</v>
      </c>
      <c r="S2323">
        <f t="shared" ca="1" si="36"/>
        <v>1</v>
      </c>
    </row>
    <row r="2324" spans="1:19" ht="13.2">
      <c r="A2324" s="1" t="s">
        <v>11992</v>
      </c>
      <c r="B2324" s="1">
        <v>82</v>
      </c>
      <c r="C2324" s="1" t="str">
        <f ca="1">IFERROR(__xludf.DUMMYFUNCTION("GOOGLETRANSLATE(D2324,""en"",""pt"")"),"Grande")</f>
        <v>Grande</v>
      </c>
      <c r="D2324" s="3">
        <v>43807</v>
      </c>
      <c r="E2324" s="1">
        <v>2</v>
      </c>
      <c r="F2324" s="2" t="str">
        <f ca="1">IFERROR(__xludf.DUMMYFUNCTION("GOOGLETRANSLATE(I2324,""en"",""pt"")"),"Manteiga")</f>
        <v>Manteiga</v>
      </c>
      <c r="G2324" s="1" t="s">
        <v>11993</v>
      </c>
      <c r="H2324" s="1" t="s">
        <v>9973</v>
      </c>
      <c r="I2324" s="1" t="str">
        <f ca="1">IFERROR(__xludf.DUMMYFUNCTION("GOOGLETRANSLATE(O2324,""en"",""pt"")"),"37")</f>
        <v>37</v>
      </c>
      <c r="J2324" s="1" t="str">
        <f ca="1">IFERROR(__xludf.DUMMYFUNCTION("GOOGLETRANSLATE(Q2324,""en"",""pt"")"),"Refrigerado")</f>
        <v>Refrigerado</v>
      </c>
      <c r="K2324" s="3">
        <v>43766</v>
      </c>
      <c r="L2324" s="3">
        <v>43803</v>
      </c>
      <c r="M2324" s="1">
        <v>307</v>
      </c>
      <c r="N2324" s="1" t="s">
        <v>11994</v>
      </c>
      <c r="O2324" s="1" t="s">
        <v>11995</v>
      </c>
      <c r="P2324" s="1">
        <v>370</v>
      </c>
      <c r="Q2324" s="1" t="s">
        <v>11997</v>
      </c>
      <c r="R2324">
        <f t="shared" ca="1" si="36"/>
        <v>1</v>
      </c>
      <c r="S2324">
        <f t="shared" ca="1" si="36"/>
        <v>1</v>
      </c>
    </row>
    <row r="2325" spans="1:19" ht="13.2">
      <c r="A2325" s="1" t="s">
        <v>8015</v>
      </c>
      <c r="B2325" s="1">
        <v>34</v>
      </c>
      <c r="C2325" s="1" t="str">
        <f ca="1">IFERROR(__xludf.DUMMYFUNCTION("GOOGLETRANSLATE(D2325,""en"",""pt"")"),"Médio")</f>
        <v>Médio</v>
      </c>
      <c r="D2325" s="3">
        <v>44818</v>
      </c>
      <c r="E2325" s="1">
        <v>7</v>
      </c>
      <c r="F2325" s="2" t="str">
        <f ca="1">IFERROR(__xludf.DUMMYFUNCTION("GOOGLETRANSLATE(I2325,""en"",""pt"")"),"Lassi")</f>
        <v>Lassi</v>
      </c>
      <c r="G2325" s="1" t="s">
        <v>11998</v>
      </c>
      <c r="H2325" s="1" t="s">
        <v>818</v>
      </c>
      <c r="I2325" s="1" t="str">
        <f ca="1">IFERROR(__xludf.DUMMYFUNCTION("GOOGLETRANSLATE(O2325,""en"",""pt"")"),"13")</f>
        <v>13</v>
      </c>
      <c r="J2325" s="1" t="str">
        <f ca="1">IFERROR(__xludf.DUMMYFUNCTION("GOOGLETRANSLATE(Q2325,""en"",""pt"")"),"Refrigerado")</f>
        <v>Refrigerado</v>
      </c>
      <c r="K2325" s="3">
        <v>44787</v>
      </c>
      <c r="L2325" s="3">
        <v>44800</v>
      </c>
      <c r="M2325" s="1">
        <v>220</v>
      </c>
      <c r="N2325" s="1" t="s">
        <v>11999</v>
      </c>
      <c r="O2325" s="5" t="s">
        <v>12000</v>
      </c>
      <c r="P2325" s="1">
        <v>254</v>
      </c>
      <c r="Q2325" s="1" t="s">
        <v>914</v>
      </c>
      <c r="R2325">
        <f t="shared" ca="1" si="36"/>
        <v>0</v>
      </c>
      <c r="S2325">
        <f t="shared" ca="1" si="36"/>
        <v>0</v>
      </c>
    </row>
    <row r="2326" spans="1:19" ht="13.2">
      <c r="A2326" s="1" t="s">
        <v>12001</v>
      </c>
      <c r="B2326" s="1">
        <v>80</v>
      </c>
      <c r="C2326" s="1" t="str">
        <f ca="1">IFERROR(__xludf.DUMMYFUNCTION("GOOGLETRANSLATE(D2326,""en"",""pt"")"),"Grande")</f>
        <v>Grande</v>
      </c>
      <c r="D2326" s="3">
        <v>44328</v>
      </c>
      <c r="E2326" s="1">
        <v>4</v>
      </c>
      <c r="F2326" s="2" t="str">
        <f ca="1">IFERROR(__xludf.DUMMYFUNCTION("GOOGLETRANSLATE(I2326,""en"",""pt"")"),"Iogurte")</f>
        <v>Iogurte</v>
      </c>
      <c r="G2326" s="1" t="s">
        <v>12002</v>
      </c>
      <c r="H2326" s="1" t="s">
        <v>6055</v>
      </c>
      <c r="I2326" s="1" t="str">
        <f ca="1">IFERROR(__xludf.DUMMYFUNCTION("GOOGLETRANSLATE(O2326,""en"",""pt"")"),"29")</f>
        <v>29</v>
      </c>
      <c r="J2326" s="1" t="str">
        <f ca="1">IFERROR(__xludf.DUMMYFUNCTION("GOOGLETRANSLATE(Q2326,""en"",""pt"")"),"Congeladas")</f>
        <v>Congeladas</v>
      </c>
      <c r="K2326" s="3">
        <v>44279</v>
      </c>
      <c r="L2326" s="3">
        <v>44308</v>
      </c>
      <c r="M2326" s="1">
        <v>718</v>
      </c>
      <c r="N2326" s="1" t="s">
        <v>11309</v>
      </c>
      <c r="O2326" s="1" t="s">
        <v>12003</v>
      </c>
      <c r="P2326" s="1">
        <v>277</v>
      </c>
      <c r="Q2326" s="1" t="s">
        <v>12004</v>
      </c>
      <c r="R2326">
        <f t="shared" ca="1" si="36"/>
        <v>0</v>
      </c>
      <c r="S2326">
        <f t="shared" ca="1" si="36"/>
        <v>0</v>
      </c>
    </row>
    <row r="2327" spans="1:19" ht="13.2">
      <c r="A2327" s="1" t="s">
        <v>12005</v>
      </c>
      <c r="B2327" s="1">
        <v>95</v>
      </c>
      <c r="C2327" s="1" t="str">
        <f ca="1">IFERROR(__xludf.DUMMYFUNCTION("GOOGLETRANSLATE(D2327,""en"",""pt"")"),"Médio")</f>
        <v>Médio</v>
      </c>
      <c r="D2327" s="3">
        <v>44398</v>
      </c>
      <c r="E2327" s="1">
        <v>1</v>
      </c>
      <c r="F2327" s="2" t="str">
        <f ca="1">IFERROR(__xludf.DUMMYFUNCTION("GOOGLETRANSLATE(I2327,""en"",""pt"")"),"Leite")</f>
        <v>Leite</v>
      </c>
      <c r="G2327" s="1" t="s">
        <v>12006</v>
      </c>
      <c r="H2327" s="1" t="s">
        <v>4029</v>
      </c>
      <c r="I2327" s="1" t="str">
        <f ca="1">IFERROR(__xludf.DUMMYFUNCTION("GOOGLETRANSLATE(O2327,""en"",""pt"")"),"1")</f>
        <v>1</v>
      </c>
      <c r="J2327" s="1" t="str">
        <f ca="1">IFERROR(__xludf.DUMMYFUNCTION("GOOGLETRANSLATE(Q2327,""en"",""pt"")"),"Pacote de polietileno")</f>
        <v>Pacote de polietileno</v>
      </c>
      <c r="K2327" s="3">
        <v>44341</v>
      </c>
      <c r="L2327" s="3">
        <v>44342</v>
      </c>
      <c r="M2327" s="1">
        <v>13</v>
      </c>
      <c r="N2327" s="1" t="s">
        <v>8754</v>
      </c>
      <c r="O2327" s="1" t="s">
        <v>12007</v>
      </c>
      <c r="P2327" s="1">
        <v>48</v>
      </c>
      <c r="Q2327" s="1" t="s">
        <v>12009</v>
      </c>
      <c r="R2327">
        <f t="shared" ca="1" si="36"/>
        <v>0</v>
      </c>
      <c r="S2327">
        <f t="shared" ca="1" si="36"/>
        <v>1</v>
      </c>
    </row>
    <row r="2328" spans="1:19" ht="13.2">
      <c r="A2328" s="1" t="s">
        <v>12010</v>
      </c>
      <c r="B2328" s="1">
        <v>83</v>
      </c>
      <c r="C2328" s="1" t="str">
        <f ca="1">IFERROR(__xludf.DUMMYFUNCTION("GOOGLETRANSLATE(D2328,""en"",""pt"")"),"Médio")</f>
        <v>Médio</v>
      </c>
      <c r="D2328" s="3">
        <v>43970</v>
      </c>
      <c r="E2328" s="1">
        <v>8</v>
      </c>
      <c r="F2328" s="2" t="str">
        <f ca="1">IFERROR(__xludf.DUMMYFUNCTION("GOOGLETRANSLATE(I2328,""en"",""pt"")"),"Soro de leite coalhado")</f>
        <v>Soro de leite coalhado</v>
      </c>
      <c r="G2328" s="1" t="s">
        <v>12011</v>
      </c>
      <c r="H2328" s="1" t="s">
        <v>12012</v>
      </c>
      <c r="I2328" s="1" t="str">
        <f ca="1">IFERROR(__xludf.DUMMYFUNCTION("GOOGLETRANSLATE(O2328,""en"",""pt"")"),"7")</f>
        <v>7</v>
      </c>
      <c r="J2328" s="1" t="str">
        <f ca="1">IFERROR(__xludf.DUMMYFUNCTION("GOOGLETRANSLATE(Q2328,""en"",""pt"")"),"Refrigerado")</f>
        <v>Refrigerado</v>
      </c>
      <c r="K2328" s="3">
        <v>43930</v>
      </c>
      <c r="L2328" s="3">
        <v>43937</v>
      </c>
      <c r="M2328" s="1">
        <v>6</v>
      </c>
      <c r="N2328" s="1" t="s">
        <v>7376</v>
      </c>
      <c r="O2328" s="1" t="s">
        <v>12013</v>
      </c>
      <c r="P2328" s="1">
        <v>797</v>
      </c>
      <c r="Q2328" s="1" t="s">
        <v>6121</v>
      </c>
      <c r="R2328">
        <f t="shared" ca="1" si="36"/>
        <v>1</v>
      </c>
      <c r="S2328">
        <f t="shared" ca="1" si="36"/>
        <v>1</v>
      </c>
    </row>
    <row r="2329" spans="1:19" ht="13.2">
      <c r="A2329" s="1" t="s">
        <v>12014</v>
      </c>
      <c r="B2329" s="1">
        <v>46</v>
      </c>
      <c r="C2329" s="1" t="str">
        <f ca="1">IFERROR(__xludf.DUMMYFUNCTION("GOOGLETRANSLATE(D2329,""en"",""pt"")"),"Médio")</f>
        <v>Médio</v>
      </c>
      <c r="D2329" s="3">
        <v>44826</v>
      </c>
      <c r="E2329" s="1">
        <v>10</v>
      </c>
      <c r="F2329" s="2" t="str">
        <f ca="1">IFERROR(__xludf.DUMMYFUNCTION("GOOGLETRANSLATE(I2329,""en"",""pt"")"),"ghee")</f>
        <v>ghee</v>
      </c>
      <c r="G2329" s="1" t="s">
        <v>12015</v>
      </c>
      <c r="H2329" s="1" t="s">
        <v>11585</v>
      </c>
      <c r="I2329" s="1" t="str">
        <f ca="1">IFERROR(__xludf.DUMMYFUNCTION("GOOGLETRANSLATE(O2329,""en"",""pt"")"),"96")</f>
        <v>96</v>
      </c>
      <c r="J2329" s="1" t="str">
        <f ca="1">IFERROR(__xludf.DUMMYFUNCTION("GOOGLETRANSLATE(Q2329,""en"",""pt"")"),"Ambiente")</f>
        <v>Ambiente</v>
      </c>
      <c r="K2329" s="3">
        <v>44796</v>
      </c>
      <c r="L2329" s="3">
        <v>44892</v>
      </c>
      <c r="M2329" s="1">
        <v>316</v>
      </c>
      <c r="N2329" s="1" t="s">
        <v>4014</v>
      </c>
      <c r="O2329" s="1" t="s">
        <v>12016</v>
      </c>
      <c r="P2329" s="1">
        <v>423</v>
      </c>
      <c r="Q2329" s="1" t="s">
        <v>12017</v>
      </c>
      <c r="R2329">
        <f t="shared" ca="1" si="36"/>
        <v>0</v>
      </c>
      <c r="S2329">
        <f t="shared" ca="1" si="36"/>
        <v>0</v>
      </c>
    </row>
    <row r="2330" spans="1:19" ht="13.2">
      <c r="A2330" s="1" t="s">
        <v>12018</v>
      </c>
      <c r="B2330" s="1">
        <v>88</v>
      </c>
      <c r="C2330" s="1" t="str">
        <f ca="1">IFERROR(__xludf.DUMMYFUNCTION("GOOGLETRANSLATE(D2330,""en"",""pt"")"),"Médio")</f>
        <v>Médio</v>
      </c>
      <c r="D2330" s="3">
        <v>43774</v>
      </c>
      <c r="E2330" s="1">
        <v>10</v>
      </c>
      <c r="F2330" s="2" t="str">
        <f ca="1">IFERROR(__xludf.DUMMYFUNCTION("GOOGLETRANSLATE(I2330,""en"",""pt"")"),"ghee")</f>
        <v>ghee</v>
      </c>
      <c r="G2330" s="1" t="s">
        <v>12019</v>
      </c>
      <c r="H2330" s="1" t="s">
        <v>12020</v>
      </c>
      <c r="I2330" s="1" t="str">
        <f ca="1">IFERROR(__xludf.DUMMYFUNCTION("GOOGLETRANSLATE(O2330,""en"",""pt"")"),"66")</f>
        <v>66</v>
      </c>
      <c r="J2330" s="1" t="str">
        <f ca="1">IFERROR(__xludf.DUMMYFUNCTION("GOOGLETRANSLATE(Q2330,""en"",""pt"")"),"Ambiente")</f>
        <v>Ambiente</v>
      </c>
      <c r="K2330" s="3">
        <v>43763</v>
      </c>
      <c r="L2330" s="3">
        <v>43829</v>
      </c>
      <c r="M2330" s="1">
        <v>29</v>
      </c>
      <c r="N2330" s="1" t="s">
        <v>129</v>
      </c>
      <c r="O2330" s="1" t="s">
        <v>12021</v>
      </c>
      <c r="P2330" s="1">
        <v>26</v>
      </c>
      <c r="Q2330" s="1" t="s">
        <v>12023</v>
      </c>
      <c r="R2330">
        <f t="shared" ca="1" si="36"/>
        <v>0</v>
      </c>
      <c r="S2330">
        <f t="shared" ca="1" si="36"/>
        <v>0</v>
      </c>
    </row>
    <row r="2331" spans="1:19" ht="13.2">
      <c r="A2331" s="1" t="s">
        <v>5121</v>
      </c>
      <c r="B2331" s="1">
        <v>84</v>
      </c>
      <c r="C2331" s="1" t="str">
        <f ca="1">IFERROR(__xludf.DUMMYFUNCTION("GOOGLETRANSLATE(D2331,""en"",""pt"")"),"Médio")</f>
        <v>Médio</v>
      </c>
      <c r="D2331" s="3">
        <v>43756</v>
      </c>
      <c r="E2331" s="1">
        <v>9</v>
      </c>
      <c r="F2331" s="2" t="str">
        <f ca="1">IFERROR(__xludf.DUMMYFUNCTION("GOOGLETRANSLATE(I2331,""en"",""pt"")"),"Painel")</f>
        <v>Painel</v>
      </c>
      <c r="G2331" s="1" t="s">
        <v>8106</v>
      </c>
      <c r="H2331" s="1" t="s">
        <v>4617</v>
      </c>
      <c r="I2331" s="1" t="str">
        <f ca="1">IFERROR(__xludf.DUMMYFUNCTION("GOOGLETRANSLATE(O2331,""en"",""pt"")"),"12")</f>
        <v>12</v>
      </c>
      <c r="J2331" s="1" t="str">
        <f ca="1">IFERROR(__xludf.DUMMYFUNCTION("GOOGLETRANSLATE(Q2331,""en"",""pt"")"),"Refrigerado")</f>
        <v>Refrigerado</v>
      </c>
      <c r="K2331" s="3">
        <v>43702</v>
      </c>
      <c r="L2331" s="3">
        <v>43714</v>
      </c>
      <c r="M2331" s="1">
        <v>206</v>
      </c>
      <c r="N2331" s="1" t="s">
        <v>2601</v>
      </c>
      <c r="O2331" s="1" t="s">
        <v>12024</v>
      </c>
      <c r="P2331" s="1">
        <v>33</v>
      </c>
      <c r="Q2331" s="1" t="s">
        <v>12025</v>
      </c>
      <c r="R2331">
        <f t="shared" ca="1" si="36"/>
        <v>0</v>
      </c>
      <c r="S2331">
        <f t="shared" ca="1" si="36"/>
        <v>1</v>
      </c>
    </row>
    <row r="2332" spans="1:19" ht="13.2">
      <c r="A2332" s="1" t="s">
        <v>12026</v>
      </c>
      <c r="B2332" s="1">
        <v>37</v>
      </c>
      <c r="C2332" s="1" t="str">
        <f ca="1">IFERROR(__xludf.DUMMYFUNCTION("GOOGLETRANSLATE(D2332,""en"",""pt"")"),"Pequeno")</f>
        <v>Pequeno</v>
      </c>
      <c r="D2332" s="3">
        <v>43691</v>
      </c>
      <c r="E2332" s="1">
        <v>1</v>
      </c>
      <c r="F2332" s="2" t="str">
        <f ca="1">IFERROR(__xludf.DUMMYFUNCTION("GOOGLETRANSLATE(I2332,""en"",""pt"")"),"Leite")</f>
        <v>Leite</v>
      </c>
      <c r="G2332" s="1" t="s">
        <v>157</v>
      </c>
      <c r="H2332" s="1" t="s">
        <v>3126</v>
      </c>
      <c r="I2332" s="1" t="str">
        <f ca="1">IFERROR(__xludf.DUMMYFUNCTION("GOOGLETRANSLATE(O2332,""en"",""pt"")"),"2")</f>
        <v>2</v>
      </c>
      <c r="J2332" s="1" t="str">
        <f ca="1">IFERROR(__xludf.DUMMYFUNCTION("GOOGLETRANSLATE(Q2332,""en"",""pt"")"),"Pacote de polietileno")</f>
        <v>Pacote de polietileno</v>
      </c>
      <c r="K2332" s="3">
        <v>43678</v>
      </c>
      <c r="L2332" s="3">
        <v>43680</v>
      </c>
      <c r="M2332" s="1">
        <v>165</v>
      </c>
      <c r="N2332" s="1" t="s">
        <v>12027</v>
      </c>
      <c r="O2332" s="5">
        <v>2619337</v>
      </c>
      <c r="P2332" s="1">
        <v>47</v>
      </c>
      <c r="Q2332" s="1" t="s">
        <v>12028</v>
      </c>
      <c r="R2332">
        <f t="shared" ca="1" si="36"/>
        <v>0</v>
      </c>
      <c r="S2332">
        <f t="shared" ca="1" si="36"/>
        <v>1</v>
      </c>
    </row>
    <row r="2333" spans="1:19" ht="13.2">
      <c r="A2333" s="1" t="s">
        <v>12029</v>
      </c>
      <c r="B2333" s="1">
        <v>46</v>
      </c>
      <c r="C2333" s="1" t="str">
        <f ca="1">IFERROR(__xludf.DUMMYFUNCTION("GOOGLETRANSLATE(D2333,""en"",""pt"")"),"Pequeno")</f>
        <v>Pequeno</v>
      </c>
      <c r="D2333" s="3">
        <v>43639</v>
      </c>
      <c r="E2333" s="1">
        <v>2</v>
      </c>
      <c r="F2333" s="2" t="str">
        <f ca="1">IFERROR(__xludf.DUMMYFUNCTION("GOOGLETRANSLATE(I2333,""en"",""pt"")"),"Manteiga")</f>
        <v>Manteiga</v>
      </c>
      <c r="G2333" s="1" t="s">
        <v>12030</v>
      </c>
      <c r="H2333" s="1" t="s">
        <v>12031</v>
      </c>
      <c r="I2333" s="1" t="str">
        <f ca="1">IFERROR(__xludf.DUMMYFUNCTION("GOOGLETRANSLATE(O2333,""en"",""pt"")"),"37")</f>
        <v>37</v>
      </c>
      <c r="J2333" s="1" t="str">
        <f ca="1">IFERROR(__xludf.DUMMYFUNCTION("GOOGLETRANSLATE(Q2333,""en"",""pt"")"),"Refrigerado")</f>
        <v>Refrigerado</v>
      </c>
      <c r="K2333" s="3">
        <v>43624</v>
      </c>
      <c r="L2333" s="3">
        <v>43661</v>
      </c>
      <c r="M2333" s="1">
        <v>304</v>
      </c>
      <c r="N2333" s="1" t="s">
        <v>5157</v>
      </c>
      <c r="O2333" s="1" t="s">
        <v>12032</v>
      </c>
      <c r="P2333" s="1">
        <v>422</v>
      </c>
      <c r="Q2333" s="1" t="s">
        <v>12034</v>
      </c>
      <c r="R2333">
        <f t="shared" ca="1" si="36"/>
        <v>0</v>
      </c>
      <c r="S2333">
        <f t="shared" ca="1" si="36"/>
        <v>1</v>
      </c>
    </row>
    <row r="2334" spans="1:19" ht="13.2">
      <c r="A2334" s="1" t="s">
        <v>12035</v>
      </c>
      <c r="B2334" s="1">
        <v>78</v>
      </c>
      <c r="C2334" s="1" t="str">
        <f ca="1">IFERROR(__xludf.DUMMYFUNCTION("GOOGLETRANSLATE(D2334,""en"",""pt"")"),"Pequeno")</f>
        <v>Pequeno</v>
      </c>
      <c r="D2334" s="3">
        <v>44122</v>
      </c>
      <c r="E2334" s="1">
        <v>1</v>
      </c>
      <c r="F2334" s="2" t="str">
        <f ca="1">IFERROR(__xludf.DUMMYFUNCTION("GOOGLETRANSLATE(I2334,""en"",""pt"")"),"Leite")</f>
        <v>Leite</v>
      </c>
      <c r="G2334" s="1" t="s">
        <v>12036</v>
      </c>
      <c r="H2334" s="1" t="s">
        <v>10345</v>
      </c>
      <c r="I2334" s="1" t="str">
        <f ca="1">IFERROR(__xludf.DUMMYFUNCTION("GOOGLETRANSLATE(O2334,""en"",""pt"")"),"28")</f>
        <v>28</v>
      </c>
      <c r="J2334" s="1" t="str">
        <f ca="1">IFERROR(__xludf.DUMMYFUNCTION("GOOGLETRANSLATE(Q2334,""en"",""pt"")"),"Pacote Tetra")</f>
        <v>Pacote Tetra</v>
      </c>
      <c r="K2334" s="3">
        <v>44094</v>
      </c>
      <c r="L2334" s="3">
        <v>44122</v>
      </c>
      <c r="M2334" s="1">
        <v>80</v>
      </c>
      <c r="N2334" s="1" t="s">
        <v>4842</v>
      </c>
      <c r="O2334" s="5">
        <v>2125379</v>
      </c>
      <c r="P2334" s="1">
        <v>292</v>
      </c>
      <c r="Q2334" s="1" t="s">
        <v>12037</v>
      </c>
      <c r="R2334">
        <f t="shared" ca="1" si="36"/>
        <v>1</v>
      </c>
      <c r="S2334">
        <f t="shared" ca="1" si="36"/>
        <v>1</v>
      </c>
    </row>
    <row r="2335" spans="1:19" ht="13.2">
      <c r="A2335" s="1" t="s">
        <v>12038</v>
      </c>
      <c r="B2335" s="1">
        <v>88</v>
      </c>
      <c r="C2335" s="1" t="str">
        <f ca="1">IFERROR(__xludf.DUMMYFUNCTION("GOOGLETRANSLATE(D2335,""en"",""pt"")"),"Pequeno")</f>
        <v>Pequeno</v>
      </c>
      <c r="D2335" s="3">
        <v>44070</v>
      </c>
      <c r="E2335" s="1">
        <v>6</v>
      </c>
      <c r="F2335" s="2" t="str">
        <f ca="1">IFERROR(__xludf.DUMMYFUNCTION("GOOGLETRANSLATE(I2335,""en"",""pt"")"),"Coalhada")</f>
        <v>Coalhada</v>
      </c>
      <c r="G2335" s="1" t="s">
        <v>12039</v>
      </c>
      <c r="H2335" s="1" t="s">
        <v>12040</v>
      </c>
      <c r="I2335" s="1" t="str">
        <f ca="1">IFERROR(__xludf.DUMMYFUNCTION("GOOGLETRANSLATE(O2335,""en"",""pt"")"),"6")</f>
        <v>6</v>
      </c>
      <c r="J2335" s="1" t="str">
        <f ca="1">IFERROR(__xludf.DUMMYFUNCTION("GOOGLETRANSLATE(Q2335,""en"",""pt"")"),"Refrigerado")</f>
        <v>Refrigerado</v>
      </c>
      <c r="K2335" s="3">
        <v>44039</v>
      </c>
      <c r="L2335" s="3">
        <v>44045</v>
      </c>
      <c r="M2335" s="1">
        <v>2</v>
      </c>
      <c r="N2335" s="1" t="s">
        <v>12041</v>
      </c>
      <c r="O2335" s="1" t="s">
        <v>2653</v>
      </c>
      <c r="P2335" s="1">
        <v>80</v>
      </c>
      <c r="Q2335" s="1" t="s">
        <v>12042</v>
      </c>
      <c r="R2335">
        <f t="shared" ca="1" si="36"/>
        <v>0</v>
      </c>
      <c r="S2335">
        <f t="shared" ca="1" si="36"/>
        <v>1</v>
      </c>
    </row>
    <row r="2336" spans="1:19" ht="13.2">
      <c r="A2336" s="1" t="s">
        <v>12043</v>
      </c>
      <c r="B2336" s="1">
        <v>93</v>
      </c>
      <c r="C2336" s="1" t="str">
        <f ca="1">IFERROR(__xludf.DUMMYFUNCTION("GOOGLETRANSLATE(D2336,""en"",""pt"")"),"Pequeno")</f>
        <v>Pequeno</v>
      </c>
      <c r="D2336" s="3">
        <v>43918</v>
      </c>
      <c r="E2336" s="1">
        <v>1</v>
      </c>
      <c r="F2336" s="2" t="str">
        <f ca="1">IFERROR(__xludf.DUMMYFUNCTION("GOOGLETRANSLATE(I2336,""en"",""pt"")"),"Leite")</f>
        <v>Leite</v>
      </c>
      <c r="G2336" s="1" t="s">
        <v>12044</v>
      </c>
      <c r="H2336" s="1" t="s">
        <v>4</v>
      </c>
      <c r="I2336" s="1" t="str">
        <f ca="1">IFERROR(__xludf.DUMMYFUNCTION("GOOGLETRANSLATE(O2336,""en"",""pt"")"),"1")</f>
        <v>1</v>
      </c>
      <c r="J2336" s="1" t="str">
        <f ca="1">IFERROR(__xludf.DUMMYFUNCTION("GOOGLETRANSLATE(Q2336,""en"",""pt"")"),"Pacote de polietileno")</f>
        <v>Pacote de polietileno</v>
      </c>
      <c r="K2336" s="3">
        <v>43875</v>
      </c>
      <c r="L2336" s="3">
        <v>43876</v>
      </c>
      <c r="M2336" s="1">
        <v>255</v>
      </c>
      <c r="N2336" s="1" t="s">
        <v>7605</v>
      </c>
      <c r="O2336" s="1" t="s">
        <v>12045</v>
      </c>
      <c r="P2336" s="1">
        <v>445</v>
      </c>
      <c r="Q2336" s="1" t="s">
        <v>12046</v>
      </c>
      <c r="R2336">
        <f t="shared" ca="1" si="36"/>
        <v>0</v>
      </c>
      <c r="S2336">
        <f t="shared" ca="1" si="36"/>
        <v>0</v>
      </c>
    </row>
    <row r="2337" spans="1:19" ht="13.2">
      <c r="A2337" s="1" t="s">
        <v>12047</v>
      </c>
      <c r="B2337" s="1">
        <v>56</v>
      </c>
      <c r="C2337" s="1" t="str">
        <f ca="1">IFERROR(__xludf.DUMMYFUNCTION("GOOGLETRANSLATE(D2337,""en"",""pt"")"),"Médio")</f>
        <v>Médio</v>
      </c>
      <c r="D2337" s="3">
        <v>44350</v>
      </c>
      <c r="E2337" s="1">
        <v>10</v>
      </c>
      <c r="F2337" s="2" t="str">
        <f ca="1">IFERROR(__xludf.DUMMYFUNCTION("GOOGLETRANSLATE(I2337,""en"",""pt"")"),"ghee")</f>
        <v>ghee</v>
      </c>
      <c r="G2337" s="1" t="s">
        <v>12048</v>
      </c>
      <c r="H2337" s="1" t="s">
        <v>12049</v>
      </c>
      <c r="I2337" s="1" t="str">
        <f ca="1">IFERROR(__xludf.DUMMYFUNCTION("GOOGLETRANSLATE(O2337,""en"",""pt"")"),"143")</f>
        <v>143</v>
      </c>
      <c r="J2337" s="1" t="str">
        <f ca="1">IFERROR(__xludf.DUMMYFUNCTION("GOOGLETRANSLATE(Q2337,""en"",""pt"")"),"Ambiente")</f>
        <v>Ambiente</v>
      </c>
      <c r="K2337" s="3">
        <v>44307</v>
      </c>
      <c r="L2337" s="3">
        <v>44450</v>
      </c>
      <c r="M2337" s="1">
        <v>282</v>
      </c>
      <c r="N2337" s="1" t="s">
        <v>12050</v>
      </c>
      <c r="O2337" s="1" t="s">
        <v>12051</v>
      </c>
      <c r="P2337" s="1">
        <v>528</v>
      </c>
      <c r="Q2337" s="1" t="s">
        <v>12053</v>
      </c>
      <c r="R2337">
        <f t="shared" ca="1" si="36"/>
        <v>1</v>
      </c>
      <c r="S2337">
        <f t="shared" ca="1" si="36"/>
        <v>0</v>
      </c>
    </row>
    <row r="2338" spans="1:19" ht="13.2">
      <c r="A2338" s="1" t="s">
        <v>12054</v>
      </c>
      <c r="B2338" s="1">
        <v>86</v>
      </c>
      <c r="C2338" s="1" t="str">
        <f ca="1">IFERROR(__xludf.DUMMYFUNCTION("GOOGLETRANSLATE(D2338,""en"",""pt"")"),"Grande")</f>
        <v>Grande</v>
      </c>
      <c r="D2338" s="3">
        <v>44728</v>
      </c>
      <c r="E2338" s="1">
        <v>4</v>
      </c>
      <c r="F2338" s="2" t="str">
        <f ca="1">IFERROR(__xludf.DUMMYFUNCTION("GOOGLETRANSLATE(I2338,""en"",""pt"")"),"Iogurte")</f>
        <v>Iogurte</v>
      </c>
      <c r="G2338" s="1" t="s">
        <v>12055</v>
      </c>
      <c r="H2338" s="1" t="s">
        <v>1607</v>
      </c>
      <c r="I2338" s="1" t="str">
        <f ca="1">IFERROR(__xludf.DUMMYFUNCTION("GOOGLETRANSLATE(O2338,""en"",""pt"")"),"25")</f>
        <v>25</v>
      </c>
      <c r="J2338" s="1" t="str">
        <f ca="1">IFERROR(__xludf.DUMMYFUNCTION("GOOGLETRANSLATE(Q2338,""en"",""pt"")"),"Refrigerado")</f>
        <v>Refrigerado</v>
      </c>
      <c r="K2338" s="3">
        <v>44713</v>
      </c>
      <c r="L2338" s="3">
        <v>44738</v>
      </c>
      <c r="M2338" s="1">
        <v>136</v>
      </c>
      <c r="N2338" s="1" t="s">
        <v>4192</v>
      </c>
      <c r="O2338" s="1" t="s">
        <v>12056</v>
      </c>
      <c r="P2338" s="1">
        <v>627</v>
      </c>
      <c r="Q2338" s="1" t="s">
        <v>12058</v>
      </c>
      <c r="R2338">
        <f t="shared" ca="1" si="36"/>
        <v>1</v>
      </c>
      <c r="S2338">
        <f t="shared" ca="1" si="36"/>
        <v>1</v>
      </c>
    </row>
    <row r="2339" spans="1:19" ht="13.2">
      <c r="A2339" s="1" t="s">
        <v>12059</v>
      </c>
      <c r="B2339" s="1">
        <v>37</v>
      </c>
      <c r="C2339" s="1" t="str">
        <f ca="1">IFERROR(__xludf.DUMMYFUNCTION("GOOGLETRANSLATE(D2339,""en"",""pt"")"),"Médio")</f>
        <v>Médio</v>
      </c>
      <c r="D2339" s="3">
        <v>44545</v>
      </c>
      <c r="E2339" s="1">
        <v>8</v>
      </c>
      <c r="F2339" s="2" t="str">
        <f ca="1">IFERROR(__xludf.DUMMYFUNCTION("GOOGLETRANSLATE(I2339,""en"",""pt"")"),"Soro de leite coalhado")</f>
        <v>Soro de leite coalhado</v>
      </c>
      <c r="G2339" s="1" t="s">
        <v>12060</v>
      </c>
      <c r="H2339" s="1" t="s">
        <v>10327</v>
      </c>
      <c r="I2339" s="1" t="str">
        <f ca="1">IFERROR(__xludf.DUMMYFUNCTION("GOOGLETRANSLATE(O2339,""en"",""pt"")"),"11")</f>
        <v>11</v>
      </c>
      <c r="J2339" s="1" t="str">
        <f ca="1">IFERROR(__xludf.DUMMYFUNCTION("GOOGLETRANSLATE(Q2339,""en"",""pt"")"),"Refrigerado")</f>
        <v>Refrigerado</v>
      </c>
      <c r="K2339" s="3">
        <v>44517</v>
      </c>
      <c r="L2339" s="3">
        <v>44528</v>
      </c>
      <c r="M2339" s="1">
        <v>461</v>
      </c>
      <c r="N2339" s="1" t="s">
        <v>12061</v>
      </c>
      <c r="O2339" s="1" t="s">
        <v>12062</v>
      </c>
      <c r="P2339" s="1">
        <v>493</v>
      </c>
      <c r="Q2339" s="1" t="s">
        <v>12063</v>
      </c>
      <c r="R2339">
        <f t="shared" ca="1" si="36"/>
        <v>0</v>
      </c>
      <c r="S2339">
        <f t="shared" ca="1" si="36"/>
        <v>0</v>
      </c>
    </row>
    <row r="2340" spans="1:19" ht="13.2">
      <c r="A2340" s="1" t="s">
        <v>12064</v>
      </c>
      <c r="B2340" s="1">
        <v>79</v>
      </c>
      <c r="C2340" s="1" t="str">
        <f ca="1">IFERROR(__xludf.DUMMYFUNCTION("GOOGLETRANSLATE(D2340,""en"",""pt"")"),"Grande")</f>
        <v>Grande</v>
      </c>
      <c r="D2340" s="3">
        <v>43899</v>
      </c>
      <c r="E2340" s="1">
        <v>8</v>
      </c>
      <c r="F2340" s="2" t="str">
        <f ca="1">IFERROR(__xludf.DUMMYFUNCTION("GOOGLETRANSLATE(I2340,""en"",""pt"")"),"Soro de leite coalhado")</f>
        <v>Soro de leite coalhado</v>
      </c>
      <c r="G2340" s="1" t="s">
        <v>12065</v>
      </c>
      <c r="H2340" s="1" t="s">
        <v>8348</v>
      </c>
      <c r="I2340" s="1" t="str">
        <f ca="1">IFERROR(__xludf.DUMMYFUNCTION("GOOGLETRANSLATE(O2340,""en"",""pt"")"),"10")</f>
        <v>10</v>
      </c>
      <c r="J2340" s="1" t="str">
        <f ca="1">IFERROR(__xludf.DUMMYFUNCTION("GOOGLETRANSLATE(Q2340,""en"",""pt"")"),"Refrigerado")</f>
        <v>Refrigerado</v>
      </c>
      <c r="K2340" s="3">
        <v>43896</v>
      </c>
      <c r="L2340" s="3">
        <v>43906</v>
      </c>
      <c r="M2340" s="1">
        <v>101</v>
      </c>
      <c r="N2340" s="1" t="s">
        <v>2712</v>
      </c>
      <c r="O2340" s="1" t="s">
        <v>12066</v>
      </c>
      <c r="P2340" s="1">
        <v>32</v>
      </c>
      <c r="Q2340" s="1" t="s">
        <v>12067</v>
      </c>
      <c r="R2340">
        <f t="shared" ca="1" si="36"/>
        <v>1</v>
      </c>
      <c r="S2340">
        <f t="shared" ca="1" si="36"/>
        <v>0</v>
      </c>
    </row>
    <row r="2341" spans="1:19" ht="13.2">
      <c r="A2341" s="1" t="s">
        <v>12068</v>
      </c>
      <c r="B2341" s="1">
        <v>94</v>
      </c>
      <c r="C2341" s="1" t="str">
        <f ca="1">IFERROR(__xludf.DUMMYFUNCTION("GOOGLETRANSLATE(D2341,""en"",""pt"")"),"Pequeno")</f>
        <v>Pequeno</v>
      </c>
      <c r="D2341" s="3">
        <v>43681</v>
      </c>
      <c r="E2341" s="1">
        <v>1</v>
      </c>
      <c r="F2341" s="2" t="str">
        <f ca="1">IFERROR(__xludf.DUMMYFUNCTION("GOOGLETRANSLATE(I2341,""en"",""pt"")"),"Leite")</f>
        <v>Leite</v>
      </c>
      <c r="G2341" s="1" t="s">
        <v>10537</v>
      </c>
      <c r="H2341" s="1" t="s">
        <v>12069</v>
      </c>
      <c r="I2341" s="1" t="str">
        <f ca="1">IFERROR(__xludf.DUMMYFUNCTION("GOOGLETRANSLATE(O2341,""en"",""pt"")"),"1")</f>
        <v>1</v>
      </c>
      <c r="J2341" s="1" t="str">
        <f ca="1">IFERROR(__xludf.DUMMYFUNCTION("GOOGLETRANSLATE(Q2341,""en"",""pt"")"),"Pacote de polietileno")</f>
        <v>Pacote de polietileno</v>
      </c>
      <c r="K2341" s="3">
        <v>43627</v>
      </c>
      <c r="L2341" s="3">
        <v>43628</v>
      </c>
      <c r="M2341" s="1">
        <v>8</v>
      </c>
      <c r="N2341" s="1" t="s">
        <v>12070</v>
      </c>
      <c r="O2341" s="1" t="s">
        <v>12071</v>
      </c>
      <c r="P2341" s="1">
        <v>37</v>
      </c>
      <c r="Q2341" s="1" t="s">
        <v>12072</v>
      </c>
      <c r="R2341">
        <f t="shared" ca="1" si="36"/>
        <v>0</v>
      </c>
      <c r="S2341">
        <f t="shared" ca="1" si="36"/>
        <v>1</v>
      </c>
    </row>
    <row r="2342" spans="1:19" ht="13.2">
      <c r="A2342" s="1" t="s">
        <v>12073</v>
      </c>
      <c r="B2342" s="1">
        <v>16</v>
      </c>
      <c r="C2342" s="1" t="str">
        <f ca="1">IFERROR(__xludf.DUMMYFUNCTION("GOOGLETRANSLATE(D2342,""en"",""pt"")"),"Pequeno")</f>
        <v>Pequeno</v>
      </c>
      <c r="D2342" s="3">
        <v>44127</v>
      </c>
      <c r="E2342" s="1">
        <v>6</v>
      </c>
      <c r="F2342" s="2" t="str">
        <f ca="1">IFERROR(__xludf.DUMMYFUNCTION("GOOGLETRANSLATE(I2342,""en"",""pt"")"),"Coalhada")</f>
        <v>Coalhada</v>
      </c>
      <c r="G2342" s="1" t="s">
        <v>12074</v>
      </c>
      <c r="H2342" s="1" t="s">
        <v>12075</v>
      </c>
      <c r="I2342" s="1" t="str">
        <f ca="1">IFERROR(__xludf.DUMMYFUNCTION("GOOGLETRANSLATE(O2342,""en"",""pt"")"),"5")</f>
        <v>5</v>
      </c>
      <c r="J2342" s="1" t="str">
        <f ca="1">IFERROR(__xludf.DUMMYFUNCTION("GOOGLETRANSLATE(Q2342,""en"",""pt"")"),"Refrigerado")</f>
        <v>Refrigerado</v>
      </c>
      <c r="K2342" s="3">
        <v>44091</v>
      </c>
      <c r="L2342" s="3">
        <v>44096</v>
      </c>
      <c r="M2342" s="1">
        <v>7</v>
      </c>
      <c r="N2342" s="1" t="s">
        <v>11266</v>
      </c>
      <c r="O2342" s="1" t="s">
        <v>12076</v>
      </c>
      <c r="P2342" s="1">
        <v>812</v>
      </c>
      <c r="Q2342" s="1" t="s">
        <v>8042</v>
      </c>
      <c r="R2342">
        <f t="shared" ca="1" si="36"/>
        <v>0</v>
      </c>
      <c r="S2342">
        <f t="shared" ca="1" si="36"/>
        <v>0</v>
      </c>
    </row>
    <row r="2343" spans="1:19" ht="13.2">
      <c r="A2343" s="1" t="s">
        <v>12077</v>
      </c>
      <c r="B2343" s="1">
        <v>38</v>
      </c>
      <c r="C2343" s="1" t="str">
        <f ca="1">IFERROR(__xludf.DUMMYFUNCTION("GOOGLETRANSLATE(D2343,""en"",""pt"")"),"Grande")</f>
        <v>Grande</v>
      </c>
      <c r="D2343" s="3">
        <v>44511</v>
      </c>
      <c r="E2343" s="1">
        <v>1</v>
      </c>
      <c r="F2343" s="2" t="str">
        <f ca="1">IFERROR(__xludf.DUMMYFUNCTION("GOOGLETRANSLATE(I2343,""en"",""pt"")"),"Leite")</f>
        <v>Leite</v>
      </c>
      <c r="G2343" s="1" t="s">
        <v>10366</v>
      </c>
      <c r="H2343" s="1" t="s">
        <v>12078</v>
      </c>
      <c r="I2343" s="1" t="str">
        <f ca="1">IFERROR(__xludf.DUMMYFUNCTION("GOOGLETRANSLATE(O2343,""en"",""pt"")"),"22")</f>
        <v>22</v>
      </c>
      <c r="J2343" s="1" t="str">
        <f ca="1">IFERROR(__xludf.DUMMYFUNCTION("GOOGLETRANSLATE(Q2343,""en"",""pt"")"),"Pacote Tetra")</f>
        <v>Pacote Tetra</v>
      </c>
      <c r="K2343" s="3">
        <v>44462</v>
      </c>
      <c r="L2343" s="3">
        <v>44484</v>
      </c>
      <c r="M2343" s="1">
        <v>41</v>
      </c>
      <c r="N2343" s="1" t="s">
        <v>6541</v>
      </c>
      <c r="O2343" s="1" t="s">
        <v>12079</v>
      </c>
      <c r="P2343" s="1">
        <v>234</v>
      </c>
      <c r="Q2343" s="1" t="s">
        <v>7004</v>
      </c>
      <c r="R2343">
        <f t="shared" ca="1" si="36"/>
        <v>0</v>
      </c>
      <c r="S2343">
        <f t="shared" ca="1" si="36"/>
        <v>0</v>
      </c>
    </row>
    <row r="2344" spans="1:19" ht="13.2">
      <c r="A2344" s="1" t="s">
        <v>12081</v>
      </c>
      <c r="B2344" s="1">
        <v>21</v>
      </c>
      <c r="C2344" s="1" t="str">
        <f ca="1">IFERROR(__xludf.DUMMYFUNCTION("GOOGLETRANSLATE(D2344,""en"",""pt"")"),"Pequeno")</f>
        <v>Pequeno</v>
      </c>
      <c r="D2344" s="3">
        <v>43806</v>
      </c>
      <c r="E2344" s="1">
        <v>8</v>
      </c>
      <c r="F2344" s="2" t="str">
        <f ca="1">IFERROR(__xludf.DUMMYFUNCTION("GOOGLETRANSLATE(I2344,""en"",""pt"")"),"Soro de leite coalhado")</f>
        <v>Soro de leite coalhado</v>
      </c>
      <c r="G2344" s="1" t="s">
        <v>12082</v>
      </c>
      <c r="H2344" s="1" t="s">
        <v>4624</v>
      </c>
      <c r="I2344" s="1" t="str">
        <f ca="1">IFERROR(__xludf.DUMMYFUNCTION("GOOGLETRANSLATE(O2344,""en"",""pt"")"),"13")</f>
        <v>13</v>
      </c>
      <c r="J2344" s="1" t="str">
        <f ca="1">IFERROR(__xludf.DUMMYFUNCTION("GOOGLETRANSLATE(Q2344,""en"",""pt"")"),"Refrigerado")</f>
        <v>Refrigerado</v>
      </c>
      <c r="K2344" s="3">
        <v>43763</v>
      </c>
      <c r="L2344" s="3">
        <v>43776</v>
      </c>
      <c r="M2344" s="1">
        <v>145</v>
      </c>
      <c r="N2344" s="1" t="s">
        <v>11395</v>
      </c>
      <c r="O2344" s="1" t="s">
        <v>12083</v>
      </c>
      <c r="P2344" s="1">
        <v>224</v>
      </c>
      <c r="Q2344" s="1" t="s">
        <v>2476</v>
      </c>
      <c r="R2344">
        <f t="shared" ca="1" si="36"/>
        <v>0</v>
      </c>
      <c r="S2344">
        <f t="shared" ca="1" si="36"/>
        <v>1</v>
      </c>
    </row>
    <row r="2345" spans="1:19" ht="13.2">
      <c r="A2345" s="1" t="s">
        <v>12084</v>
      </c>
      <c r="B2345" s="1">
        <v>67</v>
      </c>
      <c r="C2345" s="1" t="str">
        <f ca="1">IFERROR(__xludf.DUMMYFUNCTION("GOOGLETRANSLATE(D2345,""en"",""pt"")"),"Grande")</f>
        <v>Grande</v>
      </c>
      <c r="D2345" s="3">
        <v>44185</v>
      </c>
      <c r="E2345" s="1">
        <v>6</v>
      </c>
      <c r="F2345" s="2" t="str">
        <f ca="1">IFERROR(__xludf.DUMMYFUNCTION("GOOGLETRANSLATE(I2345,""en"",""pt"")"),"Coalhada")</f>
        <v>Coalhada</v>
      </c>
      <c r="G2345" s="1" t="s">
        <v>12085</v>
      </c>
      <c r="H2345" s="1" t="s">
        <v>12086</v>
      </c>
      <c r="I2345" s="1" t="str">
        <f ca="1">IFERROR(__xludf.DUMMYFUNCTION("GOOGLETRANSLATE(O2345,""en"",""pt"")"),"7")</f>
        <v>7</v>
      </c>
      <c r="J2345" s="1" t="str">
        <f ca="1">IFERROR(__xludf.DUMMYFUNCTION("GOOGLETRANSLATE(Q2345,""en"",""pt"")"),"Refrigerado")</f>
        <v>Refrigerado</v>
      </c>
      <c r="K2345" s="3">
        <v>44145</v>
      </c>
      <c r="L2345" s="3">
        <v>44152</v>
      </c>
      <c r="M2345" s="1">
        <v>81</v>
      </c>
      <c r="N2345" s="1" t="s">
        <v>12087</v>
      </c>
      <c r="O2345" s="7">
        <v>869370</v>
      </c>
      <c r="P2345" s="1">
        <v>310</v>
      </c>
      <c r="Q2345" s="1" t="s">
        <v>12088</v>
      </c>
      <c r="R2345">
        <f t="shared" ca="1" si="36"/>
        <v>1</v>
      </c>
      <c r="S2345">
        <f t="shared" ca="1" si="36"/>
        <v>1</v>
      </c>
    </row>
    <row r="2346" spans="1:19" ht="13.2">
      <c r="A2346" s="1" t="s">
        <v>12089</v>
      </c>
      <c r="B2346" s="1">
        <v>87</v>
      </c>
      <c r="C2346" s="1" t="str">
        <f ca="1">IFERROR(__xludf.DUMMYFUNCTION("GOOGLETRANSLATE(D2346,""en"",""pt"")"),"Grande")</f>
        <v>Grande</v>
      </c>
      <c r="D2346" s="3">
        <v>44540</v>
      </c>
      <c r="E2346" s="1">
        <v>9</v>
      </c>
      <c r="F2346" s="2" t="str">
        <f ca="1">IFERROR(__xludf.DUMMYFUNCTION("GOOGLETRANSLATE(I2346,""en"",""pt"")"),"Painel")</f>
        <v>Painel</v>
      </c>
      <c r="G2346" s="1" t="s">
        <v>12090</v>
      </c>
      <c r="H2346" s="1" t="s">
        <v>11112</v>
      </c>
      <c r="I2346" s="1" t="str">
        <f ca="1">IFERROR(__xludf.DUMMYFUNCTION("GOOGLETRANSLATE(O2346,""en"",""pt"")"),"7")</f>
        <v>7</v>
      </c>
      <c r="J2346" s="1" t="str">
        <f ca="1">IFERROR(__xludf.DUMMYFUNCTION("GOOGLETRANSLATE(Q2346,""en"",""pt"")"),"Refrigerado")</f>
        <v>Refrigerado</v>
      </c>
      <c r="K2346" s="3">
        <v>44504</v>
      </c>
      <c r="L2346" s="3">
        <v>44511</v>
      </c>
      <c r="M2346" s="1">
        <v>239</v>
      </c>
      <c r="N2346" s="1" t="s">
        <v>3666</v>
      </c>
      <c r="O2346" s="1" t="s">
        <v>12091</v>
      </c>
      <c r="P2346" s="1">
        <v>1</v>
      </c>
      <c r="Q2346" s="1" t="s">
        <v>12092</v>
      </c>
      <c r="R2346">
        <f t="shared" ca="1" si="36"/>
        <v>0</v>
      </c>
      <c r="S2346">
        <f t="shared" ca="1" si="36"/>
        <v>1</v>
      </c>
    </row>
    <row r="2347" spans="1:19" ht="13.2">
      <c r="A2347" s="1" t="s">
        <v>12093</v>
      </c>
      <c r="B2347" s="1">
        <v>94</v>
      </c>
      <c r="C2347" s="1" t="str">
        <f ca="1">IFERROR(__xludf.DUMMYFUNCTION("GOOGLETRANSLATE(D2347,""en"",""pt"")"),"Pequeno")</f>
        <v>Pequeno</v>
      </c>
      <c r="D2347" s="3">
        <v>44037</v>
      </c>
      <c r="E2347" s="1">
        <v>3</v>
      </c>
      <c r="F2347" s="2" t="str">
        <f ca="1">IFERROR(__xludf.DUMMYFUNCTION("GOOGLETRANSLATE(I2347,""en"",""pt"")"),"Queijo")</f>
        <v>Queijo</v>
      </c>
      <c r="G2347" s="1" t="s">
        <v>12094</v>
      </c>
      <c r="H2347" s="1" t="s">
        <v>12095</v>
      </c>
      <c r="I2347" s="1" t="str">
        <f ca="1">IFERROR(__xludf.DUMMYFUNCTION("GOOGLETRANSLATE(O2347,""en"",""pt"")"),"64")</f>
        <v>64</v>
      </c>
      <c r="J2347" s="1" t="str">
        <f ca="1">IFERROR(__xludf.DUMMYFUNCTION("GOOGLETRANSLATE(Q2347,""en"",""pt"")"),"Refrigerado")</f>
        <v>Refrigerado</v>
      </c>
      <c r="K2347" s="3">
        <v>43978</v>
      </c>
      <c r="L2347" s="3">
        <v>44042</v>
      </c>
      <c r="M2347" s="1">
        <v>42</v>
      </c>
      <c r="N2347" s="1" t="s">
        <v>12096</v>
      </c>
      <c r="O2347" s="5">
        <v>535507</v>
      </c>
      <c r="P2347" s="1">
        <v>615</v>
      </c>
      <c r="Q2347" s="1" t="s">
        <v>10858</v>
      </c>
      <c r="R2347">
        <f t="shared" ca="1" si="36"/>
        <v>1</v>
      </c>
      <c r="S2347">
        <f t="shared" ca="1" si="36"/>
        <v>1</v>
      </c>
    </row>
    <row r="2348" spans="1:19" ht="13.2">
      <c r="A2348" s="1" t="s">
        <v>12097</v>
      </c>
      <c r="B2348" s="1">
        <v>20</v>
      </c>
      <c r="C2348" s="1" t="str">
        <f ca="1">IFERROR(__xludf.DUMMYFUNCTION("GOOGLETRANSLATE(D2348,""en"",""pt"")"),"Médio")</f>
        <v>Médio</v>
      </c>
      <c r="D2348" s="3">
        <v>43929</v>
      </c>
      <c r="E2348" s="1">
        <v>6</v>
      </c>
      <c r="F2348" s="2" t="str">
        <f ca="1">IFERROR(__xludf.DUMMYFUNCTION("GOOGLETRANSLATE(I2348,""en"",""pt"")"),"Coalhada")</f>
        <v>Coalhada</v>
      </c>
      <c r="G2348" s="1" t="s">
        <v>12098</v>
      </c>
      <c r="H2348" s="1" t="s">
        <v>12099</v>
      </c>
      <c r="I2348" s="1" t="str">
        <f ca="1">IFERROR(__xludf.DUMMYFUNCTION("GOOGLETRANSLATE(O2348,""en"",""pt"")"),"7")</f>
        <v>7</v>
      </c>
      <c r="J2348" s="1" t="str">
        <f ca="1">IFERROR(__xludf.DUMMYFUNCTION("GOOGLETRANSLATE(Q2348,""en"",""pt"")"),"Refrigerado")</f>
        <v>Refrigerado</v>
      </c>
      <c r="K2348" s="3">
        <v>43903</v>
      </c>
      <c r="L2348" s="3">
        <v>43910</v>
      </c>
      <c r="M2348" s="1">
        <v>292</v>
      </c>
      <c r="N2348" s="1" t="s">
        <v>11908</v>
      </c>
      <c r="O2348" s="1" t="s">
        <v>12100</v>
      </c>
      <c r="P2348" s="1">
        <v>118</v>
      </c>
      <c r="Q2348" s="1" t="s">
        <v>12101</v>
      </c>
      <c r="R2348">
        <f t="shared" ca="1" si="36"/>
        <v>0</v>
      </c>
      <c r="S2348">
        <f t="shared" ca="1" si="36"/>
        <v>1</v>
      </c>
    </row>
    <row r="2349" spans="1:19" ht="13.2">
      <c r="A2349" s="1" t="s">
        <v>12102</v>
      </c>
      <c r="B2349" s="1">
        <v>82</v>
      </c>
      <c r="C2349" s="1" t="str">
        <f ca="1">IFERROR(__xludf.DUMMYFUNCTION("GOOGLETRANSLATE(D2349,""en"",""pt"")"),"Médio")</f>
        <v>Médio</v>
      </c>
      <c r="D2349" s="3">
        <v>43468</v>
      </c>
      <c r="E2349" s="1">
        <v>2</v>
      </c>
      <c r="F2349" s="2" t="str">
        <f ca="1">IFERROR(__xludf.DUMMYFUNCTION("GOOGLETRANSLATE(I2349,""en"",""pt"")"),"Manteiga")</f>
        <v>Manteiga</v>
      </c>
      <c r="G2349" s="1" t="s">
        <v>12103</v>
      </c>
      <c r="H2349" s="1" t="s">
        <v>12104</v>
      </c>
      <c r="I2349" s="1" t="str">
        <f ca="1">IFERROR(__xludf.DUMMYFUNCTION("GOOGLETRANSLATE(O2349,""en"",""pt"")"),"30")</f>
        <v>30</v>
      </c>
      <c r="J2349" s="1" t="str">
        <f ca="1">IFERROR(__xludf.DUMMYFUNCTION("GOOGLETRANSLATE(Q2349,""en"",""pt"")"),"Refrigerado")</f>
        <v>Refrigerado</v>
      </c>
      <c r="K2349" s="3">
        <v>43447</v>
      </c>
      <c r="L2349" s="3">
        <v>43477</v>
      </c>
      <c r="M2349" s="1">
        <v>173</v>
      </c>
      <c r="N2349" s="1" t="s">
        <v>7912</v>
      </c>
      <c r="O2349" s="1" t="s">
        <v>12105</v>
      </c>
      <c r="P2349" s="1">
        <v>341</v>
      </c>
      <c r="Q2349" s="1" t="s">
        <v>12106</v>
      </c>
      <c r="R2349">
        <f t="shared" ca="1" si="36"/>
        <v>1</v>
      </c>
      <c r="S2349">
        <f t="shared" ca="1" si="36"/>
        <v>0</v>
      </c>
    </row>
    <row r="2350" spans="1:19" ht="13.2">
      <c r="A2350" s="1" t="s">
        <v>12107</v>
      </c>
      <c r="B2350" s="1">
        <v>95</v>
      </c>
      <c r="C2350" s="1" t="str">
        <f ca="1">IFERROR(__xludf.DUMMYFUNCTION("GOOGLETRANSLATE(D2350,""en"",""pt"")"),"Médio")</f>
        <v>Médio</v>
      </c>
      <c r="D2350" s="3">
        <v>43466</v>
      </c>
      <c r="E2350" s="1">
        <v>10</v>
      </c>
      <c r="F2350" s="2" t="str">
        <f ca="1">IFERROR(__xludf.DUMMYFUNCTION("GOOGLETRANSLATE(I2350,""en"",""pt"")"),"ghee")</f>
        <v>ghee</v>
      </c>
      <c r="G2350" s="1" t="s">
        <v>12108</v>
      </c>
      <c r="H2350" s="1" t="s">
        <v>7955</v>
      </c>
      <c r="I2350" s="1" t="str">
        <f ca="1">IFERROR(__xludf.DUMMYFUNCTION("GOOGLETRANSLATE(O2350,""en"",""pt"")"),"63")</f>
        <v>63</v>
      </c>
      <c r="J2350" s="1" t="str">
        <f ca="1">IFERROR(__xludf.DUMMYFUNCTION("GOOGLETRANSLATE(Q2350,""en"",""pt"")"),"Ambiente")</f>
        <v>Ambiente</v>
      </c>
      <c r="K2350" s="3">
        <v>43444</v>
      </c>
      <c r="L2350" s="3">
        <v>43507</v>
      </c>
      <c r="M2350" s="1">
        <v>427</v>
      </c>
      <c r="N2350" s="1" t="s">
        <v>2683</v>
      </c>
      <c r="O2350" s="1" t="s">
        <v>12109</v>
      </c>
      <c r="P2350" s="1">
        <v>137</v>
      </c>
      <c r="Q2350" s="1" t="s">
        <v>12111</v>
      </c>
      <c r="R2350">
        <f t="shared" ca="1" si="36"/>
        <v>1</v>
      </c>
      <c r="S2350">
        <f t="shared" ca="1" si="36"/>
        <v>0</v>
      </c>
    </row>
    <row r="2351" spans="1:19" ht="13.2">
      <c r="A2351" s="1" t="s">
        <v>12112</v>
      </c>
      <c r="B2351" s="1">
        <v>92</v>
      </c>
      <c r="C2351" s="1" t="str">
        <f ca="1">IFERROR(__xludf.DUMMYFUNCTION("GOOGLETRANSLATE(D2351,""en"",""pt"")"),"Médio")</f>
        <v>Médio</v>
      </c>
      <c r="D2351" s="3">
        <v>44053</v>
      </c>
      <c r="E2351" s="1">
        <v>3</v>
      </c>
      <c r="F2351" s="2" t="str">
        <f ca="1">IFERROR(__xludf.DUMMYFUNCTION("GOOGLETRANSLATE(I2351,""en"",""pt"")"),"Queijo")</f>
        <v>Queijo</v>
      </c>
      <c r="G2351" s="1" t="s">
        <v>12113</v>
      </c>
      <c r="H2351" s="4">
        <v>45535</v>
      </c>
      <c r="I2351" s="1" t="str">
        <f ca="1">IFERROR(__xludf.DUMMYFUNCTION("GOOGLETRANSLATE(O2351,""en"",""pt"")"),"28")</f>
        <v>28</v>
      </c>
      <c r="J2351" s="1" t="str">
        <f ca="1">IFERROR(__xludf.DUMMYFUNCTION("GOOGLETRANSLATE(Q2351,""en"",""pt"")"),"Congeladas")</f>
        <v>Congeladas</v>
      </c>
      <c r="K2351" s="3">
        <v>44052</v>
      </c>
      <c r="L2351" s="3">
        <v>44080</v>
      </c>
      <c r="M2351" s="1">
        <v>120</v>
      </c>
      <c r="N2351" s="1" t="s">
        <v>6435</v>
      </c>
      <c r="O2351" s="5">
        <v>770754</v>
      </c>
      <c r="P2351" s="1">
        <v>872</v>
      </c>
      <c r="Q2351" s="1" t="s">
        <v>12114</v>
      </c>
      <c r="R2351">
        <f t="shared" ca="1" si="36"/>
        <v>1</v>
      </c>
      <c r="S2351">
        <f t="shared" ca="1" si="36"/>
        <v>1</v>
      </c>
    </row>
    <row r="2352" spans="1:19" ht="13.2">
      <c r="A2352" s="1" t="s">
        <v>12115</v>
      </c>
      <c r="B2352" s="1">
        <v>48</v>
      </c>
      <c r="C2352" s="1" t="str">
        <f ca="1">IFERROR(__xludf.DUMMYFUNCTION("GOOGLETRANSLATE(D2352,""en"",""pt"")"),"Médio")</f>
        <v>Médio</v>
      </c>
      <c r="D2352" s="3">
        <v>43776</v>
      </c>
      <c r="E2352" s="1">
        <v>7</v>
      </c>
      <c r="F2352" s="2" t="str">
        <f ca="1">IFERROR(__xludf.DUMMYFUNCTION("GOOGLETRANSLATE(I2352,""en"",""pt"")"),"Lassi")</f>
        <v>Lassi</v>
      </c>
      <c r="G2352" s="1" t="s">
        <v>1387</v>
      </c>
      <c r="H2352" s="1" t="s">
        <v>9289</v>
      </c>
      <c r="I2352" s="1" t="str">
        <f ca="1">IFERROR(__xludf.DUMMYFUNCTION("GOOGLETRANSLATE(O2352,""en"",""pt"")"),"16")</f>
        <v>16</v>
      </c>
      <c r="J2352" s="1" t="str">
        <f ca="1">IFERROR(__xludf.DUMMYFUNCTION("GOOGLETRANSLATE(Q2352,""en"",""pt"")"),"Refrigerado")</f>
        <v>Refrigerado</v>
      </c>
      <c r="K2352" s="3">
        <v>43734</v>
      </c>
      <c r="L2352" s="3">
        <v>43750</v>
      </c>
      <c r="M2352" s="1">
        <v>166</v>
      </c>
      <c r="N2352" s="1" t="s">
        <v>11202</v>
      </c>
      <c r="O2352" s="1" t="s">
        <v>12116</v>
      </c>
      <c r="P2352" s="1">
        <v>251</v>
      </c>
      <c r="Q2352" s="1" t="s">
        <v>12117</v>
      </c>
      <c r="R2352">
        <f t="shared" ca="1" si="36"/>
        <v>0</v>
      </c>
      <c r="S2352">
        <f t="shared" ca="1" si="36"/>
        <v>0</v>
      </c>
    </row>
    <row r="2353" spans="1:19" ht="13.2">
      <c r="A2353" s="1" t="s">
        <v>12118</v>
      </c>
      <c r="B2353" s="1">
        <v>80</v>
      </c>
      <c r="C2353" s="1" t="str">
        <f ca="1">IFERROR(__xludf.DUMMYFUNCTION("GOOGLETRANSLATE(D2353,""en"",""pt"")"),"Médio")</f>
        <v>Médio</v>
      </c>
      <c r="D2353" s="3">
        <v>43854</v>
      </c>
      <c r="E2353" s="1">
        <v>4</v>
      </c>
      <c r="F2353" s="2" t="str">
        <f ca="1">IFERROR(__xludf.DUMMYFUNCTION("GOOGLETRANSLATE(I2353,""en"",""pt"")"),"Iogurte")</f>
        <v>Iogurte</v>
      </c>
      <c r="G2353" s="1" t="s">
        <v>12119</v>
      </c>
      <c r="H2353" s="1" t="s">
        <v>12120</v>
      </c>
      <c r="I2353" s="1" t="str">
        <f ca="1">IFERROR(__xludf.DUMMYFUNCTION("GOOGLETRANSLATE(O2353,""en"",""pt"")"),"25")</f>
        <v>25</v>
      </c>
      <c r="J2353" s="1" t="str">
        <f ca="1">IFERROR(__xludf.DUMMYFUNCTION("GOOGLETRANSLATE(Q2353,""en"",""pt"")"),"Congeladas")</f>
        <v>Congeladas</v>
      </c>
      <c r="K2353" s="3">
        <v>43849</v>
      </c>
      <c r="L2353" s="3">
        <v>43874</v>
      </c>
      <c r="M2353" s="1">
        <v>82</v>
      </c>
      <c r="N2353" s="1" t="s">
        <v>1409</v>
      </c>
      <c r="O2353" s="7">
        <v>648825</v>
      </c>
      <c r="P2353" s="1">
        <v>104</v>
      </c>
      <c r="Q2353" s="1" t="s">
        <v>12121</v>
      </c>
      <c r="R2353">
        <f t="shared" ca="1" si="36"/>
        <v>1</v>
      </c>
      <c r="S2353">
        <f t="shared" ca="1" si="36"/>
        <v>1</v>
      </c>
    </row>
    <row r="2354" spans="1:19" ht="13.2">
      <c r="A2354" s="1" t="s">
        <v>12122</v>
      </c>
      <c r="B2354" s="1">
        <v>57</v>
      </c>
      <c r="C2354" s="1" t="str">
        <f ca="1">IFERROR(__xludf.DUMMYFUNCTION("GOOGLETRANSLATE(D2354,""en"",""pt"")"),"Grande")</f>
        <v>Grande</v>
      </c>
      <c r="D2354" s="3">
        <v>44111</v>
      </c>
      <c r="E2354" s="1">
        <v>7</v>
      </c>
      <c r="F2354" s="2" t="str">
        <f ca="1">IFERROR(__xludf.DUMMYFUNCTION("GOOGLETRANSLATE(I2354,""en"",""pt"")"),"Lassi")</f>
        <v>Lassi</v>
      </c>
      <c r="G2354" s="1" t="s">
        <v>12123</v>
      </c>
      <c r="H2354" s="1" t="s">
        <v>12124</v>
      </c>
      <c r="I2354" s="1" t="str">
        <f ca="1">IFERROR(__xludf.DUMMYFUNCTION("GOOGLETRANSLATE(O2354,""en"",""pt"")"),"18")</f>
        <v>18</v>
      </c>
      <c r="J2354" s="1" t="str">
        <f ca="1">IFERROR(__xludf.DUMMYFUNCTION("GOOGLETRANSLATE(Q2354,""en"",""pt"")"),"Refrigerado")</f>
        <v>Refrigerado</v>
      </c>
      <c r="K2354" s="3">
        <v>44090</v>
      </c>
      <c r="L2354" s="3">
        <v>44108</v>
      </c>
      <c r="M2354" s="1">
        <v>792</v>
      </c>
      <c r="N2354" s="1" t="s">
        <v>4514</v>
      </c>
      <c r="O2354" s="1" t="s">
        <v>12125</v>
      </c>
      <c r="P2354" s="1">
        <v>12</v>
      </c>
      <c r="Q2354" s="1" t="s">
        <v>12127</v>
      </c>
      <c r="R2354">
        <f t="shared" ca="1" si="36"/>
        <v>0</v>
      </c>
      <c r="S2354">
        <f t="shared" ca="1" si="36"/>
        <v>0</v>
      </c>
    </row>
    <row r="2355" spans="1:19" ht="13.2">
      <c r="A2355" s="1" t="s">
        <v>12128</v>
      </c>
      <c r="B2355" s="1">
        <v>39</v>
      </c>
      <c r="C2355" s="1" t="str">
        <f ca="1">IFERROR(__xludf.DUMMYFUNCTION("GOOGLETRANSLATE(D2355,""en"",""pt"")"),"Grande")</f>
        <v>Grande</v>
      </c>
      <c r="D2355" s="3">
        <v>44129</v>
      </c>
      <c r="E2355" s="1">
        <v>4</v>
      </c>
      <c r="F2355" s="2" t="str">
        <f ca="1">IFERROR(__xludf.DUMMYFUNCTION("GOOGLETRANSLATE(I2355,""en"",""pt"")"),"Iogurte")</f>
        <v>Iogurte</v>
      </c>
      <c r="G2355" s="1" t="s">
        <v>12129</v>
      </c>
      <c r="H2355" s="1" t="s">
        <v>963</v>
      </c>
      <c r="I2355" s="1" t="str">
        <f ca="1">IFERROR(__xludf.DUMMYFUNCTION("GOOGLETRANSLATE(O2355,""en"",""pt"")"),"28")</f>
        <v>28</v>
      </c>
      <c r="J2355" s="1" t="str">
        <f ca="1">IFERROR(__xludf.DUMMYFUNCTION("GOOGLETRANSLATE(Q2355,""en"",""pt"")"),"Congeladas")</f>
        <v>Congeladas</v>
      </c>
      <c r="K2355" s="3">
        <v>44103</v>
      </c>
      <c r="L2355" s="3">
        <v>44131</v>
      </c>
      <c r="M2355" s="1">
        <v>180</v>
      </c>
      <c r="N2355" s="1" t="s">
        <v>3992</v>
      </c>
      <c r="O2355" s="5">
        <v>1484072</v>
      </c>
      <c r="P2355" s="1">
        <v>150</v>
      </c>
      <c r="Q2355" s="1" t="s">
        <v>12130</v>
      </c>
      <c r="R2355">
        <f t="shared" ca="1" si="36"/>
        <v>1</v>
      </c>
      <c r="S2355">
        <f t="shared" ca="1" si="36"/>
        <v>1</v>
      </c>
    </row>
    <row r="2356" spans="1:19" ht="13.2">
      <c r="A2356" s="1" t="s">
        <v>12131</v>
      </c>
      <c r="B2356" s="1">
        <v>35</v>
      </c>
      <c r="C2356" s="1" t="str">
        <f ca="1">IFERROR(__xludf.DUMMYFUNCTION("GOOGLETRANSLATE(D2356,""en"",""pt"")"),"Grande")</f>
        <v>Grande</v>
      </c>
      <c r="D2356" s="3">
        <v>44291</v>
      </c>
      <c r="E2356" s="1">
        <v>5</v>
      </c>
      <c r="F2356" s="2" t="str">
        <f ca="1">IFERROR(__xludf.DUMMYFUNCTION("GOOGLETRANSLATE(I2356,""en"",""pt"")"),"Sorvete")</f>
        <v>Sorvete</v>
      </c>
      <c r="G2356" s="1" t="s">
        <v>12132</v>
      </c>
      <c r="H2356" s="1" t="s">
        <v>11101</v>
      </c>
      <c r="I2356" s="1" t="str">
        <f ca="1">IFERROR(__xludf.DUMMYFUNCTION("GOOGLETRANSLATE(O2356,""en"",""pt"")"),"24")</f>
        <v>24</v>
      </c>
      <c r="J2356" s="1" t="str">
        <f ca="1">IFERROR(__xludf.DUMMYFUNCTION("GOOGLETRANSLATE(Q2356,""en"",""pt"")"),"Congeladas")</f>
        <v>Congeladas</v>
      </c>
      <c r="K2356" s="3">
        <v>44272</v>
      </c>
      <c r="L2356" s="3">
        <v>44296</v>
      </c>
      <c r="M2356" s="1">
        <v>473</v>
      </c>
      <c r="N2356" s="1" t="s">
        <v>8542</v>
      </c>
      <c r="O2356" s="1" t="s">
        <v>12133</v>
      </c>
      <c r="P2356" s="1">
        <v>88</v>
      </c>
      <c r="Q2356" s="1" t="s">
        <v>12134</v>
      </c>
      <c r="R2356">
        <f t="shared" ca="1" si="36"/>
        <v>0</v>
      </c>
      <c r="S2356">
        <f t="shared" ca="1" si="36"/>
        <v>1</v>
      </c>
    </row>
    <row r="2357" spans="1:19" ht="13.2">
      <c r="A2357" s="1" t="s">
        <v>12135</v>
      </c>
      <c r="B2357" s="1">
        <v>24</v>
      </c>
      <c r="C2357" s="1" t="str">
        <f ca="1">IFERROR(__xludf.DUMMYFUNCTION("GOOGLETRANSLATE(D2357,""en"",""pt"")"),"Grande")</f>
        <v>Grande</v>
      </c>
      <c r="D2357" s="3">
        <v>44044</v>
      </c>
      <c r="E2357" s="1">
        <v>8</v>
      </c>
      <c r="F2357" s="2" t="str">
        <f ca="1">IFERROR(__xludf.DUMMYFUNCTION("GOOGLETRANSLATE(I2357,""en"",""pt"")"),"Soro de leite coalhado")</f>
        <v>Soro de leite coalhado</v>
      </c>
      <c r="G2357" s="1" t="s">
        <v>12136</v>
      </c>
      <c r="H2357" s="1" t="s">
        <v>950</v>
      </c>
      <c r="I2357" s="1" t="str">
        <f ca="1">IFERROR(__xludf.DUMMYFUNCTION("GOOGLETRANSLATE(O2357,""en"",""pt"")"),"14")</f>
        <v>14</v>
      </c>
      <c r="J2357" s="1" t="str">
        <f ca="1">IFERROR(__xludf.DUMMYFUNCTION("GOOGLETRANSLATE(Q2357,""en"",""pt"")"),"Refrigerado")</f>
        <v>Refrigerado</v>
      </c>
      <c r="K2357" s="3">
        <v>44004</v>
      </c>
      <c r="L2357" s="3">
        <v>44018</v>
      </c>
      <c r="M2357" s="1">
        <v>287</v>
      </c>
      <c r="N2357" s="1" t="s">
        <v>10730</v>
      </c>
      <c r="O2357" s="1" t="s">
        <v>12137</v>
      </c>
      <c r="P2357" s="1">
        <v>89</v>
      </c>
      <c r="Q2357" s="1" t="s">
        <v>12139</v>
      </c>
      <c r="R2357">
        <f t="shared" ca="1" si="36"/>
        <v>1</v>
      </c>
      <c r="S2357">
        <f t="shared" ca="1" si="36"/>
        <v>1</v>
      </c>
    </row>
    <row r="2358" spans="1:19" ht="13.2">
      <c r="A2358" s="1" t="s">
        <v>12140</v>
      </c>
      <c r="B2358" s="1">
        <v>59</v>
      </c>
      <c r="C2358" s="1" t="str">
        <f ca="1">IFERROR(__xludf.DUMMYFUNCTION("GOOGLETRANSLATE(D2358,""en"",""pt"")"),"Médio")</f>
        <v>Médio</v>
      </c>
      <c r="D2358" s="3">
        <v>43618</v>
      </c>
      <c r="E2358" s="1">
        <v>3</v>
      </c>
      <c r="F2358" s="2" t="str">
        <f ca="1">IFERROR(__xludf.DUMMYFUNCTION("GOOGLETRANSLATE(I2358,""en"",""pt"")"),"Queijo")</f>
        <v>Queijo</v>
      </c>
      <c r="G2358" s="1" t="s">
        <v>6863</v>
      </c>
      <c r="H2358" s="4">
        <v>45495</v>
      </c>
      <c r="I2358" s="1" t="str">
        <f ca="1">IFERROR(__xludf.DUMMYFUNCTION("GOOGLETRANSLATE(O2358,""en"",""pt"")"),"87")</f>
        <v>87</v>
      </c>
      <c r="J2358" s="1" t="str">
        <f ca="1">IFERROR(__xludf.DUMMYFUNCTION("GOOGLETRANSLATE(Q2358,""en"",""pt"")"),"Refrigerado")</f>
        <v>Refrigerado</v>
      </c>
      <c r="K2358" s="3">
        <v>43603</v>
      </c>
      <c r="L2358" s="3">
        <v>43690</v>
      </c>
      <c r="M2358" s="1">
        <v>39</v>
      </c>
      <c r="N2358" s="4">
        <v>45315</v>
      </c>
      <c r="O2358" s="1" t="s">
        <v>12141</v>
      </c>
      <c r="P2358" s="1">
        <v>32</v>
      </c>
      <c r="Q2358" s="1" t="s">
        <v>12142</v>
      </c>
      <c r="R2358">
        <f t="shared" ca="1" si="36"/>
        <v>0</v>
      </c>
      <c r="S2358">
        <f t="shared" ca="1" si="36"/>
        <v>0</v>
      </c>
    </row>
    <row r="2359" spans="1:19" ht="13.2">
      <c r="A2359" s="1" t="s">
        <v>12143</v>
      </c>
      <c r="B2359" s="1">
        <v>42</v>
      </c>
      <c r="C2359" s="1" t="str">
        <f ca="1">IFERROR(__xludf.DUMMYFUNCTION("GOOGLETRANSLATE(D2359,""en"",""pt"")"),"Pequeno")</f>
        <v>Pequeno</v>
      </c>
      <c r="D2359" s="3">
        <v>44888</v>
      </c>
      <c r="E2359" s="1">
        <v>3</v>
      </c>
      <c r="F2359" s="2" t="str">
        <f ca="1">IFERROR(__xludf.DUMMYFUNCTION("GOOGLETRANSLATE(I2359,""en"",""pt"")"),"Queijo")</f>
        <v>Queijo</v>
      </c>
      <c r="G2359" s="1" t="s">
        <v>5992</v>
      </c>
      <c r="H2359" s="1" t="s">
        <v>12144</v>
      </c>
      <c r="I2359" s="1" t="str">
        <f ca="1">IFERROR(__xludf.DUMMYFUNCTION("GOOGLETRANSLATE(O2359,""en"",""pt"")"),"83")</f>
        <v>83</v>
      </c>
      <c r="J2359" s="1" t="str">
        <f ca="1">IFERROR(__xludf.DUMMYFUNCTION("GOOGLETRANSLATE(Q2359,""en"",""pt"")"),"Refrigerado")</f>
        <v>Refrigerado</v>
      </c>
      <c r="K2359" s="3">
        <v>44845</v>
      </c>
      <c r="L2359" s="3">
        <v>44928</v>
      </c>
      <c r="M2359" s="1">
        <v>282</v>
      </c>
      <c r="N2359" s="1" t="s">
        <v>10086</v>
      </c>
      <c r="O2359" s="1" t="s">
        <v>12145</v>
      </c>
      <c r="P2359" s="1">
        <v>15</v>
      </c>
      <c r="Q2359" s="1" t="s">
        <v>12146</v>
      </c>
      <c r="R2359">
        <f t="shared" ca="1" si="36"/>
        <v>1</v>
      </c>
      <c r="S2359">
        <f t="shared" ca="1" si="36"/>
        <v>1</v>
      </c>
    </row>
    <row r="2360" spans="1:19" ht="13.2">
      <c r="A2360" s="1" t="s">
        <v>12147</v>
      </c>
      <c r="B2360" s="1">
        <v>76</v>
      </c>
      <c r="C2360" s="1" t="str">
        <f ca="1">IFERROR(__xludf.DUMMYFUNCTION("GOOGLETRANSLATE(D2360,""en"",""pt"")"),"Grande")</f>
        <v>Grande</v>
      </c>
      <c r="D2360" s="3">
        <v>44349</v>
      </c>
      <c r="E2360" s="1">
        <v>10</v>
      </c>
      <c r="F2360" s="2" t="str">
        <f ca="1">IFERROR(__xludf.DUMMYFUNCTION("GOOGLETRANSLATE(I2360,""en"",""pt"")"),"ghee")</f>
        <v>ghee</v>
      </c>
      <c r="G2360" s="1" t="s">
        <v>12148</v>
      </c>
      <c r="H2360" s="1" t="s">
        <v>12149</v>
      </c>
      <c r="I2360" s="1" t="str">
        <f ca="1">IFERROR(__xludf.DUMMYFUNCTION("GOOGLETRANSLATE(O2360,""en"",""pt"")"),"86")</f>
        <v>86</v>
      </c>
      <c r="J2360" s="1" t="str">
        <f ca="1">IFERROR(__xludf.DUMMYFUNCTION("GOOGLETRANSLATE(Q2360,""en"",""pt"")"),"Ambiente")</f>
        <v>Ambiente</v>
      </c>
      <c r="K2360" s="3">
        <v>44340</v>
      </c>
      <c r="L2360" s="3">
        <v>44426</v>
      </c>
      <c r="M2360" s="1">
        <v>29</v>
      </c>
      <c r="N2360" s="1" t="s">
        <v>3909</v>
      </c>
      <c r="O2360" s="1" t="s">
        <v>12150</v>
      </c>
      <c r="P2360" s="1">
        <v>601</v>
      </c>
      <c r="Q2360" s="1" t="s">
        <v>12151</v>
      </c>
      <c r="R2360">
        <f t="shared" ca="1" si="36"/>
        <v>1</v>
      </c>
      <c r="S2360">
        <f t="shared" ca="1" si="36"/>
        <v>1</v>
      </c>
    </row>
    <row r="2361" spans="1:19" ht="13.2">
      <c r="A2361" s="1" t="s">
        <v>12152</v>
      </c>
      <c r="B2361" s="1">
        <v>90</v>
      </c>
      <c r="C2361" s="1" t="str">
        <f ca="1">IFERROR(__xludf.DUMMYFUNCTION("GOOGLETRANSLATE(D2361,""en"",""pt"")"),"Grande")</f>
        <v>Grande</v>
      </c>
      <c r="D2361" s="3">
        <v>44806</v>
      </c>
      <c r="E2361" s="1">
        <v>9</v>
      </c>
      <c r="F2361" s="2" t="str">
        <f ca="1">IFERROR(__xludf.DUMMYFUNCTION("GOOGLETRANSLATE(I2361,""en"",""pt"")"),"Painel")</f>
        <v>Painel</v>
      </c>
      <c r="G2361" s="1" t="s">
        <v>12153</v>
      </c>
      <c r="H2361" s="1" t="s">
        <v>12154</v>
      </c>
      <c r="I2361" s="1" t="str">
        <f ca="1">IFERROR(__xludf.DUMMYFUNCTION("GOOGLETRANSLATE(O2361,""en"",""pt"")"),"13")</f>
        <v>13</v>
      </c>
      <c r="J2361" s="1" t="str">
        <f ca="1">IFERROR(__xludf.DUMMYFUNCTION("GOOGLETRANSLATE(Q2361,""en"",""pt"")"),"Refrigerado")</f>
        <v>Refrigerado</v>
      </c>
      <c r="K2361" s="3">
        <v>44783</v>
      </c>
      <c r="L2361" s="3">
        <v>44796</v>
      </c>
      <c r="M2361" s="1">
        <v>82</v>
      </c>
      <c r="N2361" s="1" t="s">
        <v>3082</v>
      </c>
      <c r="O2361" s="5">
        <v>349721</v>
      </c>
      <c r="P2361" s="1">
        <v>190</v>
      </c>
      <c r="Q2361" s="1" t="s">
        <v>6113</v>
      </c>
      <c r="R2361">
        <f t="shared" ca="1" si="36"/>
        <v>0</v>
      </c>
      <c r="S2361">
        <f t="shared" ca="1" si="36"/>
        <v>1</v>
      </c>
    </row>
    <row r="2362" spans="1:19" ht="13.2">
      <c r="A2362" s="1" t="s">
        <v>12155</v>
      </c>
      <c r="B2362" s="1">
        <v>35</v>
      </c>
      <c r="C2362" s="1" t="str">
        <f ca="1">IFERROR(__xludf.DUMMYFUNCTION("GOOGLETRANSLATE(D2362,""en"",""pt"")"),"Médio")</f>
        <v>Médio</v>
      </c>
      <c r="D2362" s="3">
        <v>44720</v>
      </c>
      <c r="E2362" s="1">
        <v>6</v>
      </c>
      <c r="F2362" s="2" t="str">
        <f ca="1">IFERROR(__xludf.DUMMYFUNCTION("GOOGLETRANSLATE(I2362,""en"",""pt"")"),"Coalhada")</f>
        <v>Coalhada</v>
      </c>
      <c r="G2362" s="1" t="s">
        <v>12156</v>
      </c>
      <c r="H2362" s="1" t="s">
        <v>1912</v>
      </c>
      <c r="I2362" s="1" t="str">
        <f ca="1">IFERROR(__xludf.DUMMYFUNCTION("GOOGLETRANSLATE(O2362,""en"",""pt"")"),"7")</f>
        <v>7</v>
      </c>
      <c r="J2362" s="1" t="str">
        <f ca="1">IFERROR(__xludf.DUMMYFUNCTION("GOOGLETRANSLATE(Q2362,""en"",""pt"")"),"Refrigerado")</f>
        <v>Refrigerado</v>
      </c>
      <c r="K2362" s="3">
        <v>44712</v>
      </c>
      <c r="L2362" s="3">
        <v>44719</v>
      </c>
      <c r="M2362" s="1">
        <v>359</v>
      </c>
      <c r="N2362" s="1" t="s">
        <v>58</v>
      </c>
      <c r="O2362" s="1" t="s">
        <v>12157</v>
      </c>
      <c r="P2362" s="1">
        <v>473</v>
      </c>
      <c r="Q2362" s="1" t="s">
        <v>12158</v>
      </c>
      <c r="R2362">
        <f t="shared" ca="1" si="36"/>
        <v>1</v>
      </c>
      <c r="S2362">
        <f t="shared" ca="1" si="36"/>
        <v>0</v>
      </c>
    </row>
    <row r="2363" spans="1:19" ht="13.2">
      <c r="A2363" s="1" t="s">
        <v>12159</v>
      </c>
      <c r="B2363" s="1">
        <v>37</v>
      </c>
      <c r="C2363" s="1" t="str">
        <f ca="1">IFERROR(__xludf.DUMMYFUNCTION("GOOGLETRANSLATE(D2363,""en"",""pt"")"),"Pequeno")</f>
        <v>Pequeno</v>
      </c>
      <c r="D2363" s="3">
        <v>43701</v>
      </c>
      <c r="E2363" s="1">
        <v>7</v>
      </c>
      <c r="F2363" s="2" t="str">
        <f ca="1">IFERROR(__xludf.DUMMYFUNCTION("GOOGLETRANSLATE(I2363,""en"",""pt"")"),"Lassi")</f>
        <v>Lassi</v>
      </c>
      <c r="G2363" s="1" t="s">
        <v>12043</v>
      </c>
      <c r="H2363" s="1" t="s">
        <v>12160</v>
      </c>
      <c r="I2363" s="1" t="str">
        <f ca="1">IFERROR(__xludf.DUMMYFUNCTION("GOOGLETRANSLATE(O2363,""en"",""pt"")"),"15")</f>
        <v>15</v>
      </c>
      <c r="J2363" s="1" t="str">
        <f ca="1">IFERROR(__xludf.DUMMYFUNCTION("GOOGLETRANSLATE(Q2363,""en"",""pt"")"),"Refrigerado")</f>
        <v>Refrigerado</v>
      </c>
      <c r="K2363" s="3">
        <v>43679</v>
      </c>
      <c r="L2363" s="3">
        <v>43694</v>
      </c>
      <c r="M2363" s="1">
        <v>57</v>
      </c>
      <c r="N2363" s="1" t="s">
        <v>11704</v>
      </c>
      <c r="O2363" s="1" t="s">
        <v>12161</v>
      </c>
      <c r="P2363" s="1">
        <v>23</v>
      </c>
      <c r="Q2363" s="1" t="s">
        <v>12162</v>
      </c>
      <c r="R2363">
        <f t="shared" ca="1" si="36"/>
        <v>1</v>
      </c>
      <c r="S2363">
        <f t="shared" ca="1" si="36"/>
        <v>1</v>
      </c>
    </row>
    <row r="2364" spans="1:19" ht="13.2">
      <c r="A2364" s="1" t="s">
        <v>6163</v>
      </c>
      <c r="B2364" s="1">
        <v>77</v>
      </c>
      <c r="C2364" s="1" t="str">
        <f ca="1">IFERROR(__xludf.DUMMYFUNCTION("GOOGLETRANSLATE(D2364,""en"",""pt"")"),"Médio")</f>
        <v>Médio</v>
      </c>
      <c r="D2364" s="3">
        <v>43628</v>
      </c>
      <c r="E2364" s="1">
        <v>10</v>
      </c>
      <c r="F2364" s="2" t="str">
        <f ca="1">IFERROR(__xludf.DUMMYFUNCTION("GOOGLETRANSLATE(I2364,""en"",""pt"")"),"ghee")</f>
        <v>ghee</v>
      </c>
      <c r="G2364" s="1" t="s">
        <v>12163</v>
      </c>
      <c r="H2364" s="1" t="s">
        <v>1967</v>
      </c>
      <c r="I2364" s="1" t="str">
        <f ca="1">IFERROR(__xludf.DUMMYFUNCTION("GOOGLETRANSLATE(O2364,""en"",""pt"")"),"79")</f>
        <v>79</v>
      </c>
      <c r="J2364" s="1" t="str">
        <f ca="1">IFERROR(__xludf.DUMMYFUNCTION("GOOGLETRANSLATE(Q2364,""en"",""pt"")"),"Ambiente")</f>
        <v>Ambiente</v>
      </c>
      <c r="K2364" s="3">
        <v>43613</v>
      </c>
      <c r="L2364" s="3">
        <v>43692</v>
      </c>
      <c r="M2364" s="1">
        <v>86</v>
      </c>
      <c r="N2364" s="1" t="s">
        <v>1701</v>
      </c>
      <c r="O2364" s="1" t="s">
        <v>12164</v>
      </c>
      <c r="P2364" s="1">
        <v>236</v>
      </c>
      <c r="Q2364" s="1" t="s">
        <v>12165</v>
      </c>
      <c r="R2364">
        <f t="shared" ca="1" si="36"/>
        <v>0</v>
      </c>
      <c r="S2364">
        <f t="shared" ca="1" si="36"/>
        <v>1</v>
      </c>
    </row>
    <row r="2365" spans="1:19" ht="13.2">
      <c r="A2365" s="1" t="s">
        <v>12166</v>
      </c>
      <c r="B2365" s="1">
        <v>11</v>
      </c>
      <c r="C2365" s="1" t="str">
        <f ca="1">IFERROR(__xludf.DUMMYFUNCTION("GOOGLETRANSLATE(D2365,""en"",""pt"")"),"Pequeno")</f>
        <v>Pequeno</v>
      </c>
      <c r="D2365" s="3">
        <v>43680</v>
      </c>
      <c r="E2365" s="1">
        <v>1</v>
      </c>
      <c r="F2365" s="2" t="str">
        <f ca="1">IFERROR(__xludf.DUMMYFUNCTION("GOOGLETRANSLATE(I2365,""en"",""pt"")"),"Leite")</f>
        <v>Leite</v>
      </c>
      <c r="G2365" s="1" t="s">
        <v>12167</v>
      </c>
      <c r="H2365" s="1" t="s">
        <v>388</v>
      </c>
      <c r="I2365" s="1" t="str">
        <f ca="1">IFERROR(__xludf.DUMMYFUNCTION("GOOGLETRANSLATE(O2365,""en"",""pt"")"),"2")</f>
        <v>2</v>
      </c>
      <c r="J2365" s="1" t="str">
        <f ca="1">IFERROR(__xludf.DUMMYFUNCTION("GOOGLETRANSLATE(Q2365,""en"",""pt"")"),"Pacote de polietileno")</f>
        <v>Pacote de polietileno</v>
      </c>
      <c r="K2365" s="3">
        <v>43640</v>
      </c>
      <c r="L2365" s="3">
        <v>43642</v>
      </c>
      <c r="M2365" s="1">
        <v>235</v>
      </c>
      <c r="N2365" s="1" t="s">
        <v>4076</v>
      </c>
      <c r="O2365" s="1" t="s">
        <v>12168</v>
      </c>
      <c r="P2365" s="1">
        <v>145</v>
      </c>
      <c r="Q2365" s="1" t="s">
        <v>1130</v>
      </c>
      <c r="R2365">
        <f t="shared" ca="1" si="36"/>
        <v>0</v>
      </c>
      <c r="S2365">
        <f t="shared" ca="1" si="36"/>
        <v>1</v>
      </c>
    </row>
    <row r="2366" spans="1:19" ht="13.2">
      <c r="A2366" s="1" t="s">
        <v>12169</v>
      </c>
      <c r="B2366" s="1">
        <v>58</v>
      </c>
      <c r="C2366" s="1" t="str">
        <f ca="1">IFERROR(__xludf.DUMMYFUNCTION("GOOGLETRANSLATE(D2366,""en"",""pt"")"),"Médio")</f>
        <v>Médio</v>
      </c>
      <c r="D2366" s="3">
        <v>44878</v>
      </c>
      <c r="E2366" s="1">
        <v>5</v>
      </c>
      <c r="F2366" s="2" t="str">
        <f ca="1">IFERROR(__xludf.DUMMYFUNCTION("GOOGLETRANSLATE(I2366,""en"",""pt"")"),"Sorvete")</f>
        <v>Sorvete</v>
      </c>
      <c r="G2366" s="1" t="s">
        <v>6230</v>
      </c>
      <c r="H2366" s="1" t="s">
        <v>12170</v>
      </c>
      <c r="I2366" s="1" t="str">
        <f ca="1">IFERROR(__xludf.DUMMYFUNCTION("GOOGLETRANSLATE(O2366,""en"",""pt"")"),"28")</f>
        <v>28</v>
      </c>
      <c r="J2366" s="1" t="str">
        <f ca="1">IFERROR(__xludf.DUMMYFUNCTION("GOOGLETRANSLATE(Q2366,""en"",""pt"")"),"Congeladas")</f>
        <v>Congeladas</v>
      </c>
      <c r="K2366" s="3">
        <v>44851</v>
      </c>
      <c r="L2366" s="3">
        <v>44879</v>
      </c>
      <c r="M2366" s="1">
        <v>13</v>
      </c>
      <c r="N2366" s="1" t="s">
        <v>12171</v>
      </c>
      <c r="O2366" s="1" t="s">
        <v>12172</v>
      </c>
      <c r="P2366" s="1">
        <v>10</v>
      </c>
      <c r="Q2366" s="1" t="s">
        <v>12173</v>
      </c>
      <c r="R2366">
        <f t="shared" ca="1" si="36"/>
        <v>0</v>
      </c>
      <c r="S2366">
        <f t="shared" ca="1" si="36"/>
        <v>0</v>
      </c>
    </row>
    <row r="2367" spans="1:19" ht="13.2">
      <c r="A2367" s="1" t="s">
        <v>12174</v>
      </c>
      <c r="B2367" s="1">
        <v>73</v>
      </c>
      <c r="C2367" s="1" t="str">
        <f ca="1">IFERROR(__xludf.DUMMYFUNCTION("GOOGLETRANSLATE(D2367,""en"",""pt"")"),"Médio")</f>
        <v>Médio</v>
      </c>
      <c r="D2367" s="3">
        <v>44619</v>
      </c>
      <c r="E2367" s="1">
        <v>7</v>
      </c>
      <c r="F2367" s="2" t="str">
        <f ca="1">IFERROR(__xludf.DUMMYFUNCTION("GOOGLETRANSLATE(I2367,""en"",""pt"")"),"Lassi")</f>
        <v>Lassi</v>
      </c>
      <c r="G2367" s="1" t="s">
        <v>12175</v>
      </c>
      <c r="H2367" s="1" t="s">
        <v>4827</v>
      </c>
      <c r="I2367" s="1" t="str">
        <f ca="1">IFERROR(__xludf.DUMMYFUNCTION("GOOGLETRANSLATE(O2367,""en"",""pt"")"),"15")</f>
        <v>15</v>
      </c>
      <c r="J2367" s="1" t="str">
        <f ca="1">IFERROR(__xludf.DUMMYFUNCTION("GOOGLETRANSLATE(Q2367,""en"",""pt"")"),"Refrigerado")</f>
        <v>Refrigerado</v>
      </c>
      <c r="K2367" s="3">
        <v>44615</v>
      </c>
      <c r="L2367" s="3">
        <v>44630</v>
      </c>
      <c r="M2367" s="1">
        <v>175</v>
      </c>
      <c r="N2367" s="1" t="s">
        <v>8117</v>
      </c>
      <c r="O2367" s="1" t="s">
        <v>12176</v>
      </c>
      <c r="P2367" s="1">
        <v>697</v>
      </c>
      <c r="Q2367" s="1" t="s">
        <v>12177</v>
      </c>
      <c r="R2367">
        <f t="shared" ca="1" si="36"/>
        <v>0</v>
      </c>
      <c r="S2367">
        <f t="shared" ca="1" si="36"/>
        <v>1</v>
      </c>
    </row>
    <row r="2368" spans="1:19" ht="13.2">
      <c r="A2368" s="1" t="s">
        <v>11753</v>
      </c>
      <c r="B2368" s="1">
        <v>92</v>
      </c>
      <c r="C2368" s="1" t="str">
        <f ca="1">IFERROR(__xludf.DUMMYFUNCTION("GOOGLETRANSLATE(D2368,""en"",""pt"")"),"Grande")</f>
        <v>Grande</v>
      </c>
      <c r="D2368" s="3">
        <v>44616</v>
      </c>
      <c r="E2368" s="1">
        <v>6</v>
      </c>
      <c r="F2368" s="2" t="str">
        <f ca="1">IFERROR(__xludf.DUMMYFUNCTION("GOOGLETRANSLATE(I2368,""en"",""pt"")"),"Coalhada")</f>
        <v>Coalhada</v>
      </c>
      <c r="G2368" s="1" t="s">
        <v>12178</v>
      </c>
      <c r="H2368" s="1" t="s">
        <v>12179</v>
      </c>
      <c r="I2368" s="1" t="str">
        <f ca="1">IFERROR(__xludf.DUMMYFUNCTION("GOOGLETRANSLATE(O2368,""en"",""pt"")"),"7")</f>
        <v>7</v>
      </c>
      <c r="J2368" s="1" t="str">
        <f ca="1">IFERROR(__xludf.DUMMYFUNCTION("GOOGLETRANSLATE(Q2368,""en"",""pt"")"),"Refrigerado")</f>
        <v>Refrigerado</v>
      </c>
      <c r="K2368" s="3">
        <v>44572</v>
      </c>
      <c r="L2368" s="3">
        <v>44579</v>
      </c>
      <c r="M2368" s="1">
        <v>320</v>
      </c>
      <c r="N2368" s="1" t="s">
        <v>5729</v>
      </c>
      <c r="O2368" s="1" t="s">
        <v>12180</v>
      </c>
      <c r="P2368" s="1">
        <v>476</v>
      </c>
      <c r="Q2368" s="1" t="s">
        <v>12181</v>
      </c>
      <c r="R2368">
        <f t="shared" ca="1" si="36"/>
        <v>0</v>
      </c>
      <c r="S2368">
        <f t="shared" ca="1" si="36"/>
        <v>1</v>
      </c>
    </row>
    <row r="2369" spans="1:19" ht="13.2">
      <c r="A2369" s="1" t="s">
        <v>12182</v>
      </c>
      <c r="B2369" s="1">
        <v>13</v>
      </c>
      <c r="C2369" s="1" t="str">
        <f ca="1">IFERROR(__xludf.DUMMYFUNCTION("GOOGLETRANSLATE(D2369,""en"",""pt"")"),"Médio")</f>
        <v>Médio</v>
      </c>
      <c r="D2369" s="3">
        <v>43853</v>
      </c>
      <c r="E2369" s="1">
        <v>5</v>
      </c>
      <c r="F2369" s="2" t="str">
        <f ca="1">IFERROR(__xludf.DUMMYFUNCTION("GOOGLETRANSLATE(I2369,""en"",""pt"")"),"Sorvete")</f>
        <v>Sorvete</v>
      </c>
      <c r="G2369" s="1" t="s">
        <v>12183</v>
      </c>
      <c r="H2369" s="1" t="s">
        <v>10138</v>
      </c>
      <c r="I2369" s="1" t="str">
        <f ca="1">IFERROR(__xludf.DUMMYFUNCTION("GOOGLETRANSLATE(O2369,""en"",""pt"")"),"30")</f>
        <v>30</v>
      </c>
      <c r="J2369" s="1" t="str">
        <f ca="1">IFERROR(__xludf.DUMMYFUNCTION("GOOGLETRANSLATE(Q2369,""en"",""pt"")"),"Congeladas")</f>
        <v>Congeladas</v>
      </c>
      <c r="K2369" s="3">
        <v>43819</v>
      </c>
      <c r="L2369" s="3">
        <v>43849</v>
      </c>
      <c r="M2369" s="1">
        <v>274</v>
      </c>
      <c r="N2369" s="1" t="s">
        <v>10122</v>
      </c>
      <c r="O2369" s="1" t="s">
        <v>12184</v>
      </c>
      <c r="P2369" s="1">
        <v>91</v>
      </c>
      <c r="Q2369" s="1" t="s">
        <v>5104</v>
      </c>
      <c r="R2369">
        <f t="shared" ca="1" si="36"/>
        <v>1</v>
      </c>
      <c r="S2369">
        <f t="shared" ca="1" si="36"/>
        <v>0</v>
      </c>
    </row>
    <row r="2370" spans="1:19" ht="13.2">
      <c r="A2370" s="1" t="s">
        <v>12185</v>
      </c>
      <c r="B2370" s="1">
        <v>44</v>
      </c>
      <c r="C2370" s="1" t="str">
        <f ca="1">IFERROR(__xludf.DUMMYFUNCTION("GOOGLETRANSLATE(D2370,""en"",""pt"")"),"Pequeno")</f>
        <v>Pequeno</v>
      </c>
      <c r="D2370" s="3">
        <v>44785</v>
      </c>
      <c r="E2370" s="1">
        <v>5</v>
      </c>
      <c r="F2370" s="2" t="str">
        <f ca="1">IFERROR(__xludf.DUMMYFUNCTION("GOOGLETRANSLATE(I2370,""en"",""pt"")"),"Sorvete")</f>
        <v>Sorvete</v>
      </c>
      <c r="G2370" s="1" t="s">
        <v>12186</v>
      </c>
      <c r="H2370" s="1" t="s">
        <v>12187</v>
      </c>
      <c r="I2370" s="1" t="str">
        <f ca="1">IFERROR(__xludf.DUMMYFUNCTION("GOOGLETRANSLATE(O2370,""en"",""pt"")"),"29")</f>
        <v>29</v>
      </c>
      <c r="J2370" s="1" t="str">
        <f ca="1">IFERROR(__xludf.DUMMYFUNCTION("GOOGLETRANSLATE(Q2370,""en"",""pt"")"),"Congeladas")</f>
        <v>Congeladas</v>
      </c>
      <c r="K2370" s="3">
        <v>44732</v>
      </c>
      <c r="L2370" s="3">
        <v>44761</v>
      </c>
      <c r="M2370" s="1">
        <v>14</v>
      </c>
      <c r="N2370" s="1" t="s">
        <v>12188</v>
      </c>
      <c r="O2370" s="1" t="s">
        <v>12189</v>
      </c>
      <c r="P2370" s="1">
        <v>191</v>
      </c>
      <c r="Q2370" s="1" t="s">
        <v>477</v>
      </c>
      <c r="R2370">
        <f t="shared" ca="1" si="36"/>
        <v>1</v>
      </c>
      <c r="S2370">
        <f t="shared" ca="1" si="36"/>
        <v>1</v>
      </c>
    </row>
    <row r="2371" spans="1:19" ht="13.2">
      <c r="A2371" s="1" t="s">
        <v>12190</v>
      </c>
      <c r="B2371" s="1">
        <v>77</v>
      </c>
      <c r="C2371" s="1" t="str">
        <f ca="1">IFERROR(__xludf.DUMMYFUNCTION("GOOGLETRANSLATE(D2371,""en"",""pt"")"),"Médio")</f>
        <v>Médio</v>
      </c>
      <c r="D2371" s="3">
        <v>44403</v>
      </c>
      <c r="E2371" s="1">
        <v>9</v>
      </c>
      <c r="F2371" s="2" t="str">
        <f ca="1">IFERROR(__xludf.DUMMYFUNCTION("GOOGLETRANSLATE(I2371,""en"",""pt"")"),"Painel")</f>
        <v>Painel</v>
      </c>
      <c r="G2371" s="1" t="s">
        <v>12191</v>
      </c>
      <c r="H2371" s="1" t="s">
        <v>316</v>
      </c>
      <c r="I2371" s="1" t="str">
        <f ca="1">IFERROR(__xludf.DUMMYFUNCTION("GOOGLETRANSLATE(O2371,""en"",""pt"")"),"7")</f>
        <v>7</v>
      </c>
      <c r="J2371" s="1" t="str">
        <f ca="1">IFERROR(__xludf.DUMMYFUNCTION("GOOGLETRANSLATE(Q2371,""en"",""pt"")"),"Refrigerado")</f>
        <v>Refrigerado</v>
      </c>
      <c r="K2371" s="3">
        <v>44396</v>
      </c>
      <c r="L2371" s="3">
        <v>44403</v>
      </c>
      <c r="M2371" s="1">
        <v>127</v>
      </c>
      <c r="N2371" s="1" t="s">
        <v>12192</v>
      </c>
      <c r="O2371" s="1" t="s">
        <v>12193</v>
      </c>
      <c r="P2371" s="1">
        <v>294</v>
      </c>
      <c r="Q2371" s="1" t="s">
        <v>12194</v>
      </c>
      <c r="R2371">
        <f t="shared" ref="R2371:S2434" ca="1" si="37">RANDBETWEEN(0,1)</f>
        <v>1</v>
      </c>
      <c r="S2371">
        <f t="shared" ca="1" si="37"/>
        <v>1</v>
      </c>
    </row>
    <row r="2372" spans="1:19" ht="13.2">
      <c r="A2372" s="1" t="s">
        <v>12195</v>
      </c>
      <c r="B2372" s="1">
        <v>21</v>
      </c>
      <c r="C2372" s="1" t="str">
        <f ca="1">IFERROR(__xludf.DUMMYFUNCTION("GOOGLETRANSLATE(D2372,""en"",""pt"")"),"Pequeno")</f>
        <v>Pequeno</v>
      </c>
      <c r="D2372" s="3">
        <v>43498</v>
      </c>
      <c r="E2372" s="1">
        <v>2</v>
      </c>
      <c r="F2372" s="2" t="str">
        <f ca="1">IFERROR(__xludf.DUMMYFUNCTION("GOOGLETRANSLATE(I2372,""en"",""pt"")"),"Manteiga")</f>
        <v>Manteiga</v>
      </c>
      <c r="G2372" s="1" t="s">
        <v>12196</v>
      </c>
      <c r="H2372" s="1" t="s">
        <v>1419</v>
      </c>
      <c r="I2372" s="1" t="str">
        <f ca="1">IFERROR(__xludf.DUMMYFUNCTION("GOOGLETRANSLATE(O2372,""en"",""pt"")"),"38")</f>
        <v>38</v>
      </c>
      <c r="J2372" s="1" t="str">
        <f ca="1">IFERROR(__xludf.DUMMYFUNCTION("GOOGLETRANSLATE(Q2372,""en"",""pt"")"),"Congeladas")</f>
        <v>Congeladas</v>
      </c>
      <c r="K2372" s="3">
        <v>43467</v>
      </c>
      <c r="L2372" s="3">
        <v>43505</v>
      </c>
      <c r="M2372" s="1">
        <v>188</v>
      </c>
      <c r="N2372" s="1" t="s">
        <v>11133</v>
      </c>
      <c r="O2372" s="1" t="s">
        <v>12197</v>
      </c>
      <c r="P2372" s="1">
        <v>656</v>
      </c>
      <c r="Q2372" s="1" t="s">
        <v>358</v>
      </c>
      <c r="R2372">
        <f t="shared" ca="1" si="37"/>
        <v>0</v>
      </c>
      <c r="S2372">
        <f t="shared" ca="1" si="37"/>
        <v>0</v>
      </c>
    </row>
    <row r="2373" spans="1:19" ht="13.2">
      <c r="A2373" s="1" t="s">
        <v>12199</v>
      </c>
      <c r="B2373" s="1">
        <v>81</v>
      </c>
      <c r="C2373" s="1" t="str">
        <f ca="1">IFERROR(__xludf.DUMMYFUNCTION("GOOGLETRANSLATE(D2373,""en"",""pt"")"),"Pequeno")</f>
        <v>Pequeno</v>
      </c>
      <c r="D2373" s="3">
        <v>44525</v>
      </c>
      <c r="E2373" s="1">
        <v>5</v>
      </c>
      <c r="F2373" s="2" t="str">
        <f ca="1">IFERROR(__xludf.DUMMYFUNCTION("GOOGLETRANSLATE(I2373,""en"",""pt"")"),"Sorvete")</f>
        <v>Sorvete</v>
      </c>
      <c r="G2373" s="1" t="s">
        <v>12200</v>
      </c>
      <c r="H2373" s="1" t="s">
        <v>4583</v>
      </c>
      <c r="I2373" s="1" t="str">
        <f ca="1">IFERROR(__xludf.DUMMYFUNCTION("GOOGLETRANSLATE(O2373,""en"",""pt"")"),"27")</f>
        <v>27</v>
      </c>
      <c r="J2373" s="1" t="str">
        <f ca="1">IFERROR(__xludf.DUMMYFUNCTION("GOOGLETRANSLATE(Q2373,""en"",""pt"")"),"Congeladas")</f>
        <v>Congeladas</v>
      </c>
      <c r="K2373" s="3">
        <v>44488</v>
      </c>
      <c r="L2373" s="3">
        <v>44515</v>
      </c>
      <c r="M2373" s="1">
        <v>109</v>
      </c>
      <c r="N2373" s="1" t="s">
        <v>10606</v>
      </c>
      <c r="O2373" s="1" t="s">
        <v>12201</v>
      </c>
      <c r="P2373" s="1">
        <v>169</v>
      </c>
      <c r="Q2373" s="1" t="s">
        <v>12202</v>
      </c>
      <c r="R2373">
        <f t="shared" ca="1" si="37"/>
        <v>0</v>
      </c>
      <c r="S2373">
        <f t="shared" ca="1" si="37"/>
        <v>0</v>
      </c>
    </row>
    <row r="2374" spans="1:19" ht="13.2">
      <c r="A2374" s="1" t="s">
        <v>12203</v>
      </c>
      <c r="B2374" s="1">
        <v>29</v>
      </c>
      <c r="C2374" s="1" t="str">
        <f ca="1">IFERROR(__xludf.DUMMYFUNCTION("GOOGLETRANSLATE(D2374,""en"",""pt"")"),"Médio")</f>
        <v>Médio</v>
      </c>
      <c r="D2374" s="3">
        <v>43633</v>
      </c>
      <c r="E2374" s="1">
        <v>7</v>
      </c>
      <c r="F2374" s="2" t="str">
        <f ca="1">IFERROR(__xludf.DUMMYFUNCTION("GOOGLETRANSLATE(I2374,""en"",""pt"")"),"Lassi")</f>
        <v>Lassi</v>
      </c>
      <c r="G2374" s="1" t="s">
        <v>12204</v>
      </c>
      <c r="H2374" s="1" t="s">
        <v>12205</v>
      </c>
      <c r="I2374" s="1" t="str">
        <f ca="1">IFERROR(__xludf.DUMMYFUNCTION("GOOGLETRANSLATE(O2374,""en"",""pt"")"),"12")</f>
        <v>12</v>
      </c>
      <c r="J2374" s="1" t="str">
        <f ca="1">IFERROR(__xludf.DUMMYFUNCTION("GOOGLETRANSLATE(Q2374,""en"",""pt"")"),"Refrigerado")</f>
        <v>Refrigerado</v>
      </c>
      <c r="K2374" s="3">
        <v>43592</v>
      </c>
      <c r="L2374" s="3">
        <v>43604</v>
      </c>
      <c r="M2374" s="1">
        <v>388</v>
      </c>
      <c r="N2374" s="1" t="s">
        <v>12206</v>
      </c>
      <c r="O2374" s="1" t="s">
        <v>12207</v>
      </c>
      <c r="P2374" s="1">
        <v>357</v>
      </c>
      <c r="Q2374" s="1" t="s">
        <v>8290</v>
      </c>
      <c r="R2374">
        <f t="shared" ca="1" si="37"/>
        <v>1</v>
      </c>
      <c r="S2374">
        <f t="shared" ca="1" si="37"/>
        <v>0</v>
      </c>
    </row>
    <row r="2375" spans="1:19" ht="13.2">
      <c r="A2375" s="1" t="s">
        <v>12208</v>
      </c>
      <c r="B2375" s="1">
        <v>36</v>
      </c>
      <c r="C2375" s="1" t="str">
        <f ca="1">IFERROR(__xludf.DUMMYFUNCTION("GOOGLETRANSLATE(D2375,""en"",""pt"")"),"Médio")</f>
        <v>Médio</v>
      </c>
      <c r="D2375" s="3">
        <v>43521</v>
      </c>
      <c r="E2375" s="1">
        <v>5</v>
      </c>
      <c r="F2375" s="2" t="str">
        <f ca="1">IFERROR(__xludf.DUMMYFUNCTION("GOOGLETRANSLATE(I2375,""en"",""pt"")"),"Sorvete")</f>
        <v>Sorvete</v>
      </c>
      <c r="G2375" s="1" t="s">
        <v>12209</v>
      </c>
      <c r="H2375" s="1" t="s">
        <v>9450</v>
      </c>
      <c r="I2375" s="1" t="str">
        <f ca="1">IFERROR(__xludf.DUMMYFUNCTION("GOOGLETRANSLATE(O2375,""en"",""pt"")"),"23")</f>
        <v>23</v>
      </c>
      <c r="J2375" s="1" t="str">
        <f ca="1">IFERROR(__xludf.DUMMYFUNCTION("GOOGLETRANSLATE(Q2375,""en"",""pt"")"),"Congeladas")</f>
        <v>Congeladas</v>
      </c>
      <c r="K2375" s="3">
        <v>43514</v>
      </c>
      <c r="L2375" s="3">
        <v>43537</v>
      </c>
      <c r="M2375" s="1">
        <v>27</v>
      </c>
      <c r="N2375" s="1" t="s">
        <v>12210</v>
      </c>
      <c r="O2375" s="1" t="s">
        <v>12211</v>
      </c>
      <c r="P2375" s="1">
        <v>342</v>
      </c>
      <c r="Q2375" s="1" t="s">
        <v>12212</v>
      </c>
      <c r="R2375">
        <f t="shared" ca="1" si="37"/>
        <v>1</v>
      </c>
      <c r="S2375">
        <f t="shared" ca="1" si="37"/>
        <v>0</v>
      </c>
    </row>
    <row r="2376" spans="1:19" ht="13.2">
      <c r="A2376" s="1" t="s">
        <v>9931</v>
      </c>
      <c r="B2376" s="1">
        <v>34</v>
      </c>
      <c r="C2376" s="1" t="str">
        <f ca="1">IFERROR(__xludf.DUMMYFUNCTION("GOOGLETRANSLATE(D2376,""en"",""pt"")"),"Grande")</f>
        <v>Grande</v>
      </c>
      <c r="D2376" s="3">
        <v>43907</v>
      </c>
      <c r="E2376" s="1">
        <v>6</v>
      </c>
      <c r="F2376" s="2" t="str">
        <f ca="1">IFERROR(__xludf.DUMMYFUNCTION("GOOGLETRANSLATE(I2376,""en"",""pt"")"),"Coalhada")</f>
        <v>Coalhada</v>
      </c>
      <c r="G2376" s="1" t="s">
        <v>637</v>
      </c>
      <c r="H2376" s="1" t="s">
        <v>192</v>
      </c>
      <c r="I2376" s="1" t="str">
        <f ca="1">IFERROR(__xludf.DUMMYFUNCTION("GOOGLETRANSLATE(O2376,""en"",""pt"")"),"5")</f>
        <v>5</v>
      </c>
      <c r="J2376" s="1" t="str">
        <f ca="1">IFERROR(__xludf.DUMMYFUNCTION("GOOGLETRANSLATE(Q2376,""en"",""pt"")"),"Refrigerado")</f>
        <v>Refrigerado</v>
      </c>
      <c r="K2376" s="3">
        <v>43888</v>
      </c>
      <c r="L2376" s="3">
        <v>43893</v>
      </c>
      <c r="M2376" s="1">
        <v>5</v>
      </c>
      <c r="N2376" s="1" t="s">
        <v>7588</v>
      </c>
      <c r="O2376" s="1" t="s">
        <v>3215</v>
      </c>
      <c r="P2376" s="1">
        <v>21</v>
      </c>
      <c r="Q2376" s="1" t="s">
        <v>12213</v>
      </c>
      <c r="R2376">
        <f t="shared" ca="1" si="37"/>
        <v>0</v>
      </c>
      <c r="S2376">
        <f t="shared" ca="1" si="37"/>
        <v>1</v>
      </c>
    </row>
    <row r="2377" spans="1:19" ht="13.2">
      <c r="A2377" s="1" t="s">
        <v>12214</v>
      </c>
      <c r="B2377" s="1">
        <v>86</v>
      </c>
      <c r="C2377" s="1" t="str">
        <f ca="1">IFERROR(__xludf.DUMMYFUNCTION("GOOGLETRANSLATE(D2377,""en"",""pt"")"),"Grande")</f>
        <v>Grande</v>
      </c>
      <c r="D2377" s="3">
        <v>44344</v>
      </c>
      <c r="E2377" s="1">
        <v>10</v>
      </c>
      <c r="F2377" s="2" t="str">
        <f ca="1">IFERROR(__xludf.DUMMYFUNCTION("GOOGLETRANSLATE(I2377,""en"",""pt"")"),"ghee")</f>
        <v>ghee</v>
      </c>
      <c r="G2377" s="1" t="s">
        <v>12215</v>
      </c>
      <c r="H2377" s="1" t="s">
        <v>12216</v>
      </c>
      <c r="I2377" s="1" t="str">
        <f ca="1">IFERROR(__xludf.DUMMYFUNCTION("GOOGLETRANSLATE(O2377,""en"",""pt"")"),"78")</f>
        <v>78</v>
      </c>
      <c r="J2377" s="1" t="str">
        <f ca="1">IFERROR(__xludf.DUMMYFUNCTION("GOOGLETRANSLATE(Q2377,""en"",""pt"")"),"Ambiente")</f>
        <v>Ambiente</v>
      </c>
      <c r="K2377" s="3">
        <v>44299</v>
      </c>
      <c r="L2377" s="3">
        <v>44377</v>
      </c>
      <c r="M2377" s="1">
        <v>655</v>
      </c>
      <c r="N2377" s="1" t="s">
        <v>12217</v>
      </c>
      <c r="O2377" s="1" t="s">
        <v>12218</v>
      </c>
      <c r="P2377" s="1">
        <v>162</v>
      </c>
      <c r="Q2377" s="1" t="s">
        <v>12219</v>
      </c>
      <c r="R2377">
        <f t="shared" ca="1" si="37"/>
        <v>1</v>
      </c>
      <c r="S2377">
        <f t="shared" ca="1" si="37"/>
        <v>0</v>
      </c>
    </row>
    <row r="2378" spans="1:19" ht="13.2">
      <c r="A2378" s="1" t="s">
        <v>12220</v>
      </c>
      <c r="B2378" s="1">
        <v>91</v>
      </c>
      <c r="C2378" s="1" t="str">
        <f ca="1">IFERROR(__xludf.DUMMYFUNCTION("GOOGLETRANSLATE(D2378,""en"",""pt"")"),"Grande")</f>
        <v>Grande</v>
      </c>
      <c r="D2378" s="3">
        <v>44580</v>
      </c>
      <c r="E2378" s="1">
        <v>8</v>
      </c>
      <c r="F2378" s="2" t="str">
        <f ca="1">IFERROR(__xludf.DUMMYFUNCTION("GOOGLETRANSLATE(I2378,""en"",""pt"")"),"Soro de leite coalhado")</f>
        <v>Soro de leite coalhado</v>
      </c>
      <c r="G2378" s="1" t="s">
        <v>12221</v>
      </c>
      <c r="H2378" s="1" t="s">
        <v>12222</v>
      </c>
      <c r="I2378" s="1" t="str">
        <f ca="1">IFERROR(__xludf.DUMMYFUNCTION("GOOGLETRANSLATE(O2378,""en"",""pt"")"),"8")</f>
        <v>8</v>
      </c>
      <c r="J2378" s="1" t="str">
        <f ca="1">IFERROR(__xludf.DUMMYFUNCTION("GOOGLETRANSLATE(Q2378,""en"",""pt"")"),"Refrigerado")</f>
        <v>Refrigerado</v>
      </c>
      <c r="K2378" s="3">
        <v>44574</v>
      </c>
      <c r="L2378" s="3">
        <v>44582</v>
      </c>
      <c r="M2378" s="1">
        <v>66</v>
      </c>
      <c r="N2378" s="1" t="s">
        <v>177</v>
      </c>
      <c r="O2378" s="1" t="s">
        <v>12223</v>
      </c>
      <c r="P2378" s="1">
        <v>518</v>
      </c>
      <c r="Q2378" s="1" t="s">
        <v>12224</v>
      </c>
      <c r="R2378">
        <f t="shared" ca="1" si="37"/>
        <v>1</v>
      </c>
      <c r="S2378">
        <f t="shared" ca="1" si="37"/>
        <v>0</v>
      </c>
    </row>
    <row r="2379" spans="1:19" ht="13.2">
      <c r="A2379" s="1" t="s">
        <v>12225</v>
      </c>
      <c r="B2379" s="1">
        <v>19</v>
      </c>
      <c r="C2379" s="1" t="str">
        <f ca="1">IFERROR(__xludf.DUMMYFUNCTION("GOOGLETRANSLATE(D2379,""en"",""pt"")"),"Grande")</f>
        <v>Grande</v>
      </c>
      <c r="D2379" s="3">
        <v>44293</v>
      </c>
      <c r="E2379" s="1">
        <v>9</v>
      </c>
      <c r="F2379" s="2" t="str">
        <f ca="1">IFERROR(__xludf.DUMMYFUNCTION("GOOGLETRANSLATE(I2379,""en"",""pt"")"),"Painel")</f>
        <v>Painel</v>
      </c>
      <c r="G2379" s="1" t="s">
        <v>12226</v>
      </c>
      <c r="H2379" s="1" t="s">
        <v>12227</v>
      </c>
      <c r="I2379" s="1" t="str">
        <f ca="1">IFERROR(__xludf.DUMMYFUNCTION("GOOGLETRANSLATE(O2379,""en"",""pt"")"),"11")</f>
        <v>11</v>
      </c>
      <c r="J2379" s="1" t="str">
        <f ca="1">IFERROR(__xludf.DUMMYFUNCTION("GOOGLETRANSLATE(Q2379,""en"",""pt"")"),"Refrigerado")</f>
        <v>Refrigerado</v>
      </c>
      <c r="K2379" s="3">
        <v>44290</v>
      </c>
      <c r="L2379" s="3">
        <v>44301</v>
      </c>
      <c r="M2379" s="1">
        <v>316</v>
      </c>
      <c r="N2379" s="1" t="s">
        <v>12228</v>
      </c>
      <c r="O2379" s="1" t="s">
        <v>12229</v>
      </c>
      <c r="P2379" s="1">
        <v>8</v>
      </c>
      <c r="Q2379" s="1" t="s">
        <v>12230</v>
      </c>
      <c r="R2379">
        <f t="shared" ca="1" si="37"/>
        <v>1</v>
      </c>
      <c r="S2379">
        <f t="shared" ca="1" si="37"/>
        <v>0</v>
      </c>
    </row>
    <row r="2380" spans="1:19" ht="13.2">
      <c r="A2380" s="1" t="s">
        <v>12231</v>
      </c>
      <c r="B2380" s="1">
        <v>47</v>
      </c>
      <c r="C2380" s="1" t="str">
        <f ca="1">IFERROR(__xludf.DUMMYFUNCTION("GOOGLETRANSLATE(D2380,""en"",""pt"")"),"Grande")</f>
        <v>Grande</v>
      </c>
      <c r="D2380" s="3">
        <v>44694</v>
      </c>
      <c r="E2380" s="1">
        <v>9</v>
      </c>
      <c r="F2380" s="2" t="str">
        <f ca="1">IFERROR(__xludf.DUMMYFUNCTION("GOOGLETRANSLATE(I2380,""en"",""pt"")"),"Painel")</f>
        <v>Painel</v>
      </c>
      <c r="G2380" s="1" t="s">
        <v>12232</v>
      </c>
      <c r="H2380" s="1" t="s">
        <v>3482</v>
      </c>
      <c r="I2380" s="1" t="str">
        <f ca="1">IFERROR(__xludf.DUMMYFUNCTION("GOOGLETRANSLATE(O2380,""en"",""pt"")"),"7")</f>
        <v>7</v>
      </c>
      <c r="J2380" s="1" t="str">
        <f ca="1">IFERROR(__xludf.DUMMYFUNCTION("GOOGLETRANSLATE(Q2380,""en"",""pt"")"),"Refrigerado")</f>
        <v>Refrigerado</v>
      </c>
      <c r="K2380" s="3">
        <v>44659</v>
      </c>
      <c r="L2380" s="3">
        <v>44666</v>
      </c>
      <c r="M2380" s="1">
        <v>331</v>
      </c>
      <c r="N2380" s="1" t="s">
        <v>1370</v>
      </c>
      <c r="O2380" s="1" t="s">
        <v>12233</v>
      </c>
      <c r="P2380" s="1">
        <v>307</v>
      </c>
      <c r="Q2380" s="1" t="s">
        <v>12234</v>
      </c>
      <c r="R2380">
        <f t="shared" ca="1" si="37"/>
        <v>1</v>
      </c>
      <c r="S2380">
        <f t="shared" ca="1" si="37"/>
        <v>0</v>
      </c>
    </row>
    <row r="2381" spans="1:19" ht="13.2">
      <c r="A2381" s="1" t="s">
        <v>12235</v>
      </c>
      <c r="B2381" s="1">
        <v>36</v>
      </c>
      <c r="C2381" s="1" t="str">
        <f ca="1">IFERROR(__xludf.DUMMYFUNCTION("GOOGLETRANSLATE(D2381,""en"",""pt"")"),"Médio")</f>
        <v>Médio</v>
      </c>
      <c r="D2381" s="3">
        <v>43695</v>
      </c>
      <c r="E2381" s="1">
        <v>5</v>
      </c>
      <c r="F2381" s="2" t="str">
        <f ca="1">IFERROR(__xludf.DUMMYFUNCTION("GOOGLETRANSLATE(I2381,""en"",""pt"")"),"Sorvete")</f>
        <v>Sorvete</v>
      </c>
      <c r="G2381" s="1" t="s">
        <v>12236</v>
      </c>
      <c r="H2381" s="6">
        <v>45559</v>
      </c>
      <c r="I2381" s="1" t="str">
        <f ca="1">IFERROR(__xludf.DUMMYFUNCTION("GOOGLETRANSLATE(O2381,""en"",""pt"")"),"24")</f>
        <v>24</v>
      </c>
      <c r="J2381" s="1" t="str">
        <f ca="1">IFERROR(__xludf.DUMMYFUNCTION("GOOGLETRANSLATE(Q2381,""en"",""pt"")"),"Congeladas")</f>
        <v>Congeladas</v>
      </c>
      <c r="K2381" s="3">
        <v>43649</v>
      </c>
      <c r="L2381" s="3">
        <v>43673</v>
      </c>
      <c r="M2381" s="1">
        <v>219</v>
      </c>
      <c r="N2381" s="1" t="s">
        <v>11152</v>
      </c>
      <c r="O2381" s="1" t="s">
        <v>12237</v>
      </c>
      <c r="P2381" s="1">
        <v>307</v>
      </c>
      <c r="Q2381" s="1" t="s">
        <v>12238</v>
      </c>
      <c r="R2381">
        <f t="shared" ca="1" si="37"/>
        <v>0</v>
      </c>
      <c r="S2381">
        <f t="shared" ca="1" si="37"/>
        <v>1</v>
      </c>
    </row>
    <row r="2382" spans="1:19" ht="13.2">
      <c r="A2382" s="1" t="s">
        <v>12239</v>
      </c>
      <c r="B2382" s="1">
        <v>52</v>
      </c>
      <c r="C2382" s="1" t="str">
        <f ca="1">IFERROR(__xludf.DUMMYFUNCTION("GOOGLETRANSLATE(D2382,""en"",""pt"")"),"Médio")</f>
        <v>Médio</v>
      </c>
      <c r="D2382" s="3">
        <v>44781</v>
      </c>
      <c r="E2382" s="1">
        <v>5</v>
      </c>
      <c r="F2382" s="2" t="str">
        <f ca="1">IFERROR(__xludf.DUMMYFUNCTION("GOOGLETRANSLATE(I2382,""en"",""pt"")"),"Sorvete")</f>
        <v>Sorvete</v>
      </c>
      <c r="G2382" s="1" t="s">
        <v>12240</v>
      </c>
      <c r="H2382" s="1" t="s">
        <v>12241</v>
      </c>
      <c r="I2382" s="1" t="str">
        <f ca="1">IFERROR(__xludf.DUMMYFUNCTION("GOOGLETRANSLATE(O2382,""en"",""pt"")"),"25")</f>
        <v>25</v>
      </c>
      <c r="J2382" s="1" t="str">
        <f ca="1">IFERROR(__xludf.DUMMYFUNCTION("GOOGLETRANSLATE(Q2382,""en"",""pt"")"),"Congeladas")</f>
        <v>Congeladas</v>
      </c>
      <c r="K2382" s="3">
        <v>44732</v>
      </c>
      <c r="L2382" s="3">
        <v>44757</v>
      </c>
      <c r="M2382" s="1">
        <v>156</v>
      </c>
      <c r="N2382" s="1" t="s">
        <v>12242</v>
      </c>
      <c r="O2382" s="1" t="s">
        <v>12243</v>
      </c>
      <c r="P2382" s="1">
        <v>273</v>
      </c>
      <c r="Q2382" s="1" t="s">
        <v>12244</v>
      </c>
      <c r="R2382">
        <f t="shared" ca="1" si="37"/>
        <v>0</v>
      </c>
      <c r="S2382">
        <f t="shared" ca="1" si="37"/>
        <v>0</v>
      </c>
    </row>
    <row r="2383" spans="1:19" ht="13.2">
      <c r="A2383" s="1" t="s">
        <v>12245</v>
      </c>
      <c r="B2383" s="1">
        <v>46</v>
      </c>
      <c r="C2383" s="1" t="str">
        <f ca="1">IFERROR(__xludf.DUMMYFUNCTION("GOOGLETRANSLATE(D2383,""en"",""pt"")"),"Pequeno")</f>
        <v>Pequeno</v>
      </c>
      <c r="D2383" s="3">
        <v>44144</v>
      </c>
      <c r="E2383" s="1">
        <v>2</v>
      </c>
      <c r="F2383" s="2" t="str">
        <f ca="1">IFERROR(__xludf.DUMMYFUNCTION("GOOGLETRANSLATE(I2383,""en"",""pt"")"),"Manteiga")</f>
        <v>Manteiga</v>
      </c>
      <c r="G2383" s="1" t="s">
        <v>12246</v>
      </c>
      <c r="H2383" s="1" t="s">
        <v>12247</v>
      </c>
      <c r="I2383" s="1" t="str">
        <f ca="1">IFERROR(__xludf.DUMMYFUNCTION("GOOGLETRANSLATE(O2383,""en"",""pt"")"),"26")</f>
        <v>26</v>
      </c>
      <c r="J2383" s="1" t="str">
        <f ca="1">IFERROR(__xludf.DUMMYFUNCTION("GOOGLETRANSLATE(Q2383,""en"",""pt"")"),"Congeladas")</f>
        <v>Congeladas</v>
      </c>
      <c r="K2383" s="3">
        <v>44096</v>
      </c>
      <c r="L2383" s="3">
        <v>44122</v>
      </c>
      <c r="M2383" s="1">
        <v>250</v>
      </c>
      <c r="N2383" s="1" t="s">
        <v>11446</v>
      </c>
      <c r="O2383" s="1" t="s">
        <v>12248</v>
      </c>
      <c r="P2383" s="1">
        <v>633</v>
      </c>
      <c r="Q2383" s="1" t="s">
        <v>12250</v>
      </c>
      <c r="R2383">
        <f t="shared" ca="1" si="37"/>
        <v>1</v>
      </c>
      <c r="S2383">
        <f t="shared" ca="1" si="37"/>
        <v>1</v>
      </c>
    </row>
    <row r="2384" spans="1:19" ht="13.2">
      <c r="A2384" s="1" t="s">
        <v>12251</v>
      </c>
      <c r="B2384" s="1">
        <v>71</v>
      </c>
      <c r="C2384" s="1" t="str">
        <f ca="1">IFERROR(__xludf.DUMMYFUNCTION("GOOGLETRANSLATE(D2384,""en"",""pt"")"),"Grande")</f>
        <v>Grande</v>
      </c>
      <c r="D2384" s="3">
        <v>44426</v>
      </c>
      <c r="E2384" s="1">
        <v>6</v>
      </c>
      <c r="F2384" s="2" t="str">
        <f ca="1">IFERROR(__xludf.DUMMYFUNCTION("GOOGLETRANSLATE(I2384,""en"",""pt"")"),"Coalhada")</f>
        <v>Coalhada</v>
      </c>
      <c r="G2384" s="1" t="s">
        <v>12252</v>
      </c>
      <c r="H2384" s="1" t="s">
        <v>12253</v>
      </c>
      <c r="I2384" s="1" t="str">
        <f ca="1">IFERROR(__xludf.DUMMYFUNCTION("GOOGLETRANSLATE(O2384,""en"",""pt"")"),"7")</f>
        <v>7</v>
      </c>
      <c r="J2384" s="1" t="str">
        <f ca="1">IFERROR(__xludf.DUMMYFUNCTION("GOOGLETRANSLATE(Q2384,""en"",""pt"")"),"Refrigerado")</f>
        <v>Refrigerado</v>
      </c>
      <c r="K2384" s="3">
        <v>44369</v>
      </c>
      <c r="L2384" s="3">
        <v>44376</v>
      </c>
      <c r="M2384" s="1">
        <v>427</v>
      </c>
      <c r="N2384" s="1" t="s">
        <v>12254</v>
      </c>
      <c r="O2384" s="1" t="s">
        <v>12255</v>
      </c>
      <c r="P2384" s="1">
        <v>231</v>
      </c>
      <c r="Q2384" s="1" t="s">
        <v>2473</v>
      </c>
      <c r="R2384">
        <f t="shared" ca="1" si="37"/>
        <v>1</v>
      </c>
      <c r="S2384">
        <f t="shared" ca="1" si="37"/>
        <v>1</v>
      </c>
    </row>
    <row r="2385" spans="1:19" ht="13.2">
      <c r="A2385" s="1" t="s">
        <v>12256</v>
      </c>
      <c r="B2385" s="1">
        <v>31</v>
      </c>
      <c r="C2385" s="1" t="str">
        <f ca="1">IFERROR(__xludf.DUMMYFUNCTION("GOOGLETRANSLATE(D2385,""en"",""pt"")"),"Pequeno")</f>
        <v>Pequeno</v>
      </c>
      <c r="D2385" s="3">
        <v>43872</v>
      </c>
      <c r="E2385" s="1">
        <v>1</v>
      </c>
      <c r="F2385" s="2" t="str">
        <f ca="1">IFERROR(__xludf.DUMMYFUNCTION("GOOGLETRANSLATE(I2385,""en"",""pt"")"),"Leite")</f>
        <v>Leite</v>
      </c>
      <c r="G2385" s="1" t="s">
        <v>12257</v>
      </c>
      <c r="H2385" s="1" t="s">
        <v>2087</v>
      </c>
      <c r="I2385" s="1" t="str">
        <f ca="1">IFERROR(__xludf.DUMMYFUNCTION("GOOGLETRANSLATE(O2385,""en"",""pt"")"),"27")</f>
        <v>27</v>
      </c>
      <c r="J2385" s="1" t="str">
        <f ca="1">IFERROR(__xludf.DUMMYFUNCTION("GOOGLETRANSLATE(Q2385,""en"",""pt"")"),"Pacote Tetra")</f>
        <v>Pacote Tetra</v>
      </c>
      <c r="K2385" s="3">
        <v>43848</v>
      </c>
      <c r="L2385" s="3">
        <v>43875</v>
      </c>
      <c r="M2385" s="1">
        <v>485</v>
      </c>
      <c r="N2385" s="1" t="s">
        <v>12258</v>
      </c>
      <c r="O2385" s="1" t="s">
        <v>12259</v>
      </c>
      <c r="P2385" s="1">
        <v>159</v>
      </c>
      <c r="Q2385" s="1" t="s">
        <v>4537</v>
      </c>
      <c r="R2385">
        <f t="shared" ca="1" si="37"/>
        <v>1</v>
      </c>
      <c r="S2385">
        <f t="shared" ca="1" si="37"/>
        <v>0</v>
      </c>
    </row>
    <row r="2386" spans="1:19" ht="13.2">
      <c r="A2386" s="1" t="s">
        <v>12261</v>
      </c>
      <c r="B2386" s="1">
        <v>56</v>
      </c>
      <c r="C2386" s="1" t="str">
        <f ca="1">IFERROR(__xludf.DUMMYFUNCTION("GOOGLETRANSLATE(D2386,""en"",""pt"")"),"Médio")</f>
        <v>Médio</v>
      </c>
      <c r="D2386" s="3">
        <v>44758</v>
      </c>
      <c r="E2386" s="1">
        <v>9</v>
      </c>
      <c r="F2386" s="2" t="str">
        <f ca="1">IFERROR(__xludf.DUMMYFUNCTION("GOOGLETRANSLATE(I2386,""en"",""pt"")"),"Painel")</f>
        <v>Painel</v>
      </c>
      <c r="G2386" s="1" t="s">
        <v>12262</v>
      </c>
      <c r="H2386" s="1" t="s">
        <v>10212</v>
      </c>
      <c r="I2386" s="1" t="str">
        <f ca="1">IFERROR(__xludf.DUMMYFUNCTION("GOOGLETRANSLATE(O2386,""en"",""pt"")"),"14")</f>
        <v>14</v>
      </c>
      <c r="J2386" s="1" t="str">
        <f ca="1">IFERROR(__xludf.DUMMYFUNCTION("GOOGLETRANSLATE(Q2386,""en"",""pt"")"),"Refrigerado")</f>
        <v>Refrigerado</v>
      </c>
      <c r="K2386" s="3">
        <v>44718</v>
      </c>
      <c r="L2386" s="3">
        <v>44732</v>
      </c>
      <c r="M2386" s="1">
        <v>95</v>
      </c>
      <c r="N2386" s="1" t="s">
        <v>12263</v>
      </c>
      <c r="O2386" s="1" t="s">
        <v>12264</v>
      </c>
      <c r="P2386" s="1">
        <v>107</v>
      </c>
      <c r="Q2386" s="1" t="s">
        <v>7546</v>
      </c>
      <c r="R2386">
        <f t="shared" ca="1" si="37"/>
        <v>0</v>
      </c>
      <c r="S2386">
        <f t="shared" ca="1" si="37"/>
        <v>1</v>
      </c>
    </row>
    <row r="2387" spans="1:19" ht="13.2">
      <c r="A2387" s="1" t="s">
        <v>12265</v>
      </c>
      <c r="B2387" s="1">
        <v>52</v>
      </c>
      <c r="C2387" s="1" t="str">
        <f ca="1">IFERROR(__xludf.DUMMYFUNCTION("GOOGLETRANSLATE(D2387,""en"",""pt"")"),"Pequeno")</f>
        <v>Pequeno</v>
      </c>
      <c r="D2387" s="3">
        <v>43774</v>
      </c>
      <c r="E2387" s="1">
        <v>3</v>
      </c>
      <c r="F2387" s="2" t="str">
        <f ca="1">IFERROR(__xludf.DUMMYFUNCTION("GOOGLETRANSLATE(I2387,""en"",""pt"")"),"Queijo")</f>
        <v>Queijo</v>
      </c>
      <c r="G2387" s="1" t="s">
        <v>12266</v>
      </c>
      <c r="H2387" s="4">
        <v>45378</v>
      </c>
      <c r="I2387" s="1" t="str">
        <f ca="1">IFERROR(__xludf.DUMMYFUNCTION("GOOGLETRANSLATE(O2387,""en"",""pt"")"),"58")</f>
        <v>58</v>
      </c>
      <c r="J2387" s="1" t="str">
        <f ca="1">IFERROR(__xludf.DUMMYFUNCTION("GOOGLETRANSLATE(Q2387,""en"",""pt"")"),"Congeladas")</f>
        <v>Congeladas</v>
      </c>
      <c r="K2387" s="3">
        <v>43772</v>
      </c>
      <c r="L2387" s="3">
        <v>43830</v>
      </c>
      <c r="M2387" s="1">
        <v>638</v>
      </c>
      <c r="N2387" s="1" t="s">
        <v>4567</v>
      </c>
      <c r="O2387" s="1" t="s">
        <v>12267</v>
      </c>
      <c r="P2387" s="1">
        <v>212</v>
      </c>
      <c r="Q2387" s="1" t="s">
        <v>8422</v>
      </c>
      <c r="R2387">
        <f t="shared" ca="1" si="37"/>
        <v>1</v>
      </c>
      <c r="S2387">
        <f t="shared" ca="1" si="37"/>
        <v>0</v>
      </c>
    </row>
    <row r="2388" spans="1:19" ht="13.2">
      <c r="A2388" s="1" t="s">
        <v>12268</v>
      </c>
      <c r="B2388" s="1">
        <v>23</v>
      </c>
      <c r="C2388" s="1" t="str">
        <f ca="1">IFERROR(__xludf.DUMMYFUNCTION("GOOGLETRANSLATE(D2388,""en"",""pt"")"),"Pequeno")</f>
        <v>Pequeno</v>
      </c>
      <c r="D2388" s="3">
        <v>43567</v>
      </c>
      <c r="E2388" s="1">
        <v>1</v>
      </c>
      <c r="F2388" s="2" t="str">
        <f ca="1">IFERROR(__xludf.DUMMYFUNCTION("GOOGLETRANSLATE(I2388,""en"",""pt"")"),"Leite")</f>
        <v>Leite</v>
      </c>
      <c r="G2388" s="1" t="s">
        <v>12269</v>
      </c>
      <c r="H2388" s="1" t="s">
        <v>12270</v>
      </c>
      <c r="I2388" s="1" t="str">
        <f ca="1">IFERROR(__xludf.DUMMYFUNCTION("GOOGLETRANSLATE(O2388,""en"",""pt"")"),"26")</f>
        <v>26</v>
      </c>
      <c r="J2388" s="1" t="str">
        <f ca="1">IFERROR(__xludf.DUMMYFUNCTION("GOOGLETRANSLATE(Q2388,""en"",""pt"")"),"Pacote Tetra")</f>
        <v>Pacote Tetra</v>
      </c>
      <c r="K2388" s="3">
        <v>43544</v>
      </c>
      <c r="L2388" s="3">
        <v>43570</v>
      </c>
      <c r="M2388" s="1">
        <v>762</v>
      </c>
      <c r="N2388" s="1" t="s">
        <v>8707</v>
      </c>
      <c r="O2388" s="1" t="s">
        <v>12271</v>
      </c>
      <c r="P2388" s="1">
        <v>29</v>
      </c>
      <c r="Q2388" s="1" t="s">
        <v>12272</v>
      </c>
      <c r="R2388">
        <f t="shared" ca="1" si="37"/>
        <v>0</v>
      </c>
      <c r="S2388">
        <f t="shared" ca="1" si="37"/>
        <v>1</v>
      </c>
    </row>
    <row r="2389" spans="1:19" ht="13.2">
      <c r="A2389" s="1" t="s">
        <v>12273</v>
      </c>
      <c r="B2389" s="1">
        <v>49</v>
      </c>
      <c r="C2389" s="1" t="str">
        <f ca="1">IFERROR(__xludf.DUMMYFUNCTION("GOOGLETRANSLATE(D2389,""en"",""pt"")"),"Pequeno")</f>
        <v>Pequeno</v>
      </c>
      <c r="D2389" s="3">
        <v>44171</v>
      </c>
      <c r="E2389" s="1">
        <v>8</v>
      </c>
      <c r="F2389" s="2" t="str">
        <f ca="1">IFERROR(__xludf.DUMMYFUNCTION("GOOGLETRANSLATE(I2389,""en"",""pt"")"),"Soro de leite coalhado")</f>
        <v>Soro de leite coalhado</v>
      </c>
      <c r="G2389" s="1" t="s">
        <v>12274</v>
      </c>
      <c r="H2389" s="1" t="s">
        <v>514</v>
      </c>
      <c r="I2389" s="1" t="str">
        <f ca="1">IFERROR(__xludf.DUMMYFUNCTION("GOOGLETRANSLATE(O2389,""en"",""pt"")"),"12")</f>
        <v>12</v>
      </c>
      <c r="J2389" s="1" t="str">
        <f ca="1">IFERROR(__xludf.DUMMYFUNCTION("GOOGLETRANSLATE(Q2389,""en"",""pt"")"),"Refrigerado")</f>
        <v>Refrigerado</v>
      </c>
      <c r="K2389" s="3">
        <v>44140</v>
      </c>
      <c r="L2389" s="3">
        <v>44152</v>
      </c>
      <c r="M2389" s="1">
        <v>25</v>
      </c>
      <c r="N2389" s="1" t="s">
        <v>1303</v>
      </c>
      <c r="O2389" s="1" t="s">
        <v>12275</v>
      </c>
      <c r="P2389" s="1">
        <v>2</v>
      </c>
      <c r="Q2389" s="1" t="s">
        <v>12276</v>
      </c>
      <c r="R2389">
        <f t="shared" ca="1" si="37"/>
        <v>0</v>
      </c>
      <c r="S2389">
        <f t="shared" ca="1" si="37"/>
        <v>1</v>
      </c>
    </row>
    <row r="2390" spans="1:19" ht="13.2">
      <c r="A2390" s="1" t="s">
        <v>12277</v>
      </c>
      <c r="B2390" s="1">
        <v>93</v>
      </c>
      <c r="C2390" s="1" t="str">
        <f ca="1">IFERROR(__xludf.DUMMYFUNCTION("GOOGLETRANSLATE(D2390,""en"",""pt"")"),"Pequeno")</f>
        <v>Pequeno</v>
      </c>
      <c r="D2390" s="3">
        <v>43593</v>
      </c>
      <c r="E2390" s="1">
        <v>7</v>
      </c>
      <c r="F2390" s="2" t="str">
        <f ca="1">IFERROR(__xludf.DUMMYFUNCTION("GOOGLETRANSLATE(I2390,""en"",""pt"")"),"Lassi")</f>
        <v>Lassi</v>
      </c>
      <c r="G2390" s="1" t="s">
        <v>12278</v>
      </c>
      <c r="H2390" s="4">
        <v>45336</v>
      </c>
      <c r="I2390" s="1" t="str">
        <f ca="1">IFERROR(__xludf.DUMMYFUNCTION("GOOGLETRANSLATE(O2390,""en"",""pt"")"),"13")</f>
        <v>13</v>
      </c>
      <c r="J2390" s="1" t="str">
        <f ca="1">IFERROR(__xludf.DUMMYFUNCTION("GOOGLETRANSLATE(Q2390,""en"",""pt"")"),"Refrigerado")</f>
        <v>Refrigerado</v>
      </c>
      <c r="K2390" s="3">
        <v>43536</v>
      </c>
      <c r="L2390" s="3">
        <v>43549</v>
      </c>
      <c r="M2390" s="1">
        <v>39</v>
      </c>
      <c r="N2390" s="1" t="s">
        <v>4208</v>
      </c>
      <c r="O2390" s="1" t="s">
        <v>12279</v>
      </c>
      <c r="P2390" s="1">
        <v>84</v>
      </c>
      <c r="Q2390" s="1" t="s">
        <v>12281</v>
      </c>
      <c r="R2390">
        <f t="shared" ca="1" si="37"/>
        <v>1</v>
      </c>
      <c r="S2390">
        <f t="shared" ca="1" si="37"/>
        <v>1</v>
      </c>
    </row>
    <row r="2391" spans="1:19" ht="13.2">
      <c r="A2391" s="1" t="s">
        <v>12282</v>
      </c>
      <c r="B2391" s="1">
        <v>58</v>
      </c>
      <c r="C2391" s="1" t="str">
        <f ca="1">IFERROR(__xludf.DUMMYFUNCTION("GOOGLETRANSLATE(D2391,""en"",""pt"")"),"Médio")</f>
        <v>Médio</v>
      </c>
      <c r="D2391" s="3">
        <v>43732</v>
      </c>
      <c r="E2391" s="1">
        <v>1</v>
      </c>
      <c r="F2391" s="2" t="str">
        <f ca="1">IFERROR(__xludf.DUMMYFUNCTION("GOOGLETRANSLATE(I2391,""en"",""pt"")"),"Leite")</f>
        <v>Leite</v>
      </c>
      <c r="G2391" s="1" t="s">
        <v>12283</v>
      </c>
      <c r="H2391" s="1" t="s">
        <v>6751</v>
      </c>
      <c r="I2391" s="1" t="str">
        <f ca="1">IFERROR(__xludf.DUMMYFUNCTION("GOOGLETRANSLATE(O2391,""en"",""pt"")"),"1")</f>
        <v>1</v>
      </c>
      <c r="J2391" s="1" t="str">
        <f ca="1">IFERROR(__xludf.DUMMYFUNCTION("GOOGLETRANSLATE(Q2391,""en"",""pt"")"),"Pacote de polietileno")</f>
        <v>Pacote de polietileno</v>
      </c>
      <c r="K2391" s="3">
        <v>43721</v>
      </c>
      <c r="L2391" s="3">
        <v>43722</v>
      </c>
      <c r="M2391" s="1">
        <v>153</v>
      </c>
      <c r="N2391" s="1" t="s">
        <v>2407</v>
      </c>
      <c r="O2391" s="7">
        <v>2827861</v>
      </c>
      <c r="P2391" s="1">
        <v>194</v>
      </c>
      <c r="Q2391" s="1" t="s">
        <v>2039</v>
      </c>
      <c r="R2391">
        <f t="shared" ca="1" si="37"/>
        <v>1</v>
      </c>
      <c r="S2391">
        <f t="shared" ca="1" si="37"/>
        <v>1</v>
      </c>
    </row>
    <row r="2392" spans="1:19" ht="13.2">
      <c r="A2392" s="1" t="s">
        <v>1864</v>
      </c>
      <c r="B2392" s="1">
        <v>54</v>
      </c>
      <c r="C2392" s="1" t="str">
        <f ca="1">IFERROR(__xludf.DUMMYFUNCTION("GOOGLETRANSLATE(D2392,""en"",""pt"")"),"Médio")</f>
        <v>Médio</v>
      </c>
      <c r="D2392" s="3">
        <v>44159</v>
      </c>
      <c r="E2392" s="1">
        <v>1</v>
      </c>
      <c r="F2392" s="2" t="str">
        <f ca="1">IFERROR(__xludf.DUMMYFUNCTION("GOOGLETRANSLATE(I2392,""en"",""pt"")"),"Leite")</f>
        <v>Leite</v>
      </c>
      <c r="G2392" s="1" t="s">
        <v>10045</v>
      </c>
      <c r="H2392" s="6">
        <v>45424</v>
      </c>
      <c r="I2392" s="1" t="str">
        <f ca="1">IFERROR(__xludf.DUMMYFUNCTION("GOOGLETRANSLATE(O2392,""en"",""pt"")"),"23")</f>
        <v>23</v>
      </c>
      <c r="J2392" s="1" t="str">
        <f ca="1">IFERROR(__xludf.DUMMYFUNCTION("GOOGLETRANSLATE(Q2392,""en"",""pt"")"),"Pacote Tetra")</f>
        <v>Pacote Tetra</v>
      </c>
      <c r="K2392" s="3">
        <v>44116</v>
      </c>
      <c r="L2392" s="3">
        <v>44139</v>
      </c>
      <c r="M2392" s="1">
        <v>887</v>
      </c>
      <c r="N2392" s="6">
        <v>45489</v>
      </c>
      <c r="O2392" s="1" t="s">
        <v>12284</v>
      </c>
      <c r="P2392" s="1">
        <v>8</v>
      </c>
      <c r="Q2392" s="1" t="s">
        <v>12286</v>
      </c>
      <c r="R2392">
        <f t="shared" ca="1" si="37"/>
        <v>1</v>
      </c>
      <c r="S2392">
        <f t="shared" ca="1" si="37"/>
        <v>0</v>
      </c>
    </row>
    <row r="2393" spans="1:19" ht="13.2">
      <c r="A2393" s="1" t="s">
        <v>12287</v>
      </c>
      <c r="B2393" s="1">
        <v>12</v>
      </c>
      <c r="C2393" s="1" t="str">
        <f ca="1">IFERROR(__xludf.DUMMYFUNCTION("GOOGLETRANSLATE(D2393,""en"",""pt"")"),"Pequeno")</f>
        <v>Pequeno</v>
      </c>
      <c r="D2393" s="3">
        <v>44252</v>
      </c>
      <c r="E2393" s="1">
        <v>6</v>
      </c>
      <c r="F2393" s="2" t="str">
        <f ca="1">IFERROR(__xludf.DUMMYFUNCTION("GOOGLETRANSLATE(I2393,""en"",""pt"")"),"Coalhada")</f>
        <v>Coalhada</v>
      </c>
      <c r="G2393" s="1" t="s">
        <v>12288</v>
      </c>
      <c r="H2393" s="1" t="s">
        <v>5811</v>
      </c>
      <c r="I2393" s="1" t="str">
        <f ca="1">IFERROR(__xludf.DUMMYFUNCTION("GOOGLETRANSLATE(O2393,""en"",""pt"")"),"5")</f>
        <v>5</v>
      </c>
      <c r="J2393" s="1" t="str">
        <f ca="1">IFERROR(__xludf.DUMMYFUNCTION("GOOGLETRANSLATE(Q2393,""en"",""pt"")"),"Refrigerado")</f>
        <v>Refrigerado</v>
      </c>
      <c r="K2393" s="3">
        <v>44199</v>
      </c>
      <c r="L2393" s="3">
        <v>44204</v>
      </c>
      <c r="M2393" s="1">
        <v>348</v>
      </c>
      <c r="N2393" s="1" t="s">
        <v>4069</v>
      </c>
      <c r="O2393" s="1" t="s">
        <v>12289</v>
      </c>
      <c r="P2393" s="1">
        <v>525</v>
      </c>
      <c r="Q2393" s="1" t="s">
        <v>12291</v>
      </c>
      <c r="R2393">
        <f t="shared" ca="1" si="37"/>
        <v>1</v>
      </c>
      <c r="S2393">
        <f t="shared" ca="1" si="37"/>
        <v>1</v>
      </c>
    </row>
    <row r="2394" spans="1:19" ht="13.2">
      <c r="A2394" s="1" t="s">
        <v>12292</v>
      </c>
      <c r="B2394" s="1">
        <v>20</v>
      </c>
      <c r="C2394" s="1" t="str">
        <f ca="1">IFERROR(__xludf.DUMMYFUNCTION("GOOGLETRANSLATE(D2394,""en"",""pt"")"),"Grande")</f>
        <v>Grande</v>
      </c>
      <c r="D2394" s="3">
        <v>43743</v>
      </c>
      <c r="E2394" s="1">
        <v>1</v>
      </c>
      <c r="F2394" s="2" t="str">
        <f ca="1">IFERROR(__xludf.DUMMYFUNCTION("GOOGLETRANSLATE(I2394,""en"",""pt"")"),"Leite")</f>
        <v>Leite</v>
      </c>
      <c r="G2394" s="1" t="s">
        <v>12293</v>
      </c>
      <c r="H2394" s="1" t="s">
        <v>3764</v>
      </c>
      <c r="I2394" s="1" t="str">
        <f ca="1">IFERROR(__xludf.DUMMYFUNCTION("GOOGLETRANSLATE(O2394,""en"",""pt"")"),"2")</f>
        <v>2</v>
      </c>
      <c r="J2394" s="1" t="str">
        <f ca="1">IFERROR(__xludf.DUMMYFUNCTION("GOOGLETRANSLATE(Q2394,""en"",""pt"")"),"Pacote de polietileno")</f>
        <v>Pacote de polietileno</v>
      </c>
      <c r="K2394" s="3">
        <v>43693</v>
      </c>
      <c r="L2394" s="3">
        <v>43695</v>
      </c>
      <c r="M2394" s="1">
        <v>282</v>
      </c>
      <c r="N2394" s="1" t="s">
        <v>998</v>
      </c>
      <c r="O2394" s="1" t="s">
        <v>12294</v>
      </c>
      <c r="P2394" s="1">
        <v>138</v>
      </c>
      <c r="Q2394" s="1" t="s">
        <v>5227</v>
      </c>
      <c r="R2394">
        <f t="shared" ca="1" si="37"/>
        <v>0</v>
      </c>
      <c r="S2394">
        <f t="shared" ca="1" si="37"/>
        <v>0</v>
      </c>
    </row>
    <row r="2395" spans="1:19" ht="13.2">
      <c r="A2395" s="1" t="s">
        <v>12295</v>
      </c>
      <c r="B2395" s="1">
        <v>24</v>
      </c>
      <c r="C2395" s="1" t="str">
        <f ca="1">IFERROR(__xludf.DUMMYFUNCTION("GOOGLETRANSLATE(D2395,""en"",""pt"")"),"Médio")</f>
        <v>Médio</v>
      </c>
      <c r="D2395" s="3">
        <v>44822</v>
      </c>
      <c r="E2395" s="1">
        <v>8</v>
      </c>
      <c r="F2395" s="2" t="str">
        <f ca="1">IFERROR(__xludf.DUMMYFUNCTION("GOOGLETRANSLATE(I2395,""en"",""pt"")"),"Soro de leite coalhado")</f>
        <v>Soro de leite coalhado</v>
      </c>
      <c r="G2395" s="1" t="s">
        <v>12296</v>
      </c>
      <c r="H2395" s="1" t="s">
        <v>12297</v>
      </c>
      <c r="I2395" s="1" t="str">
        <f ca="1">IFERROR(__xludf.DUMMYFUNCTION("GOOGLETRANSLATE(O2395,""en"",""pt"")"),"10")</f>
        <v>10</v>
      </c>
      <c r="J2395" s="1" t="str">
        <f ca="1">IFERROR(__xludf.DUMMYFUNCTION("GOOGLETRANSLATE(Q2395,""en"",""pt"")"),"Refrigerado")</f>
        <v>Refrigerado</v>
      </c>
      <c r="K2395" s="3">
        <v>44811</v>
      </c>
      <c r="L2395" s="3">
        <v>44821</v>
      </c>
      <c r="M2395" s="1">
        <v>346</v>
      </c>
      <c r="N2395" s="1" t="s">
        <v>12298</v>
      </c>
      <c r="O2395" s="1" t="s">
        <v>12299</v>
      </c>
      <c r="P2395" s="1">
        <v>168</v>
      </c>
      <c r="Q2395" s="1" t="s">
        <v>12300</v>
      </c>
      <c r="R2395">
        <f t="shared" ca="1" si="37"/>
        <v>1</v>
      </c>
      <c r="S2395">
        <f t="shared" ca="1" si="37"/>
        <v>0</v>
      </c>
    </row>
    <row r="2396" spans="1:19" ht="13.2">
      <c r="A2396" s="1" t="s">
        <v>12301</v>
      </c>
      <c r="B2396" s="1">
        <v>27</v>
      </c>
      <c r="C2396" s="1" t="str">
        <f ca="1">IFERROR(__xludf.DUMMYFUNCTION("GOOGLETRANSLATE(D2396,""en"",""pt"")"),"Médio")</f>
        <v>Médio</v>
      </c>
      <c r="D2396" s="3">
        <v>44574</v>
      </c>
      <c r="E2396" s="1">
        <v>7</v>
      </c>
      <c r="F2396" s="2" t="str">
        <f ca="1">IFERROR(__xludf.DUMMYFUNCTION("GOOGLETRANSLATE(I2396,""en"",""pt"")"),"Lassi")</f>
        <v>Lassi</v>
      </c>
      <c r="G2396" s="1" t="s">
        <v>1789</v>
      </c>
      <c r="H2396" s="1" t="s">
        <v>11682</v>
      </c>
      <c r="I2396" s="1" t="str">
        <f ca="1">IFERROR(__xludf.DUMMYFUNCTION("GOOGLETRANSLATE(O2396,""en"",""pt"")"),"14")</f>
        <v>14</v>
      </c>
      <c r="J2396" s="1" t="str">
        <f ca="1">IFERROR(__xludf.DUMMYFUNCTION("GOOGLETRANSLATE(Q2396,""en"",""pt"")"),"Refrigerado")</f>
        <v>Refrigerado</v>
      </c>
      <c r="K2396" s="3">
        <v>44565</v>
      </c>
      <c r="L2396" s="3">
        <v>44579</v>
      </c>
      <c r="M2396" s="1">
        <v>410</v>
      </c>
      <c r="N2396" s="1" t="s">
        <v>4736</v>
      </c>
      <c r="O2396" s="1" t="s">
        <v>12302</v>
      </c>
      <c r="P2396" s="1">
        <v>140</v>
      </c>
      <c r="Q2396" s="1" t="s">
        <v>12303</v>
      </c>
      <c r="R2396">
        <f t="shared" ca="1" si="37"/>
        <v>0</v>
      </c>
      <c r="S2396">
        <f t="shared" ca="1" si="37"/>
        <v>0</v>
      </c>
    </row>
    <row r="2397" spans="1:19" ht="13.2">
      <c r="A2397" s="1" t="s">
        <v>12304</v>
      </c>
      <c r="B2397" s="1">
        <v>28</v>
      </c>
      <c r="C2397" s="1" t="str">
        <f ca="1">IFERROR(__xludf.DUMMYFUNCTION("GOOGLETRANSLATE(D2397,""en"",""pt"")"),"Grande")</f>
        <v>Grande</v>
      </c>
      <c r="D2397" s="3">
        <v>44123</v>
      </c>
      <c r="E2397" s="1">
        <v>4</v>
      </c>
      <c r="F2397" s="2" t="str">
        <f ca="1">IFERROR(__xludf.DUMMYFUNCTION("GOOGLETRANSLATE(I2397,""en"",""pt"")"),"Iogurte")</f>
        <v>Iogurte</v>
      </c>
      <c r="G2397" s="1" t="s">
        <v>12305</v>
      </c>
      <c r="H2397" s="1" t="s">
        <v>12306</v>
      </c>
      <c r="I2397" s="1" t="str">
        <f ca="1">IFERROR(__xludf.DUMMYFUNCTION("GOOGLETRANSLATE(O2397,""en"",""pt"")"),"26")</f>
        <v>26</v>
      </c>
      <c r="J2397" s="1" t="str">
        <f ca="1">IFERROR(__xludf.DUMMYFUNCTION("GOOGLETRANSLATE(Q2397,""en"",""pt"")"),"Refrigerado")</f>
        <v>Refrigerado</v>
      </c>
      <c r="K2397" s="3">
        <v>44079</v>
      </c>
      <c r="L2397" s="3">
        <v>44105</v>
      </c>
      <c r="M2397" s="1">
        <v>135</v>
      </c>
      <c r="N2397" s="1" t="s">
        <v>5730</v>
      </c>
      <c r="O2397" s="1" t="s">
        <v>12307</v>
      </c>
      <c r="P2397" s="1">
        <v>414</v>
      </c>
      <c r="Q2397" s="1" t="s">
        <v>2339</v>
      </c>
      <c r="R2397">
        <f t="shared" ca="1" si="37"/>
        <v>0</v>
      </c>
      <c r="S2397">
        <f t="shared" ca="1" si="37"/>
        <v>0</v>
      </c>
    </row>
    <row r="2398" spans="1:19" ht="13.2">
      <c r="A2398" s="1" t="s">
        <v>12309</v>
      </c>
      <c r="B2398" s="1">
        <v>80</v>
      </c>
      <c r="C2398" s="1" t="str">
        <f ca="1">IFERROR(__xludf.DUMMYFUNCTION("GOOGLETRANSLATE(D2398,""en"",""pt"")"),"Pequeno")</f>
        <v>Pequeno</v>
      </c>
      <c r="D2398" s="3">
        <v>44147</v>
      </c>
      <c r="E2398" s="1">
        <v>7</v>
      </c>
      <c r="F2398" s="2" t="str">
        <f ca="1">IFERROR(__xludf.DUMMYFUNCTION("GOOGLETRANSLATE(I2398,""en"",""pt"")"),"Lassi")</f>
        <v>Lassi</v>
      </c>
      <c r="G2398" s="1" t="s">
        <v>12310</v>
      </c>
      <c r="H2398" s="1" t="s">
        <v>12311</v>
      </c>
      <c r="I2398" s="1" t="str">
        <f ca="1">IFERROR(__xludf.DUMMYFUNCTION("GOOGLETRANSLATE(O2398,""en"",""pt"")"),"12")</f>
        <v>12</v>
      </c>
      <c r="J2398" s="1" t="str">
        <f ca="1">IFERROR(__xludf.DUMMYFUNCTION("GOOGLETRANSLATE(Q2398,""en"",""pt"")"),"Refrigerado")</f>
        <v>Refrigerado</v>
      </c>
      <c r="K2398" s="3">
        <v>44087</v>
      </c>
      <c r="L2398" s="3">
        <v>44099</v>
      </c>
      <c r="M2398" s="1">
        <v>71</v>
      </c>
      <c r="N2398" s="1" t="s">
        <v>12312</v>
      </c>
      <c r="O2398" s="5">
        <v>1751399</v>
      </c>
      <c r="P2398" s="1">
        <v>29</v>
      </c>
      <c r="Q2398" s="1" t="s">
        <v>12314</v>
      </c>
      <c r="R2398">
        <f t="shared" ca="1" si="37"/>
        <v>1</v>
      </c>
      <c r="S2398">
        <f t="shared" ca="1" si="37"/>
        <v>1</v>
      </c>
    </row>
    <row r="2399" spans="1:19" ht="13.2">
      <c r="A2399" s="1" t="s">
        <v>5369</v>
      </c>
      <c r="B2399" s="1">
        <v>69</v>
      </c>
      <c r="C2399" s="1" t="str">
        <f ca="1">IFERROR(__xludf.DUMMYFUNCTION("GOOGLETRANSLATE(D2399,""en"",""pt"")"),"Grande")</f>
        <v>Grande</v>
      </c>
      <c r="D2399" s="3">
        <v>43499</v>
      </c>
      <c r="E2399" s="1">
        <v>3</v>
      </c>
      <c r="F2399" s="2" t="str">
        <f ca="1">IFERROR(__xludf.DUMMYFUNCTION("GOOGLETRANSLATE(I2399,""en"",""pt"")"),"Queijo")</f>
        <v>Queijo</v>
      </c>
      <c r="G2399" s="1" t="s">
        <v>12315</v>
      </c>
      <c r="H2399" s="1" t="s">
        <v>12316</v>
      </c>
      <c r="I2399" s="1" t="str">
        <f ca="1">IFERROR(__xludf.DUMMYFUNCTION("GOOGLETRANSLATE(O2399,""en"",""pt"")"),"82")</f>
        <v>82</v>
      </c>
      <c r="J2399" s="1" t="str">
        <f ca="1">IFERROR(__xludf.DUMMYFUNCTION("GOOGLETRANSLATE(Q2399,""en"",""pt"")"),"Refrigerado")</f>
        <v>Refrigerado</v>
      </c>
      <c r="K2399" s="3">
        <v>43472</v>
      </c>
      <c r="L2399" s="3">
        <v>43554</v>
      </c>
      <c r="M2399" s="1">
        <v>71</v>
      </c>
      <c r="N2399" s="1" t="s">
        <v>3482</v>
      </c>
      <c r="O2399" s="1" t="s">
        <v>12317</v>
      </c>
      <c r="P2399" s="1">
        <v>182</v>
      </c>
      <c r="Q2399" s="1" t="s">
        <v>5893</v>
      </c>
      <c r="R2399">
        <f t="shared" ca="1" si="37"/>
        <v>1</v>
      </c>
      <c r="S2399">
        <f t="shared" ca="1" si="37"/>
        <v>1</v>
      </c>
    </row>
    <row r="2400" spans="1:19" ht="13.2">
      <c r="A2400" s="1" t="s">
        <v>12318</v>
      </c>
      <c r="B2400" s="1">
        <v>23</v>
      </c>
      <c r="C2400" s="1" t="str">
        <f ca="1">IFERROR(__xludf.DUMMYFUNCTION("GOOGLETRANSLATE(D2400,""en"",""pt"")"),"Grande")</f>
        <v>Grande</v>
      </c>
      <c r="D2400" s="3">
        <v>43500</v>
      </c>
      <c r="E2400" s="1">
        <v>7</v>
      </c>
      <c r="F2400" s="2" t="str">
        <f ca="1">IFERROR(__xludf.DUMMYFUNCTION("GOOGLETRANSLATE(I2400,""en"",""pt"")"),"Lassi")</f>
        <v>Lassi</v>
      </c>
      <c r="G2400" s="1" t="s">
        <v>12319</v>
      </c>
      <c r="H2400" s="4">
        <v>45460</v>
      </c>
      <c r="I2400" s="1" t="str">
        <f ca="1">IFERROR(__xludf.DUMMYFUNCTION("GOOGLETRANSLATE(O2400,""en"",""pt"")"),"15")</f>
        <v>15</v>
      </c>
      <c r="J2400" s="1" t="str">
        <f ca="1">IFERROR(__xludf.DUMMYFUNCTION("GOOGLETRANSLATE(Q2400,""en"",""pt"")"),"Refrigerado")</f>
        <v>Refrigerado</v>
      </c>
      <c r="K2400" s="3">
        <v>43496</v>
      </c>
      <c r="L2400" s="3">
        <v>43511</v>
      </c>
      <c r="M2400" s="1">
        <v>524</v>
      </c>
      <c r="N2400" s="1" t="s">
        <v>6637</v>
      </c>
      <c r="O2400" s="7">
        <v>1874639</v>
      </c>
      <c r="P2400" s="1">
        <v>259</v>
      </c>
      <c r="Q2400" s="1" t="s">
        <v>12320</v>
      </c>
      <c r="R2400">
        <f t="shared" ca="1" si="37"/>
        <v>1</v>
      </c>
      <c r="S2400">
        <f t="shared" ca="1" si="37"/>
        <v>1</v>
      </c>
    </row>
    <row r="2401" spans="1:19" ht="13.2">
      <c r="A2401" s="1" t="s">
        <v>12321</v>
      </c>
      <c r="B2401" s="1">
        <v>51</v>
      </c>
      <c r="C2401" s="1" t="str">
        <f ca="1">IFERROR(__xludf.DUMMYFUNCTION("GOOGLETRANSLATE(D2401,""en"",""pt"")"),"Grande")</f>
        <v>Grande</v>
      </c>
      <c r="D2401" s="3">
        <v>44235</v>
      </c>
      <c r="E2401" s="1">
        <v>4</v>
      </c>
      <c r="F2401" s="2" t="str">
        <f ca="1">IFERROR(__xludf.DUMMYFUNCTION("GOOGLETRANSLATE(I2401,""en"",""pt"")"),"Iogurte")</f>
        <v>Iogurte</v>
      </c>
      <c r="G2401" s="1" t="s">
        <v>12322</v>
      </c>
      <c r="H2401" s="1" t="s">
        <v>3738</v>
      </c>
      <c r="I2401" s="1" t="str">
        <f ca="1">IFERROR(__xludf.DUMMYFUNCTION("GOOGLETRANSLATE(O2401,""en"",""pt"")"),"27")</f>
        <v>27</v>
      </c>
      <c r="J2401" s="1" t="str">
        <f ca="1">IFERROR(__xludf.DUMMYFUNCTION("GOOGLETRANSLATE(Q2401,""en"",""pt"")"),"Congeladas")</f>
        <v>Congeladas</v>
      </c>
      <c r="K2401" s="3">
        <v>44188</v>
      </c>
      <c r="L2401" s="3">
        <v>44215</v>
      </c>
      <c r="M2401" s="1">
        <v>82</v>
      </c>
      <c r="N2401" s="1" t="s">
        <v>1944</v>
      </c>
      <c r="O2401" s="7" t="s">
        <v>12323</v>
      </c>
      <c r="P2401" s="1">
        <v>479</v>
      </c>
      <c r="Q2401" s="1" t="s">
        <v>12324</v>
      </c>
      <c r="R2401">
        <f t="shared" ca="1" si="37"/>
        <v>1</v>
      </c>
      <c r="S2401">
        <f t="shared" ca="1" si="37"/>
        <v>0</v>
      </c>
    </row>
    <row r="2402" spans="1:19" ht="13.2">
      <c r="A2402" s="1" t="s">
        <v>12325</v>
      </c>
      <c r="B2402" s="1">
        <v>95</v>
      </c>
      <c r="C2402" s="1" t="str">
        <f ca="1">IFERROR(__xludf.DUMMYFUNCTION("GOOGLETRANSLATE(D2402,""en"",""pt"")"),"Médio")</f>
        <v>Médio</v>
      </c>
      <c r="D2402" s="3">
        <v>44808</v>
      </c>
      <c r="E2402" s="1">
        <v>10</v>
      </c>
      <c r="F2402" s="2" t="str">
        <f ca="1">IFERROR(__xludf.DUMMYFUNCTION("GOOGLETRANSLATE(I2402,""en"",""pt"")"),"ghee")</f>
        <v>ghee</v>
      </c>
      <c r="G2402" s="1" t="s">
        <v>12326</v>
      </c>
      <c r="H2402" s="1" t="s">
        <v>12327</v>
      </c>
      <c r="I2402" s="1" t="str">
        <f ca="1">IFERROR(__xludf.DUMMYFUNCTION("GOOGLETRANSLATE(O2402,""en"",""pt"")"),"83")</f>
        <v>83</v>
      </c>
      <c r="J2402" s="1" t="str">
        <f ca="1">IFERROR(__xludf.DUMMYFUNCTION("GOOGLETRANSLATE(Q2402,""en"",""pt"")"),"Ambiente")</f>
        <v>Ambiente</v>
      </c>
      <c r="K2402" s="3">
        <v>44792</v>
      </c>
      <c r="L2402" s="3">
        <v>44875</v>
      </c>
      <c r="M2402" s="1">
        <v>288</v>
      </c>
      <c r="N2402" s="1" t="s">
        <v>10957</v>
      </c>
      <c r="O2402" s="5">
        <v>1656955</v>
      </c>
      <c r="P2402" s="1">
        <v>68</v>
      </c>
      <c r="Q2402" s="1" t="s">
        <v>12328</v>
      </c>
      <c r="R2402">
        <f t="shared" ca="1" si="37"/>
        <v>0</v>
      </c>
      <c r="S2402">
        <f t="shared" ca="1" si="37"/>
        <v>1</v>
      </c>
    </row>
    <row r="2403" spans="1:19" ht="13.2">
      <c r="A2403" s="1" t="s">
        <v>12329</v>
      </c>
      <c r="B2403" s="1">
        <v>72</v>
      </c>
      <c r="C2403" s="1" t="str">
        <f ca="1">IFERROR(__xludf.DUMMYFUNCTION("GOOGLETRANSLATE(D2403,""en"",""pt"")"),"Grande")</f>
        <v>Grande</v>
      </c>
      <c r="D2403" s="3">
        <v>44092</v>
      </c>
      <c r="E2403" s="1">
        <v>8</v>
      </c>
      <c r="F2403" s="2" t="str">
        <f ca="1">IFERROR(__xludf.DUMMYFUNCTION("GOOGLETRANSLATE(I2403,""en"",""pt"")"),"Soro de leite coalhado")</f>
        <v>Soro de leite coalhado</v>
      </c>
      <c r="G2403" s="1" t="s">
        <v>12330</v>
      </c>
      <c r="H2403" s="1" t="s">
        <v>2130</v>
      </c>
      <c r="I2403" s="1" t="str">
        <f ca="1">IFERROR(__xludf.DUMMYFUNCTION("GOOGLETRANSLATE(O2403,""en"",""pt"")"),"9")</f>
        <v>9</v>
      </c>
      <c r="J2403" s="1" t="str">
        <f ca="1">IFERROR(__xludf.DUMMYFUNCTION("GOOGLETRANSLATE(Q2403,""en"",""pt"")"),"Refrigerado")</f>
        <v>Refrigerado</v>
      </c>
      <c r="K2403" s="3">
        <v>44067</v>
      </c>
      <c r="L2403" s="3">
        <v>44076</v>
      </c>
      <c r="M2403" s="1">
        <v>310</v>
      </c>
      <c r="N2403" s="1" t="s">
        <v>12331</v>
      </c>
      <c r="O2403" s="1" t="s">
        <v>12332</v>
      </c>
      <c r="P2403" s="1">
        <v>98</v>
      </c>
      <c r="Q2403" s="1" t="s">
        <v>12333</v>
      </c>
      <c r="R2403">
        <f t="shared" ca="1" si="37"/>
        <v>0</v>
      </c>
      <c r="S2403">
        <f t="shared" ca="1" si="37"/>
        <v>0</v>
      </c>
    </row>
    <row r="2404" spans="1:19" ht="13.2">
      <c r="A2404" s="1" t="s">
        <v>12334</v>
      </c>
      <c r="B2404" s="1">
        <v>100</v>
      </c>
      <c r="C2404" s="1" t="str">
        <f ca="1">IFERROR(__xludf.DUMMYFUNCTION("GOOGLETRANSLATE(D2404,""en"",""pt"")"),"Médio")</f>
        <v>Médio</v>
      </c>
      <c r="D2404" s="3">
        <v>44657</v>
      </c>
      <c r="E2404" s="1">
        <v>5</v>
      </c>
      <c r="F2404" s="2" t="str">
        <f ca="1">IFERROR(__xludf.DUMMYFUNCTION("GOOGLETRANSLATE(I2404,""en"",""pt"")"),"Sorvete")</f>
        <v>Sorvete</v>
      </c>
      <c r="G2404" s="1" t="s">
        <v>12335</v>
      </c>
      <c r="H2404" s="1" t="s">
        <v>6598</v>
      </c>
      <c r="I2404" s="1" t="str">
        <f ca="1">IFERROR(__xludf.DUMMYFUNCTION("GOOGLETRANSLATE(O2404,""en"",""pt"")"),"26")</f>
        <v>26</v>
      </c>
      <c r="J2404" s="1" t="str">
        <f ca="1">IFERROR(__xludf.DUMMYFUNCTION("GOOGLETRANSLATE(Q2404,""en"",""pt"")"),"Congeladas")</f>
        <v>Congeladas</v>
      </c>
      <c r="K2404" s="3">
        <v>44656</v>
      </c>
      <c r="L2404" s="3">
        <v>44682</v>
      </c>
      <c r="M2404" s="1">
        <v>33</v>
      </c>
      <c r="N2404" s="1" t="s">
        <v>581</v>
      </c>
      <c r="O2404" s="1" t="s">
        <v>12336</v>
      </c>
      <c r="P2404" s="1">
        <v>695</v>
      </c>
      <c r="Q2404" s="1" t="s">
        <v>12337</v>
      </c>
      <c r="R2404">
        <f t="shared" ca="1" si="37"/>
        <v>0</v>
      </c>
      <c r="S2404">
        <f t="shared" ca="1" si="37"/>
        <v>0</v>
      </c>
    </row>
    <row r="2405" spans="1:19" ht="13.2">
      <c r="A2405" s="1" t="s">
        <v>12338</v>
      </c>
      <c r="B2405" s="1">
        <v>77</v>
      </c>
      <c r="C2405" s="1" t="str">
        <f ca="1">IFERROR(__xludf.DUMMYFUNCTION("GOOGLETRANSLATE(D2405,""en"",""pt"")"),"Pequeno")</f>
        <v>Pequeno</v>
      </c>
      <c r="D2405" s="3">
        <v>44734</v>
      </c>
      <c r="E2405" s="1">
        <v>8</v>
      </c>
      <c r="F2405" s="2" t="str">
        <f ca="1">IFERROR(__xludf.DUMMYFUNCTION("GOOGLETRANSLATE(I2405,""en"",""pt"")"),"Soro de leite coalhado")</f>
        <v>Soro de leite coalhado</v>
      </c>
      <c r="G2405" s="1" t="s">
        <v>12339</v>
      </c>
      <c r="H2405" s="1" t="s">
        <v>9603</v>
      </c>
      <c r="I2405" s="1" t="str">
        <f ca="1">IFERROR(__xludf.DUMMYFUNCTION("GOOGLETRANSLATE(O2405,""en"",""pt"")"),"10")</f>
        <v>10</v>
      </c>
      <c r="J2405" s="1" t="str">
        <f ca="1">IFERROR(__xludf.DUMMYFUNCTION("GOOGLETRANSLATE(Q2405,""en"",""pt"")"),"Refrigerado")</f>
        <v>Refrigerado</v>
      </c>
      <c r="K2405" s="3">
        <v>44710</v>
      </c>
      <c r="L2405" s="3">
        <v>44720</v>
      </c>
      <c r="M2405" s="1">
        <v>118</v>
      </c>
      <c r="N2405" s="1" t="s">
        <v>1296</v>
      </c>
      <c r="O2405" s="1" t="s">
        <v>12340</v>
      </c>
      <c r="P2405" s="1">
        <v>46</v>
      </c>
      <c r="Q2405" s="1" t="s">
        <v>5333</v>
      </c>
      <c r="R2405">
        <f t="shared" ca="1" si="37"/>
        <v>1</v>
      </c>
      <c r="S2405">
        <f t="shared" ca="1" si="37"/>
        <v>0</v>
      </c>
    </row>
    <row r="2406" spans="1:19" ht="13.2">
      <c r="A2406" s="1" t="s">
        <v>12341</v>
      </c>
      <c r="B2406" s="1">
        <v>58</v>
      </c>
      <c r="C2406" s="1" t="str">
        <f ca="1">IFERROR(__xludf.DUMMYFUNCTION("GOOGLETRANSLATE(D2406,""en"",""pt"")"),"Médio")</f>
        <v>Médio</v>
      </c>
      <c r="D2406" s="3">
        <v>43843</v>
      </c>
      <c r="E2406" s="1">
        <v>6</v>
      </c>
      <c r="F2406" s="2" t="str">
        <f ca="1">IFERROR(__xludf.DUMMYFUNCTION("GOOGLETRANSLATE(I2406,""en"",""pt"")"),"Coalhada")</f>
        <v>Coalhada</v>
      </c>
      <c r="G2406" s="1" t="s">
        <v>12342</v>
      </c>
      <c r="H2406" s="1" t="s">
        <v>11961</v>
      </c>
      <c r="I2406" s="1" t="str">
        <f ca="1">IFERROR(__xludf.DUMMYFUNCTION("GOOGLETRANSLATE(O2406,""en"",""pt"")"),"6")</f>
        <v>6</v>
      </c>
      <c r="J2406" s="1" t="str">
        <f ca="1">IFERROR(__xludf.DUMMYFUNCTION("GOOGLETRANSLATE(Q2406,""en"",""pt"")"),"Refrigerado")</f>
        <v>Refrigerado</v>
      </c>
      <c r="K2406" s="3">
        <v>43840</v>
      </c>
      <c r="L2406" s="3">
        <v>43846</v>
      </c>
      <c r="M2406" s="1">
        <v>60</v>
      </c>
      <c r="N2406" s="1" t="s">
        <v>8775</v>
      </c>
      <c r="O2406" s="5">
        <v>75819</v>
      </c>
      <c r="P2406" s="1">
        <v>148</v>
      </c>
      <c r="Q2406" s="1" t="s">
        <v>6610</v>
      </c>
      <c r="R2406">
        <f t="shared" ca="1" si="37"/>
        <v>0</v>
      </c>
      <c r="S2406">
        <f t="shared" ca="1" si="37"/>
        <v>1</v>
      </c>
    </row>
    <row r="2407" spans="1:19" ht="13.2">
      <c r="A2407" s="1" t="s">
        <v>12343</v>
      </c>
      <c r="B2407" s="1">
        <v>61</v>
      </c>
      <c r="C2407" s="1" t="str">
        <f ca="1">IFERROR(__xludf.DUMMYFUNCTION("GOOGLETRANSLATE(D2407,""en"",""pt"")"),"Pequeno")</f>
        <v>Pequeno</v>
      </c>
      <c r="D2407" s="3">
        <v>44810</v>
      </c>
      <c r="E2407" s="1">
        <v>2</v>
      </c>
      <c r="F2407" s="2" t="str">
        <f ca="1">IFERROR(__xludf.DUMMYFUNCTION("GOOGLETRANSLATE(I2407,""en"",""pt"")"),"Manteiga")</f>
        <v>Manteiga</v>
      </c>
      <c r="G2407" s="1" t="s">
        <v>12344</v>
      </c>
      <c r="H2407" s="1" t="s">
        <v>4494</v>
      </c>
      <c r="I2407" s="1" t="str">
        <f ca="1">IFERROR(__xludf.DUMMYFUNCTION("GOOGLETRANSLATE(O2407,""en"",""pt"")"),"39")</f>
        <v>39</v>
      </c>
      <c r="J2407" s="1" t="str">
        <f ca="1">IFERROR(__xludf.DUMMYFUNCTION("GOOGLETRANSLATE(Q2407,""en"",""pt"")"),"Refrigerado")</f>
        <v>Refrigerado</v>
      </c>
      <c r="K2407" s="3">
        <v>44788</v>
      </c>
      <c r="L2407" s="3">
        <v>44827</v>
      </c>
      <c r="M2407" s="1">
        <v>299</v>
      </c>
      <c r="N2407" s="1" t="s">
        <v>1756</v>
      </c>
      <c r="O2407" s="1" t="s">
        <v>1757</v>
      </c>
      <c r="P2407" s="1">
        <v>257</v>
      </c>
      <c r="Q2407" s="1" t="s">
        <v>12346</v>
      </c>
      <c r="R2407">
        <f t="shared" ca="1" si="37"/>
        <v>1</v>
      </c>
      <c r="S2407">
        <f t="shared" ca="1" si="37"/>
        <v>0</v>
      </c>
    </row>
    <row r="2408" spans="1:19" ht="13.2">
      <c r="A2408" s="1" t="s">
        <v>12347</v>
      </c>
      <c r="B2408" s="1">
        <v>86</v>
      </c>
      <c r="C2408" s="1" t="str">
        <f ca="1">IFERROR(__xludf.DUMMYFUNCTION("GOOGLETRANSLATE(D2408,""en"",""pt"")"),"Grande")</f>
        <v>Grande</v>
      </c>
      <c r="D2408" s="3">
        <v>44294</v>
      </c>
      <c r="E2408" s="1">
        <v>1</v>
      </c>
      <c r="F2408" s="2" t="str">
        <f ca="1">IFERROR(__xludf.DUMMYFUNCTION("GOOGLETRANSLATE(I2408,""en"",""pt"")"),"Leite")</f>
        <v>Leite</v>
      </c>
      <c r="G2408" s="1" t="s">
        <v>12348</v>
      </c>
      <c r="H2408" s="1" t="s">
        <v>4612</v>
      </c>
      <c r="I2408" s="1" t="str">
        <f ca="1">IFERROR(__xludf.DUMMYFUNCTION("GOOGLETRANSLATE(O2408,""en"",""pt"")"),"26")</f>
        <v>26</v>
      </c>
      <c r="J2408" s="1" t="str">
        <f ca="1">IFERROR(__xludf.DUMMYFUNCTION("GOOGLETRANSLATE(Q2408,""en"",""pt"")"),"Pacote Tetra")</f>
        <v>Pacote Tetra</v>
      </c>
      <c r="K2408" s="3">
        <v>44239</v>
      </c>
      <c r="L2408" s="3">
        <v>44265</v>
      </c>
      <c r="M2408" s="1">
        <v>326</v>
      </c>
      <c r="N2408" s="1" t="s">
        <v>868</v>
      </c>
      <c r="O2408" s="1" t="s">
        <v>12349</v>
      </c>
      <c r="P2408" s="1">
        <v>659</v>
      </c>
      <c r="Q2408" s="1" t="s">
        <v>12351</v>
      </c>
      <c r="R2408">
        <f t="shared" ca="1" si="37"/>
        <v>1</v>
      </c>
      <c r="S2408">
        <f t="shared" ca="1" si="37"/>
        <v>0</v>
      </c>
    </row>
    <row r="2409" spans="1:19" ht="13.2">
      <c r="A2409" s="1" t="s">
        <v>12352</v>
      </c>
      <c r="B2409" s="1">
        <v>64</v>
      </c>
      <c r="C2409" s="1" t="str">
        <f ca="1">IFERROR(__xludf.DUMMYFUNCTION("GOOGLETRANSLATE(D2409,""en"",""pt"")"),"Médio")</f>
        <v>Médio</v>
      </c>
      <c r="D2409" s="3">
        <v>44172</v>
      </c>
      <c r="E2409" s="1">
        <v>5</v>
      </c>
      <c r="F2409" s="2" t="str">
        <f ca="1">IFERROR(__xludf.DUMMYFUNCTION("GOOGLETRANSLATE(I2409,""en"",""pt"")"),"Sorvete")</f>
        <v>Sorvete</v>
      </c>
      <c r="G2409" s="1" t="s">
        <v>12353</v>
      </c>
      <c r="H2409" s="1" t="s">
        <v>4754</v>
      </c>
      <c r="I2409" s="1" t="str">
        <f ca="1">IFERROR(__xludf.DUMMYFUNCTION("GOOGLETRANSLATE(O2409,""en"",""pt"")"),"26")</f>
        <v>26</v>
      </c>
      <c r="J2409" s="1" t="str">
        <f ca="1">IFERROR(__xludf.DUMMYFUNCTION("GOOGLETRANSLATE(Q2409,""en"",""pt"")"),"Congeladas")</f>
        <v>Congeladas</v>
      </c>
      <c r="K2409" s="3">
        <v>44126</v>
      </c>
      <c r="L2409" s="3">
        <v>44152</v>
      </c>
      <c r="M2409" s="1">
        <v>618</v>
      </c>
      <c r="N2409" s="1" t="s">
        <v>4754</v>
      </c>
      <c r="O2409" s="1" t="s">
        <v>12354</v>
      </c>
      <c r="P2409" s="1">
        <v>259</v>
      </c>
      <c r="Q2409" s="1" t="s">
        <v>6013</v>
      </c>
      <c r="R2409">
        <f t="shared" ca="1" si="37"/>
        <v>1</v>
      </c>
      <c r="S2409">
        <f t="shared" ca="1" si="37"/>
        <v>1</v>
      </c>
    </row>
    <row r="2410" spans="1:19" ht="13.2">
      <c r="A2410" s="1" t="s">
        <v>12355</v>
      </c>
      <c r="B2410" s="1">
        <v>83</v>
      </c>
      <c r="C2410" s="1" t="str">
        <f ca="1">IFERROR(__xludf.DUMMYFUNCTION("GOOGLETRANSLATE(D2410,""en"",""pt"")"),"Grande")</f>
        <v>Grande</v>
      </c>
      <c r="D2410" s="3">
        <v>44127</v>
      </c>
      <c r="E2410" s="1">
        <v>8</v>
      </c>
      <c r="F2410" s="2" t="str">
        <f ca="1">IFERROR(__xludf.DUMMYFUNCTION("GOOGLETRANSLATE(I2410,""en"",""pt"")"),"Soro de leite coalhado")</f>
        <v>Soro de leite coalhado</v>
      </c>
      <c r="G2410" s="1" t="s">
        <v>4653</v>
      </c>
      <c r="H2410" s="1" t="s">
        <v>7500</v>
      </c>
      <c r="I2410" s="1" t="str">
        <f ca="1">IFERROR(__xludf.DUMMYFUNCTION("GOOGLETRANSLATE(O2410,""en"",""pt"")"),"12")</f>
        <v>12</v>
      </c>
      <c r="J2410" s="1" t="str">
        <f ca="1">IFERROR(__xludf.DUMMYFUNCTION("GOOGLETRANSLATE(Q2410,""en"",""pt"")"),"Refrigerado")</f>
        <v>Refrigerado</v>
      </c>
      <c r="K2410" s="3">
        <v>44103</v>
      </c>
      <c r="L2410" s="3">
        <v>44115</v>
      </c>
      <c r="M2410" s="1">
        <v>689</v>
      </c>
      <c r="N2410" s="1" t="s">
        <v>12356</v>
      </c>
      <c r="O2410" s="1" t="s">
        <v>12357</v>
      </c>
      <c r="P2410" s="1">
        <v>93</v>
      </c>
      <c r="Q2410" s="1" t="s">
        <v>6729</v>
      </c>
      <c r="R2410">
        <f t="shared" ca="1" si="37"/>
        <v>0</v>
      </c>
      <c r="S2410">
        <f t="shared" ca="1" si="37"/>
        <v>0</v>
      </c>
    </row>
    <row r="2411" spans="1:19" ht="13.2">
      <c r="A2411" s="1" t="s">
        <v>12358</v>
      </c>
      <c r="B2411" s="1">
        <v>22</v>
      </c>
      <c r="C2411" s="1" t="str">
        <f ca="1">IFERROR(__xludf.DUMMYFUNCTION("GOOGLETRANSLATE(D2411,""en"",""pt"")"),"Grande")</f>
        <v>Grande</v>
      </c>
      <c r="D2411" s="3">
        <v>44555</v>
      </c>
      <c r="E2411" s="1">
        <v>8</v>
      </c>
      <c r="F2411" s="2" t="str">
        <f ca="1">IFERROR(__xludf.DUMMYFUNCTION("GOOGLETRANSLATE(I2411,""en"",""pt"")"),"Soro de leite coalhado")</f>
        <v>Soro de leite coalhado</v>
      </c>
      <c r="G2411" s="1" t="s">
        <v>12359</v>
      </c>
      <c r="H2411" s="1" t="s">
        <v>6428</v>
      </c>
      <c r="I2411" s="1" t="str">
        <f ca="1">IFERROR(__xludf.DUMMYFUNCTION("GOOGLETRANSLATE(O2411,""en"",""pt"")"),"7")</f>
        <v>7</v>
      </c>
      <c r="J2411" s="1" t="str">
        <f ca="1">IFERROR(__xludf.DUMMYFUNCTION("GOOGLETRANSLATE(Q2411,""en"",""pt"")"),"Refrigerado")</f>
        <v>Refrigerado</v>
      </c>
      <c r="K2411" s="3">
        <v>44543</v>
      </c>
      <c r="L2411" s="3">
        <v>44550</v>
      </c>
      <c r="M2411" s="1">
        <v>214</v>
      </c>
      <c r="N2411" s="1" t="s">
        <v>6108</v>
      </c>
      <c r="O2411" s="1" t="s">
        <v>12360</v>
      </c>
      <c r="P2411" s="1">
        <v>308</v>
      </c>
      <c r="Q2411" s="1" t="s">
        <v>12361</v>
      </c>
      <c r="R2411">
        <f t="shared" ca="1" si="37"/>
        <v>1</v>
      </c>
      <c r="S2411">
        <f t="shared" ca="1" si="37"/>
        <v>0</v>
      </c>
    </row>
    <row r="2412" spans="1:19" ht="13.2">
      <c r="A2412" s="1" t="s">
        <v>8700</v>
      </c>
      <c r="B2412" s="1">
        <v>71</v>
      </c>
      <c r="C2412" s="1" t="str">
        <f ca="1">IFERROR(__xludf.DUMMYFUNCTION("GOOGLETRANSLATE(D2412,""en"",""pt"")"),"Grande")</f>
        <v>Grande</v>
      </c>
      <c r="D2412" s="3">
        <v>44666</v>
      </c>
      <c r="E2412" s="1">
        <v>7</v>
      </c>
      <c r="F2412" s="2" t="str">
        <f ca="1">IFERROR(__xludf.DUMMYFUNCTION("GOOGLETRANSLATE(I2412,""en"",""pt"")"),"Lassi")</f>
        <v>Lassi</v>
      </c>
      <c r="G2412" s="1" t="s">
        <v>4229</v>
      </c>
      <c r="H2412" s="4">
        <v>45443</v>
      </c>
      <c r="I2412" s="1" t="str">
        <f ca="1">IFERROR(__xludf.DUMMYFUNCTION("GOOGLETRANSLATE(O2412,""en"",""pt"")"),"14")</f>
        <v>14</v>
      </c>
      <c r="J2412" s="1" t="str">
        <f ca="1">IFERROR(__xludf.DUMMYFUNCTION("GOOGLETRANSLATE(Q2412,""en"",""pt"")"),"Refrigerado")</f>
        <v>Refrigerado</v>
      </c>
      <c r="K2412" s="3">
        <v>44623</v>
      </c>
      <c r="L2412" s="3">
        <v>44637</v>
      </c>
      <c r="M2412" s="1">
        <v>18</v>
      </c>
      <c r="N2412" s="6">
        <v>45565</v>
      </c>
      <c r="O2412" s="1" t="s">
        <v>12362</v>
      </c>
      <c r="P2412" s="1">
        <v>103</v>
      </c>
      <c r="Q2412" s="1" t="s">
        <v>12363</v>
      </c>
      <c r="R2412">
        <f t="shared" ca="1" si="37"/>
        <v>1</v>
      </c>
      <c r="S2412">
        <f t="shared" ca="1" si="37"/>
        <v>0</v>
      </c>
    </row>
    <row r="2413" spans="1:19" ht="13.2">
      <c r="A2413" s="1" t="s">
        <v>12364</v>
      </c>
      <c r="B2413" s="1">
        <v>70</v>
      </c>
      <c r="C2413" s="1" t="str">
        <f ca="1">IFERROR(__xludf.DUMMYFUNCTION("GOOGLETRANSLATE(D2413,""en"",""pt"")"),"Pequeno")</f>
        <v>Pequeno</v>
      </c>
      <c r="D2413" s="3">
        <v>44353</v>
      </c>
      <c r="E2413" s="1">
        <v>2</v>
      </c>
      <c r="F2413" s="2" t="str">
        <f ca="1">IFERROR(__xludf.DUMMYFUNCTION("GOOGLETRANSLATE(I2413,""en"",""pt"")"),"Manteiga")</f>
        <v>Manteiga</v>
      </c>
      <c r="G2413" s="1" t="s">
        <v>12365</v>
      </c>
      <c r="H2413" s="1" t="s">
        <v>12366</v>
      </c>
      <c r="I2413" s="1" t="str">
        <f ca="1">IFERROR(__xludf.DUMMYFUNCTION("GOOGLETRANSLATE(O2413,""en"",""pt"")"),"32")</f>
        <v>32</v>
      </c>
      <c r="J2413" s="1" t="str">
        <f ca="1">IFERROR(__xludf.DUMMYFUNCTION("GOOGLETRANSLATE(Q2413,""en"",""pt"")"),"Congeladas")</f>
        <v>Congeladas</v>
      </c>
      <c r="K2413" s="3">
        <v>44343</v>
      </c>
      <c r="L2413" s="3">
        <v>44375</v>
      </c>
      <c r="M2413" s="1">
        <v>8</v>
      </c>
      <c r="N2413" s="1" t="s">
        <v>12367</v>
      </c>
      <c r="O2413" s="1" t="s">
        <v>12368</v>
      </c>
      <c r="P2413" s="1">
        <v>315</v>
      </c>
      <c r="Q2413" s="1" t="s">
        <v>10941</v>
      </c>
      <c r="R2413">
        <f t="shared" ca="1" si="37"/>
        <v>1</v>
      </c>
      <c r="S2413">
        <f t="shared" ca="1" si="37"/>
        <v>1</v>
      </c>
    </row>
    <row r="2414" spans="1:19" ht="13.2">
      <c r="A2414" s="1" t="s">
        <v>9794</v>
      </c>
      <c r="B2414" s="1">
        <v>48</v>
      </c>
      <c r="C2414" s="1" t="str">
        <f ca="1">IFERROR(__xludf.DUMMYFUNCTION("GOOGLETRANSLATE(D2414,""en"",""pt"")"),"Médio")</f>
        <v>Médio</v>
      </c>
      <c r="D2414" s="3">
        <v>43941</v>
      </c>
      <c r="E2414" s="1">
        <v>10</v>
      </c>
      <c r="F2414" s="2" t="str">
        <f ca="1">IFERROR(__xludf.DUMMYFUNCTION("GOOGLETRANSLATE(I2414,""en"",""pt"")"),"ghee")</f>
        <v>ghee</v>
      </c>
      <c r="G2414" s="1" t="s">
        <v>12369</v>
      </c>
      <c r="H2414" s="1" t="s">
        <v>5549</v>
      </c>
      <c r="I2414" s="1" t="str">
        <f ca="1">IFERROR(__xludf.DUMMYFUNCTION("GOOGLETRANSLATE(O2414,""en"",""pt"")"),"109")</f>
        <v>109</v>
      </c>
      <c r="J2414" s="1" t="str">
        <f ca="1">IFERROR(__xludf.DUMMYFUNCTION("GOOGLETRANSLATE(Q2414,""en"",""pt"")"),"Ambiente")</f>
        <v>Ambiente</v>
      </c>
      <c r="K2414" s="3">
        <v>43881</v>
      </c>
      <c r="L2414" s="3">
        <v>43990</v>
      </c>
      <c r="M2414" s="1">
        <v>146</v>
      </c>
      <c r="N2414" s="1" t="s">
        <v>5165</v>
      </c>
      <c r="O2414" s="1" t="s">
        <v>12370</v>
      </c>
      <c r="P2414" s="1">
        <v>510</v>
      </c>
      <c r="Q2414" s="1" t="s">
        <v>12371</v>
      </c>
      <c r="R2414">
        <f t="shared" ca="1" si="37"/>
        <v>1</v>
      </c>
      <c r="S2414">
        <f t="shared" ca="1" si="37"/>
        <v>0</v>
      </c>
    </row>
    <row r="2415" spans="1:19" ht="13.2">
      <c r="A2415" s="1" t="s">
        <v>8174</v>
      </c>
      <c r="B2415" s="1">
        <v>91</v>
      </c>
      <c r="C2415" s="1" t="str">
        <f ca="1">IFERROR(__xludf.DUMMYFUNCTION("GOOGLETRANSLATE(D2415,""en"",""pt"")"),"Grande")</f>
        <v>Grande</v>
      </c>
      <c r="D2415" s="3">
        <v>44685</v>
      </c>
      <c r="E2415" s="1">
        <v>10</v>
      </c>
      <c r="F2415" s="2" t="str">
        <f ca="1">IFERROR(__xludf.DUMMYFUNCTION("GOOGLETRANSLATE(I2415,""en"",""pt"")"),"ghee")</f>
        <v>ghee</v>
      </c>
      <c r="G2415" s="1" t="s">
        <v>12372</v>
      </c>
      <c r="H2415" s="1" t="s">
        <v>12373</v>
      </c>
      <c r="I2415" s="1" t="str">
        <f ca="1">IFERROR(__xludf.DUMMYFUNCTION("GOOGLETRANSLATE(O2415,""en"",""pt"")"),"88")</f>
        <v>88</v>
      </c>
      <c r="J2415" s="1" t="str">
        <f ca="1">IFERROR(__xludf.DUMMYFUNCTION("GOOGLETRANSLATE(Q2415,""en"",""pt"")"),"Ambiente")</f>
        <v>Ambiente</v>
      </c>
      <c r="K2415" s="3">
        <v>44626</v>
      </c>
      <c r="L2415" s="3">
        <v>44714</v>
      </c>
      <c r="M2415" s="1">
        <v>556</v>
      </c>
      <c r="N2415" s="1" t="s">
        <v>3073</v>
      </c>
      <c r="O2415" s="1" t="s">
        <v>12374</v>
      </c>
      <c r="P2415" s="1">
        <v>9</v>
      </c>
      <c r="Q2415" s="1" t="s">
        <v>10297</v>
      </c>
      <c r="R2415">
        <f t="shared" ca="1" si="37"/>
        <v>1</v>
      </c>
      <c r="S2415">
        <f t="shared" ca="1" si="37"/>
        <v>0</v>
      </c>
    </row>
    <row r="2416" spans="1:19" ht="13.2">
      <c r="A2416" s="1" t="s">
        <v>12375</v>
      </c>
      <c r="B2416" s="1">
        <v>25</v>
      </c>
      <c r="C2416" s="1" t="str">
        <f ca="1">IFERROR(__xludf.DUMMYFUNCTION("GOOGLETRANSLATE(D2416,""en"",""pt"")"),"Médio")</f>
        <v>Médio</v>
      </c>
      <c r="D2416" s="3">
        <v>44797</v>
      </c>
      <c r="E2416" s="1">
        <v>6</v>
      </c>
      <c r="F2416" s="2" t="str">
        <f ca="1">IFERROR(__xludf.DUMMYFUNCTION("GOOGLETRANSLATE(I2416,""en"",""pt"")"),"Coalhada")</f>
        <v>Coalhada</v>
      </c>
      <c r="G2416" s="1" t="s">
        <v>12376</v>
      </c>
      <c r="H2416" s="1" t="s">
        <v>11368</v>
      </c>
      <c r="I2416" s="1" t="str">
        <f ca="1">IFERROR(__xludf.DUMMYFUNCTION("GOOGLETRANSLATE(O2416,""en"",""pt"")"),"6")</f>
        <v>6</v>
      </c>
      <c r="J2416" s="1" t="str">
        <f ca="1">IFERROR(__xludf.DUMMYFUNCTION("GOOGLETRANSLATE(Q2416,""en"",""pt"")"),"Refrigerado")</f>
        <v>Refrigerado</v>
      </c>
      <c r="K2416" s="3">
        <v>44739</v>
      </c>
      <c r="L2416" s="3">
        <v>44745</v>
      </c>
      <c r="M2416" s="1">
        <v>218</v>
      </c>
      <c r="N2416" s="1" t="s">
        <v>8637</v>
      </c>
      <c r="O2416" s="1" t="s">
        <v>12377</v>
      </c>
      <c r="P2416" s="1">
        <v>2</v>
      </c>
      <c r="Q2416" s="1" t="s">
        <v>2479</v>
      </c>
      <c r="R2416">
        <f t="shared" ca="1" si="37"/>
        <v>0</v>
      </c>
      <c r="S2416">
        <f t="shared" ca="1" si="37"/>
        <v>0</v>
      </c>
    </row>
    <row r="2417" spans="1:19" ht="13.2">
      <c r="A2417" s="1" t="s">
        <v>12379</v>
      </c>
      <c r="B2417" s="1">
        <v>51</v>
      </c>
      <c r="C2417" s="1" t="str">
        <f ca="1">IFERROR(__xludf.DUMMYFUNCTION("GOOGLETRANSLATE(D2417,""en"",""pt"")"),"Grande")</f>
        <v>Grande</v>
      </c>
      <c r="D2417" s="3">
        <v>43549</v>
      </c>
      <c r="E2417" s="1">
        <v>4</v>
      </c>
      <c r="F2417" s="2" t="str">
        <f ca="1">IFERROR(__xludf.DUMMYFUNCTION("GOOGLETRANSLATE(I2417,""en"",""pt"")"),"Iogurte")</f>
        <v>Iogurte</v>
      </c>
      <c r="G2417" s="1" t="s">
        <v>12380</v>
      </c>
      <c r="H2417" s="1" t="s">
        <v>367</v>
      </c>
      <c r="I2417" s="1" t="str">
        <f ca="1">IFERROR(__xludf.DUMMYFUNCTION("GOOGLETRANSLATE(O2417,""en"",""pt"")"),"30")</f>
        <v>30</v>
      </c>
      <c r="J2417" s="1" t="str">
        <f ca="1">IFERROR(__xludf.DUMMYFUNCTION("GOOGLETRANSLATE(Q2417,""en"",""pt"")"),"Refrigerado")</f>
        <v>Refrigerado</v>
      </c>
      <c r="K2417" s="3">
        <v>43506</v>
      </c>
      <c r="L2417" s="3">
        <v>43536</v>
      </c>
      <c r="M2417" s="1">
        <v>489</v>
      </c>
      <c r="N2417" s="1" t="s">
        <v>12381</v>
      </c>
      <c r="O2417" s="1" t="s">
        <v>12382</v>
      </c>
      <c r="P2417" s="1">
        <v>235</v>
      </c>
      <c r="Q2417" s="1" t="s">
        <v>8349</v>
      </c>
      <c r="R2417">
        <f t="shared" ca="1" si="37"/>
        <v>0</v>
      </c>
      <c r="S2417">
        <f t="shared" ca="1" si="37"/>
        <v>0</v>
      </c>
    </row>
    <row r="2418" spans="1:19" ht="13.2">
      <c r="A2418" s="1" t="s">
        <v>1728</v>
      </c>
      <c r="B2418" s="1">
        <v>12</v>
      </c>
      <c r="C2418" s="1" t="str">
        <f ca="1">IFERROR(__xludf.DUMMYFUNCTION("GOOGLETRANSLATE(D2418,""en"",""pt"")"),"Grande")</f>
        <v>Grande</v>
      </c>
      <c r="D2418" s="3">
        <v>43796</v>
      </c>
      <c r="E2418" s="1">
        <v>8</v>
      </c>
      <c r="F2418" s="2" t="str">
        <f ca="1">IFERROR(__xludf.DUMMYFUNCTION("GOOGLETRANSLATE(I2418,""en"",""pt"")"),"Soro de leite coalhado")</f>
        <v>Soro de leite coalhado</v>
      </c>
      <c r="G2418" s="1" t="s">
        <v>12383</v>
      </c>
      <c r="H2418" s="1" t="s">
        <v>12384</v>
      </c>
      <c r="I2418" s="1" t="str">
        <f ca="1">IFERROR(__xludf.DUMMYFUNCTION("GOOGLETRANSLATE(O2418,""en"",""pt"")"),"14")</f>
        <v>14</v>
      </c>
      <c r="J2418" s="1" t="str">
        <f ca="1">IFERROR(__xludf.DUMMYFUNCTION("GOOGLETRANSLATE(Q2418,""en"",""pt"")"),"Refrigerado")</f>
        <v>Refrigerado</v>
      </c>
      <c r="K2418" s="3">
        <v>43789</v>
      </c>
      <c r="L2418" s="3">
        <v>43803</v>
      </c>
      <c r="M2418" s="1">
        <v>748</v>
      </c>
      <c r="N2418" s="1" t="s">
        <v>12052</v>
      </c>
      <c r="O2418" s="1" t="s">
        <v>12385</v>
      </c>
      <c r="P2418" s="1">
        <v>20</v>
      </c>
      <c r="Q2418" s="1" t="s">
        <v>12386</v>
      </c>
      <c r="R2418">
        <f t="shared" ca="1" si="37"/>
        <v>0</v>
      </c>
      <c r="S2418">
        <f t="shared" ca="1" si="37"/>
        <v>1</v>
      </c>
    </row>
    <row r="2419" spans="1:19" ht="13.2">
      <c r="A2419" s="1" t="s">
        <v>12387</v>
      </c>
      <c r="B2419" s="1">
        <v>38</v>
      </c>
      <c r="C2419" s="1" t="str">
        <f ca="1">IFERROR(__xludf.DUMMYFUNCTION("GOOGLETRANSLATE(D2419,""en"",""pt"")"),"Grande")</f>
        <v>Grande</v>
      </c>
      <c r="D2419" s="3">
        <v>44453</v>
      </c>
      <c r="E2419" s="1">
        <v>7</v>
      </c>
      <c r="F2419" s="2" t="str">
        <f ca="1">IFERROR(__xludf.DUMMYFUNCTION("GOOGLETRANSLATE(I2419,""en"",""pt"")"),"Lassi")</f>
        <v>Lassi</v>
      </c>
      <c r="G2419" s="4">
        <v>45598</v>
      </c>
      <c r="H2419" s="1" t="s">
        <v>9841</v>
      </c>
      <c r="I2419" s="1" t="str">
        <f ca="1">IFERROR(__xludf.DUMMYFUNCTION("GOOGLETRANSLATE(O2419,""en"",""pt"")"),"13")</f>
        <v>13</v>
      </c>
      <c r="J2419" s="1" t="str">
        <f ca="1">IFERROR(__xludf.DUMMYFUNCTION("GOOGLETRANSLATE(Q2419,""en"",""pt"")"),"Refrigerado")</f>
        <v>Refrigerado</v>
      </c>
      <c r="K2419" s="3">
        <v>44402</v>
      </c>
      <c r="L2419" s="3">
        <v>44415</v>
      </c>
      <c r="M2419" s="1">
        <v>1</v>
      </c>
      <c r="N2419" s="1" t="s">
        <v>12388</v>
      </c>
      <c r="O2419" s="1" t="s">
        <v>12388</v>
      </c>
      <c r="P2419" s="1">
        <v>1</v>
      </c>
      <c r="Q2419" s="1" t="s">
        <v>12390</v>
      </c>
      <c r="R2419">
        <f t="shared" ca="1" si="37"/>
        <v>1</v>
      </c>
      <c r="S2419">
        <f t="shared" ca="1" si="37"/>
        <v>0</v>
      </c>
    </row>
    <row r="2420" spans="1:19" ht="13.2">
      <c r="A2420" s="1" t="s">
        <v>12391</v>
      </c>
      <c r="B2420" s="1">
        <v>82</v>
      </c>
      <c r="C2420" s="1" t="str">
        <f ca="1">IFERROR(__xludf.DUMMYFUNCTION("GOOGLETRANSLATE(D2420,""en"",""pt"")"),"Médio")</f>
        <v>Médio</v>
      </c>
      <c r="D2420" s="3">
        <v>43763</v>
      </c>
      <c r="E2420" s="1">
        <v>7</v>
      </c>
      <c r="F2420" s="2" t="str">
        <f ca="1">IFERROR(__xludf.DUMMYFUNCTION("GOOGLETRANSLATE(I2420,""en"",""pt"")"),"Lassi")</f>
        <v>Lassi</v>
      </c>
      <c r="G2420" s="1" t="s">
        <v>12392</v>
      </c>
      <c r="H2420" s="1" t="s">
        <v>12393</v>
      </c>
      <c r="I2420" s="1" t="str">
        <f ca="1">IFERROR(__xludf.DUMMYFUNCTION("GOOGLETRANSLATE(O2420,""en"",""pt"")"),"13")</f>
        <v>13</v>
      </c>
      <c r="J2420" s="1" t="str">
        <f ca="1">IFERROR(__xludf.DUMMYFUNCTION("GOOGLETRANSLATE(Q2420,""en"",""pt"")"),"Refrigerado")</f>
        <v>Refrigerado</v>
      </c>
      <c r="K2420" s="3">
        <v>43714</v>
      </c>
      <c r="L2420" s="3">
        <v>43727</v>
      </c>
      <c r="M2420" s="1">
        <v>414</v>
      </c>
      <c r="N2420" s="1" t="s">
        <v>11345</v>
      </c>
      <c r="O2420" s="1" t="s">
        <v>12394</v>
      </c>
      <c r="P2420" s="1">
        <v>509</v>
      </c>
      <c r="Q2420" s="1" t="s">
        <v>12396</v>
      </c>
      <c r="R2420">
        <f t="shared" ca="1" si="37"/>
        <v>1</v>
      </c>
      <c r="S2420">
        <f t="shared" ca="1" si="37"/>
        <v>0</v>
      </c>
    </row>
    <row r="2421" spans="1:19" ht="13.2">
      <c r="A2421" s="1" t="s">
        <v>12397</v>
      </c>
      <c r="B2421" s="1">
        <v>37</v>
      </c>
      <c r="C2421" s="1" t="str">
        <f ca="1">IFERROR(__xludf.DUMMYFUNCTION("GOOGLETRANSLATE(D2421,""en"",""pt"")"),"Pequeno")</f>
        <v>Pequeno</v>
      </c>
      <c r="D2421" s="3">
        <v>43703</v>
      </c>
      <c r="E2421" s="1">
        <v>10</v>
      </c>
      <c r="F2421" s="2" t="str">
        <f ca="1">IFERROR(__xludf.DUMMYFUNCTION("GOOGLETRANSLATE(I2421,""en"",""pt"")"),"ghee")</f>
        <v>ghee</v>
      </c>
      <c r="G2421" s="1" t="s">
        <v>8247</v>
      </c>
      <c r="H2421" s="1" t="s">
        <v>12398</v>
      </c>
      <c r="I2421" s="1" t="str">
        <f ca="1">IFERROR(__xludf.DUMMYFUNCTION("GOOGLETRANSLATE(O2421,""en"",""pt"")"),"127")</f>
        <v>127</v>
      </c>
      <c r="J2421" s="1" t="str">
        <f ca="1">IFERROR(__xludf.DUMMYFUNCTION("GOOGLETRANSLATE(Q2421,""en"",""pt"")"),"Ambiente")</f>
        <v>Ambiente</v>
      </c>
      <c r="K2421" s="3">
        <v>43648</v>
      </c>
      <c r="L2421" s="3">
        <v>43775</v>
      </c>
      <c r="M2421" s="1">
        <v>22</v>
      </c>
      <c r="N2421" s="1" t="s">
        <v>8791</v>
      </c>
      <c r="O2421" s="1" t="s">
        <v>12399</v>
      </c>
      <c r="P2421" s="1">
        <v>66</v>
      </c>
      <c r="Q2421" s="1" t="s">
        <v>12400</v>
      </c>
      <c r="R2421">
        <f t="shared" ca="1" si="37"/>
        <v>1</v>
      </c>
      <c r="S2421">
        <f t="shared" ca="1" si="37"/>
        <v>0</v>
      </c>
    </row>
    <row r="2422" spans="1:19" ht="13.2">
      <c r="A2422" s="1" t="s">
        <v>12401</v>
      </c>
      <c r="B2422" s="1">
        <v>97</v>
      </c>
      <c r="C2422" s="1" t="str">
        <f ca="1">IFERROR(__xludf.DUMMYFUNCTION("GOOGLETRANSLATE(D2422,""en"",""pt"")"),"Grande")</f>
        <v>Grande</v>
      </c>
      <c r="D2422" s="3">
        <v>44110</v>
      </c>
      <c r="E2422" s="1">
        <v>7</v>
      </c>
      <c r="F2422" s="2" t="str">
        <f ca="1">IFERROR(__xludf.DUMMYFUNCTION("GOOGLETRANSLATE(I2422,""en"",""pt"")"),"Lassi")</f>
        <v>Lassi</v>
      </c>
      <c r="G2422" s="1" t="s">
        <v>12402</v>
      </c>
      <c r="H2422" s="1" t="s">
        <v>12403</v>
      </c>
      <c r="I2422" s="1" t="str">
        <f ca="1">IFERROR(__xludf.DUMMYFUNCTION("GOOGLETRANSLATE(O2422,""en"",""pt"")"),"18")</f>
        <v>18</v>
      </c>
      <c r="J2422" s="1" t="str">
        <f ca="1">IFERROR(__xludf.DUMMYFUNCTION("GOOGLETRANSLATE(Q2422,""en"",""pt"")"),"Refrigerado")</f>
        <v>Refrigerado</v>
      </c>
      <c r="K2422" s="3">
        <v>44089</v>
      </c>
      <c r="L2422" s="3">
        <v>44107</v>
      </c>
      <c r="M2422" s="1">
        <v>566</v>
      </c>
      <c r="N2422" s="1" t="s">
        <v>10700</v>
      </c>
      <c r="O2422" s="1" t="s">
        <v>12404</v>
      </c>
      <c r="P2422" s="1">
        <v>114</v>
      </c>
      <c r="Q2422" s="1" t="s">
        <v>12405</v>
      </c>
      <c r="R2422">
        <f t="shared" ca="1" si="37"/>
        <v>1</v>
      </c>
      <c r="S2422">
        <f t="shared" ca="1" si="37"/>
        <v>1</v>
      </c>
    </row>
    <row r="2423" spans="1:19" ht="13.2">
      <c r="A2423" s="1" t="s">
        <v>12406</v>
      </c>
      <c r="B2423" s="1">
        <v>12</v>
      </c>
      <c r="C2423" s="1" t="str">
        <f ca="1">IFERROR(__xludf.DUMMYFUNCTION("GOOGLETRANSLATE(D2423,""en"",""pt"")"),"Pequeno")</f>
        <v>Pequeno</v>
      </c>
      <c r="D2423" s="3">
        <v>44184</v>
      </c>
      <c r="E2423" s="1">
        <v>2</v>
      </c>
      <c r="F2423" s="2" t="str">
        <f ca="1">IFERROR(__xludf.DUMMYFUNCTION("GOOGLETRANSLATE(I2423,""en"",""pt"")"),"Manteiga")</f>
        <v>Manteiga</v>
      </c>
      <c r="G2423" s="1" t="s">
        <v>12407</v>
      </c>
      <c r="H2423" s="1" t="s">
        <v>4052</v>
      </c>
      <c r="I2423" s="1" t="str">
        <f ca="1">IFERROR(__xludf.DUMMYFUNCTION("GOOGLETRANSLATE(O2423,""en"",""pt"")"),"39")</f>
        <v>39</v>
      </c>
      <c r="J2423" s="1" t="str">
        <f ca="1">IFERROR(__xludf.DUMMYFUNCTION("GOOGLETRANSLATE(Q2423,""en"",""pt"")"),"Congeladas")</f>
        <v>Congeladas</v>
      </c>
      <c r="K2423" s="3">
        <v>44177</v>
      </c>
      <c r="L2423" s="3">
        <v>44216</v>
      </c>
      <c r="M2423" s="1">
        <v>160</v>
      </c>
      <c r="N2423" s="1" t="s">
        <v>12408</v>
      </c>
      <c r="O2423" s="1" t="s">
        <v>12409</v>
      </c>
      <c r="P2423" s="1">
        <v>353</v>
      </c>
      <c r="Q2423" s="1" t="s">
        <v>12410</v>
      </c>
      <c r="R2423">
        <f t="shared" ca="1" si="37"/>
        <v>0</v>
      </c>
      <c r="S2423">
        <f t="shared" ca="1" si="37"/>
        <v>0</v>
      </c>
    </row>
    <row r="2424" spans="1:19" ht="13.2">
      <c r="A2424" s="1" t="s">
        <v>114</v>
      </c>
      <c r="B2424" s="1">
        <v>82</v>
      </c>
      <c r="C2424" s="1" t="str">
        <f ca="1">IFERROR(__xludf.DUMMYFUNCTION("GOOGLETRANSLATE(D2424,""en"",""pt"")"),"Médio")</f>
        <v>Médio</v>
      </c>
      <c r="D2424" s="3">
        <v>43674</v>
      </c>
      <c r="E2424" s="1">
        <v>6</v>
      </c>
      <c r="F2424" s="2" t="str">
        <f ca="1">IFERROR(__xludf.DUMMYFUNCTION("GOOGLETRANSLATE(I2424,""en"",""pt"")"),"Coalhada")</f>
        <v>Coalhada</v>
      </c>
      <c r="G2424" s="1" t="s">
        <v>12411</v>
      </c>
      <c r="H2424" s="1" t="s">
        <v>12412</v>
      </c>
      <c r="I2424" s="1" t="str">
        <f ca="1">IFERROR(__xludf.DUMMYFUNCTION("GOOGLETRANSLATE(O2424,""en"",""pt"")"),"7")</f>
        <v>7</v>
      </c>
      <c r="J2424" s="1" t="str">
        <f ca="1">IFERROR(__xludf.DUMMYFUNCTION("GOOGLETRANSLATE(Q2424,""en"",""pt"")"),"Refrigerado")</f>
        <v>Refrigerado</v>
      </c>
      <c r="K2424" s="3">
        <v>43629</v>
      </c>
      <c r="L2424" s="3">
        <v>43636</v>
      </c>
      <c r="M2424" s="1">
        <v>110</v>
      </c>
      <c r="N2424" s="1" t="s">
        <v>12413</v>
      </c>
      <c r="O2424" s="1" t="s">
        <v>12414</v>
      </c>
      <c r="P2424" s="1">
        <v>456</v>
      </c>
      <c r="Q2424" s="1" t="s">
        <v>12415</v>
      </c>
      <c r="R2424">
        <f t="shared" ca="1" si="37"/>
        <v>1</v>
      </c>
      <c r="S2424">
        <f t="shared" ca="1" si="37"/>
        <v>0</v>
      </c>
    </row>
    <row r="2425" spans="1:19" ht="13.2">
      <c r="A2425" s="1" t="s">
        <v>12416</v>
      </c>
      <c r="B2425" s="1">
        <v>60</v>
      </c>
      <c r="C2425" s="1" t="str">
        <f ca="1">IFERROR(__xludf.DUMMYFUNCTION("GOOGLETRANSLATE(D2425,""en"",""pt"")"),"Grande")</f>
        <v>Grande</v>
      </c>
      <c r="D2425" s="3">
        <v>44818</v>
      </c>
      <c r="E2425" s="1">
        <v>2</v>
      </c>
      <c r="F2425" s="2" t="str">
        <f ca="1">IFERROR(__xludf.DUMMYFUNCTION("GOOGLETRANSLATE(I2425,""en"",""pt"")"),"Manteiga")</f>
        <v>Manteiga</v>
      </c>
      <c r="G2425" s="1" t="s">
        <v>12417</v>
      </c>
      <c r="H2425" s="1" t="s">
        <v>8006</v>
      </c>
      <c r="I2425" s="1" t="str">
        <f ca="1">IFERROR(__xludf.DUMMYFUNCTION("GOOGLETRANSLATE(O2425,""en"",""pt"")"),"29")</f>
        <v>29</v>
      </c>
      <c r="J2425" s="1" t="str">
        <f ca="1">IFERROR(__xludf.DUMMYFUNCTION("GOOGLETRANSLATE(Q2425,""en"",""pt"")"),"Congeladas")</f>
        <v>Congeladas</v>
      </c>
      <c r="K2425" s="3">
        <v>44815</v>
      </c>
      <c r="L2425" s="3">
        <v>44844</v>
      </c>
      <c r="M2425" s="1">
        <v>309</v>
      </c>
      <c r="N2425" s="1" t="s">
        <v>7303</v>
      </c>
      <c r="O2425" s="1" t="s">
        <v>12418</v>
      </c>
      <c r="P2425" s="1">
        <v>422</v>
      </c>
      <c r="Q2425" s="1" t="s">
        <v>12419</v>
      </c>
      <c r="R2425">
        <f t="shared" ca="1" si="37"/>
        <v>0</v>
      </c>
      <c r="S2425">
        <f t="shared" ca="1" si="37"/>
        <v>0</v>
      </c>
    </row>
    <row r="2426" spans="1:19" ht="13.2">
      <c r="A2426" s="1" t="s">
        <v>12420</v>
      </c>
      <c r="B2426" s="1">
        <v>19</v>
      </c>
      <c r="C2426" s="1" t="str">
        <f ca="1">IFERROR(__xludf.DUMMYFUNCTION("GOOGLETRANSLATE(D2426,""en"",""pt"")"),"Grande")</f>
        <v>Grande</v>
      </c>
      <c r="D2426" s="3">
        <v>44810</v>
      </c>
      <c r="E2426" s="1">
        <v>2</v>
      </c>
      <c r="F2426" s="2" t="str">
        <f ca="1">IFERROR(__xludf.DUMMYFUNCTION("GOOGLETRANSLATE(I2426,""en"",""pt"")"),"Manteiga")</f>
        <v>Manteiga</v>
      </c>
      <c r="G2426" s="1" t="s">
        <v>12421</v>
      </c>
      <c r="H2426" s="1" t="s">
        <v>7261</v>
      </c>
      <c r="I2426" s="1" t="str">
        <f ca="1">IFERROR(__xludf.DUMMYFUNCTION("GOOGLETRANSLATE(O2426,""en"",""pt"")"),"34")</f>
        <v>34</v>
      </c>
      <c r="J2426" s="1" t="str">
        <f ca="1">IFERROR(__xludf.DUMMYFUNCTION("GOOGLETRANSLATE(Q2426,""en"",""pt"")"),"Refrigerado")</f>
        <v>Refrigerado</v>
      </c>
      <c r="K2426" s="3">
        <v>44764</v>
      </c>
      <c r="L2426" s="3">
        <v>44798</v>
      </c>
      <c r="M2426" s="1">
        <v>642</v>
      </c>
      <c r="N2426" s="1" t="s">
        <v>1877</v>
      </c>
      <c r="O2426" s="1" t="s">
        <v>12422</v>
      </c>
      <c r="P2426" s="1">
        <v>308</v>
      </c>
      <c r="Q2426" s="1" t="s">
        <v>12423</v>
      </c>
      <c r="R2426">
        <f t="shared" ca="1" si="37"/>
        <v>1</v>
      </c>
      <c r="S2426">
        <f t="shared" ca="1" si="37"/>
        <v>0</v>
      </c>
    </row>
    <row r="2427" spans="1:19" ht="13.2">
      <c r="A2427" s="1" t="s">
        <v>12424</v>
      </c>
      <c r="B2427" s="1">
        <v>26</v>
      </c>
      <c r="C2427" s="1" t="str">
        <f ca="1">IFERROR(__xludf.DUMMYFUNCTION("GOOGLETRANSLATE(D2427,""en"",""pt"")"),"Médio")</f>
        <v>Médio</v>
      </c>
      <c r="D2427" s="3">
        <v>44339</v>
      </c>
      <c r="E2427" s="1">
        <v>1</v>
      </c>
      <c r="F2427" s="2" t="str">
        <f ca="1">IFERROR(__xludf.DUMMYFUNCTION("GOOGLETRANSLATE(I2427,""en"",""pt"")"),"Leite")</f>
        <v>Leite</v>
      </c>
      <c r="G2427" s="1" t="s">
        <v>12425</v>
      </c>
      <c r="H2427" s="1" t="s">
        <v>12426</v>
      </c>
      <c r="I2427" s="1" t="str">
        <f ca="1">IFERROR(__xludf.DUMMYFUNCTION("GOOGLETRANSLATE(O2427,""en"",""pt"")"),"25")</f>
        <v>25</v>
      </c>
      <c r="J2427" s="1" t="str">
        <f ca="1">IFERROR(__xludf.DUMMYFUNCTION("GOOGLETRANSLATE(Q2427,""en"",""pt"")"),"Pacote Tetra")</f>
        <v>Pacote Tetra</v>
      </c>
      <c r="K2427" s="3">
        <v>44298</v>
      </c>
      <c r="L2427" s="3">
        <v>44323</v>
      </c>
      <c r="M2427" s="1">
        <v>59</v>
      </c>
      <c r="N2427" s="1" t="s">
        <v>10997</v>
      </c>
      <c r="O2427" s="1" t="s">
        <v>12427</v>
      </c>
      <c r="P2427" s="1">
        <v>84</v>
      </c>
      <c r="Q2427" s="1" t="s">
        <v>12428</v>
      </c>
      <c r="R2427">
        <f t="shared" ca="1" si="37"/>
        <v>0</v>
      </c>
      <c r="S2427">
        <f t="shared" ca="1" si="37"/>
        <v>0</v>
      </c>
    </row>
    <row r="2428" spans="1:19" ht="13.2">
      <c r="A2428" s="1" t="s">
        <v>12429</v>
      </c>
      <c r="B2428" s="1">
        <v>67</v>
      </c>
      <c r="C2428" s="1" t="str">
        <f ca="1">IFERROR(__xludf.DUMMYFUNCTION("GOOGLETRANSLATE(D2428,""en"",""pt"")"),"Grande")</f>
        <v>Grande</v>
      </c>
      <c r="D2428" s="3">
        <v>44623</v>
      </c>
      <c r="E2428" s="1">
        <v>7</v>
      </c>
      <c r="F2428" s="2" t="str">
        <f ca="1">IFERROR(__xludf.DUMMYFUNCTION("GOOGLETRANSLATE(I2428,""en"",""pt"")"),"Lassi")</f>
        <v>Lassi</v>
      </c>
      <c r="G2428" s="1" t="s">
        <v>12430</v>
      </c>
      <c r="H2428" s="1" t="s">
        <v>1096</v>
      </c>
      <c r="I2428" s="1" t="str">
        <f ca="1">IFERROR(__xludf.DUMMYFUNCTION("GOOGLETRANSLATE(O2428,""en"",""pt"")"),"15")</f>
        <v>15</v>
      </c>
      <c r="J2428" s="1" t="str">
        <f ca="1">IFERROR(__xludf.DUMMYFUNCTION("GOOGLETRANSLATE(Q2428,""en"",""pt"")"),"Refrigerado")</f>
        <v>Refrigerado</v>
      </c>
      <c r="K2428" s="3">
        <v>44587</v>
      </c>
      <c r="L2428" s="3">
        <v>44602</v>
      </c>
      <c r="M2428" s="1">
        <v>413</v>
      </c>
      <c r="N2428" s="1" t="s">
        <v>2770</v>
      </c>
      <c r="O2428" s="1" t="s">
        <v>12431</v>
      </c>
      <c r="P2428" s="1">
        <v>178</v>
      </c>
      <c r="Q2428" s="1" t="s">
        <v>12432</v>
      </c>
      <c r="R2428">
        <f t="shared" ca="1" si="37"/>
        <v>1</v>
      </c>
      <c r="S2428">
        <f t="shared" ca="1" si="37"/>
        <v>0</v>
      </c>
    </row>
    <row r="2429" spans="1:19" ht="13.2">
      <c r="A2429" s="1" t="s">
        <v>12433</v>
      </c>
      <c r="B2429" s="1">
        <v>93</v>
      </c>
      <c r="C2429" s="1" t="str">
        <f ca="1">IFERROR(__xludf.DUMMYFUNCTION("GOOGLETRANSLATE(D2429,""en"",""pt"")"),"Médio")</f>
        <v>Médio</v>
      </c>
      <c r="D2429" s="3">
        <v>44646</v>
      </c>
      <c r="E2429" s="1">
        <v>10</v>
      </c>
      <c r="F2429" s="2" t="str">
        <f ca="1">IFERROR(__xludf.DUMMYFUNCTION("GOOGLETRANSLATE(I2429,""en"",""pt"")"),"ghee")</f>
        <v>ghee</v>
      </c>
      <c r="G2429" s="1" t="s">
        <v>12434</v>
      </c>
      <c r="H2429" s="1" t="s">
        <v>12373</v>
      </c>
      <c r="I2429" s="1" t="str">
        <f ca="1">IFERROR(__xludf.DUMMYFUNCTION("GOOGLETRANSLATE(O2429,""en"",""pt"")"),"96")</f>
        <v>96</v>
      </c>
      <c r="J2429" s="1" t="str">
        <f ca="1">IFERROR(__xludf.DUMMYFUNCTION("GOOGLETRANSLATE(Q2429,""en"",""pt"")"),"Ambiente")</f>
        <v>Ambiente</v>
      </c>
      <c r="K2429" s="3">
        <v>44598</v>
      </c>
      <c r="L2429" s="3">
        <v>44694</v>
      </c>
      <c r="M2429" s="1">
        <v>156</v>
      </c>
      <c r="N2429" s="1" t="s">
        <v>6541</v>
      </c>
      <c r="O2429" s="1" t="s">
        <v>12435</v>
      </c>
      <c r="P2429" s="1">
        <v>179</v>
      </c>
      <c r="Q2429" s="1" t="s">
        <v>12436</v>
      </c>
      <c r="R2429">
        <f t="shared" ca="1" si="37"/>
        <v>1</v>
      </c>
      <c r="S2429">
        <f t="shared" ca="1" si="37"/>
        <v>0</v>
      </c>
    </row>
    <row r="2430" spans="1:19" ht="13.2">
      <c r="A2430" s="1" t="s">
        <v>12437</v>
      </c>
      <c r="B2430" s="1">
        <v>69</v>
      </c>
      <c r="C2430" s="1" t="str">
        <f ca="1">IFERROR(__xludf.DUMMYFUNCTION("GOOGLETRANSLATE(D2430,""en"",""pt"")"),"Médio")</f>
        <v>Médio</v>
      </c>
      <c r="D2430" s="3">
        <v>44034</v>
      </c>
      <c r="E2430" s="1">
        <v>10</v>
      </c>
      <c r="F2430" s="2" t="str">
        <f ca="1">IFERROR(__xludf.DUMMYFUNCTION("GOOGLETRANSLATE(I2430,""en"",""pt"")"),"ghee")</f>
        <v>ghee</v>
      </c>
      <c r="G2430" s="1" t="s">
        <v>12438</v>
      </c>
      <c r="H2430" s="1" t="s">
        <v>11395</v>
      </c>
      <c r="I2430" s="1" t="str">
        <f ca="1">IFERROR(__xludf.DUMMYFUNCTION("GOOGLETRANSLATE(O2430,""en"",""pt"")"),"124")</f>
        <v>124</v>
      </c>
      <c r="J2430" s="1" t="str">
        <f ca="1">IFERROR(__xludf.DUMMYFUNCTION("GOOGLETRANSLATE(Q2430,""en"",""pt"")"),"Ambiente")</f>
        <v>Ambiente</v>
      </c>
      <c r="K2430" s="3">
        <v>44014</v>
      </c>
      <c r="L2430" s="3">
        <v>44138</v>
      </c>
      <c r="M2430" s="1">
        <v>103</v>
      </c>
      <c r="N2430" s="1" t="s">
        <v>4762</v>
      </c>
      <c r="O2430" s="7">
        <v>2880821</v>
      </c>
      <c r="P2430" s="1">
        <v>125</v>
      </c>
      <c r="Q2430" s="1" t="s">
        <v>12439</v>
      </c>
      <c r="R2430">
        <f t="shared" ca="1" si="37"/>
        <v>0</v>
      </c>
      <c r="S2430">
        <f t="shared" ca="1" si="37"/>
        <v>1</v>
      </c>
    </row>
    <row r="2431" spans="1:19" ht="13.2">
      <c r="A2431" s="1" t="s">
        <v>12440</v>
      </c>
      <c r="B2431" s="1">
        <v>10</v>
      </c>
      <c r="C2431" s="1" t="str">
        <f ca="1">IFERROR(__xludf.DUMMYFUNCTION("GOOGLETRANSLATE(D2431,""en"",""pt"")"),"Médio")</f>
        <v>Médio</v>
      </c>
      <c r="D2431" s="3">
        <v>44837</v>
      </c>
      <c r="E2431" s="1">
        <v>9</v>
      </c>
      <c r="F2431" s="2" t="str">
        <f ca="1">IFERROR(__xludf.DUMMYFUNCTION("GOOGLETRANSLATE(I2431,""en"",""pt"")"),"Painel")</f>
        <v>Painel</v>
      </c>
      <c r="G2431" s="1" t="s">
        <v>12441</v>
      </c>
      <c r="H2431" s="1" t="s">
        <v>3532</v>
      </c>
      <c r="I2431" s="1" t="str">
        <f ca="1">IFERROR(__xludf.DUMMYFUNCTION("GOOGLETRANSLATE(O2431,""en"",""pt"")"),"9")</f>
        <v>9</v>
      </c>
      <c r="J2431" s="1" t="str">
        <f ca="1">IFERROR(__xludf.DUMMYFUNCTION("GOOGLETRANSLATE(Q2431,""en"",""pt"")"),"Refrigerado")</f>
        <v>Refrigerado</v>
      </c>
      <c r="K2431" s="3">
        <v>44779</v>
      </c>
      <c r="L2431" s="3">
        <v>44788</v>
      </c>
      <c r="M2431" s="1">
        <v>772</v>
      </c>
      <c r="N2431" s="1" t="s">
        <v>4553</v>
      </c>
      <c r="O2431" s="1" t="s">
        <v>12442</v>
      </c>
      <c r="P2431" s="1">
        <v>116</v>
      </c>
      <c r="Q2431" s="1" t="s">
        <v>12444</v>
      </c>
      <c r="R2431">
        <f t="shared" ca="1" si="37"/>
        <v>1</v>
      </c>
      <c r="S2431">
        <f t="shared" ca="1" si="37"/>
        <v>1</v>
      </c>
    </row>
    <row r="2432" spans="1:19" ht="13.2">
      <c r="A2432" s="1" t="s">
        <v>12445</v>
      </c>
      <c r="B2432" s="1">
        <v>46</v>
      </c>
      <c r="C2432" s="1" t="str">
        <f ca="1">IFERROR(__xludf.DUMMYFUNCTION("GOOGLETRANSLATE(D2432,""en"",""pt"")"),"Grande")</f>
        <v>Grande</v>
      </c>
      <c r="D2432" s="3">
        <v>44465</v>
      </c>
      <c r="E2432" s="1">
        <v>6</v>
      </c>
      <c r="F2432" s="2" t="str">
        <f ca="1">IFERROR(__xludf.DUMMYFUNCTION("GOOGLETRANSLATE(I2432,""en"",""pt"")"),"Coalhada")</f>
        <v>Coalhada</v>
      </c>
      <c r="G2432" s="1" t="s">
        <v>12446</v>
      </c>
      <c r="H2432" s="1" t="s">
        <v>10470</v>
      </c>
      <c r="I2432" s="1" t="str">
        <f ca="1">IFERROR(__xludf.DUMMYFUNCTION("GOOGLETRANSLATE(O2432,""en"",""pt"")"),"5")</f>
        <v>5</v>
      </c>
      <c r="J2432" s="1" t="str">
        <f ca="1">IFERROR(__xludf.DUMMYFUNCTION("GOOGLETRANSLATE(Q2432,""en"",""pt"")"),"Refrigerado")</f>
        <v>Refrigerado</v>
      </c>
      <c r="K2432" s="3">
        <v>44409</v>
      </c>
      <c r="L2432" s="3">
        <v>44414</v>
      </c>
      <c r="M2432" s="1">
        <v>404</v>
      </c>
      <c r="N2432" s="1" t="s">
        <v>12447</v>
      </c>
      <c r="O2432" s="1" t="s">
        <v>12448</v>
      </c>
      <c r="P2432" s="1">
        <v>80</v>
      </c>
      <c r="Q2432" s="1" t="s">
        <v>12449</v>
      </c>
      <c r="R2432">
        <f t="shared" ca="1" si="37"/>
        <v>1</v>
      </c>
      <c r="S2432">
        <f t="shared" ca="1" si="37"/>
        <v>0</v>
      </c>
    </row>
    <row r="2433" spans="1:19" ht="13.2">
      <c r="A2433" s="1" t="s">
        <v>9778</v>
      </c>
      <c r="B2433" s="1">
        <v>56</v>
      </c>
      <c r="C2433" s="1" t="str">
        <f ca="1">IFERROR(__xludf.DUMMYFUNCTION("GOOGLETRANSLATE(D2433,""en"",""pt"")"),"Pequeno")</f>
        <v>Pequeno</v>
      </c>
      <c r="D2433" s="3">
        <v>43619</v>
      </c>
      <c r="E2433" s="1">
        <v>1</v>
      </c>
      <c r="F2433" s="2" t="str">
        <f ca="1">IFERROR(__xludf.DUMMYFUNCTION("GOOGLETRANSLATE(I2433,""en"",""pt"")"),"Leite")</f>
        <v>Leite</v>
      </c>
      <c r="G2433" s="1" t="s">
        <v>12450</v>
      </c>
      <c r="H2433" s="1" t="s">
        <v>12451</v>
      </c>
      <c r="I2433" s="1" t="str">
        <f ca="1">IFERROR(__xludf.DUMMYFUNCTION("GOOGLETRANSLATE(O2433,""en"",""pt"")"),"27")</f>
        <v>27</v>
      </c>
      <c r="J2433" s="1" t="str">
        <f ca="1">IFERROR(__xludf.DUMMYFUNCTION("GOOGLETRANSLATE(Q2433,""en"",""pt"")"),"Pacote Tetra")</f>
        <v>Pacote Tetra</v>
      </c>
      <c r="K2433" s="3">
        <v>43586</v>
      </c>
      <c r="L2433" s="3">
        <v>43613</v>
      </c>
      <c r="M2433" s="1">
        <v>16</v>
      </c>
      <c r="N2433" s="1" t="s">
        <v>1550</v>
      </c>
      <c r="O2433" s="1" t="s">
        <v>12452</v>
      </c>
      <c r="P2433" s="1">
        <v>91</v>
      </c>
      <c r="Q2433" s="1" t="s">
        <v>12453</v>
      </c>
      <c r="R2433">
        <f t="shared" ca="1" si="37"/>
        <v>0</v>
      </c>
      <c r="S2433">
        <f t="shared" ca="1" si="37"/>
        <v>1</v>
      </c>
    </row>
    <row r="2434" spans="1:19" ht="13.2">
      <c r="A2434" s="1" t="s">
        <v>12454</v>
      </c>
      <c r="B2434" s="1">
        <v>19</v>
      </c>
      <c r="C2434" s="1" t="str">
        <f ca="1">IFERROR(__xludf.DUMMYFUNCTION("GOOGLETRANSLATE(D2434,""en"",""pt"")"),"Médio")</f>
        <v>Médio</v>
      </c>
      <c r="D2434" s="3">
        <v>44014</v>
      </c>
      <c r="E2434" s="1">
        <v>10</v>
      </c>
      <c r="F2434" s="2" t="str">
        <f ca="1">IFERROR(__xludf.DUMMYFUNCTION("GOOGLETRANSLATE(I2434,""en"",""pt"")"),"ghee")</f>
        <v>ghee</v>
      </c>
      <c r="G2434" s="1" t="s">
        <v>12455</v>
      </c>
      <c r="H2434" s="1" t="s">
        <v>5596</v>
      </c>
      <c r="I2434" s="1" t="str">
        <f ca="1">IFERROR(__xludf.DUMMYFUNCTION("GOOGLETRANSLATE(O2434,""en"",""pt"")"),"136")</f>
        <v>136</v>
      </c>
      <c r="J2434" s="1" t="str">
        <f ca="1">IFERROR(__xludf.DUMMYFUNCTION("GOOGLETRANSLATE(Q2434,""en"",""pt"")"),"Ambiente")</f>
        <v>Ambiente</v>
      </c>
      <c r="K2434" s="3">
        <v>43994</v>
      </c>
      <c r="L2434" s="3">
        <v>44130</v>
      </c>
      <c r="M2434" s="1">
        <v>116</v>
      </c>
      <c r="N2434" s="1" t="s">
        <v>12249</v>
      </c>
      <c r="O2434" s="1" t="s">
        <v>12456</v>
      </c>
      <c r="P2434" s="1">
        <v>79</v>
      </c>
      <c r="Q2434" s="1" t="s">
        <v>12270</v>
      </c>
      <c r="R2434">
        <f t="shared" ca="1" si="37"/>
        <v>0</v>
      </c>
      <c r="S2434">
        <f t="shared" ca="1" si="37"/>
        <v>1</v>
      </c>
    </row>
    <row r="2435" spans="1:19" ht="13.2">
      <c r="A2435" s="1" t="s">
        <v>12458</v>
      </c>
      <c r="B2435" s="1">
        <v>92</v>
      </c>
      <c r="C2435" s="1" t="str">
        <f ca="1">IFERROR(__xludf.DUMMYFUNCTION("GOOGLETRANSLATE(D2435,""en"",""pt"")"),"Médio")</f>
        <v>Médio</v>
      </c>
      <c r="D2435" s="3">
        <v>43788</v>
      </c>
      <c r="E2435" s="1">
        <v>8</v>
      </c>
      <c r="F2435" s="2" t="str">
        <f ca="1">IFERROR(__xludf.DUMMYFUNCTION("GOOGLETRANSLATE(I2435,""en"",""pt"")"),"Soro de leite coalhado")</f>
        <v>Soro de leite coalhado</v>
      </c>
      <c r="G2435" s="4">
        <v>45462</v>
      </c>
      <c r="H2435" s="1" t="s">
        <v>2990</v>
      </c>
      <c r="I2435" s="1" t="str">
        <f ca="1">IFERROR(__xludf.DUMMYFUNCTION("GOOGLETRANSLATE(O2435,""en"",""pt"")"),"12")</f>
        <v>12</v>
      </c>
      <c r="J2435" s="1" t="str">
        <f ca="1">IFERROR(__xludf.DUMMYFUNCTION("GOOGLETRANSLATE(Q2435,""en"",""pt"")"),"Refrigerado")</f>
        <v>Refrigerado</v>
      </c>
      <c r="K2435" s="3">
        <v>43767</v>
      </c>
      <c r="L2435" s="3">
        <v>43779</v>
      </c>
      <c r="M2435" s="1">
        <v>9</v>
      </c>
      <c r="N2435" s="4">
        <v>45483</v>
      </c>
      <c r="O2435" s="1" t="s">
        <v>4678</v>
      </c>
      <c r="P2435" s="1">
        <v>10</v>
      </c>
      <c r="Q2435" s="1" t="s">
        <v>10641</v>
      </c>
      <c r="R2435">
        <f t="shared" ref="R2435:S2498" ca="1" si="38">RANDBETWEEN(0,1)</f>
        <v>0</v>
      </c>
      <c r="S2435">
        <f t="shared" ca="1" si="38"/>
        <v>1</v>
      </c>
    </row>
    <row r="2436" spans="1:19" ht="13.2">
      <c r="A2436" s="1" t="s">
        <v>12459</v>
      </c>
      <c r="B2436" s="1">
        <v>36</v>
      </c>
      <c r="C2436" s="1" t="str">
        <f ca="1">IFERROR(__xludf.DUMMYFUNCTION("GOOGLETRANSLATE(D2436,""en"",""pt"")"),"Pequeno")</f>
        <v>Pequeno</v>
      </c>
      <c r="D2436" s="3">
        <v>43823</v>
      </c>
      <c r="E2436" s="1">
        <v>2</v>
      </c>
      <c r="F2436" s="2" t="str">
        <f ca="1">IFERROR(__xludf.DUMMYFUNCTION("GOOGLETRANSLATE(I2436,""en"",""pt"")"),"Manteiga")</f>
        <v>Manteiga</v>
      </c>
      <c r="G2436" s="1" t="s">
        <v>12460</v>
      </c>
      <c r="H2436" s="1" t="s">
        <v>12461</v>
      </c>
      <c r="I2436" s="1" t="str">
        <f ca="1">IFERROR(__xludf.DUMMYFUNCTION("GOOGLETRANSLATE(O2436,""en"",""pt"")"),"36")</f>
        <v>36</v>
      </c>
      <c r="J2436" s="1" t="str">
        <f ca="1">IFERROR(__xludf.DUMMYFUNCTION("GOOGLETRANSLATE(Q2436,""en"",""pt"")"),"Refrigerado")</f>
        <v>Refrigerado</v>
      </c>
      <c r="K2436" s="3">
        <v>43793</v>
      </c>
      <c r="L2436" s="3">
        <v>43829</v>
      </c>
      <c r="M2436" s="1">
        <v>289</v>
      </c>
      <c r="N2436" s="1" t="s">
        <v>12462</v>
      </c>
      <c r="O2436" s="1" t="s">
        <v>12463</v>
      </c>
      <c r="P2436" s="1">
        <v>297</v>
      </c>
      <c r="Q2436" s="1" t="s">
        <v>12464</v>
      </c>
      <c r="R2436">
        <f t="shared" ca="1" si="38"/>
        <v>1</v>
      </c>
      <c r="S2436">
        <f t="shared" ca="1" si="38"/>
        <v>0</v>
      </c>
    </row>
    <row r="2437" spans="1:19" ht="13.2">
      <c r="A2437" s="1" t="s">
        <v>12465</v>
      </c>
      <c r="B2437" s="1">
        <v>72</v>
      </c>
      <c r="C2437" s="1" t="str">
        <f ca="1">IFERROR(__xludf.DUMMYFUNCTION("GOOGLETRANSLATE(D2437,""en"",""pt"")"),"Médio")</f>
        <v>Médio</v>
      </c>
      <c r="D2437" s="3">
        <v>44655</v>
      </c>
      <c r="E2437" s="1">
        <v>2</v>
      </c>
      <c r="F2437" s="2" t="str">
        <f ca="1">IFERROR(__xludf.DUMMYFUNCTION("GOOGLETRANSLATE(I2437,""en"",""pt"")"),"Manteiga")</f>
        <v>Manteiga</v>
      </c>
      <c r="G2437" s="1" t="s">
        <v>12466</v>
      </c>
      <c r="H2437" s="1" t="s">
        <v>6136</v>
      </c>
      <c r="I2437" s="1" t="str">
        <f ca="1">IFERROR(__xludf.DUMMYFUNCTION("GOOGLETRANSLATE(O2437,""en"",""pt"")"),"33")</f>
        <v>33</v>
      </c>
      <c r="J2437" s="1" t="str">
        <f ca="1">IFERROR(__xludf.DUMMYFUNCTION("GOOGLETRANSLATE(Q2437,""en"",""pt"")"),"Refrigerado")</f>
        <v>Refrigerado</v>
      </c>
      <c r="K2437" s="3">
        <v>44643</v>
      </c>
      <c r="L2437" s="3">
        <v>44676</v>
      </c>
      <c r="M2437" s="1">
        <v>220</v>
      </c>
      <c r="N2437" s="1" t="s">
        <v>12467</v>
      </c>
      <c r="O2437" s="5" t="s">
        <v>12468</v>
      </c>
      <c r="P2437" s="1">
        <v>98</v>
      </c>
      <c r="Q2437" s="1" t="s">
        <v>988</v>
      </c>
      <c r="R2437">
        <f t="shared" ca="1" si="38"/>
        <v>0</v>
      </c>
      <c r="S2437">
        <f t="shared" ca="1" si="38"/>
        <v>0</v>
      </c>
    </row>
    <row r="2438" spans="1:19" ht="13.2">
      <c r="A2438" s="1" t="s">
        <v>12469</v>
      </c>
      <c r="B2438" s="1">
        <v>85</v>
      </c>
      <c r="C2438" s="1" t="str">
        <f ca="1">IFERROR(__xludf.DUMMYFUNCTION("GOOGLETRANSLATE(D2438,""en"",""pt"")"),"Grande")</f>
        <v>Grande</v>
      </c>
      <c r="D2438" s="3">
        <v>44207</v>
      </c>
      <c r="E2438" s="1">
        <v>10</v>
      </c>
      <c r="F2438" s="2" t="str">
        <f ca="1">IFERROR(__xludf.DUMMYFUNCTION("GOOGLETRANSLATE(I2438,""en"",""pt"")"),"ghee")</f>
        <v>ghee</v>
      </c>
      <c r="G2438" s="1" t="s">
        <v>9432</v>
      </c>
      <c r="H2438" s="1" t="s">
        <v>12022</v>
      </c>
      <c r="I2438" s="1" t="str">
        <f ca="1">IFERROR(__xludf.DUMMYFUNCTION("GOOGLETRANSLATE(O2438,""en"",""pt"")"),"88")</f>
        <v>88</v>
      </c>
      <c r="J2438" s="1" t="str">
        <f ca="1">IFERROR(__xludf.DUMMYFUNCTION("GOOGLETRANSLATE(Q2438,""en"",""pt"")"),"Ambiente")</f>
        <v>Ambiente</v>
      </c>
      <c r="K2438" s="3">
        <v>44191</v>
      </c>
      <c r="L2438" s="3">
        <v>44279</v>
      </c>
      <c r="M2438" s="1">
        <v>173</v>
      </c>
      <c r="N2438" s="1" t="s">
        <v>12470</v>
      </c>
      <c r="O2438" s="1" t="s">
        <v>12471</v>
      </c>
      <c r="P2438" s="1">
        <v>327</v>
      </c>
      <c r="Q2438" s="1" t="s">
        <v>12472</v>
      </c>
      <c r="R2438">
        <f t="shared" ca="1" si="38"/>
        <v>0</v>
      </c>
      <c r="S2438">
        <f t="shared" ca="1" si="38"/>
        <v>1</v>
      </c>
    </row>
    <row r="2439" spans="1:19" ht="13.2">
      <c r="A2439" s="1" t="s">
        <v>12473</v>
      </c>
      <c r="B2439" s="1">
        <v>32</v>
      </c>
      <c r="C2439" s="1" t="str">
        <f ca="1">IFERROR(__xludf.DUMMYFUNCTION("GOOGLETRANSLATE(D2439,""en"",""pt"")"),"Pequeno")</f>
        <v>Pequeno</v>
      </c>
      <c r="D2439" s="3">
        <v>44611</v>
      </c>
      <c r="E2439" s="1">
        <v>1</v>
      </c>
      <c r="F2439" s="2" t="str">
        <f ca="1">IFERROR(__xludf.DUMMYFUNCTION("GOOGLETRANSLATE(I2439,""en"",""pt"")"),"Leite")</f>
        <v>Leite</v>
      </c>
      <c r="G2439" s="1" t="s">
        <v>12474</v>
      </c>
      <c r="H2439" s="1" t="s">
        <v>8669</v>
      </c>
      <c r="I2439" s="1" t="str">
        <f ca="1">IFERROR(__xludf.DUMMYFUNCTION("GOOGLETRANSLATE(O2439,""en"",""pt"")"),"26")</f>
        <v>26</v>
      </c>
      <c r="J2439" s="1" t="str">
        <f ca="1">IFERROR(__xludf.DUMMYFUNCTION("GOOGLETRANSLATE(Q2439,""en"",""pt"")"),"Pacote Tetra")</f>
        <v>Pacote Tetra</v>
      </c>
      <c r="K2439" s="3">
        <v>44577</v>
      </c>
      <c r="L2439" s="3">
        <v>44603</v>
      </c>
      <c r="M2439" s="1">
        <v>342</v>
      </c>
      <c r="N2439" s="1" t="s">
        <v>6851</v>
      </c>
      <c r="O2439" s="1" t="s">
        <v>12475</v>
      </c>
      <c r="P2439" s="1">
        <v>567</v>
      </c>
      <c r="Q2439" s="1" t="s">
        <v>12477</v>
      </c>
      <c r="R2439">
        <f t="shared" ca="1" si="38"/>
        <v>1</v>
      </c>
      <c r="S2439">
        <f t="shared" ca="1" si="38"/>
        <v>1</v>
      </c>
    </row>
    <row r="2440" spans="1:19" ht="13.2">
      <c r="A2440" s="1" t="s">
        <v>12478</v>
      </c>
      <c r="B2440" s="1">
        <v>42</v>
      </c>
      <c r="C2440" s="1" t="str">
        <f ca="1">IFERROR(__xludf.DUMMYFUNCTION("GOOGLETRANSLATE(D2440,""en"",""pt"")"),"Pequeno")</f>
        <v>Pequeno</v>
      </c>
      <c r="D2440" s="3">
        <v>44391</v>
      </c>
      <c r="E2440" s="1">
        <v>1</v>
      </c>
      <c r="F2440" s="2" t="str">
        <f ca="1">IFERROR(__xludf.DUMMYFUNCTION("GOOGLETRANSLATE(I2440,""en"",""pt"")"),"Leite")</f>
        <v>Leite</v>
      </c>
      <c r="G2440" s="1" t="s">
        <v>12479</v>
      </c>
      <c r="H2440" s="1" t="s">
        <v>12480</v>
      </c>
      <c r="I2440" s="1" t="str">
        <f ca="1">IFERROR(__xludf.DUMMYFUNCTION("GOOGLETRANSLATE(O2440,""en"",""pt"")"),"1")</f>
        <v>1</v>
      </c>
      <c r="J2440" s="1" t="str">
        <f ca="1">IFERROR(__xludf.DUMMYFUNCTION("GOOGLETRANSLATE(Q2440,""en"",""pt"")"),"Pacote de polietileno")</f>
        <v>Pacote de polietileno</v>
      </c>
      <c r="K2440" s="3">
        <v>44334</v>
      </c>
      <c r="L2440" s="3">
        <v>44335</v>
      </c>
      <c r="M2440" s="1">
        <v>552</v>
      </c>
      <c r="N2440" s="1" t="s">
        <v>4188</v>
      </c>
      <c r="O2440" s="1" t="s">
        <v>12481</v>
      </c>
      <c r="P2440" s="1">
        <v>262</v>
      </c>
      <c r="Q2440" s="1" t="s">
        <v>12482</v>
      </c>
      <c r="R2440">
        <f t="shared" ca="1" si="38"/>
        <v>0</v>
      </c>
      <c r="S2440">
        <f t="shared" ca="1" si="38"/>
        <v>0</v>
      </c>
    </row>
    <row r="2441" spans="1:19" ht="13.2">
      <c r="A2441" s="1" t="s">
        <v>12483</v>
      </c>
      <c r="B2441" s="1">
        <v>79</v>
      </c>
      <c r="C2441" s="1" t="str">
        <f ca="1">IFERROR(__xludf.DUMMYFUNCTION("GOOGLETRANSLATE(D2441,""en"",""pt"")"),"Pequeno")</f>
        <v>Pequeno</v>
      </c>
      <c r="D2441" s="3">
        <v>43532</v>
      </c>
      <c r="E2441" s="1">
        <v>6</v>
      </c>
      <c r="F2441" s="2" t="str">
        <f ca="1">IFERROR(__xludf.DUMMYFUNCTION("GOOGLETRANSLATE(I2441,""en"",""pt"")"),"Coalhada")</f>
        <v>Coalhada</v>
      </c>
      <c r="G2441" s="1" t="s">
        <v>12484</v>
      </c>
      <c r="H2441" s="1" t="s">
        <v>2097</v>
      </c>
      <c r="I2441" s="1" t="str">
        <f ca="1">IFERROR(__xludf.DUMMYFUNCTION("GOOGLETRANSLATE(O2441,""en"",""pt"")"),"5")</f>
        <v>5</v>
      </c>
      <c r="J2441" s="1" t="str">
        <f ca="1">IFERROR(__xludf.DUMMYFUNCTION("GOOGLETRANSLATE(Q2441,""en"",""pt"")"),"Refrigerado")</f>
        <v>Refrigerado</v>
      </c>
      <c r="K2441" s="3">
        <v>43525</v>
      </c>
      <c r="L2441" s="3">
        <v>43530</v>
      </c>
      <c r="M2441" s="1">
        <v>109</v>
      </c>
      <c r="N2441" s="1" t="s">
        <v>6662</v>
      </c>
      <c r="O2441" s="1" t="s">
        <v>12485</v>
      </c>
      <c r="P2441" s="1">
        <v>880</v>
      </c>
      <c r="Q2441" s="1" t="s">
        <v>11034</v>
      </c>
      <c r="R2441">
        <f t="shared" ca="1" si="38"/>
        <v>1</v>
      </c>
      <c r="S2441">
        <f t="shared" ca="1" si="38"/>
        <v>1</v>
      </c>
    </row>
    <row r="2442" spans="1:19" ht="13.2">
      <c r="A2442" s="1" t="s">
        <v>12486</v>
      </c>
      <c r="B2442" s="1">
        <v>42</v>
      </c>
      <c r="C2442" s="1" t="str">
        <f ca="1">IFERROR(__xludf.DUMMYFUNCTION("GOOGLETRANSLATE(D2442,""en"",""pt"")"),"Pequeno")</f>
        <v>Pequeno</v>
      </c>
      <c r="D2442" s="3">
        <v>44455</v>
      </c>
      <c r="E2442" s="1">
        <v>10</v>
      </c>
      <c r="F2442" s="2" t="str">
        <f ca="1">IFERROR(__xludf.DUMMYFUNCTION("GOOGLETRANSLATE(I2442,""en"",""pt"")"),"ghee")</f>
        <v>ghee</v>
      </c>
      <c r="G2442" s="1" t="s">
        <v>12487</v>
      </c>
      <c r="H2442" s="1" t="s">
        <v>12488</v>
      </c>
      <c r="I2442" s="1" t="str">
        <f ca="1">IFERROR(__xludf.DUMMYFUNCTION("GOOGLETRANSLATE(O2442,""en"",""pt"")"),"142")</f>
        <v>142</v>
      </c>
      <c r="J2442" s="1" t="str">
        <f ca="1">IFERROR(__xludf.DUMMYFUNCTION("GOOGLETRANSLATE(Q2442,""en"",""pt"")"),"Ambiente")</f>
        <v>Ambiente</v>
      </c>
      <c r="K2442" s="3">
        <v>44408</v>
      </c>
      <c r="L2442" s="3">
        <v>44550</v>
      </c>
      <c r="M2442" s="1">
        <v>58</v>
      </c>
      <c r="N2442" s="1" t="s">
        <v>12489</v>
      </c>
      <c r="O2442" s="1" t="s">
        <v>12490</v>
      </c>
      <c r="P2442" s="1">
        <v>136</v>
      </c>
      <c r="Q2442" s="1" t="s">
        <v>12491</v>
      </c>
      <c r="R2442">
        <f t="shared" ca="1" si="38"/>
        <v>0</v>
      </c>
      <c r="S2442">
        <f t="shared" ca="1" si="38"/>
        <v>0</v>
      </c>
    </row>
    <row r="2443" spans="1:19" ht="13.2">
      <c r="A2443" s="1" t="s">
        <v>12492</v>
      </c>
      <c r="B2443" s="1">
        <v>54</v>
      </c>
      <c r="C2443" s="1" t="str">
        <f ca="1">IFERROR(__xludf.DUMMYFUNCTION("GOOGLETRANSLATE(D2443,""en"",""pt"")"),"Pequeno")</f>
        <v>Pequeno</v>
      </c>
      <c r="D2443" s="3">
        <v>43856</v>
      </c>
      <c r="E2443" s="1">
        <v>7</v>
      </c>
      <c r="F2443" s="2" t="str">
        <f ca="1">IFERROR(__xludf.DUMMYFUNCTION("GOOGLETRANSLATE(I2443,""en"",""pt"")"),"Lassi")</f>
        <v>Lassi</v>
      </c>
      <c r="G2443" s="1" t="s">
        <v>12493</v>
      </c>
      <c r="H2443" s="1" t="s">
        <v>827</v>
      </c>
      <c r="I2443" s="1" t="str">
        <f ca="1">IFERROR(__xludf.DUMMYFUNCTION("GOOGLETRANSLATE(O2443,""en"",""pt"")"),"17")</f>
        <v>17</v>
      </c>
      <c r="J2443" s="1" t="str">
        <f ca="1">IFERROR(__xludf.DUMMYFUNCTION("GOOGLETRANSLATE(Q2443,""en"",""pt"")"),"Refrigerado")</f>
        <v>Refrigerado</v>
      </c>
      <c r="K2443" s="3">
        <v>43811</v>
      </c>
      <c r="L2443" s="3">
        <v>43828</v>
      </c>
      <c r="M2443" s="1">
        <v>552</v>
      </c>
      <c r="N2443" s="1" t="s">
        <v>6336</v>
      </c>
      <c r="O2443" s="1" t="s">
        <v>12494</v>
      </c>
      <c r="P2443" s="1">
        <v>152</v>
      </c>
      <c r="Q2443" s="1" t="s">
        <v>12495</v>
      </c>
      <c r="R2443">
        <f t="shared" ca="1" si="38"/>
        <v>0</v>
      </c>
      <c r="S2443">
        <f t="shared" ca="1" si="38"/>
        <v>0</v>
      </c>
    </row>
    <row r="2444" spans="1:19" ht="13.2">
      <c r="A2444" s="1" t="s">
        <v>12496</v>
      </c>
      <c r="B2444" s="1">
        <v>61</v>
      </c>
      <c r="C2444" s="1" t="str">
        <f ca="1">IFERROR(__xludf.DUMMYFUNCTION("GOOGLETRANSLATE(D2444,""en"",""pt"")"),"Pequeno")</f>
        <v>Pequeno</v>
      </c>
      <c r="D2444" s="3">
        <v>44633</v>
      </c>
      <c r="E2444" s="1">
        <v>3</v>
      </c>
      <c r="F2444" s="2" t="str">
        <f ca="1">IFERROR(__xludf.DUMMYFUNCTION("GOOGLETRANSLATE(I2444,""en"",""pt"")"),"Queijo")</f>
        <v>Queijo</v>
      </c>
      <c r="G2444" s="1" t="s">
        <v>12497</v>
      </c>
      <c r="H2444" s="1" t="s">
        <v>12498</v>
      </c>
      <c r="I2444" s="1" t="str">
        <f ca="1">IFERROR(__xludf.DUMMYFUNCTION("GOOGLETRANSLATE(O2444,""en"",""pt"")"),"45")</f>
        <v>45</v>
      </c>
      <c r="J2444" s="1" t="str">
        <f ca="1">IFERROR(__xludf.DUMMYFUNCTION("GOOGLETRANSLATE(Q2444,""en"",""pt"")"),"Refrigerado")</f>
        <v>Refrigerado</v>
      </c>
      <c r="K2444" s="3">
        <v>44573</v>
      </c>
      <c r="L2444" s="3">
        <v>44618</v>
      </c>
      <c r="M2444" s="1">
        <v>170</v>
      </c>
      <c r="N2444" s="1" t="s">
        <v>3361</v>
      </c>
      <c r="O2444" s="1" t="s">
        <v>12499</v>
      </c>
      <c r="P2444" s="1">
        <v>43</v>
      </c>
      <c r="Q2444" s="6">
        <v>45402</v>
      </c>
      <c r="R2444">
        <f t="shared" ca="1" si="38"/>
        <v>0</v>
      </c>
      <c r="S2444">
        <f t="shared" ca="1" si="38"/>
        <v>0</v>
      </c>
    </row>
    <row r="2445" spans="1:19" ht="13.2">
      <c r="A2445" s="1" t="s">
        <v>12501</v>
      </c>
      <c r="B2445" s="1">
        <v>87</v>
      </c>
      <c r="C2445" s="1" t="str">
        <f ca="1">IFERROR(__xludf.DUMMYFUNCTION("GOOGLETRANSLATE(D2445,""en"",""pt"")"),"Pequeno")</f>
        <v>Pequeno</v>
      </c>
      <c r="D2445" s="3">
        <v>44119</v>
      </c>
      <c r="E2445" s="1">
        <v>3</v>
      </c>
      <c r="F2445" s="2" t="str">
        <f ca="1">IFERROR(__xludf.DUMMYFUNCTION("GOOGLETRANSLATE(I2445,""en"",""pt"")"),"Queijo")</f>
        <v>Queijo</v>
      </c>
      <c r="G2445" s="1" t="s">
        <v>12502</v>
      </c>
      <c r="H2445" s="1" t="s">
        <v>5314</v>
      </c>
      <c r="I2445" s="1" t="str">
        <f ca="1">IFERROR(__xludf.DUMMYFUNCTION("GOOGLETRANSLATE(O2445,""en"",""pt"")"),"80")</f>
        <v>80</v>
      </c>
      <c r="J2445" s="1" t="str">
        <f ca="1">IFERROR(__xludf.DUMMYFUNCTION("GOOGLETRANSLATE(Q2445,""en"",""pt"")"),"Refrigerado")</f>
        <v>Refrigerado</v>
      </c>
      <c r="K2445" s="3">
        <v>44065</v>
      </c>
      <c r="L2445" s="3">
        <v>44145</v>
      </c>
      <c r="M2445" s="1">
        <v>261</v>
      </c>
      <c r="N2445" s="1" t="s">
        <v>4829</v>
      </c>
      <c r="O2445" s="1" t="s">
        <v>12503</v>
      </c>
      <c r="P2445" s="1">
        <v>684</v>
      </c>
      <c r="Q2445" s="1" t="s">
        <v>12504</v>
      </c>
      <c r="R2445">
        <f t="shared" ca="1" si="38"/>
        <v>0</v>
      </c>
      <c r="S2445">
        <f t="shared" ca="1" si="38"/>
        <v>1</v>
      </c>
    </row>
    <row r="2446" spans="1:19" ht="13.2">
      <c r="A2446" s="1" t="s">
        <v>12505</v>
      </c>
      <c r="B2446" s="1">
        <v>37</v>
      </c>
      <c r="C2446" s="1" t="str">
        <f ca="1">IFERROR(__xludf.DUMMYFUNCTION("GOOGLETRANSLATE(D2446,""en"",""pt"")"),"Pequeno")</f>
        <v>Pequeno</v>
      </c>
      <c r="D2446" s="3">
        <v>44219</v>
      </c>
      <c r="E2446" s="1">
        <v>2</v>
      </c>
      <c r="F2446" s="2" t="str">
        <f ca="1">IFERROR(__xludf.DUMMYFUNCTION("GOOGLETRANSLATE(I2446,""en"",""pt"")"),"Manteiga")</f>
        <v>Manteiga</v>
      </c>
      <c r="G2446" s="1" t="s">
        <v>11693</v>
      </c>
      <c r="H2446" s="1" t="s">
        <v>12506</v>
      </c>
      <c r="I2446" s="1" t="str">
        <f ca="1">IFERROR(__xludf.DUMMYFUNCTION("GOOGLETRANSLATE(O2446,""en"",""pt"")"),"39")</f>
        <v>39</v>
      </c>
      <c r="J2446" s="1" t="str">
        <f ca="1">IFERROR(__xludf.DUMMYFUNCTION("GOOGLETRANSLATE(Q2446,""en"",""pt"")"),"Refrigerado")</f>
        <v>Refrigerado</v>
      </c>
      <c r="K2446" s="3">
        <v>44201</v>
      </c>
      <c r="L2446" s="3">
        <v>44240</v>
      </c>
      <c r="M2446" s="1">
        <v>11</v>
      </c>
      <c r="N2446" s="1" t="s">
        <v>4157</v>
      </c>
      <c r="O2446" s="1" t="s">
        <v>12507</v>
      </c>
      <c r="P2446" s="1">
        <v>9</v>
      </c>
      <c r="Q2446" s="1" t="s">
        <v>12508</v>
      </c>
      <c r="R2446">
        <f t="shared" ca="1" si="38"/>
        <v>1</v>
      </c>
      <c r="S2446">
        <f t="shared" ca="1" si="38"/>
        <v>1</v>
      </c>
    </row>
    <row r="2447" spans="1:19" ht="13.2">
      <c r="A2447" s="1" t="s">
        <v>12509</v>
      </c>
      <c r="B2447" s="1">
        <v>26</v>
      </c>
      <c r="C2447" s="1" t="str">
        <f ca="1">IFERROR(__xludf.DUMMYFUNCTION("GOOGLETRANSLATE(D2447,""en"",""pt"")"),"Grande")</f>
        <v>Grande</v>
      </c>
      <c r="D2447" s="3">
        <v>43714</v>
      </c>
      <c r="E2447" s="1">
        <v>7</v>
      </c>
      <c r="F2447" s="2" t="str">
        <f ca="1">IFERROR(__xludf.DUMMYFUNCTION("GOOGLETRANSLATE(I2447,""en"",""pt"")"),"Lassi")</f>
        <v>Lassi</v>
      </c>
      <c r="G2447" s="1" t="s">
        <v>12510</v>
      </c>
      <c r="H2447" s="1" t="s">
        <v>12511</v>
      </c>
      <c r="I2447" s="1" t="str">
        <f ca="1">IFERROR(__xludf.DUMMYFUNCTION("GOOGLETRANSLATE(O2447,""en"",""pt"")"),"12")</f>
        <v>12</v>
      </c>
      <c r="J2447" s="1" t="str">
        <f ca="1">IFERROR(__xludf.DUMMYFUNCTION("GOOGLETRANSLATE(Q2447,""en"",""pt"")"),"Refrigerado")</f>
        <v>Refrigerado</v>
      </c>
      <c r="K2447" s="3">
        <v>43671</v>
      </c>
      <c r="L2447" s="3">
        <v>43683</v>
      </c>
      <c r="M2447" s="1">
        <v>178</v>
      </c>
      <c r="N2447" s="1" t="s">
        <v>12512</v>
      </c>
      <c r="O2447" s="1" t="s">
        <v>12513</v>
      </c>
      <c r="P2447" s="1">
        <v>716</v>
      </c>
      <c r="Q2447" s="1" t="s">
        <v>9394</v>
      </c>
      <c r="R2447">
        <f t="shared" ca="1" si="38"/>
        <v>1</v>
      </c>
      <c r="S2447">
        <f t="shared" ca="1" si="38"/>
        <v>0</v>
      </c>
    </row>
    <row r="2448" spans="1:19" ht="13.2">
      <c r="A2448" s="1" t="s">
        <v>12514</v>
      </c>
      <c r="B2448" s="1">
        <v>16</v>
      </c>
      <c r="C2448" s="1" t="str">
        <f ca="1">IFERROR(__xludf.DUMMYFUNCTION("GOOGLETRANSLATE(D2448,""en"",""pt"")"),"Pequeno")</f>
        <v>Pequeno</v>
      </c>
      <c r="D2448" s="3">
        <v>43658</v>
      </c>
      <c r="E2448" s="1">
        <v>3</v>
      </c>
      <c r="F2448" s="2" t="str">
        <f ca="1">IFERROR(__xludf.DUMMYFUNCTION("GOOGLETRANSLATE(I2448,""en"",""pt"")"),"Queijo")</f>
        <v>Queijo</v>
      </c>
      <c r="G2448" s="1" t="s">
        <v>12515</v>
      </c>
      <c r="H2448" s="1" t="s">
        <v>2910</v>
      </c>
      <c r="I2448" s="1" t="str">
        <f ca="1">IFERROR(__xludf.DUMMYFUNCTION("GOOGLETRANSLATE(O2448,""en"",""pt"")"),"43")</f>
        <v>43</v>
      </c>
      <c r="J2448" s="1" t="str">
        <f ca="1">IFERROR(__xludf.DUMMYFUNCTION("GOOGLETRANSLATE(Q2448,""en"",""pt"")"),"Congeladas")</f>
        <v>Congeladas</v>
      </c>
      <c r="K2448" s="3">
        <v>43606</v>
      </c>
      <c r="L2448" s="3">
        <v>43649</v>
      </c>
      <c r="M2448" s="1">
        <v>282</v>
      </c>
      <c r="N2448" s="1" t="s">
        <v>12516</v>
      </c>
      <c r="O2448" s="1" t="s">
        <v>12517</v>
      </c>
      <c r="P2448" s="1">
        <v>250</v>
      </c>
      <c r="Q2448" s="1" t="s">
        <v>12518</v>
      </c>
      <c r="R2448">
        <f t="shared" ca="1" si="38"/>
        <v>1</v>
      </c>
      <c r="S2448">
        <f t="shared" ca="1" si="38"/>
        <v>1</v>
      </c>
    </row>
    <row r="2449" spans="1:19" ht="13.2">
      <c r="A2449" s="1" t="s">
        <v>12519</v>
      </c>
      <c r="B2449" s="1">
        <v>61</v>
      </c>
      <c r="C2449" s="1" t="str">
        <f ca="1">IFERROR(__xludf.DUMMYFUNCTION("GOOGLETRANSLATE(D2449,""en"",""pt"")"),"Grande")</f>
        <v>Grande</v>
      </c>
      <c r="D2449" s="3">
        <v>43814</v>
      </c>
      <c r="E2449" s="1">
        <v>9</v>
      </c>
      <c r="F2449" s="2" t="str">
        <f ca="1">IFERROR(__xludf.DUMMYFUNCTION("GOOGLETRANSLATE(I2449,""en"",""pt"")"),"Painel")</f>
        <v>Painel</v>
      </c>
      <c r="G2449" s="1" t="s">
        <v>12520</v>
      </c>
      <c r="H2449" s="1" t="s">
        <v>5675</v>
      </c>
      <c r="I2449" s="1" t="str">
        <f ca="1">IFERROR(__xludf.DUMMYFUNCTION("GOOGLETRANSLATE(O2449,""en"",""pt"")"),"14")</f>
        <v>14</v>
      </c>
      <c r="J2449" s="1" t="str">
        <f ca="1">IFERROR(__xludf.DUMMYFUNCTION("GOOGLETRANSLATE(Q2449,""en"",""pt"")"),"Refrigerado")</f>
        <v>Refrigerado</v>
      </c>
      <c r="K2449" s="3">
        <v>43758</v>
      </c>
      <c r="L2449" s="3">
        <v>43772</v>
      </c>
      <c r="M2449" s="1">
        <v>76</v>
      </c>
      <c r="N2449" s="1" t="s">
        <v>12413</v>
      </c>
      <c r="O2449" s="5">
        <v>2112351</v>
      </c>
      <c r="P2449" s="1">
        <v>28</v>
      </c>
      <c r="Q2449" s="1" t="s">
        <v>12522</v>
      </c>
      <c r="R2449">
        <f t="shared" ca="1" si="38"/>
        <v>0</v>
      </c>
      <c r="S2449">
        <f t="shared" ca="1" si="38"/>
        <v>0</v>
      </c>
    </row>
    <row r="2450" spans="1:19" ht="13.2">
      <c r="A2450" s="1" t="s">
        <v>12523</v>
      </c>
      <c r="B2450" s="1">
        <v>89</v>
      </c>
      <c r="C2450" s="1" t="str">
        <f ca="1">IFERROR(__xludf.DUMMYFUNCTION("GOOGLETRANSLATE(D2450,""en"",""pt"")"),"Médio")</f>
        <v>Médio</v>
      </c>
      <c r="D2450" s="3">
        <v>44564</v>
      </c>
      <c r="E2450" s="1">
        <v>3</v>
      </c>
      <c r="F2450" s="2" t="str">
        <f ca="1">IFERROR(__xludf.DUMMYFUNCTION("GOOGLETRANSLATE(I2450,""en"",""pt"")"),"Queijo")</f>
        <v>Queijo</v>
      </c>
      <c r="G2450" s="1" t="s">
        <v>12524</v>
      </c>
      <c r="H2450" s="1" t="s">
        <v>12525</v>
      </c>
      <c r="I2450" s="1" t="str">
        <f ca="1">IFERROR(__xludf.DUMMYFUNCTION("GOOGLETRANSLATE(O2450,""en"",""pt"")"),"41")</f>
        <v>41</v>
      </c>
      <c r="J2450" s="1" t="str">
        <f ca="1">IFERROR(__xludf.DUMMYFUNCTION("GOOGLETRANSLATE(Q2450,""en"",""pt"")"),"Congeladas")</f>
        <v>Congeladas</v>
      </c>
      <c r="K2450" s="3">
        <v>44511</v>
      </c>
      <c r="L2450" s="3">
        <v>44552</v>
      </c>
      <c r="M2450" s="1">
        <v>497</v>
      </c>
      <c r="N2450" s="1" t="s">
        <v>6401</v>
      </c>
      <c r="O2450" s="1" t="s">
        <v>12526</v>
      </c>
      <c r="P2450" s="1">
        <v>154</v>
      </c>
      <c r="Q2450" s="1" t="s">
        <v>12527</v>
      </c>
      <c r="R2450">
        <f t="shared" ca="1" si="38"/>
        <v>0</v>
      </c>
      <c r="S2450">
        <f t="shared" ca="1" si="38"/>
        <v>0</v>
      </c>
    </row>
    <row r="2451" spans="1:19" ht="13.2">
      <c r="A2451" s="1" t="s">
        <v>12528</v>
      </c>
      <c r="B2451" s="1">
        <v>22</v>
      </c>
      <c r="C2451" s="1" t="str">
        <f ca="1">IFERROR(__xludf.DUMMYFUNCTION("GOOGLETRANSLATE(D2451,""en"",""pt"")"),"Grande")</f>
        <v>Grande</v>
      </c>
      <c r="D2451" s="3">
        <v>43637</v>
      </c>
      <c r="E2451" s="1">
        <v>5</v>
      </c>
      <c r="F2451" s="2" t="str">
        <f ca="1">IFERROR(__xludf.DUMMYFUNCTION("GOOGLETRANSLATE(I2451,""en"",""pt"")"),"Sorvete")</f>
        <v>Sorvete</v>
      </c>
      <c r="G2451" s="1" t="s">
        <v>12529</v>
      </c>
      <c r="H2451" s="1" t="s">
        <v>6518</v>
      </c>
      <c r="I2451" s="1" t="str">
        <f ca="1">IFERROR(__xludf.DUMMYFUNCTION("GOOGLETRANSLATE(O2451,""en"",""pt"")"),"27")</f>
        <v>27</v>
      </c>
      <c r="J2451" s="1" t="str">
        <f ca="1">IFERROR(__xludf.DUMMYFUNCTION("GOOGLETRANSLATE(Q2451,""en"",""pt"")"),"Congeladas")</f>
        <v>Congeladas</v>
      </c>
      <c r="K2451" s="3">
        <v>43578</v>
      </c>
      <c r="L2451" s="3">
        <v>43605</v>
      </c>
      <c r="M2451" s="1">
        <v>596</v>
      </c>
      <c r="N2451" s="1" t="s">
        <v>12530</v>
      </c>
      <c r="O2451" s="1" t="s">
        <v>12531</v>
      </c>
      <c r="P2451" s="1">
        <v>105</v>
      </c>
      <c r="Q2451" s="1" t="s">
        <v>12532</v>
      </c>
      <c r="R2451">
        <f t="shared" ca="1" si="38"/>
        <v>0</v>
      </c>
      <c r="S2451">
        <f t="shared" ca="1" si="38"/>
        <v>1</v>
      </c>
    </row>
    <row r="2452" spans="1:19" ht="13.2">
      <c r="A2452" s="1" t="s">
        <v>12533</v>
      </c>
      <c r="B2452" s="1">
        <v>37</v>
      </c>
      <c r="C2452" s="1" t="str">
        <f ca="1">IFERROR(__xludf.DUMMYFUNCTION("GOOGLETRANSLATE(D2452,""en"",""pt"")"),"Pequeno")</f>
        <v>Pequeno</v>
      </c>
      <c r="D2452" s="3">
        <v>43967</v>
      </c>
      <c r="E2452" s="1">
        <v>6</v>
      </c>
      <c r="F2452" s="2" t="str">
        <f ca="1">IFERROR(__xludf.DUMMYFUNCTION("GOOGLETRANSLATE(I2452,""en"",""pt"")"),"Coalhada")</f>
        <v>Coalhada</v>
      </c>
      <c r="G2452" s="1" t="s">
        <v>12534</v>
      </c>
      <c r="H2452" s="1" t="s">
        <v>6595</v>
      </c>
      <c r="I2452" s="1" t="str">
        <f ca="1">IFERROR(__xludf.DUMMYFUNCTION("GOOGLETRANSLATE(O2452,""en"",""pt"")"),"6")</f>
        <v>6</v>
      </c>
      <c r="J2452" s="1" t="str">
        <f ca="1">IFERROR(__xludf.DUMMYFUNCTION("GOOGLETRANSLATE(Q2452,""en"",""pt"")"),"Refrigerado")</f>
        <v>Refrigerado</v>
      </c>
      <c r="K2452" s="3">
        <v>43916</v>
      </c>
      <c r="L2452" s="3">
        <v>43922</v>
      </c>
      <c r="M2452" s="1">
        <v>27</v>
      </c>
      <c r="N2452" s="1" t="s">
        <v>8735</v>
      </c>
      <c r="O2452" s="1" t="s">
        <v>12535</v>
      </c>
      <c r="P2452" s="1">
        <v>76</v>
      </c>
      <c r="Q2452" s="1" t="s">
        <v>10477</v>
      </c>
      <c r="R2452">
        <f t="shared" ca="1" si="38"/>
        <v>1</v>
      </c>
      <c r="S2452">
        <f t="shared" ca="1" si="38"/>
        <v>0</v>
      </c>
    </row>
    <row r="2453" spans="1:19" ht="13.2">
      <c r="A2453" s="1" t="s">
        <v>12536</v>
      </c>
      <c r="B2453" s="1">
        <v>13</v>
      </c>
      <c r="C2453" s="1" t="str">
        <f ca="1">IFERROR(__xludf.DUMMYFUNCTION("GOOGLETRANSLATE(D2453,""en"",""pt"")"),"Médio")</f>
        <v>Médio</v>
      </c>
      <c r="D2453" s="3">
        <v>43639</v>
      </c>
      <c r="E2453" s="1">
        <v>10</v>
      </c>
      <c r="F2453" s="2" t="str">
        <f ca="1">IFERROR(__xludf.DUMMYFUNCTION("GOOGLETRANSLATE(I2453,""en"",""pt"")"),"ghee")</f>
        <v>ghee</v>
      </c>
      <c r="G2453" s="1" t="s">
        <v>12537</v>
      </c>
      <c r="H2453" s="1" t="s">
        <v>3775</v>
      </c>
      <c r="I2453" s="1" t="str">
        <f ca="1">IFERROR(__xludf.DUMMYFUNCTION("GOOGLETRANSLATE(O2453,""en"",""pt"")"),"63")</f>
        <v>63</v>
      </c>
      <c r="J2453" s="1" t="str">
        <f ca="1">IFERROR(__xludf.DUMMYFUNCTION("GOOGLETRANSLATE(Q2453,""en"",""pt"")"),"Ambiente")</f>
        <v>Ambiente</v>
      </c>
      <c r="K2453" s="3">
        <v>43604</v>
      </c>
      <c r="L2453" s="3">
        <v>43667</v>
      </c>
      <c r="M2453" s="1">
        <v>129</v>
      </c>
      <c r="N2453" s="1" t="s">
        <v>907</v>
      </c>
      <c r="O2453" s="7">
        <v>1857047</v>
      </c>
      <c r="P2453" s="1">
        <v>198</v>
      </c>
      <c r="Q2453" s="1" t="s">
        <v>12538</v>
      </c>
      <c r="R2453">
        <f t="shared" ca="1" si="38"/>
        <v>1</v>
      </c>
      <c r="S2453">
        <f t="shared" ca="1" si="38"/>
        <v>1</v>
      </c>
    </row>
    <row r="2454" spans="1:19" ht="13.2">
      <c r="A2454" s="1" t="s">
        <v>12539</v>
      </c>
      <c r="B2454" s="1">
        <v>57</v>
      </c>
      <c r="C2454" s="1" t="str">
        <f ca="1">IFERROR(__xludf.DUMMYFUNCTION("GOOGLETRANSLATE(D2454,""en"",""pt"")"),"Grande")</f>
        <v>Grande</v>
      </c>
      <c r="D2454" s="3">
        <v>44067</v>
      </c>
      <c r="E2454" s="1">
        <v>10</v>
      </c>
      <c r="F2454" s="2" t="str">
        <f ca="1">IFERROR(__xludf.DUMMYFUNCTION("GOOGLETRANSLATE(I2454,""en"",""pt"")"),"ghee")</f>
        <v>ghee</v>
      </c>
      <c r="G2454" s="1" t="s">
        <v>12540</v>
      </c>
      <c r="H2454" s="1" t="s">
        <v>12541</v>
      </c>
      <c r="I2454" s="1" t="str">
        <f ca="1">IFERROR(__xludf.DUMMYFUNCTION("GOOGLETRANSLATE(O2454,""en"",""pt"")"),"93")</f>
        <v>93</v>
      </c>
      <c r="J2454" s="1" t="str">
        <f ca="1">IFERROR(__xludf.DUMMYFUNCTION("GOOGLETRANSLATE(Q2454,""en"",""pt"")"),"Ambiente")</f>
        <v>Ambiente</v>
      </c>
      <c r="K2454" s="3">
        <v>44024</v>
      </c>
      <c r="L2454" s="3">
        <v>44117</v>
      </c>
      <c r="M2454" s="1">
        <v>381</v>
      </c>
      <c r="N2454" s="1" t="s">
        <v>278</v>
      </c>
      <c r="O2454" s="1" t="s">
        <v>12542</v>
      </c>
      <c r="P2454" s="1">
        <v>513</v>
      </c>
      <c r="Q2454" s="1" t="s">
        <v>12543</v>
      </c>
      <c r="R2454">
        <f t="shared" ca="1" si="38"/>
        <v>1</v>
      </c>
      <c r="S2454">
        <f t="shared" ca="1" si="38"/>
        <v>0</v>
      </c>
    </row>
    <row r="2455" spans="1:19" ht="13.2">
      <c r="A2455" s="1" t="s">
        <v>12544</v>
      </c>
      <c r="B2455" s="1">
        <v>80</v>
      </c>
      <c r="C2455" s="1" t="str">
        <f ca="1">IFERROR(__xludf.DUMMYFUNCTION("GOOGLETRANSLATE(D2455,""en"",""pt"")"),"Pequeno")</f>
        <v>Pequeno</v>
      </c>
      <c r="D2455" s="3">
        <v>44394</v>
      </c>
      <c r="E2455" s="1">
        <v>7</v>
      </c>
      <c r="F2455" s="2" t="str">
        <f ca="1">IFERROR(__xludf.DUMMYFUNCTION("GOOGLETRANSLATE(I2455,""en"",""pt"")"),"Lassi")</f>
        <v>Lassi</v>
      </c>
      <c r="G2455" s="1" t="s">
        <v>12545</v>
      </c>
      <c r="H2455" s="1" t="s">
        <v>1858</v>
      </c>
      <c r="I2455" s="1" t="str">
        <f ca="1">IFERROR(__xludf.DUMMYFUNCTION("GOOGLETRANSLATE(O2455,""en"",""pt"")"),"17")</f>
        <v>17</v>
      </c>
      <c r="J2455" s="1" t="str">
        <f ca="1">IFERROR(__xludf.DUMMYFUNCTION("GOOGLETRANSLATE(Q2455,""en"",""pt"")"),"Refrigerado")</f>
        <v>Refrigerado</v>
      </c>
      <c r="K2455" s="3">
        <v>44362</v>
      </c>
      <c r="L2455" s="3">
        <v>44379</v>
      </c>
      <c r="M2455" s="1">
        <v>235</v>
      </c>
      <c r="N2455" s="1" t="s">
        <v>5883</v>
      </c>
      <c r="O2455" s="1" t="s">
        <v>12546</v>
      </c>
      <c r="P2455" s="1">
        <v>21</v>
      </c>
      <c r="Q2455" s="1" t="s">
        <v>8484</v>
      </c>
      <c r="R2455">
        <f t="shared" ca="1" si="38"/>
        <v>0</v>
      </c>
      <c r="S2455">
        <f t="shared" ca="1" si="38"/>
        <v>0</v>
      </c>
    </row>
    <row r="2456" spans="1:19" ht="13.2">
      <c r="A2456" s="1" t="s">
        <v>5136</v>
      </c>
      <c r="B2456" s="1">
        <v>31</v>
      </c>
      <c r="C2456" s="1" t="str">
        <f ca="1">IFERROR(__xludf.DUMMYFUNCTION("GOOGLETRANSLATE(D2456,""en"",""pt"")"),"Pequeno")</f>
        <v>Pequeno</v>
      </c>
      <c r="D2456" s="3">
        <v>43715</v>
      </c>
      <c r="E2456" s="1">
        <v>3</v>
      </c>
      <c r="F2456" s="2" t="str">
        <f ca="1">IFERROR(__xludf.DUMMYFUNCTION("GOOGLETRANSLATE(I2456,""en"",""pt"")"),"Queijo")</f>
        <v>Queijo</v>
      </c>
      <c r="G2456" s="1" t="s">
        <v>12547</v>
      </c>
      <c r="H2456" s="1" t="s">
        <v>597</v>
      </c>
      <c r="I2456" s="1" t="str">
        <f ca="1">IFERROR(__xludf.DUMMYFUNCTION("GOOGLETRANSLATE(O2456,""en"",""pt"")"),"55")</f>
        <v>55</v>
      </c>
      <c r="J2456" s="1" t="str">
        <f ca="1">IFERROR(__xludf.DUMMYFUNCTION("GOOGLETRANSLATE(Q2456,""en"",""pt"")"),"Refrigerado")</f>
        <v>Refrigerado</v>
      </c>
      <c r="K2456" s="3">
        <v>43670</v>
      </c>
      <c r="L2456" s="3">
        <v>43725</v>
      </c>
      <c r="M2456" s="1">
        <v>200</v>
      </c>
      <c r="N2456" s="1" t="s">
        <v>12548</v>
      </c>
      <c r="O2456" s="1" t="s">
        <v>12549</v>
      </c>
      <c r="P2456" s="1">
        <v>21</v>
      </c>
      <c r="Q2456" s="1" t="s">
        <v>12550</v>
      </c>
      <c r="R2456">
        <f t="shared" ca="1" si="38"/>
        <v>0</v>
      </c>
      <c r="S2456">
        <f t="shared" ca="1" si="38"/>
        <v>0</v>
      </c>
    </row>
    <row r="2457" spans="1:19" ht="13.2">
      <c r="A2457" s="1" t="s">
        <v>3624</v>
      </c>
      <c r="B2457" s="1">
        <v>49</v>
      </c>
      <c r="C2457" s="1" t="str">
        <f ca="1">IFERROR(__xludf.DUMMYFUNCTION("GOOGLETRANSLATE(D2457,""en"",""pt"")"),"Pequeno")</f>
        <v>Pequeno</v>
      </c>
      <c r="D2457" s="3">
        <v>44885</v>
      </c>
      <c r="E2457" s="1">
        <v>8</v>
      </c>
      <c r="F2457" s="2" t="str">
        <f ca="1">IFERROR(__xludf.DUMMYFUNCTION("GOOGLETRANSLATE(I2457,""en"",""pt"")"),"Soro de leite coalhado")</f>
        <v>Soro de leite coalhado</v>
      </c>
      <c r="G2457" s="1" t="s">
        <v>12551</v>
      </c>
      <c r="H2457" s="1" t="s">
        <v>3891</v>
      </c>
      <c r="I2457" s="1" t="str">
        <f ca="1">IFERROR(__xludf.DUMMYFUNCTION("GOOGLETRANSLATE(O2457,""en"",""pt"")"),"7")</f>
        <v>7</v>
      </c>
      <c r="J2457" s="1" t="str">
        <f ca="1">IFERROR(__xludf.DUMMYFUNCTION("GOOGLETRANSLATE(Q2457,""en"",""pt"")"),"Refrigerado")</f>
        <v>Refrigerado</v>
      </c>
      <c r="K2457" s="3">
        <v>44836</v>
      </c>
      <c r="L2457" s="3">
        <v>44843</v>
      </c>
      <c r="M2457" s="1">
        <v>293</v>
      </c>
      <c r="N2457" s="1" t="s">
        <v>3702</v>
      </c>
      <c r="O2457" s="1" t="s">
        <v>12552</v>
      </c>
      <c r="P2457" s="1">
        <v>69</v>
      </c>
      <c r="Q2457" s="1" t="s">
        <v>11689</v>
      </c>
      <c r="R2457">
        <f t="shared" ca="1" si="38"/>
        <v>0</v>
      </c>
      <c r="S2457">
        <f t="shared" ca="1" si="38"/>
        <v>0</v>
      </c>
    </row>
    <row r="2458" spans="1:19" ht="13.2">
      <c r="A2458" s="1" t="s">
        <v>6976</v>
      </c>
      <c r="B2458" s="1">
        <v>23</v>
      </c>
      <c r="C2458" s="1" t="str">
        <f ca="1">IFERROR(__xludf.DUMMYFUNCTION("GOOGLETRANSLATE(D2458,""en"",""pt"")"),"Grande")</f>
        <v>Grande</v>
      </c>
      <c r="D2458" s="3">
        <v>44091</v>
      </c>
      <c r="E2458" s="1">
        <v>2</v>
      </c>
      <c r="F2458" s="2" t="str">
        <f ca="1">IFERROR(__xludf.DUMMYFUNCTION("GOOGLETRANSLATE(I2458,""en"",""pt"")"),"Manteiga")</f>
        <v>Manteiga</v>
      </c>
      <c r="G2458" s="1" t="s">
        <v>12553</v>
      </c>
      <c r="H2458" s="1" t="s">
        <v>6769</v>
      </c>
      <c r="I2458" s="1" t="str">
        <f ca="1">IFERROR(__xludf.DUMMYFUNCTION("GOOGLETRANSLATE(O2458,""en"",""pt"")"),"25")</f>
        <v>25</v>
      </c>
      <c r="J2458" s="1" t="str">
        <f ca="1">IFERROR(__xludf.DUMMYFUNCTION("GOOGLETRANSLATE(Q2458,""en"",""pt"")"),"Refrigerado")</f>
        <v>Refrigerado</v>
      </c>
      <c r="K2458" s="3">
        <v>44049</v>
      </c>
      <c r="L2458" s="3">
        <v>44074</v>
      </c>
      <c r="M2458" s="1">
        <v>303</v>
      </c>
      <c r="N2458" s="1" t="s">
        <v>12554</v>
      </c>
      <c r="O2458" s="1" t="s">
        <v>12555</v>
      </c>
      <c r="P2458" s="1">
        <v>293</v>
      </c>
      <c r="Q2458" s="1" t="s">
        <v>5369</v>
      </c>
      <c r="R2458">
        <f t="shared" ca="1" si="38"/>
        <v>1</v>
      </c>
      <c r="S2458">
        <f t="shared" ca="1" si="38"/>
        <v>0</v>
      </c>
    </row>
    <row r="2459" spans="1:19" ht="13.2">
      <c r="A2459" s="1" t="s">
        <v>12556</v>
      </c>
      <c r="B2459" s="1">
        <v>32</v>
      </c>
      <c r="C2459" s="1" t="str">
        <f ca="1">IFERROR(__xludf.DUMMYFUNCTION("GOOGLETRANSLATE(D2459,""en"",""pt"")"),"Médio")</f>
        <v>Médio</v>
      </c>
      <c r="D2459" s="3">
        <v>44721</v>
      </c>
      <c r="E2459" s="1">
        <v>1</v>
      </c>
      <c r="F2459" s="2" t="str">
        <f ca="1">IFERROR(__xludf.DUMMYFUNCTION("GOOGLETRANSLATE(I2459,""en"",""pt"")"),"Leite")</f>
        <v>Leite</v>
      </c>
      <c r="G2459" s="1" t="s">
        <v>12557</v>
      </c>
      <c r="H2459" s="1" t="s">
        <v>6715</v>
      </c>
      <c r="I2459" s="1" t="str">
        <f ca="1">IFERROR(__xludf.DUMMYFUNCTION("GOOGLETRANSLATE(O2459,""en"",""pt"")"),"2")</f>
        <v>2</v>
      </c>
      <c r="J2459" s="1" t="str">
        <f ca="1">IFERROR(__xludf.DUMMYFUNCTION("GOOGLETRANSLATE(Q2459,""en"",""pt"")"),"Pacote de polietileno")</f>
        <v>Pacote de polietileno</v>
      </c>
      <c r="K2459" s="3">
        <v>44715</v>
      </c>
      <c r="L2459" s="3">
        <v>44717</v>
      </c>
      <c r="M2459" s="1">
        <v>575</v>
      </c>
      <c r="N2459" s="1" t="s">
        <v>3932</v>
      </c>
      <c r="O2459" s="1" t="s">
        <v>12558</v>
      </c>
      <c r="P2459" s="1">
        <v>305</v>
      </c>
      <c r="Q2459" s="1" t="s">
        <v>12559</v>
      </c>
      <c r="R2459">
        <f t="shared" ca="1" si="38"/>
        <v>1</v>
      </c>
      <c r="S2459">
        <f t="shared" ca="1" si="38"/>
        <v>0</v>
      </c>
    </row>
    <row r="2460" spans="1:19" ht="13.2">
      <c r="A2460" s="1" t="s">
        <v>12560</v>
      </c>
      <c r="B2460" s="1">
        <v>77</v>
      </c>
      <c r="C2460" s="1" t="str">
        <f ca="1">IFERROR(__xludf.DUMMYFUNCTION("GOOGLETRANSLATE(D2460,""en"",""pt"")"),"Grande")</f>
        <v>Grande</v>
      </c>
      <c r="D2460" s="3">
        <v>44582</v>
      </c>
      <c r="E2460" s="1">
        <v>4</v>
      </c>
      <c r="F2460" s="2" t="str">
        <f ca="1">IFERROR(__xludf.DUMMYFUNCTION("GOOGLETRANSLATE(I2460,""en"",""pt"")"),"Iogurte")</f>
        <v>Iogurte</v>
      </c>
      <c r="G2460" s="1" t="s">
        <v>12561</v>
      </c>
      <c r="H2460" s="1" t="s">
        <v>11267</v>
      </c>
      <c r="I2460" s="1" t="str">
        <f ca="1">IFERROR(__xludf.DUMMYFUNCTION("GOOGLETRANSLATE(O2460,""en"",""pt"")"),"23")</f>
        <v>23</v>
      </c>
      <c r="J2460" s="1" t="str">
        <f ca="1">IFERROR(__xludf.DUMMYFUNCTION("GOOGLETRANSLATE(Q2460,""en"",""pt"")"),"Refrigerado")</f>
        <v>Refrigerado</v>
      </c>
      <c r="K2460" s="3">
        <v>44525</v>
      </c>
      <c r="L2460" s="3">
        <v>44548</v>
      </c>
      <c r="M2460" s="1">
        <v>228</v>
      </c>
      <c r="N2460" s="1" t="s">
        <v>12562</v>
      </c>
      <c r="O2460" s="1" t="s">
        <v>12563</v>
      </c>
      <c r="P2460" s="1">
        <v>632</v>
      </c>
      <c r="Q2460" s="1" t="s">
        <v>12564</v>
      </c>
      <c r="R2460">
        <f t="shared" ca="1" si="38"/>
        <v>1</v>
      </c>
      <c r="S2460">
        <f t="shared" ca="1" si="38"/>
        <v>0</v>
      </c>
    </row>
    <row r="2461" spans="1:19" ht="13.2">
      <c r="A2461" s="1" t="s">
        <v>12565</v>
      </c>
      <c r="B2461" s="1">
        <v>62</v>
      </c>
      <c r="C2461" s="1" t="str">
        <f ca="1">IFERROR(__xludf.DUMMYFUNCTION("GOOGLETRANSLATE(D2461,""en"",""pt"")"),"Pequeno")</f>
        <v>Pequeno</v>
      </c>
      <c r="D2461" s="3">
        <v>44429</v>
      </c>
      <c r="E2461" s="1">
        <v>10</v>
      </c>
      <c r="F2461" s="2" t="str">
        <f ca="1">IFERROR(__xludf.DUMMYFUNCTION("GOOGLETRANSLATE(I2461,""en"",""pt"")"),"ghee")</f>
        <v>ghee</v>
      </c>
      <c r="G2461" s="1" t="s">
        <v>12566</v>
      </c>
      <c r="H2461" s="1" t="s">
        <v>12567</v>
      </c>
      <c r="I2461" s="1" t="str">
        <f ca="1">IFERROR(__xludf.DUMMYFUNCTION("GOOGLETRANSLATE(O2461,""en"",""pt"")"),"63")</f>
        <v>63</v>
      </c>
      <c r="J2461" s="1" t="str">
        <f ca="1">IFERROR(__xludf.DUMMYFUNCTION("GOOGLETRANSLATE(Q2461,""en"",""pt"")"),"Ambiente")</f>
        <v>Ambiente</v>
      </c>
      <c r="K2461" s="3">
        <v>44386</v>
      </c>
      <c r="L2461" s="3">
        <v>44449</v>
      </c>
      <c r="M2461" s="1">
        <v>364</v>
      </c>
      <c r="N2461" s="4">
        <v>45320</v>
      </c>
      <c r="O2461" s="1" t="s">
        <v>12568</v>
      </c>
      <c r="P2461" s="1">
        <v>342</v>
      </c>
      <c r="Q2461" s="1" t="s">
        <v>12472</v>
      </c>
      <c r="R2461">
        <f t="shared" ca="1" si="38"/>
        <v>1</v>
      </c>
      <c r="S2461">
        <f t="shared" ca="1" si="38"/>
        <v>0</v>
      </c>
    </row>
    <row r="2462" spans="1:19" ht="13.2">
      <c r="A2462" s="1" t="s">
        <v>12569</v>
      </c>
      <c r="B2462" s="1">
        <v>51</v>
      </c>
      <c r="C2462" s="1" t="str">
        <f ca="1">IFERROR(__xludf.DUMMYFUNCTION("GOOGLETRANSLATE(D2462,""en"",""pt"")"),"Pequeno")</f>
        <v>Pequeno</v>
      </c>
      <c r="D2462" s="3">
        <v>44334</v>
      </c>
      <c r="E2462" s="1">
        <v>10</v>
      </c>
      <c r="F2462" s="2" t="str">
        <f ca="1">IFERROR(__xludf.DUMMYFUNCTION("GOOGLETRANSLATE(I2462,""en"",""pt"")"),"ghee")</f>
        <v>ghee</v>
      </c>
      <c r="G2462" s="1" t="s">
        <v>12570</v>
      </c>
      <c r="H2462" s="1" t="s">
        <v>9968</v>
      </c>
      <c r="I2462" s="1" t="str">
        <f ca="1">IFERROR(__xludf.DUMMYFUNCTION("GOOGLETRANSLATE(O2462,""en"",""pt"")"),"113")</f>
        <v>113</v>
      </c>
      <c r="J2462" s="1" t="str">
        <f ca="1">IFERROR(__xludf.DUMMYFUNCTION("GOOGLETRANSLATE(Q2462,""en"",""pt"")"),"Ambiente")</f>
        <v>Ambiente</v>
      </c>
      <c r="K2462" s="3">
        <v>44280</v>
      </c>
      <c r="L2462" s="3">
        <v>44393</v>
      </c>
      <c r="M2462" s="1">
        <v>232</v>
      </c>
      <c r="N2462" s="1" t="s">
        <v>3230</v>
      </c>
      <c r="O2462" s="5">
        <v>1798425</v>
      </c>
      <c r="P2462" s="1">
        <v>36</v>
      </c>
      <c r="Q2462" s="1" t="s">
        <v>12571</v>
      </c>
      <c r="R2462">
        <f t="shared" ca="1" si="38"/>
        <v>0</v>
      </c>
      <c r="S2462">
        <f t="shared" ca="1" si="38"/>
        <v>0</v>
      </c>
    </row>
    <row r="2463" spans="1:19" ht="13.2">
      <c r="A2463" s="1" t="s">
        <v>2818</v>
      </c>
      <c r="B2463" s="1">
        <v>55</v>
      </c>
      <c r="C2463" s="1" t="str">
        <f ca="1">IFERROR(__xludf.DUMMYFUNCTION("GOOGLETRANSLATE(D2463,""en"",""pt"")"),"Médio")</f>
        <v>Médio</v>
      </c>
      <c r="D2463" s="3">
        <v>44888</v>
      </c>
      <c r="E2463" s="1">
        <v>1</v>
      </c>
      <c r="F2463" s="2" t="str">
        <f ca="1">IFERROR(__xludf.DUMMYFUNCTION("GOOGLETRANSLATE(I2463,""en"",""pt"")"),"Leite")</f>
        <v>Leite</v>
      </c>
      <c r="G2463" s="1" t="s">
        <v>12572</v>
      </c>
      <c r="H2463" s="1" t="s">
        <v>8501</v>
      </c>
      <c r="I2463" s="1" t="str">
        <f ca="1">IFERROR(__xludf.DUMMYFUNCTION("GOOGLETRANSLATE(O2463,""en"",""pt"")"),"24")</f>
        <v>24</v>
      </c>
      <c r="J2463" s="1" t="str">
        <f ca="1">IFERROR(__xludf.DUMMYFUNCTION("GOOGLETRANSLATE(Q2463,""en"",""pt"")"),"Pacote Tetra")</f>
        <v>Pacote Tetra</v>
      </c>
      <c r="K2463" s="3">
        <v>44829</v>
      </c>
      <c r="L2463" s="3">
        <v>44853</v>
      </c>
      <c r="M2463" s="1">
        <v>58</v>
      </c>
      <c r="N2463" s="1" t="s">
        <v>7344</v>
      </c>
      <c r="O2463" s="1" t="s">
        <v>12573</v>
      </c>
      <c r="P2463" s="1">
        <v>49</v>
      </c>
      <c r="Q2463" s="1" t="s">
        <v>12575</v>
      </c>
      <c r="R2463">
        <f t="shared" ca="1" si="38"/>
        <v>1</v>
      </c>
      <c r="S2463">
        <f t="shared" ca="1" si="38"/>
        <v>0</v>
      </c>
    </row>
    <row r="2464" spans="1:19" ht="13.2">
      <c r="A2464" s="1" t="s">
        <v>12576</v>
      </c>
      <c r="B2464" s="1">
        <v>77</v>
      </c>
      <c r="C2464" s="1" t="str">
        <f ca="1">IFERROR(__xludf.DUMMYFUNCTION("GOOGLETRANSLATE(D2464,""en"",""pt"")"),"Médio")</f>
        <v>Médio</v>
      </c>
      <c r="D2464" s="3">
        <v>43605</v>
      </c>
      <c r="E2464" s="1">
        <v>5</v>
      </c>
      <c r="F2464" s="2" t="str">
        <f ca="1">IFERROR(__xludf.DUMMYFUNCTION("GOOGLETRANSLATE(I2464,""en"",""pt"")"),"Sorvete")</f>
        <v>Sorvete</v>
      </c>
      <c r="G2464" s="1" t="s">
        <v>12577</v>
      </c>
      <c r="H2464" s="1" t="s">
        <v>4658</v>
      </c>
      <c r="I2464" s="1" t="str">
        <f ca="1">IFERROR(__xludf.DUMMYFUNCTION("GOOGLETRANSLATE(O2464,""en"",""pt"")"),"30")</f>
        <v>30</v>
      </c>
      <c r="J2464" s="1" t="str">
        <f ca="1">IFERROR(__xludf.DUMMYFUNCTION("GOOGLETRANSLATE(Q2464,""en"",""pt"")"),"Congeladas")</f>
        <v>Congeladas</v>
      </c>
      <c r="K2464" s="3">
        <v>43567</v>
      </c>
      <c r="L2464" s="3">
        <v>43597</v>
      </c>
      <c r="M2464" s="1">
        <v>122</v>
      </c>
      <c r="N2464" s="1" t="s">
        <v>10724</v>
      </c>
      <c r="O2464" s="1" t="s">
        <v>12578</v>
      </c>
      <c r="P2464" s="1">
        <v>823</v>
      </c>
      <c r="Q2464" s="1" t="s">
        <v>12579</v>
      </c>
      <c r="R2464">
        <f t="shared" ca="1" si="38"/>
        <v>0</v>
      </c>
      <c r="S2464">
        <f t="shared" ca="1" si="38"/>
        <v>0</v>
      </c>
    </row>
    <row r="2465" spans="1:19" ht="13.2">
      <c r="A2465" s="1" t="s">
        <v>9961</v>
      </c>
      <c r="B2465" s="1">
        <v>86</v>
      </c>
      <c r="C2465" s="1" t="str">
        <f ca="1">IFERROR(__xludf.DUMMYFUNCTION("GOOGLETRANSLATE(D2465,""en"",""pt"")"),"Pequeno")</f>
        <v>Pequeno</v>
      </c>
      <c r="D2465" s="3">
        <v>43948</v>
      </c>
      <c r="E2465" s="1">
        <v>3</v>
      </c>
      <c r="F2465" s="2" t="str">
        <f ca="1">IFERROR(__xludf.DUMMYFUNCTION("GOOGLETRANSLATE(I2465,""en"",""pt"")"),"Queijo")</f>
        <v>Queijo</v>
      </c>
      <c r="G2465" s="1" t="s">
        <v>12580</v>
      </c>
      <c r="H2465" s="1" t="s">
        <v>7567</v>
      </c>
      <c r="I2465" s="1" t="str">
        <f ca="1">IFERROR(__xludf.DUMMYFUNCTION("GOOGLETRANSLATE(O2465,""en"",""pt"")"),"69")</f>
        <v>69</v>
      </c>
      <c r="J2465" s="1" t="str">
        <f ca="1">IFERROR(__xludf.DUMMYFUNCTION("GOOGLETRANSLATE(Q2465,""en"",""pt"")"),"Refrigerado")</f>
        <v>Refrigerado</v>
      </c>
      <c r="K2465" s="3">
        <v>43947</v>
      </c>
      <c r="L2465" s="3">
        <v>44016</v>
      </c>
      <c r="M2465" s="1">
        <v>81</v>
      </c>
      <c r="N2465" s="1" t="s">
        <v>12581</v>
      </c>
      <c r="O2465" s="1" t="s">
        <v>12582</v>
      </c>
      <c r="P2465" s="1">
        <v>184</v>
      </c>
      <c r="Q2465" s="1" t="s">
        <v>6545</v>
      </c>
      <c r="R2465">
        <f t="shared" ca="1" si="38"/>
        <v>0</v>
      </c>
      <c r="S2465">
        <f t="shared" ca="1" si="38"/>
        <v>0</v>
      </c>
    </row>
    <row r="2466" spans="1:19" ht="13.2">
      <c r="A2466" s="1" t="s">
        <v>12583</v>
      </c>
      <c r="B2466" s="1">
        <v>71</v>
      </c>
      <c r="C2466" s="1" t="str">
        <f ca="1">IFERROR(__xludf.DUMMYFUNCTION("GOOGLETRANSLATE(D2466,""en"",""pt"")"),"Grande")</f>
        <v>Grande</v>
      </c>
      <c r="D2466" s="3">
        <v>44199</v>
      </c>
      <c r="E2466" s="1">
        <v>2</v>
      </c>
      <c r="F2466" s="2" t="str">
        <f ca="1">IFERROR(__xludf.DUMMYFUNCTION("GOOGLETRANSLATE(I2466,""en"",""pt"")"),"Manteiga")</f>
        <v>Manteiga</v>
      </c>
      <c r="G2466" s="1" t="s">
        <v>12584</v>
      </c>
      <c r="H2466" s="1" t="s">
        <v>2025</v>
      </c>
      <c r="I2466" s="1" t="str">
        <f ca="1">IFERROR(__xludf.DUMMYFUNCTION("GOOGLETRANSLATE(O2466,""en"",""pt"")"),"38")</f>
        <v>38</v>
      </c>
      <c r="J2466" s="1" t="str">
        <f ca="1">IFERROR(__xludf.DUMMYFUNCTION("GOOGLETRANSLATE(Q2466,""en"",""pt"")"),"Congeladas")</f>
        <v>Congeladas</v>
      </c>
      <c r="K2466" s="3">
        <v>44163</v>
      </c>
      <c r="L2466" s="3">
        <v>44201</v>
      </c>
      <c r="M2466" s="1">
        <v>110</v>
      </c>
      <c r="N2466" s="1" t="s">
        <v>12585</v>
      </c>
      <c r="O2466" s="5">
        <v>2173772</v>
      </c>
      <c r="P2466" s="1">
        <v>352</v>
      </c>
      <c r="Q2466" s="1" t="s">
        <v>12586</v>
      </c>
      <c r="R2466">
        <f t="shared" ca="1" si="38"/>
        <v>0</v>
      </c>
      <c r="S2466">
        <f t="shared" ca="1" si="38"/>
        <v>0</v>
      </c>
    </row>
    <row r="2467" spans="1:19" ht="13.2">
      <c r="A2467" s="1" t="s">
        <v>12587</v>
      </c>
      <c r="B2467" s="1">
        <v>90</v>
      </c>
      <c r="C2467" s="1" t="str">
        <f ca="1">IFERROR(__xludf.DUMMYFUNCTION("GOOGLETRANSLATE(D2467,""en"",""pt"")"),"Grande")</f>
        <v>Grande</v>
      </c>
      <c r="D2467" s="3">
        <v>44734</v>
      </c>
      <c r="E2467" s="1">
        <v>2</v>
      </c>
      <c r="F2467" s="2" t="str">
        <f ca="1">IFERROR(__xludf.DUMMYFUNCTION("GOOGLETRANSLATE(I2467,""en"",""pt"")"),"Manteiga")</f>
        <v>Manteiga</v>
      </c>
      <c r="G2467" s="1" t="s">
        <v>12588</v>
      </c>
      <c r="H2467" s="1" t="s">
        <v>4035</v>
      </c>
      <c r="I2467" s="1" t="str">
        <f ca="1">IFERROR(__xludf.DUMMYFUNCTION("GOOGLETRANSLATE(O2467,""en"",""pt"")"),"27")</f>
        <v>27</v>
      </c>
      <c r="J2467" s="1" t="str">
        <f ca="1">IFERROR(__xludf.DUMMYFUNCTION("GOOGLETRANSLATE(Q2467,""en"",""pt"")"),"Refrigerado")</f>
        <v>Refrigerado</v>
      </c>
      <c r="K2467" s="3">
        <v>44683</v>
      </c>
      <c r="L2467" s="3">
        <v>44710</v>
      </c>
      <c r="M2467" s="1">
        <v>290</v>
      </c>
      <c r="N2467" s="6">
        <v>45525</v>
      </c>
      <c r="O2467" s="5">
        <v>1538800</v>
      </c>
      <c r="P2467" s="1">
        <v>211</v>
      </c>
      <c r="Q2467" s="1" t="s">
        <v>12589</v>
      </c>
      <c r="R2467">
        <f t="shared" ca="1" si="38"/>
        <v>1</v>
      </c>
      <c r="S2467">
        <f t="shared" ca="1" si="38"/>
        <v>1</v>
      </c>
    </row>
    <row r="2468" spans="1:19" ht="13.2">
      <c r="A2468" s="1" t="s">
        <v>12590</v>
      </c>
      <c r="B2468" s="1">
        <v>57</v>
      </c>
      <c r="C2468" s="1" t="str">
        <f ca="1">IFERROR(__xludf.DUMMYFUNCTION("GOOGLETRANSLATE(D2468,""en"",""pt"")"),"Pequeno")</f>
        <v>Pequeno</v>
      </c>
      <c r="D2468" s="3">
        <v>43784</v>
      </c>
      <c r="E2468" s="1">
        <v>10</v>
      </c>
      <c r="F2468" s="2" t="str">
        <f ca="1">IFERROR(__xludf.DUMMYFUNCTION("GOOGLETRANSLATE(I2468,""en"",""pt"")"),"ghee")</f>
        <v>ghee</v>
      </c>
      <c r="G2468" s="1" t="s">
        <v>12591</v>
      </c>
      <c r="H2468" s="1" t="s">
        <v>4011</v>
      </c>
      <c r="I2468" s="1" t="str">
        <f ca="1">IFERROR(__xludf.DUMMYFUNCTION("GOOGLETRANSLATE(O2468,""en"",""pt"")"),"143")</f>
        <v>143</v>
      </c>
      <c r="J2468" s="1" t="str">
        <f ca="1">IFERROR(__xludf.DUMMYFUNCTION("GOOGLETRANSLATE(Q2468,""en"",""pt"")"),"Ambiente")</f>
        <v>Ambiente</v>
      </c>
      <c r="K2468" s="3">
        <v>43782</v>
      </c>
      <c r="L2468" s="3">
        <v>43925</v>
      </c>
      <c r="M2468" s="1">
        <v>174</v>
      </c>
      <c r="N2468" s="1" t="s">
        <v>8778</v>
      </c>
      <c r="O2468" s="1" t="s">
        <v>12592</v>
      </c>
      <c r="P2468" s="1">
        <v>173</v>
      </c>
      <c r="Q2468" s="1" t="s">
        <v>12593</v>
      </c>
      <c r="R2468">
        <f t="shared" ca="1" si="38"/>
        <v>1</v>
      </c>
      <c r="S2468">
        <f t="shared" ca="1" si="38"/>
        <v>0</v>
      </c>
    </row>
    <row r="2469" spans="1:19" ht="13.2">
      <c r="A2469" s="1" t="s">
        <v>12594</v>
      </c>
      <c r="B2469" s="1">
        <v>92</v>
      </c>
      <c r="C2469" s="1" t="str">
        <f ca="1">IFERROR(__xludf.DUMMYFUNCTION("GOOGLETRANSLATE(D2469,""en"",""pt"")"),"Médio")</f>
        <v>Médio</v>
      </c>
      <c r="D2469" s="3">
        <v>43852</v>
      </c>
      <c r="E2469" s="1">
        <v>1</v>
      </c>
      <c r="F2469" s="2" t="str">
        <f ca="1">IFERROR(__xludf.DUMMYFUNCTION("GOOGLETRANSLATE(I2469,""en"",""pt"")"),"Leite")</f>
        <v>Leite</v>
      </c>
      <c r="G2469" s="1" t="s">
        <v>12595</v>
      </c>
      <c r="H2469" s="1" t="s">
        <v>12596</v>
      </c>
      <c r="I2469" s="1" t="str">
        <f ca="1">IFERROR(__xludf.DUMMYFUNCTION("GOOGLETRANSLATE(O2469,""en"",""pt"")"),"26")</f>
        <v>26</v>
      </c>
      <c r="J2469" s="1" t="str">
        <f ca="1">IFERROR(__xludf.DUMMYFUNCTION("GOOGLETRANSLATE(Q2469,""en"",""pt"")"),"Pacote Tetra")</f>
        <v>Pacote Tetra</v>
      </c>
      <c r="K2469" s="3">
        <v>43798</v>
      </c>
      <c r="L2469" s="3">
        <v>43824</v>
      </c>
      <c r="M2469" s="1">
        <v>520</v>
      </c>
      <c r="N2469" s="1" t="s">
        <v>1652</v>
      </c>
      <c r="O2469" s="1" t="s">
        <v>12597</v>
      </c>
      <c r="P2469" s="1">
        <v>38</v>
      </c>
      <c r="Q2469" s="1" t="s">
        <v>304</v>
      </c>
      <c r="R2469">
        <f t="shared" ca="1" si="38"/>
        <v>1</v>
      </c>
      <c r="S2469">
        <f t="shared" ca="1" si="38"/>
        <v>1</v>
      </c>
    </row>
    <row r="2470" spans="1:19" ht="13.2">
      <c r="A2470" s="1" t="s">
        <v>2069</v>
      </c>
      <c r="B2470" s="1">
        <v>100</v>
      </c>
      <c r="C2470" s="1" t="str">
        <f ca="1">IFERROR(__xludf.DUMMYFUNCTION("GOOGLETRANSLATE(D2470,""en"",""pt"")"),"Pequeno")</f>
        <v>Pequeno</v>
      </c>
      <c r="D2470" s="3">
        <v>44600</v>
      </c>
      <c r="E2470" s="1">
        <v>9</v>
      </c>
      <c r="F2470" s="2" t="str">
        <f ca="1">IFERROR(__xludf.DUMMYFUNCTION("GOOGLETRANSLATE(I2470,""en"",""pt"")"),"Painel")</f>
        <v>Painel</v>
      </c>
      <c r="G2470" s="1" t="s">
        <v>12598</v>
      </c>
      <c r="H2470" s="1" t="s">
        <v>12599</v>
      </c>
      <c r="I2470" s="1" t="str">
        <f ca="1">IFERROR(__xludf.DUMMYFUNCTION("GOOGLETRANSLATE(O2470,""en"",""pt"")"),"9")</f>
        <v>9</v>
      </c>
      <c r="J2470" s="1" t="str">
        <f ca="1">IFERROR(__xludf.DUMMYFUNCTION("GOOGLETRANSLATE(Q2470,""en"",""pt"")"),"Refrigerado")</f>
        <v>Refrigerado</v>
      </c>
      <c r="K2470" s="3">
        <v>44580</v>
      </c>
      <c r="L2470" s="3">
        <v>44589</v>
      </c>
      <c r="M2470" s="1">
        <v>561</v>
      </c>
      <c r="N2470" s="1" t="s">
        <v>12600</v>
      </c>
      <c r="O2470" s="1" t="s">
        <v>12601</v>
      </c>
      <c r="P2470" s="1">
        <v>128</v>
      </c>
      <c r="Q2470" s="1" t="s">
        <v>12602</v>
      </c>
      <c r="R2470">
        <f t="shared" ca="1" si="38"/>
        <v>1</v>
      </c>
      <c r="S2470">
        <f t="shared" ca="1" si="38"/>
        <v>0</v>
      </c>
    </row>
    <row r="2471" spans="1:19" ht="13.2">
      <c r="A2471" s="1" t="s">
        <v>12603</v>
      </c>
      <c r="B2471" s="1">
        <v>34</v>
      </c>
      <c r="C2471" s="1" t="str">
        <f ca="1">IFERROR(__xludf.DUMMYFUNCTION("GOOGLETRANSLATE(D2471,""en"",""pt"")"),"Médio")</f>
        <v>Médio</v>
      </c>
      <c r="D2471" s="3">
        <v>43851</v>
      </c>
      <c r="E2471" s="1">
        <v>5</v>
      </c>
      <c r="F2471" s="2" t="str">
        <f ca="1">IFERROR(__xludf.DUMMYFUNCTION("GOOGLETRANSLATE(I2471,""en"",""pt"")"),"Sorvete")</f>
        <v>Sorvete</v>
      </c>
      <c r="G2471" s="1" t="s">
        <v>12604</v>
      </c>
      <c r="H2471" s="1" t="s">
        <v>9254</v>
      </c>
      <c r="I2471" s="1" t="str">
        <f ca="1">IFERROR(__xludf.DUMMYFUNCTION("GOOGLETRANSLATE(O2471,""en"",""pt"")"),"24")</f>
        <v>24</v>
      </c>
      <c r="J2471" s="1" t="str">
        <f ca="1">IFERROR(__xludf.DUMMYFUNCTION("GOOGLETRANSLATE(Q2471,""en"",""pt"")"),"Congeladas")</f>
        <v>Congeladas</v>
      </c>
      <c r="K2471" s="3">
        <v>43812</v>
      </c>
      <c r="L2471" s="3">
        <v>43836</v>
      </c>
      <c r="M2471" s="1">
        <v>349</v>
      </c>
      <c r="N2471" s="4">
        <v>45493</v>
      </c>
      <c r="O2471" s="5">
        <v>1944613</v>
      </c>
      <c r="P2471" s="1">
        <v>144</v>
      </c>
      <c r="Q2471" s="1" t="s">
        <v>10453</v>
      </c>
      <c r="R2471">
        <f t="shared" ca="1" si="38"/>
        <v>0</v>
      </c>
      <c r="S2471">
        <f t="shared" ca="1" si="38"/>
        <v>1</v>
      </c>
    </row>
    <row r="2472" spans="1:19" ht="13.2">
      <c r="A2472" s="1" t="s">
        <v>12605</v>
      </c>
      <c r="B2472" s="1">
        <v>19</v>
      </c>
      <c r="C2472" s="1" t="str">
        <f ca="1">IFERROR(__xludf.DUMMYFUNCTION("GOOGLETRANSLATE(D2472,""en"",""pt"")"),"Médio")</f>
        <v>Médio</v>
      </c>
      <c r="D2472" s="3">
        <v>43801</v>
      </c>
      <c r="E2472" s="1">
        <v>10</v>
      </c>
      <c r="F2472" s="2" t="str">
        <f ca="1">IFERROR(__xludf.DUMMYFUNCTION("GOOGLETRANSLATE(I2472,""en"",""pt"")"),"ghee")</f>
        <v>ghee</v>
      </c>
      <c r="G2472" s="1" t="s">
        <v>12606</v>
      </c>
      <c r="H2472" s="1" t="s">
        <v>12096</v>
      </c>
      <c r="I2472" s="1" t="str">
        <f ca="1">IFERROR(__xludf.DUMMYFUNCTION("GOOGLETRANSLATE(O2472,""en"",""pt"")"),"146")</f>
        <v>146</v>
      </c>
      <c r="J2472" s="1" t="str">
        <f ca="1">IFERROR(__xludf.DUMMYFUNCTION("GOOGLETRANSLATE(Q2472,""en"",""pt"")"),"Ambiente")</f>
        <v>Ambiente</v>
      </c>
      <c r="K2472" s="3">
        <v>43796</v>
      </c>
      <c r="L2472" s="3">
        <v>43942</v>
      </c>
      <c r="M2472" s="1">
        <v>414</v>
      </c>
      <c r="N2472" s="1" t="s">
        <v>8422</v>
      </c>
      <c r="O2472" s="1" t="s">
        <v>12607</v>
      </c>
      <c r="P2472" s="1">
        <v>411</v>
      </c>
      <c r="Q2472" s="1" t="s">
        <v>12608</v>
      </c>
      <c r="R2472">
        <f t="shared" ca="1" si="38"/>
        <v>0</v>
      </c>
      <c r="S2472">
        <f t="shared" ca="1" si="38"/>
        <v>1</v>
      </c>
    </row>
    <row r="2473" spans="1:19" ht="13.2">
      <c r="A2473" s="1" t="s">
        <v>12609</v>
      </c>
      <c r="B2473" s="1">
        <v>62</v>
      </c>
      <c r="C2473" s="1" t="str">
        <f ca="1">IFERROR(__xludf.DUMMYFUNCTION("GOOGLETRANSLATE(D2473,""en"",""pt"")"),"Pequeno")</f>
        <v>Pequeno</v>
      </c>
      <c r="D2473" s="3">
        <v>43827</v>
      </c>
      <c r="E2473" s="1">
        <v>3</v>
      </c>
      <c r="F2473" s="2" t="str">
        <f ca="1">IFERROR(__xludf.DUMMYFUNCTION("GOOGLETRANSLATE(I2473,""en"",""pt"")"),"Queijo")</f>
        <v>Queijo</v>
      </c>
      <c r="G2473" s="1" t="s">
        <v>12610</v>
      </c>
      <c r="H2473" s="1" t="s">
        <v>145</v>
      </c>
      <c r="I2473" s="1" t="str">
        <f ca="1">IFERROR(__xludf.DUMMYFUNCTION("GOOGLETRANSLATE(O2473,""en"",""pt"")"),"47")</f>
        <v>47</v>
      </c>
      <c r="J2473" s="1" t="str">
        <f ca="1">IFERROR(__xludf.DUMMYFUNCTION("GOOGLETRANSLATE(Q2473,""en"",""pt"")"),"Congeladas")</f>
        <v>Congeladas</v>
      </c>
      <c r="K2473" s="3">
        <v>43804</v>
      </c>
      <c r="L2473" s="3">
        <v>43851</v>
      </c>
      <c r="M2473" s="1">
        <v>354</v>
      </c>
      <c r="N2473" s="1" t="s">
        <v>12049</v>
      </c>
      <c r="O2473" s="1" t="s">
        <v>12611</v>
      </c>
      <c r="P2473" s="1">
        <v>544</v>
      </c>
      <c r="Q2473" s="1" t="s">
        <v>4643</v>
      </c>
      <c r="R2473">
        <f t="shared" ca="1" si="38"/>
        <v>1</v>
      </c>
      <c r="S2473">
        <f t="shared" ca="1" si="38"/>
        <v>0</v>
      </c>
    </row>
    <row r="2474" spans="1:19" ht="13.2">
      <c r="A2474" s="1" t="s">
        <v>12612</v>
      </c>
      <c r="B2474" s="1">
        <v>68</v>
      </c>
      <c r="C2474" s="1" t="str">
        <f ca="1">IFERROR(__xludf.DUMMYFUNCTION("GOOGLETRANSLATE(D2474,""en"",""pt"")"),"Pequeno")</f>
        <v>Pequeno</v>
      </c>
      <c r="D2474" s="3">
        <v>43493</v>
      </c>
      <c r="E2474" s="1">
        <v>5</v>
      </c>
      <c r="F2474" s="2" t="str">
        <f ca="1">IFERROR(__xludf.DUMMYFUNCTION("GOOGLETRANSLATE(I2474,""en"",""pt"")"),"Sorvete")</f>
        <v>Sorvete</v>
      </c>
      <c r="G2474" s="1" t="s">
        <v>12613</v>
      </c>
      <c r="H2474" s="1" t="s">
        <v>11180</v>
      </c>
      <c r="I2474" s="1" t="str">
        <f ca="1">IFERROR(__xludf.DUMMYFUNCTION("GOOGLETRANSLATE(O2474,""en"",""pt"")"),"21")</f>
        <v>21</v>
      </c>
      <c r="J2474" s="1" t="str">
        <f ca="1">IFERROR(__xludf.DUMMYFUNCTION("GOOGLETRANSLATE(Q2474,""en"",""pt"")"),"Congeladas")</f>
        <v>Congeladas</v>
      </c>
      <c r="K2474" s="3">
        <v>43461</v>
      </c>
      <c r="L2474" s="3">
        <v>43482</v>
      </c>
      <c r="M2474" s="1">
        <v>303</v>
      </c>
      <c r="N2474" s="1" t="s">
        <v>76</v>
      </c>
      <c r="O2474" s="1" t="s">
        <v>12614</v>
      </c>
      <c r="P2474" s="1">
        <v>265</v>
      </c>
      <c r="Q2474" s="1" t="s">
        <v>333</v>
      </c>
      <c r="R2474">
        <f t="shared" ca="1" si="38"/>
        <v>1</v>
      </c>
      <c r="S2474">
        <f t="shared" ca="1" si="38"/>
        <v>0</v>
      </c>
    </row>
    <row r="2475" spans="1:19" ht="13.2">
      <c r="A2475" s="1" t="s">
        <v>12615</v>
      </c>
      <c r="B2475" s="1">
        <v>50</v>
      </c>
      <c r="C2475" s="1" t="str">
        <f ca="1">IFERROR(__xludf.DUMMYFUNCTION("GOOGLETRANSLATE(D2475,""en"",""pt"")"),"Pequeno")</f>
        <v>Pequeno</v>
      </c>
      <c r="D2475" s="3">
        <v>43795</v>
      </c>
      <c r="E2475" s="1">
        <v>3</v>
      </c>
      <c r="F2475" s="2" t="str">
        <f ca="1">IFERROR(__xludf.DUMMYFUNCTION("GOOGLETRANSLATE(I2475,""en"",""pt"")"),"Queijo")</f>
        <v>Queijo</v>
      </c>
      <c r="G2475" s="1" t="s">
        <v>12616</v>
      </c>
      <c r="H2475" s="1" t="s">
        <v>11013</v>
      </c>
      <c r="I2475" s="1" t="str">
        <f ca="1">IFERROR(__xludf.DUMMYFUNCTION("GOOGLETRANSLATE(O2475,""en"",""pt"")"),"42")</f>
        <v>42</v>
      </c>
      <c r="J2475" s="1" t="str">
        <f ca="1">IFERROR(__xludf.DUMMYFUNCTION("GOOGLETRANSLATE(Q2475,""en"",""pt"")"),"Refrigerado")</f>
        <v>Refrigerado</v>
      </c>
      <c r="K2475" s="3">
        <v>43784</v>
      </c>
      <c r="L2475" s="3">
        <v>43826</v>
      </c>
      <c r="M2475" s="1">
        <v>219</v>
      </c>
      <c r="N2475" s="1" t="s">
        <v>8455</v>
      </c>
      <c r="O2475" s="1" t="s">
        <v>12617</v>
      </c>
      <c r="P2475" s="1">
        <v>215</v>
      </c>
      <c r="Q2475" s="1" t="s">
        <v>3503</v>
      </c>
      <c r="R2475">
        <f t="shared" ca="1" si="38"/>
        <v>0</v>
      </c>
      <c r="S2475">
        <f t="shared" ca="1" si="38"/>
        <v>0</v>
      </c>
    </row>
    <row r="2476" spans="1:19" ht="13.2">
      <c r="A2476" s="1" t="s">
        <v>12619</v>
      </c>
      <c r="B2476" s="1">
        <v>34</v>
      </c>
      <c r="C2476" s="1" t="str">
        <f ca="1">IFERROR(__xludf.DUMMYFUNCTION("GOOGLETRANSLATE(D2476,""en"",""pt"")"),"Médio")</f>
        <v>Médio</v>
      </c>
      <c r="D2476" s="3">
        <v>43687</v>
      </c>
      <c r="E2476" s="1">
        <v>5</v>
      </c>
      <c r="F2476" s="2" t="str">
        <f ca="1">IFERROR(__xludf.DUMMYFUNCTION("GOOGLETRANSLATE(I2476,""en"",""pt"")"),"Sorvete")</f>
        <v>Sorvete</v>
      </c>
      <c r="G2476" s="1" t="s">
        <v>12620</v>
      </c>
      <c r="H2476" s="1" t="s">
        <v>12621</v>
      </c>
      <c r="I2476" s="1" t="str">
        <f ca="1">IFERROR(__xludf.DUMMYFUNCTION("GOOGLETRANSLATE(O2476,""en"",""pt"")"),"23")</f>
        <v>23</v>
      </c>
      <c r="J2476" s="1" t="str">
        <f ca="1">IFERROR(__xludf.DUMMYFUNCTION("GOOGLETRANSLATE(Q2476,""en"",""pt"")"),"Congeladas")</f>
        <v>Congeladas</v>
      </c>
      <c r="K2476" s="3">
        <v>43641</v>
      </c>
      <c r="L2476" s="3">
        <v>43664</v>
      </c>
      <c r="M2476" s="1">
        <v>381</v>
      </c>
      <c r="N2476" s="1" t="s">
        <v>3299</v>
      </c>
      <c r="O2476" s="1" t="s">
        <v>12622</v>
      </c>
      <c r="P2476" s="1">
        <v>30</v>
      </c>
      <c r="Q2476" s="1" t="s">
        <v>12624</v>
      </c>
      <c r="R2476">
        <f t="shared" ca="1" si="38"/>
        <v>0</v>
      </c>
      <c r="S2476">
        <f t="shared" ca="1" si="38"/>
        <v>1</v>
      </c>
    </row>
    <row r="2477" spans="1:19" ht="13.2">
      <c r="A2477" s="1" t="s">
        <v>6525</v>
      </c>
      <c r="B2477" s="1">
        <v>54</v>
      </c>
      <c r="C2477" s="1" t="str">
        <f ca="1">IFERROR(__xludf.DUMMYFUNCTION("GOOGLETRANSLATE(D2477,""en"",""pt"")"),"Grande")</f>
        <v>Grande</v>
      </c>
      <c r="D2477" s="3">
        <v>44180</v>
      </c>
      <c r="E2477" s="1">
        <v>9</v>
      </c>
      <c r="F2477" s="2" t="str">
        <f ca="1">IFERROR(__xludf.DUMMYFUNCTION("GOOGLETRANSLATE(I2477,""en"",""pt"")"),"Painel")</f>
        <v>Painel</v>
      </c>
      <c r="G2477" s="1" t="s">
        <v>12625</v>
      </c>
      <c r="H2477" s="1" t="s">
        <v>120</v>
      </c>
      <c r="I2477" s="1" t="str">
        <f ca="1">IFERROR(__xludf.DUMMYFUNCTION("GOOGLETRANSLATE(O2477,""en"",""pt"")"),"7")</f>
        <v>7</v>
      </c>
      <c r="J2477" s="1" t="str">
        <f ca="1">IFERROR(__xludf.DUMMYFUNCTION("GOOGLETRANSLATE(Q2477,""en"",""pt"")"),"Refrigerado")</f>
        <v>Refrigerado</v>
      </c>
      <c r="K2477" s="3">
        <v>44134</v>
      </c>
      <c r="L2477" s="3">
        <v>44141</v>
      </c>
      <c r="M2477" s="1">
        <v>20</v>
      </c>
      <c r="N2477" s="1" t="s">
        <v>8129</v>
      </c>
      <c r="O2477" s="1" t="s">
        <v>9971</v>
      </c>
      <c r="P2477" s="1">
        <v>8</v>
      </c>
      <c r="Q2477" s="1" t="s">
        <v>12626</v>
      </c>
      <c r="R2477">
        <f t="shared" ca="1" si="38"/>
        <v>1</v>
      </c>
      <c r="S2477">
        <f t="shared" ca="1" si="38"/>
        <v>1</v>
      </c>
    </row>
    <row r="2478" spans="1:19" ht="13.2">
      <c r="A2478" s="1" t="s">
        <v>12627</v>
      </c>
      <c r="B2478" s="1">
        <v>17</v>
      </c>
      <c r="C2478" s="1" t="str">
        <f ca="1">IFERROR(__xludf.DUMMYFUNCTION("GOOGLETRANSLATE(D2478,""en"",""pt"")"),"Pequeno")</f>
        <v>Pequeno</v>
      </c>
      <c r="D2478" s="3">
        <v>44301</v>
      </c>
      <c r="E2478" s="1">
        <v>3</v>
      </c>
      <c r="F2478" s="2" t="str">
        <f ca="1">IFERROR(__xludf.DUMMYFUNCTION("GOOGLETRANSLATE(I2478,""en"",""pt"")"),"Queijo")</f>
        <v>Queijo</v>
      </c>
      <c r="G2478" s="1" t="s">
        <v>12628</v>
      </c>
      <c r="H2478" s="1" t="s">
        <v>7310</v>
      </c>
      <c r="I2478" s="1" t="str">
        <f ca="1">IFERROR(__xludf.DUMMYFUNCTION("GOOGLETRANSLATE(O2478,""en"",""pt"")"),"55")</f>
        <v>55</v>
      </c>
      <c r="J2478" s="1" t="str">
        <f ca="1">IFERROR(__xludf.DUMMYFUNCTION("GOOGLETRANSLATE(Q2478,""en"",""pt"")"),"Congeladas")</f>
        <v>Congeladas</v>
      </c>
      <c r="K2478" s="3">
        <v>44277</v>
      </c>
      <c r="L2478" s="3">
        <v>44332</v>
      </c>
      <c r="M2478" s="1">
        <v>356</v>
      </c>
      <c r="N2478" s="1" t="s">
        <v>10945</v>
      </c>
      <c r="O2478" s="1" t="s">
        <v>12629</v>
      </c>
      <c r="P2478" s="1">
        <v>29</v>
      </c>
      <c r="Q2478" s="1" t="s">
        <v>12630</v>
      </c>
      <c r="R2478">
        <f t="shared" ca="1" si="38"/>
        <v>1</v>
      </c>
      <c r="S2478">
        <f t="shared" ca="1" si="38"/>
        <v>0</v>
      </c>
    </row>
    <row r="2479" spans="1:19" ht="13.2">
      <c r="A2479" s="1" t="s">
        <v>12631</v>
      </c>
      <c r="B2479" s="1">
        <v>24</v>
      </c>
      <c r="C2479" s="1" t="str">
        <f ca="1">IFERROR(__xludf.DUMMYFUNCTION("GOOGLETRANSLATE(D2479,""en"",""pt"")"),"Pequeno")</f>
        <v>Pequeno</v>
      </c>
      <c r="D2479" s="3">
        <v>44189</v>
      </c>
      <c r="E2479" s="1">
        <v>4</v>
      </c>
      <c r="F2479" s="2" t="str">
        <f ca="1">IFERROR(__xludf.DUMMYFUNCTION("GOOGLETRANSLATE(I2479,""en"",""pt"")"),"Iogurte")</f>
        <v>Iogurte</v>
      </c>
      <c r="G2479" s="1" t="s">
        <v>9197</v>
      </c>
      <c r="H2479" s="1" t="s">
        <v>187</v>
      </c>
      <c r="I2479" s="1" t="str">
        <f ca="1">IFERROR(__xludf.DUMMYFUNCTION("GOOGLETRANSLATE(O2479,""en"",""pt"")"),"30")</f>
        <v>30</v>
      </c>
      <c r="J2479" s="1" t="str">
        <f ca="1">IFERROR(__xludf.DUMMYFUNCTION("GOOGLETRANSLATE(Q2479,""en"",""pt"")"),"Refrigerado")</f>
        <v>Refrigerado</v>
      </c>
      <c r="K2479" s="3">
        <v>44143</v>
      </c>
      <c r="L2479" s="3">
        <v>44173</v>
      </c>
      <c r="M2479" s="1">
        <v>34</v>
      </c>
      <c r="N2479" s="1" t="s">
        <v>12632</v>
      </c>
      <c r="O2479" s="1" t="s">
        <v>12633</v>
      </c>
      <c r="P2479" s="1">
        <v>106</v>
      </c>
      <c r="Q2479" s="1" t="s">
        <v>12634</v>
      </c>
      <c r="R2479">
        <f t="shared" ca="1" si="38"/>
        <v>1</v>
      </c>
      <c r="S2479">
        <f t="shared" ca="1" si="38"/>
        <v>0</v>
      </c>
    </row>
    <row r="2480" spans="1:19" ht="13.2">
      <c r="A2480" s="1" t="s">
        <v>12635</v>
      </c>
      <c r="B2480" s="1">
        <v>33</v>
      </c>
      <c r="C2480" s="1" t="str">
        <f ca="1">IFERROR(__xludf.DUMMYFUNCTION("GOOGLETRANSLATE(D2480,""en"",""pt"")"),"Grande")</f>
        <v>Grande</v>
      </c>
      <c r="D2480" s="3">
        <v>44330</v>
      </c>
      <c r="E2480" s="1">
        <v>4</v>
      </c>
      <c r="F2480" s="2" t="str">
        <f ca="1">IFERROR(__xludf.DUMMYFUNCTION("GOOGLETRANSLATE(I2480,""en"",""pt"")"),"Iogurte")</f>
        <v>Iogurte</v>
      </c>
      <c r="G2480" s="1" t="s">
        <v>12636</v>
      </c>
      <c r="H2480" s="1" t="s">
        <v>12130</v>
      </c>
      <c r="I2480" s="1" t="str">
        <f ca="1">IFERROR(__xludf.DUMMYFUNCTION("GOOGLETRANSLATE(O2480,""en"",""pt"")"),"29")</f>
        <v>29</v>
      </c>
      <c r="J2480" s="1" t="str">
        <f ca="1">IFERROR(__xludf.DUMMYFUNCTION("GOOGLETRANSLATE(Q2480,""en"",""pt"")"),"Congeladas")</f>
        <v>Congeladas</v>
      </c>
      <c r="K2480" s="3">
        <v>44274</v>
      </c>
      <c r="L2480" s="3">
        <v>44303</v>
      </c>
      <c r="M2480" s="1">
        <v>656</v>
      </c>
      <c r="N2480" s="1" t="s">
        <v>7679</v>
      </c>
      <c r="O2480" s="1" t="s">
        <v>12637</v>
      </c>
      <c r="P2480" s="1">
        <v>160</v>
      </c>
      <c r="Q2480" s="1" t="s">
        <v>12638</v>
      </c>
      <c r="R2480">
        <f t="shared" ca="1" si="38"/>
        <v>0</v>
      </c>
      <c r="S2480">
        <f t="shared" ca="1" si="38"/>
        <v>0</v>
      </c>
    </row>
    <row r="2481" spans="1:19" ht="13.2">
      <c r="A2481" s="1" t="s">
        <v>12639</v>
      </c>
      <c r="B2481" s="1">
        <v>54</v>
      </c>
      <c r="C2481" s="1" t="str">
        <f ca="1">IFERROR(__xludf.DUMMYFUNCTION("GOOGLETRANSLATE(D2481,""en"",""pt"")"),"Médio")</f>
        <v>Médio</v>
      </c>
      <c r="D2481" s="3">
        <v>44053</v>
      </c>
      <c r="E2481" s="1">
        <v>7</v>
      </c>
      <c r="F2481" s="2" t="str">
        <f ca="1">IFERROR(__xludf.DUMMYFUNCTION("GOOGLETRANSLATE(I2481,""en"",""pt"")"),"Lassi")</f>
        <v>Lassi</v>
      </c>
      <c r="G2481" s="1" t="s">
        <v>7186</v>
      </c>
      <c r="H2481" s="1" t="s">
        <v>3666</v>
      </c>
      <c r="I2481" s="1" t="str">
        <f ca="1">IFERROR(__xludf.DUMMYFUNCTION("GOOGLETRANSLATE(O2481,""en"",""pt"")"),"17")</f>
        <v>17</v>
      </c>
      <c r="J2481" s="1" t="str">
        <f ca="1">IFERROR(__xludf.DUMMYFUNCTION("GOOGLETRANSLATE(Q2481,""en"",""pt"")"),"Refrigerado")</f>
        <v>Refrigerado</v>
      </c>
      <c r="K2481" s="3">
        <v>43998</v>
      </c>
      <c r="L2481" s="3">
        <v>44015</v>
      </c>
      <c r="M2481" s="1">
        <v>303</v>
      </c>
      <c r="N2481" s="1" t="s">
        <v>9022</v>
      </c>
      <c r="O2481" s="1" t="s">
        <v>12640</v>
      </c>
      <c r="P2481" s="1">
        <v>378</v>
      </c>
      <c r="Q2481" s="1" t="s">
        <v>12641</v>
      </c>
      <c r="R2481">
        <f t="shared" ca="1" si="38"/>
        <v>0</v>
      </c>
      <c r="S2481">
        <f t="shared" ca="1" si="38"/>
        <v>1</v>
      </c>
    </row>
    <row r="2482" spans="1:19" ht="13.2">
      <c r="A2482" s="1" t="s">
        <v>12642</v>
      </c>
      <c r="B2482" s="1">
        <v>24</v>
      </c>
      <c r="C2482" s="1" t="str">
        <f ca="1">IFERROR(__xludf.DUMMYFUNCTION("GOOGLETRANSLATE(D2482,""en"",""pt"")"),"Médio")</f>
        <v>Médio</v>
      </c>
      <c r="D2482" s="3">
        <v>44048</v>
      </c>
      <c r="E2482" s="1">
        <v>2</v>
      </c>
      <c r="F2482" s="2" t="str">
        <f ca="1">IFERROR(__xludf.DUMMYFUNCTION("GOOGLETRANSLATE(I2482,""en"",""pt"")"),"Manteiga")</f>
        <v>Manteiga</v>
      </c>
      <c r="G2482" s="1" t="s">
        <v>12643</v>
      </c>
      <c r="H2482" s="1" t="s">
        <v>5535</v>
      </c>
      <c r="I2482" s="1" t="str">
        <f ca="1">IFERROR(__xludf.DUMMYFUNCTION("GOOGLETRANSLATE(O2482,""en"",""pt"")"),"33")</f>
        <v>33</v>
      </c>
      <c r="J2482" s="1" t="str">
        <f ca="1">IFERROR(__xludf.DUMMYFUNCTION("GOOGLETRANSLATE(Q2482,""en"",""pt"")"),"Refrigerado")</f>
        <v>Refrigerado</v>
      </c>
      <c r="K2482" s="3">
        <v>44023</v>
      </c>
      <c r="L2482" s="3">
        <v>44056</v>
      </c>
      <c r="M2482" s="1">
        <v>126</v>
      </c>
      <c r="N2482" s="1" t="s">
        <v>1861</v>
      </c>
      <c r="O2482" s="1" t="s">
        <v>12644</v>
      </c>
      <c r="P2482" s="1">
        <v>767</v>
      </c>
      <c r="Q2482" s="1" t="s">
        <v>12645</v>
      </c>
      <c r="R2482">
        <f t="shared" ca="1" si="38"/>
        <v>0</v>
      </c>
      <c r="S2482">
        <f t="shared" ca="1" si="38"/>
        <v>0</v>
      </c>
    </row>
    <row r="2483" spans="1:19" ht="13.2">
      <c r="A2483" s="1" t="s">
        <v>12646</v>
      </c>
      <c r="B2483" s="1">
        <v>87</v>
      </c>
      <c r="C2483" s="1" t="str">
        <f ca="1">IFERROR(__xludf.DUMMYFUNCTION("GOOGLETRANSLATE(D2483,""en"",""pt"")"),"Médio")</f>
        <v>Médio</v>
      </c>
      <c r="D2483" s="3">
        <v>43720</v>
      </c>
      <c r="E2483" s="1">
        <v>2</v>
      </c>
      <c r="F2483" s="2" t="str">
        <f ca="1">IFERROR(__xludf.DUMMYFUNCTION("GOOGLETRANSLATE(I2483,""en"",""pt"")"),"Manteiga")</f>
        <v>Manteiga</v>
      </c>
      <c r="G2483" s="1" t="s">
        <v>12647</v>
      </c>
      <c r="H2483" s="1" t="s">
        <v>12648</v>
      </c>
      <c r="I2483" s="1" t="str">
        <f ca="1">IFERROR(__xludf.DUMMYFUNCTION("GOOGLETRANSLATE(O2483,""en"",""pt"")"),"39")</f>
        <v>39</v>
      </c>
      <c r="J2483" s="1" t="str">
        <f ca="1">IFERROR(__xludf.DUMMYFUNCTION("GOOGLETRANSLATE(Q2483,""en"",""pt"")"),"Refrigerado")</f>
        <v>Refrigerado</v>
      </c>
      <c r="K2483" s="3">
        <v>43679</v>
      </c>
      <c r="L2483" s="3">
        <v>43718</v>
      </c>
      <c r="M2483" s="1">
        <v>1</v>
      </c>
      <c r="N2483" s="1" t="s">
        <v>4539</v>
      </c>
      <c r="O2483" s="1" t="s">
        <v>4539</v>
      </c>
      <c r="P2483" s="1">
        <v>73</v>
      </c>
      <c r="Q2483" s="1" t="s">
        <v>8613</v>
      </c>
      <c r="R2483">
        <f t="shared" ca="1" si="38"/>
        <v>0</v>
      </c>
      <c r="S2483">
        <f t="shared" ca="1" si="38"/>
        <v>0</v>
      </c>
    </row>
    <row r="2484" spans="1:19" ht="13.2">
      <c r="A2484" s="1" t="s">
        <v>2342</v>
      </c>
      <c r="B2484" s="1">
        <v>29</v>
      </c>
      <c r="C2484" s="1" t="str">
        <f ca="1">IFERROR(__xludf.DUMMYFUNCTION("GOOGLETRANSLATE(D2484,""en"",""pt"")"),"Pequeno")</f>
        <v>Pequeno</v>
      </c>
      <c r="D2484" s="3">
        <v>43627</v>
      </c>
      <c r="E2484" s="1">
        <v>7</v>
      </c>
      <c r="F2484" s="2" t="str">
        <f ca="1">IFERROR(__xludf.DUMMYFUNCTION("GOOGLETRANSLATE(I2484,""en"",""pt"")"),"Lassi")</f>
        <v>Lassi</v>
      </c>
      <c r="G2484" s="1" t="s">
        <v>12649</v>
      </c>
      <c r="H2484" s="1" t="s">
        <v>8618</v>
      </c>
      <c r="I2484" s="1" t="str">
        <f ca="1">IFERROR(__xludf.DUMMYFUNCTION("GOOGLETRANSLATE(O2484,""en"",""pt"")"),"14")</f>
        <v>14</v>
      </c>
      <c r="J2484" s="1" t="str">
        <f ca="1">IFERROR(__xludf.DUMMYFUNCTION("GOOGLETRANSLATE(Q2484,""en"",""pt"")"),"Refrigerado")</f>
        <v>Refrigerado</v>
      </c>
      <c r="K2484" s="3">
        <v>43581</v>
      </c>
      <c r="L2484" s="3">
        <v>43595</v>
      </c>
      <c r="M2484" s="1">
        <v>2</v>
      </c>
      <c r="N2484" s="1" t="s">
        <v>12650</v>
      </c>
      <c r="O2484" s="1" t="s">
        <v>12651</v>
      </c>
      <c r="P2484" s="1">
        <v>148</v>
      </c>
      <c r="Q2484" s="1" t="s">
        <v>12652</v>
      </c>
      <c r="R2484">
        <f t="shared" ca="1" si="38"/>
        <v>0</v>
      </c>
      <c r="S2484">
        <f t="shared" ca="1" si="38"/>
        <v>1</v>
      </c>
    </row>
    <row r="2485" spans="1:19" ht="13.2">
      <c r="A2485" s="1" t="s">
        <v>12653</v>
      </c>
      <c r="B2485" s="1">
        <v>100</v>
      </c>
      <c r="C2485" s="1" t="str">
        <f ca="1">IFERROR(__xludf.DUMMYFUNCTION("GOOGLETRANSLATE(D2485,""en"",""pt"")"),"Pequeno")</f>
        <v>Pequeno</v>
      </c>
      <c r="D2485" s="3">
        <v>44540</v>
      </c>
      <c r="E2485" s="1">
        <v>9</v>
      </c>
      <c r="F2485" s="2" t="str">
        <f ca="1">IFERROR(__xludf.DUMMYFUNCTION("GOOGLETRANSLATE(I2485,""en"",""pt"")"),"Painel")</f>
        <v>Painel</v>
      </c>
      <c r="G2485" s="1" t="s">
        <v>12654</v>
      </c>
      <c r="H2485" s="1" t="s">
        <v>12655</v>
      </c>
      <c r="I2485" s="1" t="str">
        <f ca="1">IFERROR(__xludf.DUMMYFUNCTION("GOOGLETRANSLATE(O2485,""en"",""pt"")"),"13")</f>
        <v>13</v>
      </c>
      <c r="J2485" s="1" t="str">
        <f ca="1">IFERROR(__xludf.DUMMYFUNCTION("GOOGLETRANSLATE(Q2485,""en"",""pt"")"),"Refrigerado")</f>
        <v>Refrigerado</v>
      </c>
      <c r="K2485" s="3">
        <v>44511</v>
      </c>
      <c r="L2485" s="3">
        <v>44524</v>
      </c>
      <c r="M2485" s="1">
        <v>27</v>
      </c>
      <c r="N2485" s="1" t="s">
        <v>1705</v>
      </c>
      <c r="O2485" s="1" t="s">
        <v>12656</v>
      </c>
      <c r="P2485" s="1">
        <v>558</v>
      </c>
      <c r="Q2485" s="1" t="s">
        <v>12657</v>
      </c>
      <c r="R2485">
        <f t="shared" ca="1" si="38"/>
        <v>0</v>
      </c>
      <c r="S2485">
        <f t="shared" ca="1" si="38"/>
        <v>0</v>
      </c>
    </row>
    <row r="2486" spans="1:19" ht="13.2">
      <c r="A2486" s="1" t="s">
        <v>12658</v>
      </c>
      <c r="B2486" s="1">
        <v>66</v>
      </c>
      <c r="C2486" s="1" t="str">
        <f ca="1">IFERROR(__xludf.DUMMYFUNCTION("GOOGLETRANSLATE(D2486,""en"",""pt"")"),"Pequeno")</f>
        <v>Pequeno</v>
      </c>
      <c r="D2486" s="3">
        <v>44627</v>
      </c>
      <c r="E2486" s="1">
        <v>3</v>
      </c>
      <c r="F2486" s="2" t="str">
        <f ca="1">IFERROR(__xludf.DUMMYFUNCTION("GOOGLETRANSLATE(I2486,""en"",""pt"")"),"Queijo")</f>
        <v>Queijo</v>
      </c>
      <c r="G2486" s="1" t="s">
        <v>12659</v>
      </c>
      <c r="H2486" s="1" t="s">
        <v>6771</v>
      </c>
      <c r="I2486" s="1" t="str">
        <f ca="1">IFERROR(__xludf.DUMMYFUNCTION("GOOGLETRANSLATE(O2486,""en"",""pt"")"),"58")</f>
        <v>58</v>
      </c>
      <c r="J2486" s="1" t="str">
        <f ca="1">IFERROR(__xludf.DUMMYFUNCTION("GOOGLETRANSLATE(Q2486,""en"",""pt"")"),"Refrigerado")</f>
        <v>Refrigerado</v>
      </c>
      <c r="K2486" s="3">
        <v>44584</v>
      </c>
      <c r="L2486" s="3">
        <v>44642</v>
      </c>
      <c r="M2486" s="1">
        <v>39</v>
      </c>
      <c r="N2486" s="1" t="s">
        <v>2414</v>
      </c>
      <c r="O2486" s="7" t="s">
        <v>12660</v>
      </c>
      <c r="P2486" s="1">
        <v>611</v>
      </c>
      <c r="Q2486" s="1" t="s">
        <v>12661</v>
      </c>
      <c r="R2486">
        <f t="shared" ca="1" si="38"/>
        <v>1</v>
      </c>
      <c r="S2486">
        <f t="shared" ca="1" si="38"/>
        <v>1</v>
      </c>
    </row>
    <row r="2487" spans="1:19" ht="13.2">
      <c r="A2487" s="1" t="s">
        <v>12662</v>
      </c>
      <c r="B2487" s="1">
        <v>13</v>
      </c>
      <c r="C2487" s="1" t="str">
        <f ca="1">IFERROR(__xludf.DUMMYFUNCTION("GOOGLETRANSLATE(D2487,""en"",""pt"")"),"Médio")</f>
        <v>Médio</v>
      </c>
      <c r="D2487" s="3">
        <v>44600</v>
      </c>
      <c r="E2487" s="1">
        <v>1</v>
      </c>
      <c r="F2487" s="2" t="str">
        <f ca="1">IFERROR(__xludf.DUMMYFUNCTION("GOOGLETRANSLATE(I2487,""en"",""pt"")"),"Leite")</f>
        <v>Leite</v>
      </c>
      <c r="G2487" s="1" t="s">
        <v>12663</v>
      </c>
      <c r="H2487" s="1" t="s">
        <v>12664</v>
      </c>
      <c r="I2487" s="1" t="str">
        <f ca="1">IFERROR(__xludf.DUMMYFUNCTION("GOOGLETRANSLATE(O2487,""en"",""pt"")"),"2")</f>
        <v>2</v>
      </c>
      <c r="J2487" s="1" t="str">
        <f ca="1">IFERROR(__xludf.DUMMYFUNCTION("GOOGLETRANSLATE(Q2487,""en"",""pt"")"),"Pacote de polietileno")</f>
        <v>Pacote de polietileno</v>
      </c>
      <c r="K2487" s="3">
        <v>44550</v>
      </c>
      <c r="L2487" s="3">
        <v>44552</v>
      </c>
      <c r="M2487" s="1">
        <v>47</v>
      </c>
      <c r="N2487" s="1" t="s">
        <v>4556</v>
      </c>
      <c r="O2487" s="5">
        <v>1048368</v>
      </c>
      <c r="P2487" s="1">
        <v>649</v>
      </c>
      <c r="Q2487" s="1" t="s">
        <v>10784</v>
      </c>
      <c r="R2487">
        <f t="shared" ca="1" si="38"/>
        <v>1</v>
      </c>
      <c r="S2487">
        <f t="shared" ca="1" si="38"/>
        <v>0</v>
      </c>
    </row>
    <row r="2488" spans="1:19" ht="13.2">
      <c r="A2488" s="1" t="s">
        <v>12665</v>
      </c>
      <c r="B2488" s="1">
        <v>18</v>
      </c>
      <c r="C2488" s="1" t="str">
        <f ca="1">IFERROR(__xludf.DUMMYFUNCTION("GOOGLETRANSLATE(D2488,""en"",""pt"")"),"Pequeno")</f>
        <v>Pequeno</v>
      </c>
      <c r="D2488" s="3">
        <v>43825</v>
      </c>
      <c r="E2488" s="1">
        <v>4</v>
      </c>
      <c r="F2488" s="2" t="str">
        <f ca="1">IFERROR(__xludf.DUMMYFUNCTION("GOOGLETRANSLATE(I2488,""en"",""pt"")"),"Iogurte")</f>
        <v>Iogurte</v>
      </c>
      <c r="G2488" s="1" t="s">
        <v>12666</v>
      </c>
      <c r="H2488" s="1" t="s">
        <v>8521</v>
      </c>
      <c r="I2488" s="1" t="str">
        <f ca="1">IFERROR(__xludf.DUMMYFUNCTION("GOOGLETRANSLATE(O2488,""en"",""pt"")"),"21")</f>
        <v>21</v>
      </c>
      <c r="J2488" s="1" t="str">
        <f ca="1">IFERROR(__xludf.DUMMYFUNCTION("GOOGLETRANSLATE(Q2488,""en"",""pt"")"),"Refrigerado")</f>
        <v>Refrigerado</v>
      </c>
      <c r="K2488" s="3">
        <v>43783</v>
      </c>
      <c r="L2488" s="3">
        <v>43804</v>
      </c>
      <c r="M2488" s="1">
        <v>272</v>
      </c>
      <c r="N2488" s="1" t="s">
        <v>12667</v>
      </c>
      <c r="O2488" s="5">
        <v>2569514</v>
      </c>
      <c r="P2488" s="1">
        <v>565</v>
      </c>
      <c r="Q2488" s="1" t="s">
        <v>12462</v>
      </c>
      <c r="R2488">
        <f t="shared" ca="1" si="38"/>
        <v>1</v>
      </c>
      <c r="S2488">
        <f t="shared" ca="1" si="38"/>
        <v>0</v>
      </c>
    </row>
    <row r="2489" spans="1:19" ht="13.2">
      <c r="A2489" s="1" t="s">
        <v>12669</v>
      </c>
      <c r="B2489" s="1">
        <v>48</v>
      </c>
      <c r="C2489" s="1" t="str">
        <f ca="1">IFERROR(__xludf.DUMMYFUNCTION("GOOGLETRANSLATE(D2489,""en"",""pt"")"),"Pequeno")</f>
        <v>Pequeno</v>
      </c>
      <c r="D2489" s="3">
        <v>44040</v>
      </c>
      <c r="E2489" s="1">
        <v>7</v>
      </c>
      <c r="F2489" s="2" t="str">
        <f ca="1">IFERROR(__xludf.DUMMYFUNCTION("GOOGLETRANSLATE(I2489,""en"",""pt"")"),"Lassi")</f>
        <v>Lassi</v>
      </c>
      <c r="G2489" s="1" t="s">
        <v>12670</v>
      </c>
      <c r="H2489" s="1" t="s">
        <v>12671</v>
      </c>
      <c r="I2489" s="1" t="str">
        <f ca="1">IFERROR(__xludf.DUMMYFUNCTION("GOOGLETRANSLATE(O2489,""en"",""pt"")"),"17")</f>
        <v>17</v>
      </c>
      <c r="J2489" s="1" t="str">
        <f ca="1">IFERROR(__xludf.DUMMYFUNCTION("GOOGLETRANSLATE(Q2489,""en"",""pt"")"),"Refrigerado")</f>
        <v>Refrigerado</v>
      </c>
      <c r="K2489" s="3">
        <v>44031</v>
      </c>
      <c r="L2489" s="3">
        <v>44048</v>
      </c>
      <c r="M2489" s="1">
        <v>243</v>
      </c>
      <c r="N2489" s="1" t="s">
        <v>6721</v>
      </c>
      <c r="O2489" s="1" t="s">
        <v>12672</v>
      </c>
      <c r="P2489" s="1">
        <v>106</v>
      </c>
      <c r="Q2489" s="1" t="s">
        <v>2550</v>
      </c>
      <c r="R2489">
        <f t="shared" ca="1" si="38"/>
        <v>1</v>
      </c>
      <c r="S2489">
        <f t="shared" ca="1" si="38"/>
        <v>1</v>
      </c>
    </row>
    <row r="2490" spans="1:19" ht="13.2">
      <c r="A2490" s="1" t="s">
        <v>12673</v>
      </c>
      <c r="B2490" s="1">
        <v>15</v>
      </c>
      <c r="C2490" s="1" t="str">
        <f ca="1">IFERROR(__xludf.DUMMYFUNCTION("GOOGLETRANSLATE(D2490,""en"",""pt"")"),"Grande")</f>
        <v>Grande</v>
      </c>
      <c r="D2490" s="3">
        <v>43797</v>
      </c>
      <c r="E2490" s="1">
        <v>5</v>
      </c>
      <c r="F2490" s="2" t="str">
        <f ca="1">IFERROR(__xludf.DUMMYFUNCTION("GOOGLETRANSLATE(I2490,""en"",""pt"")"),"Sorvete")</f>
        <v>Sorvete</v>
      </c>
      <c r="G2490" s="1" t="s">
        <v>12674</v>
      </c>
      <c r="H2490" s="6">
        <v>45397</v>
      </c>
      <c r="I2490" s="1" t="str">
        <f ca="1">IFERROR(__xludf.DUMMYFUNCTION("GOOGLETRANSLATE(O2490,""en"",""pt"")"),"29")</f>
        <v>29</v>
      </c>
      <c r="J2490" s="1" t="str">
        <f ca="1">IFERROR(__xludf.DUMMYFUNCTION("GOOGLETRANSLATE(Q2490,""en"",""pt"")"),"Congeladas")</f>
        <v>Congeladas</v>
      </c>
      <c r="K2490" s="3">
        <v>43761</v>
      </c>
      <c r="L2490" s="3">
        <v>43790</v>
      </c>
      <c r="M2490" s="1">
        <v>41</v>
      </c>
      <c r="N2490" s="4">
        <v>45492</v>
      </c>
      <c r="O2490" s="1" t="s">
        <v>12675</v>
      </c>
      <c r="P2490" s="1">
        <v>54</v>
      </c>
      <c r="Q2490" s="4">
        <v>45467</v>
      </c>
      <c r="R2490">
        <f t="shared" ca="1" si="38"/>
        <v>0</v>
      </c>
      <c r="S2490">
        <f t="shared" ca="1" si="38"/>
        <v>1</v>
      </c>
    </row>
    <row r="2491" spans="1:19" ht="13.2">
      <c r="A2491" s="1" t="s">
        <v>12676</v>
      </c>
      <c r="B2491" s="1">
        <v>70</v>
      </c>
      <c r="C2491" s="1" t="str">
        <f ca="1">IFERROR(__xludf.DUMMYFUNCTION("GOOGLETRANSLATE(D2491,""en"",""pt"")"),"Grande")</f>
        <v>Grande</v>
      </c>
      <c r="D2491" s="3">
        <v>44157</v>
      </c>
      <c r="E2491" s="1">
        <v>1</v>
      </c>
      <c r="F2491" s="2" t="str">
        <f ca="1">IFERROR(__xludf.DUMMYFUNCTION("GOOGLETRANSLATE(I2491,""en"",""pt"")"),"Leite")</f>
        <v>Leite</v>
      </c>
      <c r="G2491" s="1" t="s">
        <v>7954</v>
      </c>
      <c r="H2491" s="1" t="s">
        <v>3718</v>
      </c>
      <c r="I2491" s="1" t="str">
        <f ca="1">IFERROR(__xludf.DUMMYFUNCTION("GOOGLETRANSLATE(O2491,""en"",""pt"")"),"2")</f>
        <v>2</v>
      </c>
      <c r="J2491" s="1" t="str">
        <f ca="1">IFERROR(__xludf.DUMMYFUNCTION("GOOGLETRANSLATE(Q2491,""en"",""pt"")"),"Pacote de polietileno")</f>
        <v>Pacote de polietileno</v>
      </c>
      <c r="K2491" s="3">
        <v>44118</v>
      </c>
      <c r="L2491" s="3">
        <v>44120</v>
      </c>
      <c r="M2491" s="1">
        <v>24</v>
      </c>
      <c r="N2491" s="1" t="s">
        <v>2793</v>
      </c>
      <c r="O2491" s="1" t="s">
        <v>12677</v>
      </c>
      <c r="P2491" s="1">
        <v>53</v>
      </c>
      <c r="Q2491" s="1" t="s">
        <v>4219</v>
      </c>
      <c r="R2491">
        <f t="shared" ca="1" si="38"/>
        <v>1</v>
      </c>
      <c r="S2491">
        <f t="shared" ca="1" si="38"/>
        <v>0</v>
      </c>
    </row>
    <row r="2492" spans="1:19" ht="13.2">
      <c r="A2492" s="1" t="s">
        <v>12678</v>
      </c>
      <c r="B2492" s="1">
        <v>17</v>
      </c>
      <c r="C2492" s="1" t="str">
        <f ca="1">IFERROR(__xludf.DUMMYFUNCTION("GOOGLETRANSLATE(D2492,""en"",""pt"")"),"Médio")</f>
        <v>Médio</v>
      </c>
      <c r="D2492" s="3">
        <v>44460</v>
      </c>
      <c r="E2492" s="1">
        <v>5</v>
      </c>
      <c r="F2492" s="2" t="str">
        <f ca="1">IFERROR(__xludf.DUMMYFUNCTION("GOOGLETRANSLATE(I2492,""en"",""pt"")"),"Sorvete")</f>
        <v>Sorvete</v>
      </c>
      <c r="G2492" s="1" t="s">
        <v>12679</v>
      </c>
      <c r="H2492" s="1" t="s">
        <v>5339</v>
      </c>
      <c r="I2492" s="1" t="str">
        <f ca="1">IFERROR(__xludf.DUMMYFUNCTION("GOOGLETRANSLATE(O2492,""en"",""pt"")"),"28")</f>
        <v>28</v>
      </c>
      <c r="J2492" s="1" t="str">
        <f ca="1">IFERROR(__xludf.DUMMYFUNCTION("GOOGLETRANSLATE(Q2492,""en"",""pt"")"),"Congeladas")</f>
        <v>Congeladas</v>
      </c>
      <c r="K2492" s="3">
        <v>44441</v>
      </c>
      <c r="L2492" s="3">
        <v>44469</v>
      </c>
      <c r="M2492" s="1">
        <v>51</v>
      </c>
      <c r="N2492" s="1" t="s">
        <v>12680</v>
      </c>
      <c r="O2492" s="1" t="s">
        <v>12681</v>
      </c>
      <c r="P2492" s="1">
        <v>93</v>
      </c>
      <c r="Q2492" s="1" t="s">
        <v>11698</v>
      </c>
      <c r="R2492">
        <f t="shared" ca="1" si="38"/>
        <v>0</v>
      </c>
      <c r="S2492">
        <f t="shared" ca="1" si="38"/>
        <v>0</v>
      </c>
    </row>
    <row r="2493" spans="1:19" ht="13.2">
      <c r="A2493" s="1" t="s">
        <v>12682</v>
      </c>
      <c r="B2493" s="1">
        <v>66</v>
      </c>
      <c r="C2493" s="1" t="str">
        <f ca="1">IFERROR(__xludf.DUMMYFUNCTION("GOOGLETRANSLATE(D2493,""en"",""pt"")"),"Pequeno")</f>
        <v>Pequeno</v>
      </c>
      <c r="D2493" s="3">
        <v>44348</v>
      </c>
      <c r="E2493" s="1">
        <v>5</v>
      </c>
      <c r="F2493" s="2" t="str">
        <f ca="1">IFERROR(__xludf.DUMMYFUNCTION("GOOGLETRANSLATE(I2493,""en"",""pt"")"),"Sorvete")</f>
        <v>Sorvete</v>
      </c>
      <c r="G2493" s="1" t="s">
        <v>12683</v>
      </c>
      <c r="H2493" s="1" t="s">
        <v>12684</v>
      </c>
      <c r="I2493" s="1" t="str">
        <f ca="1">IFERROR(__xludf.DUMMYFUNCTION("GOOGLETRANSLATE(O2493,""en"",""pt"")"),"23")</f>
        <v>23</v>
      </c>
      <c r="J2493" s="1" t="str">
        <f ca="1">IFERROR(__xludf.DUMMYFUNCTION("GOOGLETRANSLATE(Q2493,""en"",""pt"")"),"Congeladas")</f>
        <v>Congeladas</v>
      </c>
      <c r="K2493" s="3">
        <v>44342</v>
      </c>
      <c r="L2493" s="3">
        <v>44365</v>
      </c>
      <c r="M2493" s="1">
        <v>111</v>
      </c>
      <c r="N2493" s="1" t="s">
        <v>7164</v>
      </c>
      <c r="O2493" s="1" t="s">
        <v>12685</v>
      </c>
      <c r="P2493" s="1">
        <v>87</v>
      </c>
      <c r="Q2493" s="1" t="s">
        <v>11861</v>
      </c>
      <c r="R2493">
        <f t="shared" ca="1" si="38"/>
        <v>1</v>
      </c>
      <c r="S2493">
        <f t="shared" ca="1" si="38"/>
        <v>0</v>
      </c>
    </row>
    <row r="2494" spans="1:19" ht="13.2">
      <c r="A2494" s="1" t="s">
        <v>12686</v>
      </c>
      <c r="B2494" s="1">
        <v>17</v>
      </c>
      <c r="C2494" s="1" t="str">
        <f ca="1">IFERROR(__xludf.DUMMYFUNCTION("GOOGLETRANSLATE(D2494,""en"",""pt"")"),"Médio")</f>
        <v>Médio</v>
      </c>
      <c r="D2494" s="3">
        <v>43600</v>
      </c>
      <c r="E2494" s="1">
        <v>9</v>
      </c>
      <c r="F2494" s="2" t="str">
        <f ca="1">IFERROR(__xludf.DUMMYFUNCTION("GOOGLETRANSLATE(I2494,""en"",""pt"")"),"Painel")</f>
        <v>Painel</v>
      </c>
      <c r="G2494" s="1" t="s">
        <v>12687</v>
      </c>
      <c r="H2494" s="6">
        <v>45504</v>
      </c>
      <c r="I2494" s="1" t="str">
        <f ca="1">IFERROR(__xludf.DUMMYFUNCTION("GOOGLETRANSLATE(O2494,""en"",""pt"")"),"7")</f>
        <v>7</v>
      </c>
      <c r="J2494" s="1" t="str">
        <f ca="1">IFERROR(__xludf.DUMMYFUNCTION("GOOGLETRANSLATE(Q2494,""en"",""pt"")"),"Refrigerado")</f>
        <v>Refrigerado</v>
      </c>
      <c r="K2494" s="3">
        <v>43591</v>
      </c>
      <c r="L2494" s="3">
        <v>43598</v>
      </c>
      <c r="M2494" s="1">
        <v>214</v>
      </c>
      <c r="N2494" s="6">
        <v>45563</v>
      </c>
      <c r="O2494" s="1" t="s">
        <v>12688</v>
      </c>
      <c r="P2494" s="1">
        <v>511</v>
      </c>
      <c r="Q2494" s="1" t="s">
        <v>5469</v>
      </c>
      <c r="R2494">
        <f t="shared" ca="1" si="38"/>
        <v>1</v>
      </c>
      <c r="S2494">
        <f t="shared" ca="1" si="38"/>
        <v>0</v>
      </c>
    </row>
    <row r="2495" spans="1:19" ht="13.2">
      <c r="A2495" s="1" t="s">
        <v>12689</v>
      </c>
      <c r="B2495" s="1">
        <v>59</v>
      </c>
      <c r="C2495" s="1" t="str">
        <f ca="1">IFERROR(__xludf.DUMMYFUNCTION("GOOGLETRANSLATE(D2495,""en"",""pt"")"),"Grande")</f>
        <v>Grande</v>
      </c>
      <c r="D2495" s="3">
        <v>43607</v>
      </c>
      <c r="E2495" s="1">
        <v>10</v>
      </c>
      <c r="F2495" s="2" t="str">
        <f ca="1">IFERROR(__xludf.DUMMYFUNCTION("GOOGLETRANSLATE(I2495,""en"",""pt"")"),"ghee")</f>
        <v>ghee</v>
      </c>
      <c r="G2495" s="1" t="s">
        <v>12690</v>
      </c>
      <c r="H2495" s="1" t="s">
        <v>2469</v>
      </c>
      <c r="I2495" s="1" t="str">
        <f ca="1">IFERROR(__xludf.DUMMYFUNCTION("GOOGLETRANSLATE(O2495,""en"",""pt"")"),"98")</f>
        <v>98</v>
      </c>
      <c r="J2495" s="1" t="str">
        <f ca="1">IFERROR(__xludf.DUMMYFUNCTION("GOOGLETRANSLATE(Q2495,""en"",""pt"")"),"Ambiente")</f>
        <v>Ambiente</v>
      </c>
      <c r="K2495" s="3">
        <v>43569</v>
      </c>
      <c r="L2495" s="3">
        <v>43667</v>
      </c>
      <c r="M2495" s="1">
        <v>345</v>
      </c>
      <c r="N2495" s="1" t="s">
        <v>5922</v>
      </c>
      <c r="O2495" s="1" t="s">
        <v>12691</v>
      </c>
      <c r="P2495" s="1">
        <v>573</v>
      </c>
      <c r="Q2495" s="1" t="s">
        <v>3152</v>
      </c>
      <c r="R2495">
        <f t="shared" ca="1" si="38"/>
        <v>1</v>
      </c>
      <c r="S2495">
        <f t="shared" ca="1" si="38"/>
        <v>1</v>
      </c>
    </row>
    <row r="2496" spans="1:19" ht="13.2">
      <c r="A2496" s="1" t="s">
        <v>12692</v>
      </c>
      <c r="B2496" s="1">
        <v>83</v>
      </c>
      <c r="C2496" s="1" t="str">
        <f ca="1">IFERROR(__xludf.DUMMYFUNCTION("GOOGLETRANSLATE(D2496,""en"",""pt"")"),"Médio")</f>
        <v>Médio</v>
      </c>
      <c r="D2496" s="3">
        <v>43580</v>
      </c>
      <c r="E2496" s="1">
        <v>4</v>
      </c>
      <c r="F2496" s="2" t="str">
        <f ca="1">IFERROR(__xludf.DUMMYFUNCTION("GOOGLETRANSLATE(I2496,""en"",""pt"")"),"Iogurte")</f>
        <v>Iogurte</v>
      </c>
      <c r="G2496" s="1" t="s">
        <v>12693</v>
      </c>
      <c r="H2496" s="1" t="s">
        <v>12694</v>
      </c>
      <c r="I2496" s="1" t="str">
        <f ca="1">IFERROR(__xludf.DUMMYFUNCTION("GOOGLETRANSLATE(O2496,""en"",""pt"")"),"24")</f>
        <v>24</v>
      </c>
      <c r="J2496" s="1" t="str">
        <f ca="1">IFERROR(__xludf.DUMMYFUNCTION("GOOGLETRANSLATE(Q2496,""en"",""pt"")"),"Congeladas")</f>
        <v>Congeladas</v>
      </c>
      <c r="K2496" s="3">
        <v>43567</v>
      </c>
      <c r="L2496" s="3">
        <v>43591</v>
      </c>
      <c r="M2496" s="1">
        <v>615</v>
      </c>
      <c r="N2496" s="1" t="s">
        <v>12695</v>
      </c>
      <c r="O2496" s="1" t="s">
        <v>12696</v>
      </c>
      <c r="P2496" s="1">
        <v>103</v>
      </c>
      <c r="Q2496" s="1" t="s">
        <v>12697</v>
      </c>
      <c r="R2496">
        <f t="shared" ca="1" si="38"/>
        <v>1</v>
      </c>
      <c r="S2496">
        <f t="shared" ca="1" si="38"/>
        <v>1</v>
      </c>
    </row>
    <row r="2497" spans="1:19" ht="13.2">
      <c r="A2497" s="1" t="s">
        <v>12698</v>
      </c>
      <c r="B2497" s="1">
        <v>40</v>
      </c>
      <c r="C2497" s="1" t="str">
        <f ca="1">IFERROR(__xludf.DUMMYFUNCTION("GOOGLETRANSLATE(D2497,""en"",""pt"")"),"Médio")</f>
        <v>Médio</v>
      </c>
      <c r="D2497" s="3">
        <v>44879</v>
      </c>
      <c r="E2497" s="1">
        <v>5</v>
      </c>
      <c r="F2497" s="2" t="str">
        <f ca="1">IFERROR(__xludf.DUMMYFUNCTION("GOOGLETRANSLATE(I2497,""en"",""pt"")"),"Sorvete")</f>
        <v>Sorvete</v>
      </c>
      <c r="G2497" s="1" t="s">
        <v>12699</v>
      </c>
      <c r="H2497" s="1" t="s">
        <v>12700</v>
      </c>
      <c r="I2497" s="1" t="str">
        <f ca="1">IFERROR(__xludf.DUMMYFUNCTION("GOOGLETRANSLATE(O2497,""en"",""pt"")"),"26")</f>
        <v>26</v>
      </c>
      <c r="J2497" s="1" t="str">
        <f ca="1">IFERROR(__xludf.DUMMYFUNCTION("GOOGLETRANSLATE(Q2497,""en"",""pt"")"),"Congeladas")</f>
        <v>Congeladas</v>
      </c>
      <c r="K2497" s="3">
        <v>44825</v>
      </c>
      <c r="L2497" s="3">
        <v>44851</v>
      </c>
      <c r="M2497" s="1">
        <v>1</v>
      </c>
      <c r="N2497" s="1" t="s">
        <v>851</v>
      </c>
      <c r="O2497" s="1" t="s">
        <v>851</v>
      </c>
      <c r="P2497" s="1">
        <v>332</v>
      </c>
      <c r="Q2497" s="1" t="s">
        <v>12701</v>
      </c>
      <c r="R2497">
        <f t="shared" ca="1" si="38"/>
        <v>0</v>
      </c>
      <c r="S2497">
        <f t="shared" ca="1" si="38"/>
        <v>1</v>
      </c>
    </row>
    <row r="2498" spans="1:19" ht="13.2">
      <c r="A2498" s="1" t="s">
        <v>12702</v>
      </c>
      <c r="B2498" s="1">
        <v>15</v>
      </c>
      <c r="C2498" s="1" t="str">
        <f ca="1">IFERROR(__xludf.DUMMYFUNCTION("GOOGLETRANSLATE(D2498,""en"",""pt"")"),"Médio")</f>
        <v>Médio</v>
      </c>
      <c r="D2498" s="3">
        <v>44518</v>
      </c>
      <c r="E2498" s="1">
        <v>9</v>
      </c>
      <c r="F2498" s="2" t="str">
        <f ca="1">IFERROR(__xludf.DUMMYFUNCTION("GOOGLETRANSLATE(I2498,""en"",""pt"")"),"Painel")</f>
        <v>Painel</v>
      </c>
      <c r="G2498" s="1" t="s">
        <v>12703</v>
      </c>
      <c r="H2498" s="1" t="s">
        <v>10596</v>
      </c>
      <c r="I2498" s="1" t="str">
        <f ca="1">IFERROR(__xludf.DUMMYFUNCTION("GOOGLETRANSLATE(O2498,""en"",""pt"")"),"9")</f>
        <v>9</v>
      </c>
      <c r="J2498" s="1" t="str">
        <f ca="1">IFERROR(__xludf.DUMMYFUNCTION("GOOGLETRANSLATE(Q2498,""en"",""pt"")"),"Refrigerado")</f>
        <v>Refrigerado</v>
      </c>
      <c r="K2498" s="3">
        <v>44502</v>
      </c>
      <c r="L2498" s="3">
        <v>44511</v>
      </c>
      <c r="M2498" s="1">
        <v>46</v>
      </c>
      <c r="N2498" s="1" t="s">
        <v>3328</v>
      </c>
      <c r="O2498" s="1" t="s">
        <v>12704</v>
      </c>
      <c r="P2498" s="1">
        <v>118</v>
      </c>
      <c r="Q2498" s="1" t="s">
        <v>1092</v>
      </c>
      <c r="R2498">
        <f t="shared" ca="1" si="38"/>
        <v>1</v>
      </c>
      <c r="S2498">
        <f t="shared" ca="1" si="38"/>
        <v>1</v>
      </c>
    </row>
    <row r="2499" spans="1:19" ht="13.2">
      <c r="A2499" s="1" t="s">
        <v>12705</v>
      </c>
      <c r="B2499" s="1">
        <v>38</v>
      </c>
      <c r="C2499" s="1" t="str">
        <f ca="1">IFERROR(__xludf.DUMMYFUNCTION("GOOGLETRANSLATE(D2499,""en"",""pt"")"),"Médio")</f>
        <v>Médio</v>
      </c>
      <c r="D2499" s="3">
        <v>43789</v>
      </c>
      <c r="E2499" s="1">
        <v>7</v>
      </c>
      <c r="F2499" s="2" t="str">
        <f ca="1">IFERROR(__xludf.DUMMYFUNCTION("GOOGLETRANSLATE(I2499,""en"",""pt"")"),"Lassi")</f>
        <v>Lassi</v>
      </c>
      <c r="G2499" s="1" t="s">
        <v>12706</v>
      </c>
      <c r="H2499" s="1" t="s">
        <v>12707</v>
      </c>
      <c r="I2499" s="1" t="str">
        <f ca="1">IFERROR(__xludf.DUMMYFUNCTION("GOOGLETRANSLATE(O2499,""en"",""pt"")"),"17")</f>
        <v>17</v>
      </c>
      <c r="J2499" s="1" t="str">
        <f ca="1">IFERROR(__xludf.DUMMYFUNCTION("GOOGLETRANSLATE(Q2499,""en"",""pt"")"),"Refrigerado")</f>
        <v>Refrigerado</v>
      </c>
      <c r="K2499" s="3">
        <v>43784</v>
      </c>
      <c r="L2499" s="3">
        <v>43801</v>
      </c>
      <c r="M2499" s="1">
        <v>67</v>
      </c>
      <c r="N2499" s="1" t="s">
        <v>12708</v>
      </c>
      <c r="O2499" s="5">
        <v>514232</v>
      </c>
      <c r="P2499" s="1">
        <v>731</v>
      </c>
      <c r="Q2499" s="1" t="s">
        <v>12709</v>
      </c>
      <c r="R2499">
        <f t="shared" ref="R2499:S2562" ca="1" si="39">RANDBETWEEN(0,1)</f>
        <v>0</v>
      </c>
      <c r="S2499">
        <f t="shared" ca="1" si="39"/>
        <v>0</v>
      </c>
    </row>
    <row r="2500" spans="1:19" ht="13.2">
      <c r="A2500" s="1" t="s">
        <v>12710</v>
      </c>
      <c r="B2500" s="1">
        <v>74</v>
      </c>
      <c r="C2500" s="1" t="str">
        <f ca="1">IFERROR(__xludf.DUMMYFUNCTION("GOOGLETRANSLATE(D2500,""en"",""pt"")"),"Grande")</f>
        <v>Grande</v>
      </c>
      <c r="D2500" s="3">
        <v>43927</v>
      </c>
      <c r="E2500" s="1">
        <v>8</v>
      </c>
      <c r="F2500" s="2" t="str">
        <f ca="1">IFERROR(__xludf.DUMMYFUNCTION("GOOGLETRANSLATE(I2500,""en"",""pt"")"),"Soro de leite coalhado")</f>
        <v>Soro de leite coalhado</v>
      </c>
      <c r="G2500" s="1" t="s">
        <v>2447</v>
      </c>
      <c r="H2500" s="1" t="s">
        <v>2671</v>
      </c>
      <c r="I2500" s="1" t="str">
        <f ca="1">IFERROR(__xludf.DUMMYFUNCTION("GOOGLETRANSLATE(O2500,""en"",""pt"")"),"7")</f>
        <v>7</v>
      </c>
      <c r="J2500" s="1" t="str">
        <f ca="1">IFERROR(__xludf.DUMMYFUNCTION("GOOGLETRANSLATE(Q2500,""en"",""pt"")"),"Refrigerado")</f>
        <v>Refrigerado</v>
      </c>
      <c r="K2500" s="3">
        <v>43894</v>
      </c>
      <c r="L2500" s="3">
        <v>43901</v>
      </c>
      <c r="M2500" s="1">
        <v>174</v>
      </c>
      <c r="N2500" s="1" t="s">
        <v>1519</v>
      </c>
      <c r="O2500" s="1" t="s">
        <v>12711</v>
      </c>
      <c r="P2500" s="1">
        <v>3</v>
      </c>
      <c r="Q2500" s="1" t="s">
        <v>12712</v>
      </c>
      <c r="R2500">
        <f t="shared" ca="1" si="39"/>
        <v>1</v>
      </c>
      <c r="S2500">
        <f t="shared" ca="1" si="39"/>
        <v>0</v>
      </c>
    </row>
    <row r="2501" spans="1:19" ht="13.2">
      <c r="A2501" s="1" t="s">
        <v>12713</v>
      </c>
      <c r="B2501" s="1">
        <v>97</v>
      </c>
      <c r="C2501" s="1" t="str">
        <f ca="1">IFERROR(__xludf.DUMMYFUNCTION("GOOGLETRANSLATE(D2501,""en"",""pt"")"),"Pequeno")</f>
        <v>Pequeno</v>
      </c>
      <c r="D2501" s="3">
        <v>44185</v>
      </c>
      <c r="E2501" s="1">
        <v>6</v>
      </c>
      <c r="F2501" s="2" t="str">
        <f ca="1">IFERROR(__xludf.DUMMYFUNCTION("GOOGLETRANSLATE(I2501,""en"",""pt"")"),"Coalhada")</f>
        <v>Coalhada</v>
      </c>
      <c r="G2501" s="1" t="s">
        <v>12714</v>
      </c>
      <c r="H2501" s="1" t="s">
        <v>7843</v>
      </c>
      <c r="I2501" s="1" t="str">
        <f ca="1">IFERROR(__xludf.DUMMYFUNCTION("GOOGLETRANSLATE(O2501,""en"",""pt"")"),"7")</f>
        <v>7</v>
      </c>
      <c r="J2501" s="1" t="str">
        <f ca="1">IFERROR(__xludf.DUMMYFUNCTION("GOOGLETRANSLATE(Q2501,""en"",""pt"")"),"Refrigerado")</f>
        <v>Refrigerado</v>
      </c>
      <c r="K2501" s="3">
        <v>44137</v>
      </c>
      <c r="L2501" s="3">
        <v>44144</v>
      </c>
      <c r="M2501" s="1">
        <v>477</v>
      </c>
      <c r="N2501" s="1" t="s">
        <v>7320</v>
      </c>
      <c r="O2501" s="1" t="s">
        <v>12715</v>
      </c>
      <c r="P2501" s="1">
        <v>1</v>
      </c>
      <c r="Q2501" s="1" t="s">
        <v>12716</v>
      </c>
      <c r="R2501">
        <f t="shared" ca="1" si="39"/>
        <v>0</v>
      </c>
      <c r="S2501">
        <f t="shared" ca="1" si="39"/>
        <v>1</v>
      </c>
    </row>
    <row r="2502" spans="1:19" ht="13.2">
      <c r="A2502" s="1" t="s">
        <v>12717</v>
      </c>
      <c r="B2502" s="1">
        <v>55</v>
      </c>
      <c r="C2502" s="1" t="str">
        <f ca="1">IFERROR(__xludf.DUMMYFUNCTION("GOOGLETRANSLATE(D2502,""en"",""pt"")"),"Pequeno")</f>
        <v>Pequeno</v>
      </c>
      <c r="D2502" s="3">
        <v>44441</v>
      </c>
      <c r="E2502" s="1">
        <v>3</v>
      </c>
      <c r="F2502" s="2" t="str">
        <f ca="1">IFERROR(__xludf.DUMMYFUNCTION("GOOGLETRANSLATE(I2502,""en"",""pt"")"),"Queijo")</f>
        <v>Queijo</v>
      </c>
      <c r="G2502" s="1" t="s">
        <v>12718</v>
      </c>
      <c r="H2502" s="1" t="s">
        <v>5271</v>
      </c>
      <c r="I2502" s="1" t="str">
        <f ca="1">IFERROR(__xludf.DUMMYFUNCTION("GOOGLETRANSLATE(O2502,""en"",""pt"")"),"53")</f>
        <v>53</v>
      </c>
      <c r="J2502" s="1" t="str">
        <f ca="1">IFERROR(__xludf.DUMMYFUNCTION("GOOGLETRANSLATE(Q2502,""en"",""pt"")"),"Refrigerado")</f>
        <v>Refrigerado</v>
      </c>
      <c r="K2502" s="3">
        <v>44416</v>
      </c>
      <c r="L2502" s="3">
        <v>44469</v>
      </c>
      <c r="M2502" s="1">
        <v>644</v>
      </c>
      <c r="N2502" s="1" t="s">
        <v>12719</v>
      </c>
      <c r="O2502" s="1" t="s">
        <v>12720</v>
      </c>
      <c r="P2502" s="1">
        <v>232</v>
      </c>
      <c r="Q2502" s="1" t="s">
        <v>12721</v>
      </c>
      <c r="R2502">
        <f t="shared" ca="1" si="39"/>
        <v>0</v>
      </c>
      <c r="S2502">
        <f t="shared" ca="1" si="39"/>
        <v>1</v>
      </c>
    </row>
    <row r="2503" spans="1:19" ht="13.2">
      <c r="A2503" s="1" t="s">
        <v>12722</v>
      </c>
      <c r="B2503" s="1">
        <v>79</v>
      </c>
      <c r="C2503" s="1" t="str">
        <f ca="1">IFERROR(__xludf.DUMMYFUNCTION("GOOGLETRANSLATE(D2503,""en"",""pt"")"),"Grande")</f>
        <v>Grande</v>
      </c>
      <c r="D2503" s="3">
        <v>44416</v>
      </c>
      <c r="E2503" s="1">
        <v>2</v>
      </c>
      <c r="F2503" s="2" t="str">
        <f ca="1">IFERROR(__xludf.DUMMYFUNCTION("GOOGLETRANSLATE(I2503,""en"",""pt"")"),"Manteiga")</f>
        <v>Manteiga</v>
      </c>
      <c r="G2503" s="1" t="s">
        <v>12723</v>
      </c>
      <c r="H2503" s="1" t="s">
        <v>10176</v>
      </c>
      <c r="I2503" s="1" t="str">
        <f ca="1">IFERROR(__xludf.DUMMYFUNCTION("GOOGLETRANSLATE(O2503,""en"",""pt"")"),"38")</f>
        <v>38</v>
      </c>
      <c r="J2503" s="1" t="str">
        <f ca="1">IFERROR(__xludf.DUMMYFUNCTION("GOOGLETRANSLATE(Q2503,""en"",""pt"")"),"Refrigerado")</f>
        <v>Refrigerado</v>
      </c>
      <c r="K2503" s="3">
        <v>44394</v>
      </c>
      <c r="L2503" s="3">
        <v>44432</v>
      </c>
      <c r="M2503" s="1">
        <v>34</v>
      </c>
      <c r="N2503" s="1" t="s">
        <v>966</v>
      </c>
      <c r="O2503" s="1" t="s">
        <v>12724</v>
      </c>
      <c r="P2503" s="1">
        <v>680</v>
      </c>
      <c r="Q2503" s="1" t="s">
        <v>12022</v>
      </c>
      <c r="R2503">
        <f t="shared" ca="1" si="39"/>
        <v>0</v>
      </c>
      <c r="S2503">
        <f t="shared" ca="1" si="39"/>
        <v>0</v>
      </c>
    </row>
    <row r="2504" spans="1:19" ht="13.2">
      <c r="A2504" s="1" t="s">
        <v>12725</v>
      </c>
      <c r="B2504" s="1">
        <v>28</v>
      </c>
      <c r="C2504" s="1" t="str">
        <f ca="1">IFERROR(__xludf.DUMMYFUNCTION("GOOGLETRANSLATE(D2504,""en"",""pt"")"),"Médio")</f>
        <v>Médio</v>
      </c>
      <c r="D2504" s="3">
        <v>43849</v>
      </c>
      <c r="E2504" s="1">
        <v>4</v>
      </c>
      <c r="F2504" s="2" t="str">
        <f ca="1">IFERROR(__xludf.DUMMYFUNCTION("GOOGLETRANSLATE(I2504,""en"",""pt"")"),"Iogurte")</f>
        <v>Iogurte</v>
      </c>
      <c r="G2504" s="1" t="s">
        <v>12726</v>
      </c>
      <c r="H2504" s="1" t="s">
        <v>12727</v>
      </c>
      <c r="I2504" s="1" t="str">
        <f ca="1">IFERROR(__xludf.DUMMYFUNCTION("GOOGLETRANSLATE(O2504,""en"",""pt"")"),"27")</f>
        <v>27</v>
      </c>
      <c r="J2504" s="1" t="str">
        <f ca="1">IFERROR(__xludf.DUMMYFUNCTION("GOOGLETRANSLATE(Q2504,""en"",""pt"")"),"Congeladas")</f>
        <v>Congeladas</v>
      </c>
      <c r="K2504" s="3">
        <v>43794</v>
      </c>
      <c r="L2504" s="3">
        <v>43821</v>
      </c>
      <c r="M2504" s="1">
        <v>885</v>
      </c>
      <c r="N2504" s="1" t="s">
        <v>12728</v>
      </c>
      <c r="O2504" s="1" t="s">
        <v>12729</v>
      </c>
      <c r="P2504" s="1">
        <v>18</v>
      </c>
      <c r="Q2504" s="1" t="s">
        <v>12730</v>
      </c>
      <c r="R2504">
        <f t="shared" ca="1" si="39"/>
        <v>0</v>
      </c>
      <c r="S2504">
        <f t="shared" ca="1" si="39"/>
        <v>0</v>
      </c>
    </row>
    <row r="2505" spans="1:19" ht="13.2">
      <c r="A2505" s="1" t="s">
        <v>12731</v>
      </c>
      <c r="B2505" s="1">
        <v>95</v>
      </c>
      <c r="C2505" s="1" t="str">
        <f ca="1">IFERROR(__xludf.DUMMYFUNCTION("GOOGLETRANSLATE(D2505,""en"",""pt"")"),"Médio")</f>
        <v>Médio</v>
      </c>
      <c r="D2505" s="3">
        <v>43953</v>
      </c>
      <c r="E2505" s="1">
        <v>9</v>
      </c>
      <c r="F2505" s="2" t="str">
        <f ca="1">IFERROR(__xludf.DUMMYFUNCTION("GOOGLETRANSLATE(I2505,""en"",""pt"")"),"Painel")</f>
        <v>Painel</v>
      </c>
      <c r="G2505" s="1" t="s">
        <v>12732</v>
      </c>
      <c r="H2505" s="1" t="s">
        <v>5923</v>
      </c>
      <c r="I2505" s="1" t="str">
        <f ca="1">IFERROR(__xludf.DUMMYFUNCTION("GOOGLETRANSLATE(O2505,""en"",""pt"")"),"10")</f>
        <v>10</v>
      </c>
      <c r="J2505" s="1" t="str">
        <f ca="1">IFERROR(__xludf.DUMMYFUNCTION("GOOGLETRANSLATE(Q2505,""en"",""pt"")"),"Refrigerado")</f>
        <v>Refrigerado</v>
      </c>
      <c r="K2505" s="3">
        <v>43930</v>
      </c>
      <c r="L2505" s="3">
        <v>43940</v>
      </c>
      <c r="M2505" s="1">
        <v>279</v>
      </c>
      <c r="N2505" s="1" t="s">
        <v>12733</v>
      </c>
      <c r="O2505" s="1" t="s">
        <v>12734</v>
      </c>
      <c r="P2505" s="1">
        <v>80</v>
      </c>
      <c r="Q2505" s="1" t="s">
        <v>5589</v>
      </c>
      <c r="R2505">
        <f t="shared" ca="1" si="39"/>
        <v>1</v>
      </c>
      <c r="S2505">
        <f t="shared" ca="1" si="39"/>
        <v>1</v>
      </c>
    </row>
    <row r="2506" spans="1:19" ht="13.2">
      <c r="A2506" s="1" t="s">
        <v>12735</v>
      </c>
      <c r="B2506" s="1">
        <v>88</v>
      </c>
      <c r="C2506" s="1" t="str">
        <f ca="1">IFERROR(__xludf.DUMMYFUNCTION("GOOGLETRANSLATE(D2506,""en"",""pt"")"),"Pequeno")</f>
        <v>Pequeno</v>
      </c>
      <c r="D2506" s="3">
        <v>44162</v>
      </c>
      <c r="E2506" s="1">
        <v>4</v>
      </c>
      <c r="F2506" s="2" t="str">
        <f ca="1">IFERROR(__xludf.DUMMYFUNCTION("GOOGLETRANSLATE(I2506,""en"",""pt"")"),"Iogurte")</f>
        <v>Iogurte</v>
      </c>
      <c r="G2506" s="1" t="s">
        <v>12736</v>
      </c>
      <c r="H2506" s="4">
        <v>45378</v>
      </c>
      <c r="I2506" s="1" t="str">
        <f ca="1">IFERROR(__xludf.DUMMYFUNCTION("GOOGLETRANSLATE(O2506,""en"",""pt"")"),"28")</f>
        <v>28</v>
      </c>
      <c r="J2506" s="1" t="str">
        <f ca="1">IFERROR(__xludf.DUMMYFUNCTION("GOOGLETRANSLATE(Q2506,""en"",""pt"")"),"Congeladas")</f>
        <v>Congeladas</v>
      </c>
      <c r="K2506" s="3">
        <v>44111</v>
      </c>
      <c r="L2506" s="3">
        <v>44139</v>
      </c>
      <c r="M2506" s="1">
        <v>237</v>
      </c>
      <c r="N2506" s="1" t="s">
        <v>12345</v>
      </c>
      <c r="O2506" s="1" t="s">
        <v>12737</v>
      </c>
      <c r="P2506" s="1">
        <v>116</v>
      </c>
      <c r="Q2506" s="1" t="s">
        <v>7831</v>
      </c>
      <c r="R2506">
        <f t="shared" ca="1" si="39"/>
        <v>0</v>
      </c>
      <c r="S2506">
        <f t="shared" ca="1" si="39"/>
        <v>0</v>
      </c>
    </row>
    <row r="2507" spans="1:19" ht="13.2">
      <c r="A2507" s="1" t="s">
        <v>12738</v>
      </c>
      <c r="B2507" s="1">
        <v>71</v>
      </c>
      <c r="C2507" s="1" t="str">
        <f ca="1">IFERROR(__xludf.DUMMYFUNCTION("GOOGLETRANSLATE(D2507,""en"",""pt"")"),"Médio")</f>
        <v>Médio</v>
      </c>
      <c r="D2507" s="3">
        <v>44531</v>
      </c>
      <c r="E2507" s="1">
        <v>10</v>
      </c>
      <c r="F2507" s="2" t="str">
        <f ca="1">IFERROR(__xludf.DUMMYFUNCTION("GOOGLETRANSLATE(I2507,""en"",""pt"")"),"ghee")</f>
        <v>ghee</v>
      </c>
      <c r="G2507" s="1" t="s">
        <v>12739</v>
      </c>
      <c r="H2507" s="1" t="s">
        <v>8122</v>
      </c>
      <c r="I2507" s="1" t="str">
        <f ca="1">IFERROR(__xludf.DUMMYFUNCTION("GOOGLETRANSLATE(O2507,""en"",""pt"")"),"72")</f>
        <v>72</v>
      </c>
      <c r="J2507" s="1" t="str">
        <f ca="1">IFERROR(__xludf.DUMMYFUNCTION("GOOGLETRANSLATE(Q2507,""en"",""pt"")"),"Ambiente")</f>
        <v>Ambiente</v>
      </c>
      <c r="K2507" s="3">
        <v>44520</v>
      </c>
      <c r="L2507" s="3">
        <v>44592</v>
      </c>
      <c r="M2507" s="1">
        <v>35</v>
      </c>
      <c r="N2507" s="1" t="s">
        <v>5657</v>
      </c>
      <c r="O2507" s="1" t="s">
        <v>12740</v>
      </c>
      <c r="P2507" s="1">
        <v>504</v>
      </c>
      <c r="Q2507" s="1" t="s">
        <v>12741</v>
      </c>
      <c r="R2507">
        <f t="shared" ca="1" si="39"/>
        <v>0</v>
      </c>
      <c r="S2507">
        <f t="shared" ca="1" si="39"/>
        <v>0</v>
      </c>
    </row>
    <row r="2508" spans="1:19" ht="13.2">
      <c r="A2508" s="1" t="s">
        <v>4461</v>
      </c>
      <c r="B2508" s="1">
        <v>92</v>
      </c>
      <c r="C2508" s="1" t="str">
        <f ca="1">IFERROR(__xludf.DUMMYFUNCTION("GOOGLETRANSLATE(D2508,""en"",""pt"")"),"Grande")</f>
        <v>Grande</v>
      </c>
      <c r="D2508" s="3">
        <v>44318</v>
      </c>
      <c r="E2508" s="1">
        <v>4</v>
      </c>
      <c r="F2508" s="2" t="str">
        <f ca="1">IFERROR(__xludf.DUMMYFUNCTION("GOOGLETRANSLATE(I2508,""en"",""pt"")"),"Iogurte")</f>
        <v>Iogurte</v>
      </c>
      <c r="G2508" s="1" t="s">
        <v>12742</v>
      </c>
      <c r="H2508" s="1" t="s">
        <v>12743</v>
      </c>
      <c r="I2508" s="1" t="str">
        <f ca="1">IFERROR(__xludf.DUMMYFUNCTION("GOOGLETRANSLATE(O2508,""en"",""pt"")"),"27")</f>
        <v>27</v>
      </c>
      <c r="J2508" s="1" t="str">
        <f ca="1">IFERROR(__xludf.DUMMYFUNCTION("GOOGLETRANSLATE(Q2508,""en"",""pt"")"),"Refrigerado")</f>
        <v>Refrigerado</v>
      </c>
      <c r="K2508" s="3">
        <v>44312</v>
      </c>
      <c r="L2508" s="3">
        <v>44339</v>
      </c>
      <c r="M2508" s="1">
        <v>455</v>
      </c>
      <c r="N2508" s="1" t="s">
        <v>12744</v>
      </c>
      <c r="O2508" s="1" t="s">
        <v>12745</v>
      </c>
      <c r="P2508" s="1">
        <v>255</v>
      </c>
      <c r="Q2508" s="1" t="s">
        <v>12746</v>
      </c>
      <c r="R2508">
        <f t="shared" ca="1" si="39"/>
        <v>1</v>
      </c>
      <c r="S2508">
        <f t="shared" ca="1" si="39"/>
        <v>1</v>
      </c>
    </row>
    <row r="2509" spans="1:19" ht="13.2">
      <c r="A2509" s="1" t="s">
        <v>11598</v>
      </c>
      <c r="B2509" s="1">
        <v>99</v>
      </c>
      <c r="C2509" s="1" t="str">
        <f ca="1">IFERROR(__xludf.DUMMYFUNCTION("GOOGLETRANSLATE(D2509,""en"",""pt"")"),"Médio")</f>
        <v>Médio</v>
      </c>
      <c r="D2509" s="3">
        <v>43963</v>
      </c>
      <c r="E2509" s="1">
        <v>3</v>
      </c>
      <c r="F2509" s="2" t="str">
        <f ca="1">IFERROR(__xludf.DUMMYFUNCTION("GOOGLETRANSLATE(I2509,""en"",""pt"")"),"Queijo")</f>
        <v>Queijo</v>
      </c>
      <c r="G2509" s="1" t="s">
        <v>12587</v>
      </c>
      <c r="H2509" s="1" t="s">
        <v>2514</v>
      </c>
      <c r="I2509" s="1" t="str">
        <f ca="1">IFERROR(__xludf.DUMMYFUNCTION("GOOGLETRANSLATE(O2509,""en"",""pt"")"),"76")</f>
        <v>76</v>
      </c>
      <c r="J2509" s="1" t="str">
        <f ca="1">IFERROR(__xludf.DUMMYFUNCTION("GOOGLETRANSLATE(Q2509,""en"",""pt"")"),"Refrigerado")</f>
        <v>Refrigerado</v>
      </c>
      <c r="K2509" s="3">
        <v>43959</v>
      </c>
      <c r="L2509" s="3">
        <v>44035</v>
      </c>
      <c r="M2509" s="1">
        <v>143</v>
      </c>
      <c r="N2509" s="1" t="s">
        <v>12747</v>
      </c>
      <c r="O2509" s="5">
        <v>1097434</v>
      </c>
      <c r="P2509" s="1">
        <v>559</v>
      </c>
      <c r="Q2509" s="1" t="s">
        <v>12748</v>
      </c>
      <c r="R2509">
        <f t="shared" ca="1" si="39"/>
        <v>1</v>
      </c>
      <c r="S2509">
        <f t="shared" ca="1" si="39"/>
        <v>1</v>
      </c>
    </row>
    <row r="2510" spans="1:19" ht="13.2">
      <c r="A2510" s="1" t="s">
        <v>12749</v>
      </c>
      <c r="B2510" s="1">
        <v>95</v>
      </c>
      <c r="C2510" s="1" t="str">
        <f ca="1">IFERROR(__xludf.DUMMYFUNCTION("GOOGLETRANSLATE(D2510,""en"",""pt"")"),"Pequeno")</f>
        <v>Pequeno</v>
      </c>
      <c r="D2510" s="3">
        <v>44426</v>
      </c>
      <c r="E2510" s="1">
        <v>3</v>
      </c>
      <c r="F2510" s="2" t="str">
        <f ca="1">IFERROR(__xludf.DUMMYFUNCTION("GOOGLETRANSLATE(I2510,""en"",""pt"")"),"Queijo")</f>
        <v>Queijo</v>
      </c>
      <c r="G2510" s="1" t="s">
        <v>12750</v>
      </c>
      <c r="H2510" s="1" t="s">
        <v>12751</v>
      </c>
      <c r="I2510" s="1" t="str">
        <f ca="1">IFERROR(__xludf.DUMMYFUNCTION("GOOGLETRANSLATE(O2510,""en"",""pt"")"),"58")</f>
        <v>58</v>
      </c>
      <c r="J2510" s="1" t="str">
        <f ca="1">IFERROR(__xludf.DUMMYFUNCTION("GOOGLETRANSLATE(Q2510,""en"",""pt"")"),"Congeladas")</f>
        <v>Congeladas</v>
      </c>
      <c r="K2510" s="3">
        <v>44383</v>
      </c>
      <c r="L2510" s="3">
        <v>44441</v>
      </c>
      <c r="M2510" s="1">
        <v>61</v>
      </c>
      <c r="N2510" s="1" t="s">
        <v>4806</v>
      </c>
      <c r="O2510" s="5">
        <v>691803</v>
      </c>
      <c r="P2510" s="1">
        <v>430</v>
      </c>
      <c r="Q2510" s="1" t="s">
        <v>2468</v>
      </c>
      <c r="R2510">
        <f t="shared" ca="1" si="39"/>
        <v>0</v>
      </c>
      <c r="S2510">
        <f t="shared" ca="1" si="39"/>
        <v>1</v>
      </c>
    </row>
    <row r="2511" spans="1:19" ht="13.2">
      <c r="A2511" s="1" t="s">
        <v>12752</v>
      </c>
      <c r="B2511" s="1">
        <v>62</v>
      </c>
      <c r="C2511" s="1" t="str">
        <f ca="1">IFERROR(__xludf.DUMMYFUNCTION("GOOGLETRANSLATE(D2511,""en"",""pt"")"),"Pequeno")</f>
        <v>Pequeno</v>
      </c>
      <c r="D2511" s="3">
        <v>43855</v>
      </c>
      <c r="E2511" s="1">
        <v>3</v>
      </c>
      <c r="F2511" s="2" t="str">
        <f ca="1">IFERROR(__xludf.DUMMYFUNCTION("GOOGLETRANSLATE(I2511,""en"",""pt"")"),"Queijo")</f>
        <v>Queijo</v>
      </c>
      <c r="G2511" s="1" t="s">
        <v>5693</v>
      </c>
      <c r="H2511" s="1" t="s">
        <v>12181</v>
      </c>
      <c r="I2511" s="1" t="str">
        <f ca="1">IFERROR(__xludf.DUMMYFUNCTION("GOOGLETRANSLATE(O2511,""en"",""pt"")"),"34")</f>
        <v>34</v>
      </c>
      <c r="J2511" s="1" t="str">
        <f ca="1">IFERROR(__xludf.DUMMYFUNCTION("GOOGLETRANSLATE(Q2511,""en"",""pt"")"),"Refrigerado")</f>
        <v>Refrigerado</v>
      </c>
      <c r="K2511" s="3">
        <v>43827</v>
      </c>
      <c r="L2511" s="3">
        <v>43861</v>
      </c>
      <c r="M2511" s="1">
        <v>53</v>
      </c>
      <c r="N2511" s="1" t="s">
        <v>3208</v>
      </c>
      <c r="O2511" s="1" t="s">
        <v>12753</v>
      </c>
      <c r="P2511" s="1">
        <v>23</v>
      </c>
      <c r="Q2511" s="1" t="s">
        <v>12754</v>
      </c>
      <c r="R2511">
        <f t="shared" ca="1" si="39"/>
        <v>1</v>
      </c>
      <c r="S2511">
        <f t="shared" ca="1" si="39"/>
        <v>0</v>
      </c>
    </row>
    <row r="2512" spans="1:19" ht="13.2">
      <c r="A2512" s="1" t="s">
        <v>5925</v>
      </c>
      <c r="B2512" s="1">
        <v>70</v>
      </c>
      <c r="C2512" s="1" t="str">
        <f ca="1">IFERROR(__xludf.DUMMYFUNCTION("GOOGLETRANSLATE(D2512,""en"",""pt"")"),"Médio")</f>
        <v>Médio</v>
      </c>
      <c r="D2512" s="3">
        <v>43672</v>
      </c>
      <c r="E2512" s="1">
        <v>2</v>
      </c>
      <c r="F2512" s="2" t="str">
        <f ca="1">IFERROR(__xludf.DUMMYFUNCTION("GOOGLETRANSLATE(I2512,""en"",""pt"")"),"Manteiga")</f>
        <v>Manteiga</v>
      </c>
      <c r="G2512" s="1" t="s">
        <v>12755</v>
      </c>
      <c r="H2512" s="1" t="s">
        <v>12756</v>
      </c>
      <c r="I2512" s="1" t="str">
        <f ca="1">IFERROR(__xludf.DUMMYFUNCTION("GOOGLETRANSLATE(O2512,""en"",""pt"")"),"27")</f>
        <v>27</v>
      </c>
      <c r="J2512" s="1" t="str">
        <f ca="1">IFERROR(__xludf.DUMMYFUNCTION("GOOGLETRANSLATE(Q2512,""en"",""pt"")"),"Congeladas")</f>
        <v>Congeladas</v>
      </c>
      <c r="K2512" s="3">
        <v>43653</v>
      </c>
      <c r="L2512" s="3">
        <v>43680</v>
      </c>
      <c r="M2512" s="1">
        <v>374</v>
      </c>
      <c r="N2512" s="1" t="s">
        <v>8410</v>
      </c>
      <c r="O2512" s="1" t="s">
        <v>12757</v>
      </c>
      <c r="P2512" s="1">
        <v>354</v>
      </c>
      <c r="Q2512" s="1" t="s">
        <v>4599</v>
      </c>
      <c r="R2512">
        <f t="shared" ca="1" si="39"/>
        <v>1</v>
      </c>
      <c r="S2512">
        <f t="shared" ca="1" si="39"/>
        <v>0</v>
      </c>
    </row>
    <row r="2513" spans="1:19" ht="13.2">
      <c r="A2513" s="1" t="s">
        <v>12758</v>
      </c>
      <c r="B2513" s="1">
        <v>10</v>
      </c>
      <c r="C2513" s="1" t="str">
        <f ca="1">IFERROR(__xludf.DUMMYFUNCTION("GOOGLETRANSLATE(D2513,""en"",""pt"")"),"Grande")</f>
        <v>Grande</v>
      </c>
      <c r="D2513" s="3">
        <v>44146</v>
      </c>
      <c r="E2513" s="1">
        <v>4</v>
      </c>
      <c r="F2513" s="2" t="str">
        <f ca="1">IFERROR(__xludf.DUMMYFUNCTION("GOOGLETRANSLATE(I2513,""en"",""pt"")"),"Iogurte")</f>
        <v>Iogurte</v>
      </c>
      <c r="G2513" s="1" t="s">
        <v>4831</v>
      </c>
      <c r="H2513" s="1" t="s">
        <v>5925</v>
      </c>
      <c r="I2513" s="1" t="str">
        <f ca="1">IFERROR(__xludf.DUMMYFUNCTION("GOOGLETRANSLATE(O2513,""en"",""pt"")"),"28")</f>
        <v>28</v>
      </c>
      <c r="J2513" s="1" t="str">
        <f ca="1">IFERROR(__xludf.DUMMYFUNCTION("GOOGLETRANSLATE(Q2513,""en"",""pt"")"),"Congeladas")</f>
        <v>Congeladas</v>
      </c>
      <c r="K2513" s="3">
        <v>44118</v>
      </c>
      <c r="L2513" s="3">
        <v>44146</v>
      </c>
      <c r="M2513" s="1">
        <v>677</v>
      </c>
      <c r="N2513" s="1" t="s">
        <v>12759</v>
      </c>
      <c r="O2513" s="1" t="s">
        <v>12760</v>
      </c>
      <c r="P2513" s="1">
        <v>92</v>
      </c>
      <c r="Q2513" s="1" t="s">
        <v>3379</v>
      </c>
      <c r="R2513">
        <f t="shared" ca="1" si="39"/>
        <v>0</v>
      </c>
      <c r="S2513">
        <f t="shared" ca="1" si="39"/>
        <v>1</v>
      </c>
    </row>
    <row r="2514" spans="1:19" ht="13.2">
      <c r="A2514" s="1" t="s">
        <v>12761</v>
      </c>
      <c r="B2514" s="1">
        <v>36</v>
      </c>
      <c r="C2514" s="1" t="str">
        <f ca="1">IFERROR(__xludf.DUMMYFUNCTION("GOOGLETRANSLATE(D2514,""en"",""pt"")"),"Pequeno")</f>
        <v>Pequeno</v>
      </c>
      <c r="D2514" s="3">
        <v>43940</v>
      </c>
      <c r="E2514" s="1">
        <v>6</v>
      </c>
      <c r="F2514" s="2" t="str">
        <f ca="1">IFERROR(__xludf.DUMMYFUNCTION("GOOGLETRANSLATE(I2514,""en"",""pt"")"),"Coalhada")</f>
        <v>Coalhada</v>
      </c>
      <c r="G2514" s="1" t="s">
        <v>12762</v>
      </c>
      <c r="H2514" s="1" t="s">
        <v>6172</v>
      </c>
      <c r="I2514" s="1" t="str">
        <f ca="1">IFERROR(__xludf.DUMMYFUNCTION("GOOGLETRANSLATE(O2514,""en"",""pt"")"),"6")</f>
        <v>6</v>
      </c>
      <c r="J2514" s="1" t="str">
        <f ca="1">IFERROR(__xludf.DUMMYFUNCTION("GOOGLETRANSLATE(Q2514,""en"",""pt"")"),"Refrigerado")</f>
        <v>Refrigerado</v>
      </c>
      <c r="K2514" s="3">
        <v>43903</v>
      </c>
      <c r="L2514" s="3">
        <v>43909</v>
      </c>
      <c r="M2514" s="1">
        <v>443</v>
      </c>
      <c r="N2514" s="1" t="s">
        <v>2292</v>
      </c>
      <c r="O2514" s="1" t="s">
        <v>12763</v>
      </c>
      <c r="P2514" s="1">
        <v>174</v>
      </c>
      <c r="Q2514" s="1" t="s">
        <v>11886</v>
      </c>
      <c r="R2514">
        <f t="shared" ca="1" si="39"/>
        <v>0</v>
      </c>
      <c r="S2514">
        <f t="shared" ca="1" si="39"/>
        <v>1</v>
      </c>
    </row>
    <row r="2515" spans="1:19" ht="13.2">
      <c r="A2515" s="1" t="s">
        <v>12764</v>
      </c>
      <c r="B2515" s="1">
        <v>36</v>
      </c>
      <c r="C2515" s="1" t="str">
        <f ca="1">IFERROR(__xludf.DUMMYFUNCTION("GOOGLETRANSLATE(D2515,""en"",""pt"")"),"Médio")</f>
        <v>Médio</v>
      </c>
      <c r="D2515" s="3">
        <v>44000</v>
      </c>
      <c r="E2515" s="1">
        <v>2</v>
      </c>
      <c r="F2515" s="2" t="str">
        <f ca="1">IFERROR(__xludf.DUMMYFUNCTION("GOOGLETRANSLATE(I2515,""en"",""pt"")"),"Manteiga")</f>
        <v>Manteiga</v>
      </c>
      <c r="G2515" s="1" t="s">
        <v>12765</v>
      </c>
      <c r="H2515" s="1" t="s">
        <v>12766</v>
      </c>
      <c r="I2515" s="1" t="str">
        <f ca="1">IFERROR(__xludf.DUMMYFUNCTION("GOOGLETRANSLATE(O2515,""en"",""pt"")"),"26")</f>
        <v>26</v>
      </c>
      <c r="J2515" s="1" t="str">
        <f ca="1">IFERROR(__xludf.DUMMYFUNCTION("GOOGLETRANSLATE(Q2515,""en"",""pt"")"),"Congeladas")</f>
        <v>Congeladas</v>
      </c>
      <c r="K2515" s="3">
        <v>43966</v>
      </c>
      <c r="L2515" s="3">
        <v>43992</v>
      </c>
      <c r="M2515" s="1">
        <v>58</v>
      </c>
      <c r="N2515" s="1" t="s">
        <v>4698</v>
      </c>
      <c r="O2515" s="1" t="s">
        <v>12767</v>
      </c>
      <c r="P2515" s="1">
        <v>831</v>
      </c>
      <c r="Q2515" s="1" t="s">
        <v>7225</v>
      </c>
      <c r="R2515">
        <f t="shared" ca="1" si="39"/>
        <v>1</v>
      </c>
      <c r="S2515">
        <f t="shared" ca="1" si="39"/>
        <v>0</v>
      </c>
    </row>
    <row r="2516" spans="1:19" ht="13.2">
      <c r="A2516" s="1" t="s">
        <v>12768</v>
      </c>
      <c r="B2516" s="1">
        <v>69</v>
      </c>
      <c r="C2516" s="1" t="str">
        <f ca="1">IFERROR(__xludf.DUMMYFUNCTION("GOOGLETRANSLATE(D2516,""en"",""pt"")"),"Médio")</f>
        <v>Médio</v>
      </c>
      <c r="D2516" s="3">
        <v>44090</v>
      </c>
      <c r="E2516" s="1">
        <v>3</v>
      </c>
      <c r="F2516" s="2" t="str">
        <f ca="1">IFERROR(__xludf.DUMMYFUNCTION("GOOGLETRANSLATE(I2516,""en"",""pt"")"),"Queijo")</f>
        <v>Queijo</v>
      </c>
      <c r="G2516" s="1" t="s">
        <v>1571</v>
      </c>
      <c r="H2516" s="1" t="s">
        <v>12769</v>
      </c>
      <c r="I2516" s="1" t="str">
        <f ca="1">IFERROR(__xludf.DUMMYFUNCTION("GOOGLETRANSLATE(O2516,""en"",""pt"")"),"62")</f>
        <v>62</v>
      </c>
      <c r="J2516" s="1" t="str">
        <f ca="1">IFERROR(__xludf.DUMMYFUNCTION("GOOGLETRANSLATE(Q2516,""en"",""pt"")"),"Refrigerado")</f>
        <v>Refrigerado</v>
      </c>
      <c r="K2516" s="3">
        <v>44087</v>
      </c>
      <c r="L2516" s="3">
        <v>44149</v>
      </c>
      <c r="M2516" s="1">
        <v>68</v>
      </c>
      <c r="N2516" s="1" t="s">
        <v>3429</v>
      </c>
      <c r="O2516" s="1" t="s">
        <v>12770</v>
      </c>
      <c r="P2516" s="1">
        <v>15</v>
      </c>
      <c r="Q2516" s="1" t="s">
        <v>1613</v>
      </c>
      <c r="R2516">
        <f t="shared" ca="1" si="39"/>
        <v>0</v>
      </c>
      <c r="S2516">
        <f t="shared" ca="1" si="39"/>
        <v>1</v>
      </c>
    </row>
    <row r="2517" spans="1:19" ht="13.2">
      <c r="A2517" s="1" t="s">
        <v>12772</v>
      </c>
      <c r="B2517" s="1">
        <v>13</v>
      </c>
      <c r="C2517" s="1" t="str">
        <f ca="1">IFERROR(__xludf.DUMMYFUNCTION("GOOGLETRANSLATE(D2517,""en"",""pt"")"),"Médio")</f>
        <v>Médio</v>
      </c>
      <c r="D2517" s="3">
        <v>43734</v>
      </c>
      <c r="E2517" s="1">
        <v>4</v>
      </c>
      <c r="F2517" s="2" t="str">
        <f ca="1">IFERROR(__xludf.DUMMYFUNCTION("GOOGLETRANSLATE(I2517,""en"",""pt"")"),"Iogurte")</f>
        <v>Iogurte</v>
      </c>
      <c r="G2517" s="4">
        <v>45321</v>
      </c>
      <c r="H2517" s="1" t="s">
        <v>5930</v>
      </c>
      <c r="I2517" s="1" t="str">
        <f ca="1">IFERROR(__xludf.DUMMYFUNCTION("GOOGLETRANSLATE(O2517,""en"",""pt"")"),"25")</f>
        <v>25</v>
      </c>
      <c r="J2517" s="1" t="str">
        <f ca="1">IFERROR(__xludf.DUMMYFUNCTION("GOOGLETRANSLATE(Q2517,""en"",""pt"")"),"Congeladas")</f>
        <v>Congeladas</v>
      </c>
      <c r="K2517" s="3">
        <v>43717</v>
      </c>
      <c r="L2517" s="3">
        <v>43742</v>
      </c>
      <c r="M2517" s="1">
        <v>9</v>
      </c>
      <c r="N2517" s="1" t="s">
        <v>76</v>
      </c>
      <c r="O2517" s="1" t="s">
        <v>12773</v>
      </c>
      <c r="P2517" s="1">
        <v>21</v>
      </c>
      <c r="Q2517" s="1" t="s">
        <v>12774</v>
      </c>
      <c r="R2517">
        <f t="shared" ca="1" si="39"/>
        <v>1</v>
      </c>
      <c r="S2517">
        <f t="shared" ca="1" si="39"/>
        <v>0</v>
      </c>
    </row>
    <row r="2518" spans="1:19" ht="13.2">
      <c r="A2518" s="1" t="s">
        <v>12775</v>
      </c>
      <c r="B2518" s="1">
        <v>38</v>
      </c>
      <c r="C2518" s="1" t="str">
        <f ca="1">IFERROR(__xludf.DUMMYFUNCTION("GOOGLETRANSLATE(D2518,""en"",""pt"")"),"Pequeno")</f>
        <v>Pequeno</v>
      </c>
      <c r="D2518" s="3">
        <v>44606</v>
      </c>
      <c r="E2518" s="1">
        <v>6</v>
      </c>
      <c r="F2518" s="2" t="str">
        <f ca="1">IFERROR(__xludf.DUMMYFUNCTION("GOOGLETRANSLATE(I2518,""en"",""pt"")"),"Coalhada")</f>
        <v>Coalhada</v>
      </c>
      <c r="G2518" s="1" t="s">
        <v>12776</v>
      </c>
      <c r="H2518" s="1" t="s">
        <v>5101</v>
      </c>
      <c r="I2518" s="1" t="str">
        <f ca="1">IFERROR(__xludf.DUMMYFUNCTION("GOOGLETRANSLATE(O2518,""en"",""pt"")"),"6")</f>
        <v>6</v>
      </c>
      <c r="J2518" s="1" t="str">
        <f ca="1">IFERROR(__xludf.DUMMYFUNCTION("GOOGLETRANSLATE(Q2518,""en"",""pt"")"),"Refrigerado")</f>
        <v>Refrigerado</v>
      </c>
      <c r="K2518" s="3">
        <v>44570</v>
      </c>
      <c r="L2518" s="3">
        <v>44576</v>
      </c>
      <c r="M2518" s="1">
        <v>58</v>
      </c>
      <c r="N2518" s="1" t="s">
        <v>12777</v>
      </c>
      <c r="O2518" s="7">
        <v>634094</v>
      </c>
      <c r="P2518" s="1">
        <v>250</v>
      </c>
      <c r="Q2518" s="1" t="s">
        <v>215</v>
      </c>
      <c r="R2518">
        <f t="shared" ca="1" si="39"/>
        <v>1</v>
      </c>
      <c r="S2518">
        <f t="shared" ca="1" si="39"/>
        <v>0</v>
      </c>
    </row>
    <row r="2519" spans="1:19" ht="13.2">
      <c r="A2519" s="1" t="s">
        <v>12778</v>
      </c>
      <c r="B2519" s="1">
        <v>79</v>
      </c>
      <c r="C2519" s="1" t="str">
        <f ca="1">IFERROR(__xludf.DUMMYFUNCTION("GOOGLETRANSLATE(D2519,""en"",""pt"")"),"Grande")</f>
        <v>Grande</v>
      </c>
      <c r="D2519" s="3">
        <v>43536</v>
      </c>
      <c r="E2519" s="1">
        <v>5</v>
      </c>
      <c r="F2519" s="2" t="str">
        <f ca="1">IFERROR(__xludf.DUMMYFUNCTION("GOOGLETRANSLATE(I2519,""en"",""pt"")"),"Sorvete")</f>
        <v>Sorvete</v>
      </c>
      <c r="G2519" s="1" t="s">
        <v>12094</v>
      </c>
      <c r="H2519" s="1" t="s">
        <v>12356</v>
      </c>
      <c r="I2519" s="1" t="str">
        <f ca="1">IFERROR(__xludf.DUMMYFUNCTION("GOOGLETRANSLATE(O2519,""en"",""pt"")"),"24")</f>
        <v>24</v>
      </c>
      <c r="J2519" s="1" t="str">
        <f ca="1">IFERROR(__xludf.DUMMYFUNCTION("GOOGLETRANSLATE(Q2519,""en"",""pt"")"),"Congeladas")</f>
        <v>Congeladas</v>
      </c>
      <c r="K2519" s="3">
        <v>43514</v>
      </c>
      <c r="L2519" s="3">
        <v>43538</v>
      </c>
      <c r="M2519" s="1">
        <v>128</v>
      </c>
      <c r="N2519" s="1" t="s">
        <v>3315</v>
      </c>
      <c r="O2519" s="1" t="s">
        <v>12779</v>
      </c>
      <c r="P2519" s="1">
        <v>529</v>
      </c>
      <c r="Q2519" s="1" t="s">
        <v>3405</v>
      </c>
      <c r="R2519">
        <f t="shared" ca="1" si="39"/>
        <v>0</v>
      </c>
      <c r="S2519">
        <f t="shared" ca="1" si="39"/>
        <v>0</v>
      </c>
    </row>
    <row r="2520" spans="1:19" ht="13.2">
      <c r="A2520" s="1" t="s">
        <v>12780</v>
      </c>
      <c r="B2520" s="1">
        <v>46</v>
      </c>
      <c r="C2520" s="1" t="str">
        <f ca="1">IFERROR(__xludf.DUMMYFUNCTION("GOOGLETRANSLATE(D2520,""en"",""pt"")"),"Pequeno")</f>
        <v>Pequeno</v>
      </c>
      <c r="D2520" s="3">
        <v>44625</v>
      </c>
      <c r="E2520" s="1">
        <v>3</v>
      </c>
      <c r="F2520" s="2" t="str">
        <f ca="1">IFERROR(__xludf.DUMMYFUNCTION("GOOGLETRANSLATE(I2520,""en"",""pt"")"),"Queijo")</f>
        <v>Queijo</v>
      </c>
      <c r="G2520" s="1" t="s">
        <v>12781</v>
      </c>
      <c r="H2520" s="6">
        <v>45546</v>
      </c>
      <c r="I2520" s="1" t="str">
        <f ca="1">IFERROR(__xludf.DUMMYFUNCTION("GOOGLETRANSLATE(O2520,""en"",""pt"")"),"82")</f>
        <v>82</v>
      </c>
      <c r="J2520" s="1" t="str">
        <f ca="1">IFERROR(__xludf.DUMMYFUNCTION("GOOGLETRANSLATE(Q2520,""en"",""pt"")"),"Congeladas")</f>
        <v>Congeladas</v>
      </c>
      <c r="K2520" s="3">
        <v>44621</v>
      </c>
      <c r="L2520" s="3">
        <v>44703</v>
      </c>
      <c r="M2520" s="1">
        <v>63</v>
      </c>
      <c r="N2520" s="1" t="s">
        <v>4187</v>
      </c>
      <c r="O2520" s="1" t="s">
        <v>12782</v>
      </c>
      <c r="P2520" s="1">
        <v>52</v>
      </c>
      <c r="Q2520" s="1" t="s">
        <v>12783</v>
      </c>
      <c r="R2520">
        <f t="shared" ca="1" si="39"/>
        <v>1</v>
      </c>
      <c r="S2520">
        <f t="shared" ca="1" si="39"/>
        <v>0</v>
      </c>
    </row>
    <row r="2521" spans="1:19" ht="13.2">
      <c r="A2521" s="1" t="s">
        <v>12784</v>
      </c>
      <c r="B2521" s="1">
        <v>98</v>
      </c>
      <c r="C2521" s="1" t="str">
        <f ca="1">IFERROR(__xludf.DUMMYFUNCTION("GOOGLETRANSLATE(D2521,""en"",""pt"")"),"Pequeno")</f>
        <v>Pequeno</v>
      </c>
      <c r="D2521" s="3">
        <v>44501</v>
      </c>
      <c r="E2521" s="1">
        <v>10</v>
      </c>
      <c r="F2521" s="2" t="str">
        <f ca="1">IFERROR(__xludf.DUMMYFUNCTION("GOOGLETRANSLATE(I2521,""en"",""pt"")"),"ghee")</f>
        <v>ghee</v>
      </c>
      <c r="G2521" s="1" t="s">
        <v>12785</v>
      </c>
      <c r="H2521" s="1" t="s">
        <v>12786</v>
      </c>
      <c r="I2521" s="1" t="str">
        <f ca="1">IFERROR(__xludf.DUMMYFUNCTION("GOOGLETRANSLATE(O2521,""en"",""pt"")"),"61")</f>
        <v>61</v>
      </c>
      <c r="J2521" s="1" t="str">
        <f ca="1">IFERROR(__xludf.DUMMYFUNCTION("GOOGLETRANSLATE(Q2521,""en"",""pt"")"),"Ambiente")</f>
        <v>Ambiente</v>
      </c>
      <c r="K2521" s="3">
        <v>44448</v>
      </c>
      <c r="L2521" s="3">
        <v>44509</v>
      </c>
      <c r="M2521" s="1">
        <v>429</v>
      </c>
      <c r="N2521" s="1" t="s">
        <v>11871</v>
      </c>
      <c r="O2521" s="1" t="s">
        <v>12787</v>
      </c>
      <c r="P2521" s="1">
        <v>226</v>
      </c>
      <c r="Q2521" s="1" t="s">
        <v>727</v>
      </c>
      <c r="R2521">
        <f t="shared" ca="1" si="39"/>
        <v>1</v>
      </c>
      <c r="S2521">
        <f t="shared" ca="1" si="39"/>
        <v>0</v>
      </c>
    </row>
    <row r="2522" spans="1:19" ht="13.2">
      <c r="A2522" s="1" t="s">
        <v>12788</v>
      </c>
      <c r="B2522" s="1">
        <v>11</v>
      </c>
      <c r="C2522" s="1" t="str">
        <f ca="1">IFERROR(__xludf.DUMMYFUNCTION("GOOGLETRANSLATE(D2522,""en"",""pt"")"),"Pequeno")</f>
        <v>Pequeno</v>
      </c>
      <c r="D2522" s="3">
        <v>44251</v>
      </c>
      <c r="E2522" s="1">
        <v>8</v>
      </c>
      <c r="F2522" s="2" t="str">
        <f ca="1">IFERROR(__xludf.DUMMYFUNCTION("GOOGLETRANSLATE(I2522,""en"",""pt"")"),"Soro de leite coalhado")</f>
        <v>Soro de leite coalhado</v>
      </c>
      <c r="G2522" s="1" t="s">
        <v>12789</v>
      </c>
      <c r="H2522" s="1" t="s">
        <v>5071</v>
      </c>
      <c r="I2522" s="1" t="str">
        <f ca="1">IFERROR(__xludf.DUMMYFUNCTION("GOOGLETRANSLATE(O2522,""en"",""pt"")"),"7")</f>
        <v>7</v>
      </c>
      <c r="J2522" s="1" t="str">
        <f ca="1">IFERROR(__xludf.DUMMYFUNCTION("GOOGLETRANSLATE(Q2522,""en"",""pt"")"),"Refrigerado")</f>
        <v>Refrigerado</v>
      </c>
      <c r="K2522" s="3">
        <v>44209</v>
      </c>
      <c r="L2522" s="3">
        <v>44216</v>
      </c>
      <c r="M2522" s="1">
        <v>516</v>
      </c>
      <c r="N2522" s="1" t="s">
        <v>5448</v>
      </c>
      <c r="O2522" s="1" t="s">
        <v>12790</v>
      </c>
      <c r="P2522" s="1">
        <v>31</v>
      </c>
      <c r="Q2522" s="1" t="s">
        <v>12791</v>
      </c>
      <c r="R2522">
        <f t="shared" ca="1" si="39"/>
        <v>0</v>
      </c>
      <c r="S2522">
        <f t="shared" ca="1" si="39"/>
        <v>0</v>
      </c>
    </row>
    <row r="2523" spans="1:19" ht="13.2">
      <c r="A2523" s="1" t="s">
        <v>12792</v>
      </c>
      <c r="B2523" s="1">
        <v>54</v>
      </c>
      <c r="C2523" s="1" t="str">
        <f ca="1">IFERROR(__xludf.DUMMYFUNCTION("GOOGLETRANSLATE(D2523,""en"",""pt"")"),"Grande")</f>
        <v>Grande</v>
      </c>
      <c r="D2523" s="3">
        <v>43468</v>
      </c>
      <c r="E2523" s="1">
        <v>7</v>
      </c>
      <c r="F2523" s="2" t="str">
        <f ca="1">IFERROR(__xludf.DUMMYFUNCTION("GOOGLETRANSLATE(I2523,""en"",""pt"")"),"Lassi")</f>
        <v>Lassi</v>
      </c>
      <c r="G2523" s="1" t="s">
        <v>12793</v>
      </c>
      <c r="H2523" s="1" t="s">
        <v>1685</v>
      </c>
      <c r="I2523" s="1" t="str">
        <f ca="1">IFERROR(__xludf.DUMMYFUNCTION("GOOGLETRANSLATE(O2523,""en"",""pt"")"),"13")</f>
        <v>13</v>
      </c>
      <c r="J2523" s="1" t="str">
        <f ca="1">IFERROR(__xludf.DUMMYFUNCTION("GOOGLETRANSLATE(Q2523,""en"",""pt"")"),"Refrigerado")</f>
        <v>Refrigerado</v>
      </c>
      <c r="K2523" s="3">
        <v>43438</v>
      </c>
      <c r="L2523" s="3">
        <v>43451</v>
      </c>
      <c r="M2523" s="1">
        <v>51</v>
      </c>
      <c r="N2523" s="1" t="s">
        <v>8656</v>
      </c>
      <c r="O2523" s="1" t="s">
        <v>8657</v>
      </c>
      <c r="P2523" s="1">
        <v>137</v>
      </c>
      <c r="Q2523" s="1" t="s">
        <v>2993</v>
      </c>
      <c r="R2523">
        <f t="shared" ca="1" si="39"/>
        <v>0</v>
      </c>
      <c r="S2523">
        <f t="shared" ca="1" si="39"/>
        <v>0</v>
      </c>
    </row>
    <row r="2524" spans="1:19" ht="13.2">
      <c r="A2524" s="1" t="s">
        <v>12794</v>
      </c>
      <c r="B2524" s="1">
        <v>25</v>
      </c>
      <c r="C2524" s="1" t="str">
        <f ca="1">IFERROR(__xludf.DUMMYFUNCTION("GOOGLETRANSLATE(D2524,""en"",""pt"")"),"Pequeno")</f>
        <v>Pequeno</v>
      </c>
      <c r="D2524" s="3">
        <v>44390</v>
      </c>
      <c r="E2524" s="1">
        <v>5</v>
      </c>
      <c r="F2524" s="2" t="str">
        <f ca="1">IFERROR(__xludf.DUMMYFUNCTION("GOOGLETRANSLATE(I2524,""en"",""pt"")"),"Sorvete")</f>
        <v>Sorvete</v>
      </c>
      <c r="G2524" s="1" t="s">
        <v>12795</v>
      </c>
      <c r="H2524" s="1" t="s">
        <v>7339</v>
      </c>
      <c r="I2524" s="1" t="str">
        <f ca="1">IFERROR(__xludf.DUMMYFUNCTION("GOOGLETRANSLATE(O2524,""en"",""pt"")"),"21")</f>
        <v>21</v>
      </c>
      <c r="J2524" s="1" t="str">
        <f ca="1">IFERROR(__xludf.DUMMYFUNCTION("GOOGLETRANSLATE(Q2524,""en"",""pt"")"),"Congeladas")</f>
        <v>Congeladas</v>
      </c>
      <c r="K2524" s="3">
        <v>44389</v>
      </c>
      <c r="L2524" s="3">
        <v>44410</v>
      </c>
      <c r="M2524" s="1">
        <v>353</v>
      </c>
      <c r="N2524" s="1" t="s">
        <v>12796</v>
      </c>
      <c r="O2524" s="5">
        <v>1739226</v>
      </c>
      <c r="P2524" s="1">
        <v>614</v>
      </c>
      <c r="Q2524" s="1" t="s">
        <v>9968</v>
      </c>
      <c r="R2524">
        <f t="shared" ca="1" si="39"/>
        <v>0</v>
      </c>
      <c r="S2524">
        <f t="shared" ca="1" si="39"/>
        <v>0</v>
      </c>
    </row>
    <row r="2525" spans="1:19" ht="13.2">
      <c r="A2525" s="1" t="s">
        <v>12797</v>
      </c>
      <c r="B2525" s="1">
        <v>75</v>
      </c>
      <c r="C2525" s="1" t="str">
        <f ca="1">IFERROR(__xludf.DUMMYFUNCTION("GOOGLETRANSLATE(D2525,""en"",""pt"")"),"Grande")</f>
        <v>Grande</v>
      </c>
      <c r="D2525" s="3">
        <v>43826</v>
      </c>
      <c r="E2525" s="1">
        <v>3</v>
      </c>
      <c r="F2525" s="2" t="str">
        <f ca="1">IFERROR(__xludf.DUMMYFUNCTION("GOOGLETRANSLATE(I2525,""en"",""pt"")"),"Queijo")</f>
        <v>Queijo</v>
      </c>
      <c r="G2525" s="1" t="s">
        <v>12798</v>
      </c>
      <c r="H2525" s="1" t="s">
        <v>6550</v>
      </c>
      <c r="I2525" s="1" t="str">
        <f ca="1">IFERROR(__xludf.DUMMYFUNCTION("GOOGLETRANSLATE(O2525,""en"",""pt"")"),"70")</f>
        <v>70</v>
      </c>
      <c r="J2525" s="1" t="str">
        <f ca="1">IFERROR(__xludf.DUMMYFUNCTION("GOOGLETRANSLATE(Q2525,""en"",""pt"")"),"Refrigerado")</f>
        <v>Refrigerado</v>
      </c>
      <c r="K2525" s="3">
        <v>43772</v>
      </c>
      <c r="L2525" s="3">
        <v>43842</v>
      </c>
      <c r="M2525" s="1">
        <v>315</v>
      </c>
      <c r="N2525" s="1" t="s">
        <v>12799</v>
      </c>
      <c r="O2525" s="1" t="s">
        <v>12800</v>
      </c>
      <c r="P2525" s="1">
        <v>82</v>
      </c>
      <c r="Q2525" s="1" t="s">
        <v>7059</v>
      </c>
      <c r="R2525">
        <f t="shared" ca="1" si="39"/>
        <v>1</v>
      </c>
      <c r="S2525">
        <f t="shared" ca="1" si="39"/>
        <v>1</v>
      </c>
    </row>
    <row r="2526" spans="1:19" ht="13.2">
      <c r="A2526" s="1" t="s">
        <v>12801</v>
      </c>
      <c r="B2526" s="1">
        <v>12</v>
      </c>
      <c r="C2526" s="1" t="str">
        <f ca="1">IFERROR(__xludf.DUMMYFUNCTION("GOOGLETRANSLATE(D2526,""en"",""pt"")"),"Pequeno")</f>
        <v>Pequeno</v>
      </c>
      <c r="D2526" s="3">
        <v>44458</v>
      </c>
      <c r="E2526" s="1">
        <v>1</v>
      </c>
      <c r="F2526" s="2" t="str">
        <f ca="1">IFERROR(__xludf.DUMMYFUNCTION("GOOGLETRANSLATE(I2526,""en"",""pt"")"),"Leite")</f>
        <v>Leite</v>
      </c>
      <c r="G2526" s="1" t="s">
        <v>12802</v>
      </c>
      <c r="H2526" s="1" t="s">
        <v>6065</v>
      </c>
      <c r="I2526" s="1" t="str">
        <f ca="1">IFERROR(__xludf.DUMMYFUNCTION("GOOGLETRANSLATE(O2526,""en"",""pt"")"),"1")</f>
        <v>1</v>
      </c>
      <c r="J2526" s="1" t="str">
        <f ca="1">IFERROR(__xludf.DUMMYFUNCTION("GOOGLETRANSLATE(Q2526,""en"",""pt"")"),"Pacote de polietileno")</f>
        <v>Pacote de polietileno</v>
      </c>
      <c r="K2526" s="3">
        <v>44398</v>
      </c>
      <c r="L2526" s="3">
        <v>44399</v>
      </c>
      <c r="M2526" s="1">
        <v>441</v>
      </c>
      <c r="N2526" s="1" t="s">
        <v>4680</v>
      </c>
      <c r="O2526" s="1" t="s">
        <v>12803</v>
      </c>
      <c r="P2526" s="1">
        <v>508</v>
      </c>
      <c r="Q2526" s="1" t="s">
        <v>12805</v>
      </c>
      <c r="R2526">
        <f t="shared" ca="1" si="39"/>
        <v>1</v>
      </c>
      <c r="S2526">
        <f t="shared" ca="1" si="39"/>
        <v>0</v>
      </c>
    </row>
    <row r="2527" spans="1:19" ht="13.2">
      <c r="A2527" s="1" t="s">
        <v>12806</v>
      </c>
      <c r="B2527" s="1">
        <v>42</v>
      </c>
      <c r="C2527" s="1" t="str">
        <f ca="1">IFERROR(__xludf.DUMMYFUNCTION("GOOGLETRANSLATE(D2527,""en"",""pt"")"),"Pequeno")</f>
        <v>Pequeno</v>
      </c>
      <c r="D2527" s="3">
        <v>44433</v>
      </c>
      <c r="E2527" s="1">
        <v>1</v>
      </c>
      <c r="F2527" s="2" t="str">
        <f ca="1">IFERROR(__xludf.DUMMYFUNCTION("GOOGLETRANSLATE(I2527,""en"",""pt"")"),"Leite")</f>
        <v>Leite</v>
      </c>
      <c r="G2527" s="1" t="s">
        <v>12807</v>
      </c>
      <c r="H2527" s="1" t="s">
        <v>12808</v>
      </c>
      <c r="I2527" s="1" t="str">
        <f ca="1">IFERROR(__xludf.DUMMYFUNCTION("GOOGLETRANSLATE(O2527,""en"",""pt"")"),"1")</f>
        <v>1</v>
      </c>
      <c r="J2527" s="1" t="str">
        <f ca="1">IFERROR(__xludf.DUMMYFUNCTION("GOOGLETRANSLATE(Q2527,""en"",""pt"")"),"Pacote de polietileno")</f>
        <v>Pacote de polietileno</v>
      </c>
      <c r="K2527" s="3">
        <v>44381</v>
      </c>
      <c r="L2527" s="3">
        <v>44382</v>
      </c>
      <c r="M2527" s="1">
        <v>11</v>
      </c>
      <c r="N2527" s="1" t="s">
        <v>12809</v>
      </c>
      <c r="O2527" s="1" t="s">
        <v>12810</v>
      </c>
      <c r="P2527" s="1">
        <v>332</v>
      </c>
      <c r="Q2527" s="1" t="s">
        <v>12811</v>
      </c>
      <c r="R2527">
        <f t="shared" ca="1" si="39"/>
        <v>1</v>
      </c>
      <c r="S2527">
        <f t="shared" ca="1" si="39"/>
        <v>1</v>
      </c>
    </row>
    <row r="2528" spans="1:19" ht="13.2">
      <c r="A2528" s="1" t="s">
        <v>1257</v>
      </c>
      <c r="B2528" s="1">
        <v>99</v>
      </c>
      <c r="C2528" s="1" t="str">
        <f ca="1">IFERROR(__xludf.DUMMYFUNCTION("GOOGLETRANSLATE(D2528,""en"",""pt"")"),"Grande")</f>
        <v>Grande</v>
      </c>
      <c r="D2528" s="3">
        <v>44314</v>
      </c>
      <c r="E2528" s="1">
        <v>3</v>
      </c>
      <c r="F2528" s="2" t="str">
        <f ca="1">IFERROR(__xludf.DUMMYFUNCTION("GOOGLETRANSLATE(I2528,""en"",""pt"")"),"Queijo")</f>
        <v>Queijo</v>
      </c>
      <c r="G2528" s="1" t="s">
        <v>12812</v>
      </c>
      <c r="H2528" s="1" t="s">
        <v>12813</v>
      </c>
      <c r="I2528" s="1" t="str">
        <f ca="1">IFERROR(__xludf.DUMMYFUNCTION("GOOGLETRANSLATE(O2528,""en"",""pt"")"),"82")</f>
        <v>82</v>
      </c>
      <c r="J2528" s="1" t="str">
        <f ca="1">IFERROR(__xludf.DUMMYFUNCTION("GOOGLETRANSLATE(Q2528,""en"",""pt"")"),"Refrigerado")</f>
        <v>Refrigerado</v>
      </c>
      <c r="K2528" s="3">
        <v>44286</v>
      </c>
      <c r="L2528" s="3">
        <v>44368</v>
      </c>
      <c r="M2528" s="1">
        <v>91</v>
      </c>
      <c r="N2528" s="1" t="s">
        <v>12814</v>
      </c>
      <c r="O2528" s="1" t="s">
        <v>12815</v>
      </c>
      <c r="P2528" s="1">
        <v>426</v>
      </c>
      <c r="Q2528" s="1" t="s">
        <v>12816</v>
      </c>
      <c r="R2528">
        <f t="shared" ca="1" si="39"/>
        <v>0</v>
      </c>
      <c r="S2528">
        <f t="shared" ca="1" si="39"/>
        <v>1</v>
      </c>
    </row>
    <row r="2529" spans="1:19" ht="13.2">
      <c r="A2529" s="1" t="s">
        <v>12817</v>
      </c>
      <c r="B2529" s="1">
        <v>42</v>
      </c>
      <c r="C2529" s="1" t="str">
        <f ca="1">IFERROR(__xludf.DUMMYFUNCTION("GOOGLETRANSLATE(D2529,""en"",""pt"")"),"Médio")</f>
        <v>Médio</v>
      </c>
      <c r="D2529" s="3">
        <v>44745</v>
      </c>
      <c r="E2529" s="1">
        <v>10</v>
      </c>
      <c r="F2529" s="2" t="str">
        <f ca="1">IFERROR(__xludf.DUMMYFUNCTION("GOOGLETRANSLATE(I2529,""en"",""pt"")"),"ghee")</f>
        <v>ghee</v>
      </c>
      <c r="G2529" s="1" t="s">
        <v>12818</v>
      </c>
      <c r="H2529" s="1" t="s">
        <v>6540</v>
      </c>
      <c r="I2529" s="1" t="str">
        <f ca="1">IFERROR(__xludf.DUMMYFUNCTION("GOOGLETRANSLATE(O2529,""en"",""pt"")"),"123")</f>
        <v>123</v>
      </c>
      <c r="J2529" s="1" t="str">
        <f ca="1">IFERROR(__xludf.DUMMYFUNCTION("GOOGLETRANSLATE(Q2529,""en"",""pt"")"),"Ambiente")</f>
        <v>Ambiente</v>
      </c>
      <c r="K2529" s="3">
        <v>44714</v>
      </c>
      <c r="L2529" s="3">
        <v>44837</v>
      </c>
      <c r="M2529" s="1">
        <v>131</v>
      </c>
      <c r="N2529" s="1" t="s">
        <v>12819</v>
      </c>
      <c r="O2529" s="1" t="s">
        <v>12820</v>
      </c>
      <c r="P2529" s="1">
        <v>860</v>
      </c>
      <c r="Q2529" s="1" t="s">
        <v>12822</v>
      </c>
      <c r="R2529">
        <f t="shared" ca="1" si="39"/>
        <v>1</v>
      </c>
      <c r="S2529">
        <f t="shared" ca="1" si="39"/>
        <v>1</v>
      </c>
    </row>
    <row r="2530" spans="1:19" ht="13.2">
      <c r="A2530" s="1" t="s">
        <v>12823</v>
      </c>
      <c r="B2530" s="1">
        <v>59</v>
      </c>
      <c r="C2530" s="1" t="str">
        <f ca="1">IFERROR(__xludf.DUMMYFUNCTION("GOOGLETRANSLATE(D2530,""en"",""pt"")"),"Pequeno")</f>
        <v>Pequeno</v>
      </c>
      <c r="D2530" s="3">
        <v>43788</v>
      </c>
      <c r="E2530" s="1">
        <v>1</v>
      </c>
      <c r="F2530" s="2" t="str">
        <f ca="1">IFERROR(__xludf.DUMMYFUNCTION("GOOGLETRANSLATE(I2530,""en"",""pt"")"),"Leite")</f>
        <v>Leite</v>
      </c>
      <c r="G2530" s="1" t="s">
        <v>12824</v>
      </c>
      <c r="H2530" s="1" t="s">
        <v>12276</v>
      </c>
      <c r="I2530" s="1" t="str">
        <f ca="1">IFERROR(__xludf.DUMMYFUNCTION("GOOGLETRANSLATE(O2530,""en"",""pt"")"),"25")</f>
        <v>25</v>
      </c>
      <c r="J2530" s="1" t="str">
        <f ca="1">IFERROR(__xludf.DUMMYFUNCTION("GOOGLETRANSLATE(Q2530,""en"",""pt"")"),"Pacote Tetra")</f>
        <v>Pacote Tetra</v>
      </c>
      <c r="K2530" s="3">
        <v>43755</v>
      </c>
      <c r="L2530" s="3">
        <v>43780</v>
      </c>
      <c r="M2530" s="1">
        <v>14</v>
      </c>
      <c r="N2530" s="1" t="s">
        <v>3594</v>
      </c>
      <c r="O2530" s="7" t="s">
        <v>12825</v>
      </c>
      <c r="P2530" s="1">
        <v>22</v>
      </c>
      <c r="Q2530" s="1" t="s">
        <v>12826</v>
      </c>
      <c r="R2530">
        <f t="shared" ca="1" si="39"/>
        <v>0</v>
      </c>
      <c r="S2530">
        <f t="shared" ca="1" si="39"/>
        <v>1</v>
      </c>
    </row>
    <row r="2531" spans="1:19" ht="13.2">
      <c r="A2531" s="1" t="s">
        <v>12827</v>
      </c>
      <c r="B2531" s="1">
        <v>43</v>
      </c>
      <c r="C2531" s="1" t="str">
        <f ca="1">IFERROR(__xludf.DUMMYFUNCTION("GOOGLETRANSLATE(D2531,""en"",""pt"")"),"Pequeno")</f>
        <v>Pequeno</v>
      </c>
      <c r="D2531" s="3">
        <v>43717</v>
      </c>
      <c r="E2531" s="1">
        <v>2</v>
      </c>
      <c r="F2531" s="2" t="str">
        <f ca="1">IFERROR(__xludf.DUMMYFUNCTION("GOOGLETRANSLATE(I2531,""en"",""pt"")"),"Manteiga")</f>
        <v>Manteiga</v>
      </c>
      <c r="G2531" s="1" t="s">
        <v>12828</v>
      </c>
      <c r="H2531" s="1" t="s">
        <v>6407</v>
      </c>
      <c r="I2531" s="1" t="str">
        <f ca="1">IFERROR(__xludf.DUMMYFUNCTION("GOOGLETRANSLATE(O2531,""en"",""pt"")"),"38")</f>
        <v>38</v>
      </c>
      <c r="J2531" s="1" t="str">
        <f ca="1">IFERROR(__xludf.DUMMYFUNCTION("GOOGLETRANSLATE(Q2531,""en"",""pt"")"),"Congeladas")</f>
        <v>Congeladas</v>
      </c>
      <c r="K2531" s="3">
        <v>43714</v>
      </c>
      <c r="L2531" s="3">
        <v>43752</v>
      </c>
      <c r="M2531" s="1">
        <v>123</v>
      </c>
      <c r="N2531" s="1" t="s">
        <v>12829</v>
      </c>
      <c r="O2531" s="1" t="s">
        <v>12830</v>
      </c>
      <c r="P2531" s="1">
        <v>648</v>
      </c>
      <c r="Q2531" s="1" t="s">
        <v>12831</v>
      </c>
      <c r="R2531">
        <f t="shared" ca="1" si="39"/>
        <v>0</v>
      </c>
      <c r="S2531">
        <f t="shared" ca="1" si="39"/>
        <v>0</v>
      </c>
    </row>
    <row r="2532" spans="1:19" ht="13.2">
      <c r="A2532" s="1" t="s">
        <v>12832</v>
      </c>
      <c r="B2532" s="1">
        <v>17</v>
      </c>
      <c r="C2532" s="1" t="str">
        <f ca="1">IFERROR(__xludf.DUMMYFUNCTION("GOOGLETRANSLATE(D2532,""en"",""pt"")"),"Pequeno")</f>
        <v>Pequeno</v>
      </c>
      <c r="D2532" s="3">
        <v>44124</v>
      </c>
      <c r="E2532" s="1">
        <v>8</v>
      </c>
      <c r="F2532" s="2" t="str">
        <f ca="1">IFERROR(__xludf.DUMMYFUNCTION("GOOGLETRANSLATE(I2532,""en"",""pt"")"),"Soro de leite coalhado")</f>
        <v>Soro de leite coalhado</v>
      </c>
      <c r="G2532" s="1" t="s">
        <v>12833</v>
      </c>
      <c r="H2532" s="1" t="s">
        <v>12834</v>
      </c>
      <c r="I2532" s="1" t="str">
        <f ca="1">IFERROR(__xludf.DUMMYFUNCTION("GOOGLETRANSLATE(O2532,""en"",""pt"")"),"7")</f>
        <v>7</v>
      </c>
      <c r="J2532" s="1" t="str">
        <f ca="1">IFERROR(__xludf.DUMMYFUNCTION("GOOGLETRANSLATE(Q2532,""en"",""pt"")"),"Refrigerado")</f>
        <v>Refrigerado</v>
      </c>
      <c r="K2532" s="3">
        <v>44065</v>
      </c>
      <c r="L2532" s="3">
        <v>44072</v>
      </c>
      <c r="M2532" s="1">
        <v>519</v>
      </c>
      <c r="N2532" s="1" t="s">
        <v>9944</v>
      </c>
      <c r="O2532" s="1" t="s">
        <v>12835</v>
      </c>
      <c r="P2532" s="1">
        <v>448</v>
      </c>
      <c r="Q2532" s="1" t="s">
        <v>12836</v>
      </c>
      <c r="R2532">
        <f t="shared" ca="1" si="39"/>
        <v>1</v>
      </c>
      <c r="S2532">
        <f t="shared" ca="1" si="39"/>
        <v>0</v>
      </c>
    </row>
    <row r="2533" spans="1:19" ht="13.2">
      <c r="A2533" s="1" t="s">
        <v>12837</v>
      </c>
      <c r="B2533" s="1">
        <v>80</v>
      </c>
      <c r="C2533" s="1" t="str">
        <f ca="1">IFERROR(__xludf.DUMMYFUNCTION("GOOGLETRANSLATE(D2533,""en"",""pt"")"),"Médio")</f>
        <v>Médio</v>
      </c>
      <c r="D2533" s="3">
        <v>44896</v>
      </c>
      <c r="E2533" s="1">
        <v>6</v>
      </c>
      <c r="F2533" s="2" t="str">
        <f ca="1">IFERROR(__xludf.DUMMYFUNCTION("GOOGLETRANSLATE(I2533,""en"",""pt"")"),"Coalhada")</f>
        <v>Coalhada</v>
      </c>
      <c r="G2533" s="1" t="s">
        <v>12838</v>
      </c>
      <c r="H2533" s="1" t="s">
        <v>12839</v>
      </c>
      <c r="I2533" s="1" t="str">
        <f ca="1">IFERROR(__xludf.DUMMYFUNCTION("GOOGLETRANSLATE(O2533,""en"",""pt"")"),"5")</f>
        <v>5</v>
      </c>
      <c r="J2533" s="1" t="str">
        <f ca="1">IFERROR(__xludf.DUMMYFUNCTION("GOOGLETRANSLATE(Q2533,""en"",""pt"")"),"Refrigerado")</f>
        <v>Refrigerado</v>
      </c>
      <c r="K2533" s="3">
        <v>44846</v>
      </c>
      <c r="L2533" s="3">
        <v>44851</v>
      </c>
      <c r="M2533" s="1">
        <v>228</v>
      </c>
      <c r="N2533" s="1" t="s">
        <v>12840</v>
      </c>
      <c r="O2533" s="1" t="s">
        <v>12841</v>
      </c>
      <c r="P2533" s="1">
        <v>437</v>
      </c>
      <c r="Q2533" s="1" t="s">
        <v>12842</v>
      </c>
      <c r="R2533">
        <f t="shared" ca="1" si="39"/>
        <v>0</v>
      </c>
      <c r="S2533">
        <f t="shared" ca="1" si="39"/>
        <v>1</v>
      </c>
    </row>
    <row r="2534" spans="1:19" ht="13.2">
      <c r="A2534" s="1" t="s">
        <v>3360</v>
      </c>
      <c r="B2534" s="1">
        <v>82</v>
      </c>
      <c r="C2534" s="1" t="str">
        <f ca="1">IFERROR(__xludf.DUMMYFUNCTION("GOOGLETRANSLATE(D2534,""en"",""pt"")"),"Grande")</f>
        <v>Grande</v>
      </c>
      <c r="D2534" s="3">
        <v>44567</v>
      </c>
      <c r="E2534" s="1">
        <v>2</v>
      </c>
      <c r="F2534" s="2" t="str">
        <f ca="1">IFERROR(__xludf.DUMMYFUNCTION("GOOGLETRANSLATE(I2534,""en"",""pt"")"),"Manteiga")</f>
        <v>Manteiga</v>
      </c>
      <c r="G2534" s="1" t="s">
        <v>12843</v>
      </c>
      <c r="H2534" s="1" t="s">
        <v>12844</v>
      </c>
      <c r="I2534" s="1" t="str">
        <f ca="1">IFERROR(__xludf.DUMMYFUNCTION("GOOGLETRANSLATE(O2534,""en"",""pt"")"),"31")</f>
        <v>31</v>
      </c>
      <c r="J2534" s="1" t="str">
        <f ca="1">IFERROR(__xludf.DUMMYFUNCTION("GOOGLETRANSLATE(Q2534,""en"",""pt"")"),"Refrigerado")</f>
        <v>Refrigerado</v>
      </c>
      <c r="K2534" s="3">
        <v>44560</v>
      </c>
      <c r="L2534" s="3">
        <v>44591</v>
      </c>
      <c r="M2534" s="1">
        <v>640</v>
      </c>
      <c r="N2534" s="1" t="s">
        <v>5482</v>
      </c>
      <c r="O2534" s="1" t="s">
        <v>12845</v>
      </c>
      <c r="P2534" s="1">
        <v>354</v>
      </c>
      <c r="Q2534" s="1" t="s">
        <v>12846</v>
      </c>
      <c r="R2534">
        <f t="shared" ca="1" si="39"/>
        <v>1</v>
      </c>
      <c r="S2534">
        <f t="shared" ca="1" si="39"/>
        <v>1</v>
      </c>
    </row>
    <row r="2535" spans="1:19" ht="13.2">
      <c r="A2535" s="1" t="s">
        <v>12847</v>
      </c>
      <c r="B2535" s="1">
        <v>42</v>
      </c>
      <c r="C2535" s="1" t="str">
        <f ca="1">IFERROR(__xludf.DUMMYFUNCTION("GOOGLETRANSLATE(D2535,""en"",""pt"")"),"Médio")</f>
        <v>Médio</v>
      </c>
      <c r="D2535" s="3">
        <v>44335</v>
      </c>
      <c r="E2535" s="1">
        <v>10</v>
      </c>
      <c r="F2535" s="2" t="str">
        <f ca="1">IFERROR(__xludf.DUMMYFUNCTION("GOOGLETRANSLATE(I2535,""en"",""pt"")"),"ghee")</f>
        <v>ghee</v>
      </c>
      <c r="G2535" s="1" t="s">
        <v>255</v>
      </c>
      <c r="H2535" s="1" t="s">
        <v>11378</v>
      </c>
      <c r="I2535" s="1" t="str">
        <f ca="1">IFERROR(__xludf.DUMMYFUNCTION("GOOGLETRANSLATE(O2535,""en"",""pt"")"),"139")</f>
        <v>139</v>
      </c>
      <c r="J2535" s="1" t="str">
        <f ca="1">IFERROR(__xludf.DUMMYFUNCTION("GOOGLETRANSLATE(Q2535,""en"",""pt"")"),"Ambiente")</f>
        <v>Ambiente</v>
      </c>
      <c r="K2535" s="3">
        <v>44294</v>
      </c>
      <c r="L2535" s="3">
        <v>44433</v>
      </c>
      <c r="M2535" s="1">
        <v>182</v>
      </c>
      <c r="N2535" s="1" t="s">
        <v>10414</v>
      </c>
      <c r="O2535" s="1" t="s">
        <v>12848</v>
      </c>
      <c r="P2535" s="1">
        <v>191</v>
      </c>
      <c r="Q2535" s="1" t="s">
        <v>2349</v>
      </c>
      <c r="R2535">
        <f t="shared" ca="1" si="39"/>
        <v>1</v>
      </c>
      <c r="S2535">
        <f t="shared" ca="1" si="39"/>
        <v>1</v>
      </c>
    </row>
    <row r="2536" spans="1:19" ht="13.2">
      <c r="A2536" s="1" t="s">
        <v>12849</v>
      </c>
      <c r="B2536" s="1">
        <v>77</v>
      </c>
      <c r="C2536" s="1" t="str">
        <f ca="1">IFERROR(__xludf.DUMMYFUNCTION("GOOGLETRANSLATE(D2536,""en"",""pt"")"),"Grande")</f>
        <v>Grande</v>
      </c>
      <c r="D2536" s="3">
        <v>44577</v>
      </c>
      <c r="E2536" s="1">
        <v>4</v>
      </c>
      <c r="F2536" s="2" t="str">
        <f ca="1">IFERROR(__xludf.DUMMYFUNCTION("GOOGLETRANSLATE(I2536,""en"",""pt"")"),"Iogurte")</f>
        <v>Iogurte</v>
      </c>
      <c r="G2536" s="1" t="s">
        <v>12850</v>
      </c>
      <c r="H2536" s="1" t="s">
        <v>886</v>
      </c>
      <c r="I2536" s="1" t="str">
        <f ca="1">IFERROR(__xludf.DUMMYFUNCTION("GOOGLETRANSLATE(O2536,""en"",""pt"")"),"24")</f>
        <v>24</v>
      </c>
      <c r="J2536" s="1" t="str">
        <f ca="1">IFERROR(__xludf.DUMMYFUNCTION("GOOGLETRANSLATE(Q2536,""en"",""pt"")"),"Congeladas")</f>
        <v>Congeladas</v>
      </c>
      <c r="K2536" s="3">
        <v>44567</v>
      </c>
      <c r="L2536" s="3">
        <v>44591</v>
      </c>
      <c r="M2536" s="1">
        <v>58</v>
      </c>
      <c r="N2536" s="1" t="s">
        <v>7756</v>
      </c>
      <c r="O2536" s="1" t="s">
        <v>12851</v>
      </c>
      <c r="P2536" s="1">
        <v>554</v>
      </c>
      <c r="Q2536" s="1" t="s">
        <v>206</v>
      </c>
      <c r="R2536">
        <f t="shared" ca="1" si="39"/>
        <v>1</v>
      </c>
      <c r="S2536">
        <f t="shared" ca="1" si="39"/>
        <v>1</v>
      </c>
    </row>
    <row r="2537" spans="1:19" ht="13.2">
      <c r="A2537" s="1" t="s">
        <v>12852</v>
      </c>
      <c r="B2537" s="1">
        <v>45</v>
      </c>
      <c r="C2537" s="1" t="str">
        <f ca="1">IFERROR(__xludf.DUMMYFUNCTION("GOOGLETRANSLATE(D2537,""en"",""pt"")"),"Médio")</f>
        <v>Médio</v>
      </c>
      <c r="D2537" s="3">
        <v>44140</v>
      </c>
      <c r="E2537" s="1">
        <v>8</v>
      </c>
      <c r="F2537" s="2" t="str">
        <f ca="1">IFERROR(__xludf.DUMMYFUNCTION("GOOGLETRANSLATE(I2537,""en"",""pt"")"),"Soro de leite coalhado")</f>
        <v>Soro de leite coalhado</v>
      </c>
      <c r="G2537" s="1" t="s">
        <v>12853</v>
      </c>
      <c r="H2537" s="1" t="s">
        <v>5003</v>
      </c>
      <c r="I2537" s="1" t="str">
        <f ca="1">IFERROR(__xludf.DUMMYFUNCTION("GOOGLETRANSLATE(O2537,""en"",""pt"")"),"12")</f>
        <v>12</v>
      </c>
      <c r="J2537" s="1" t="str">
        <f ca="1">IFERROR(__xludf.DUMMYFUNCTION("GOOGLETRANSLATE(Q2537,""en"",""pt"")"),"Refrigerado")</f>
        <v>Refrigerado</v>
      </c>
      <c r="K2537" s="3">
        <v>44126</v>
      </c>
      <c r="L2537" s="3">
        <v>44138</v>
      </c>
      <c r="M2537" s="1">
        <v>599</v>
      </c>
      <c r="N2537" s="1" t="s">
        <v>3346</v>
      </c>
      <c r="O2537" s="1" t="s">
        <v>12854</v>
      </c>
      <c r="P2537" s="1">
        <v>107</v>
      </c>
      <c r="Q2537" s="1" t="s">
        <v>12855</v>
      </c>
      <c r="R2537">
        <f t="shared" ca="1" si="39"/>
        <v>1</v>
      </c>
      <c r="S2537">
        <f t="shared" ca="1" si="39"/>
        <v>0</v>
      </c>
    </row>
    <row r="2538" spans="1:19" ht="13.2">
      <c r="A2538" s="1" t="s">
        <v>12856</v>
      </c>
      <c r="B2538" s="1">
        <v>67</v>
      </c>
      <c r="C2538" s="1" t="str">
        <f ca="1">IFERROR(__xludf.DUMMYFUNCTION("GOOGLETRANSLATE(D2538,""en"",""pt"")"),"Médio")</f>
        <v>Médio</v>
      </c>
      <c r="D2538" s="3">
        <v>44880</v>
      </c>
      <c r="E2538" s="1">
        <v>10</v>
      </c>
      <c r="F2538" s="2" t="str">
        <f ca="1">IFERROR(__xludf.DUMMYFUNCTION("GOOGLETRANSLATE(I2538,""en"",""pt"")"),"ghee")</f>
        <v>ghee</v>
      </c>
      <c r="G2538" s="1" t="s">
        <v>12857</v>
      </c>
      <c r="H2538" s="1" t="s">
        <v>12210</v>
      </c>
      <c r="I2538" s="1" t="str">
        <f ca="1">IFERROR(__xludf.DUMMYFUNCTION("GOOGLETRANSLATE(O2538,""en"",""pt"")"),"113")</f>
        <v>113</v>
      </c>
      <c r="J2538" s="1" t="str">
        <f ca="1">IFERROR(__xludf.DUMMYFUNCTION("GOOGLETRANSLATE(Q2538,""en"",""pt"")"),"Ambiente")</f>
        <v>Ambiente</v>
      </c>
      <c r="K2538" s="3">
        <v>44872</v>
      </c>
      <c r="L2538" s="3">
        <v>44985</v>
      </c>
      <c r="M2538" s="1">
        <v>40</v>
      </c>
      <c r="N2538" s="1" t="s">
        <v>2313</v>
      </c>
      <c r="O2538" s="5">
        <v>94447</v>
      </c>
      <c r="P2538" s="1">
        <v>913</v>
      </c>
      <c r="Q2538" s="1" t="s">
        <v>8547</v>
      </c>
      <c r="R2538">
        <f t="shared" ca="1" si="39"/>
        <v>1</v>
      </c>
      <c r="S2538">
        <f t="shared" ca="1" si="39"/>
        <v>0</v>
      </c>
    </row>
    <row r="2539" spans="1:19" ht="13.2">
      <c r="A2539" s="1" t="s">
        <v>12858</v>
      </c>
      <c r="B2539" s="1">
        <v>72</v>
      </c>
      <c r="C2539" s="1" t="str">
        <f ca="1">IFERROR(__xludf.DUMMYFUNCTION("GOOGLETRANSLATE(D2539,""en"",""pt"")"),"Médio")</f>
        <v>Médio</v>
      </c>
      <c r="D2539" s="3">
        <v>43694</v>
      </c>
      <c r="E2539" s="1">
        <v>8</v>
      </c>
      <c r="F2539" s="2" t="str">
        <f ca="1">IFERROR(__xludf.DUMMYFUNCTION("GOOGLETRANSLATE(I2539,""en"",""pt"")"),"Soro de leite coalhado")</f>
        <v>Soro de leite coalhado</v>
      </c>
      <c r="G2539" s="1" t="s">
        <v>12859</v>
      </c>
      <c r="H2539" s="4">
        <v>45342</v>
      </c>
      <c r="I2539" s="1" t="str">
        <f ca="1">IFERROR(__xludf.DUMMYFUNCTION("GOOGLETRANSLATE(O2539,""en"",""pt"")"),"11")</f>
        <v>11</v>
      </c>
      <c r="J2539" s="1" t="str">
        <f ca="1">IFERROR(__xludf.DUMMYFUNCTION("GOOGLETRANSLATE(Q2539,""en"",""pt"")"),"Refrigerado")</f>
        <v>Refrigerado</v>
      </c>
      <c r="K2539" s="3">
        <v>43658</v>
      </c>
      <c r="L2539" s="3">
        <v>43669</v>
      </c>
      <c r="M2539" s="1">
        <v>326</v>
      </c>
      <c r="N2539" s="1" t="s">
        <v>12860</v>
      </c>
      <c r="O2539" s="5">
        <v>2074334</v>
      </c>
      <c r="P2539" s="1">
        <v>392</v>
      </c>
      <c r="Q2539" s="1" t="s">
        <v>12861</v>
      </c>
      <c r="R2539">
        <f t="shared" ca="1" si="39"/>
        <v>1</v>
      </c>
      <c r="S2539">
        <f t="shared" ca="1" si="39"/>
        <v>1</v>
      </c>
    </row>
    <row r="2540" spans="1:19" ht="13.2">
      <c r="A2540" s="1" t="s">
        <v>12862</v>
      </c>
      <c r="B2540" s="1">
        <v>91</v>
      </c>
      <c r="C2540" s="1" t="str">
        <f ca="1">IFERROR(__xludf.DUMMYFUNCTION("GOOGLETRANSLATE(D2540,""en"",""pt"")"),"Grande")</f>
        <v>Grande</v>
      </c>
      <c r="D2540" s="3">
        <v>44198</v>
      </c>
      <c r="E2540" s="1">
        <v>9</v>
      </c>
      <c r="F2540" s="2" t="str">
        <f ca="1">IFERROR(__xludf.DUMMYFUNCTION("GOOGLETRANSLATE(I2540,""en"",""pt"")"),"Painel")</f>
        <v>Painel</v>
      </c>
      <c r="G2540" s="1" t="s">
        <v>11373</v>
      </c>
      <c r="H2540" s="1" t="s">
        <v>12863</v>
      </c>
      <c r="I2540" s="1" t="str">
        <f ca="1">IFERROR(__xludf.DUMMYFUNCTION("GOOGLETRANSLATE(O2540,""en"",""pt"")"),"9")</f>
        <v>9</v>
      </c>
      <c r="J2540" s="1" t="str">
        <f ca="1">IFERROR(__xludf.DUMMYFUNCTION("GOOGLETRANSLATE(Q2540,""en"",""pt"")"),"Refrigerado")</f>
        <v>Refrigerado</v>
      </c>
      <c r="K2540" s="3">
        <v>44169</v>
      </c>
      <c r="L2540" s="3">
        <v>44178</v>
      </c>
      <c r="M2540" s="1">
        <v>596</v>
      </c>
      <c r="N2540" s="1" t="s">
        <v>5089</v>
      </c>
      <c r="O2540" s="1" t="s">
        <v>12864</v>
      </c>
      <c r="P2540" s="1">
        <v>124</v>
      </c>
      <c r="Q2540" s="1" t="s">
        <v>10646</v>
      </c>
      <c r="R2540">
        <f t="shared" ca="1" si="39"/>
        <v>1</v>
      </c>
      <c r="S2540">
        <f t="shared" ca="1" si="39"/>
        <v>1</v>
      </c>
    </row>
    <row r="2541" spans="1:19" ht="13.2">
      <c r="A2541" s="1" t="s">
        <v>12865</v>
      </c>
      <c r="B2541" s="1">
        <v>19</v>
      </c>
      <c r="C2541" s="1" t="str">
        <f ca="1">IFERROR(__xludf.DUMMYFUNCTION("GOOGLETRANSLATE(D2541,""en"",""pt"")"),"Grande")</f>
        <v>Grande</v>
      </c>
      <c r="D2541" s="3">
        <v>44270</v>
      </c>
      <c r="E2541" s="1">
        <v>10</v>
      </c>
      <c r="F2541" s="2" t="str">
        <f ca="1">IFERROR(__xludf.DUMMYFUNCTION("GOOGLETRANSLATE(I2541,""en"",""pt"")"),"ghee")</f>
        <v>ghee</v>
      </c>
      <c r="G2541" s="1" t="s">
        <v>12866</v>
      </c>
      <c r="H2541" s="1" t="s">
        <v>3671</v>
      </c>
      <c r="I2541" s="1" t="str">
        <f ca="1">IFERROR(__xludf.DUMMYFUNCTION("GOOGLETRANSLATE(O2541,""en"",""pt"")"),"106")</f>
        <v>106</v>
      </c>
      <c r="J2541" s="1" t="str">
        <f ca="1">IFERROR(__xludf.DUMMYFUNCTION("GOOGLETRANSLATE(Q2541,""en"",""pt"")"),"Ambiente")</f>
        <v>Ambiente</v>
      </c>
      <c r="K2541" s="3">
        <v>44229</v>
      </c>
      <c r="L2541" s="3">
        <v>44335</v>
      </c>
      <c r="M2541" s="1">
        <v>177</v>
      </c>
      <c r="N2541" s="1" t="s">
        <v>12086</v>
      </c>
      <c r="O2541" s="5">
        <v>2848680</v>
      </c>
      <c r="P2541" s="1">
        <v>379</v>
      </c>
      <c r="Q2541" s="1" t="s">
        <v>12867</v>
      </c>
      <c r="R2541">
        <f t="shared" ca="1" si="39"/>
        <v>1</v>
      </c>
      <c r="S2541">
        <f t="shared" ca="1" si="39"/>
        <v>0</v>
      </c>
    </row>
    <row r="2542" spans="1:19" ht="13.2">
      <c r="A2542" s="1" t="s">
        <v>12868</v>
      </c>
      <c r="B2542" s="1">
        <v>26</v>
      </c>
      <c r="C2542" s="1" t="str">
        <f ca="1">IFERROR(__xludf.DUMMYFUNCTION("GOOGLETRANSLATE(D2542,""en"",""pt"")"),"Médio")</f>
        <v>Médio</v>
      </c>
      <c r="D2542" s="3">
        <v>43731</v>
      </c>
      <c r="E2542" s="1">
        <v>3</v>
      </c>
      <c r="F2542" s="2" t="str">
        <f ca="1">IFERROR(__xludf.DUMMYFUNCTION("GOOGLETRANSLATE(I2542,""en"",""pt"")"),"Queijo")</f>
        <v>Queijo</v>
      </c>
      <c r="G2542" s="1" t="s">
        <v>12869</v>
      </c>
      <c r="H2542" s="4">
        <v>45404</v>
      </c>
      <c r="I2542" s="1" t="str">
        <f ca="1">IFERROR(__xludf.DUMMYFUNCTION("GOOGLETRANSLATE(O2542,""en"",""pt"")"),"48")</f>
        <v>48</v>
      </c>
      <c r="J2542" s="1" t="str">
        <f ca="1">IFERROR(__xludf.DUMMYFUNCTION("GOOGLETRANSLATE(Q2542,""en"",""pt"")"),"Congeladas")</f>
        <v>Congeladas</v>
      </c>
      <c r="K2542" s="3">
        <v>43687</v>
      </c>
      <c r="L2542" s="3">
        <v>43735</v>
      </c>
      <c r="M2542" s="1">
        <v>191</v>
      </c>
      <c r="N2542" s="1" t="s">
        <v>12870</v>
      </c>
      <c r="O2542" s="1" t="s">
        <v>12871</v>
      </c>
      <c r="P2542" s="1">
        <v>591</v>
      </c>
      <c r="Q2542" s="1" t="s">
        <v>12872</v>
      </c>
      <c r="R2542">
        <f t="shared" ca="1" si="39"/>
        <v>0</v>
      </c>
      <c r="S2542">
        <f t="shared" ca="1" si="39"/>
        <v>1</v>
      </c>
    </row>
    <row r="2543" spans="1:19" ht="13.2">
      <c r="A2543" s="1" t="s">
        <v>12873</v>
      </c>
      <c r="B2543" s="1">
        <v>41</v>
      </c>
      <c r="C2543" s="1" t="str">
        <f ca="1">IFERROR(__xludf.DUMMYFUNCTION("GOOGLETRANSLATE(D2543,""en"",""pt"")"),"Pequeno")</f>
        <v>Pequeno</v>
      </c>
      <c r="D2543" s="3">
        <v>43566</v>
      </c>
      <c r="E2543" s="1">
        <v>9</v>
      </c>
      <c r="F2543" s="2" t="str">
        <f ca="1">IFERROR(__xludf.DUMMYFUNCTION("GOOGLETRANSLATE(I2543,""en"",""pt"")"),"Painel")</f>
        <v>Painel</v>
      </c>
      <c r="G2543" s="1" t="s">
        <v>11539</v>
      </c>
      <c r="H2543" s="1" t="s">
        <v>4568</v>
      </c>
      <c r="I2543" s="1" t="str">
        <f ca="1">IFERROR(__xludf.DUMMYFUNCTION("GOOGLETRANSLATE(O2543,""en"",""pt"")"),"11")</f>
        <v>11</v>
      </c>
      <c r="J2543" s="1" t="str">
        <f ca="1">IFERROR(__xludf.DUMMYFUNCTION("GOOGLETRANSLATE(Q2543,""en"",""pt"")"),"Refrigerado")</f>
        <v>Refrigerado</v>
      </c>
      <c r="K2543" s="3">
        <v>43547</v>
      </c>
      <c r="L2543" s="3">
        <v>43558</v>
      </c>
      <c r="M2543" s="1">
        <v>16</v>
      </c>
      <c r="N2543" s="1" t="s">
        <v>12874</v>
      </c>
      <c r="O2543" s="1" t="s">
        <v>12875</v>
      </c>
      <c r="P2543" s="1">
        <v>31</v>
      </c>
      <c r="Q2543" s="1" t="s">
        <v>12876</v>
      </c>
      <c r="R2543">
        <f t="shared" ca="1" si="39"/>
        <v>0</v>
      </c>
      <c r="S2543">
        <f t="shared" ca="1" si="39"/>
        <v>0</v>
      </c>
    </row>
    <row r="2544" spans="1:19" ht="13.2">
      <c r="A2544" s="1" t="s">
        <v>12877</v>
      </c>
      <c r="B2544" s="1">
        <v>48</v>
      </c>
      <c r="C2544" s="1" t="str">
        <f ca="1">IFERROR(__xludf.DUMMYFUNCTION("GOOGLETRANSLATE(D2544,""en"",""pt"")"),"Grande")</f>
        <v>Grande</v>
      </c>
      <c r="D2544" s="3">
        <v>43877</v>
      </c>
      <c r="E2544" s="1">
        <v>6</v>
      </c>
      <c r="F2544" s="2" t="str">
        <f ca="1">IFERROR(__xludf.DUMMYFUNCTION("GOOGLETRANSLATE(I2544,""en"",""pt"")"),"Coalhada")</f>
        <v>Coalhada</v>
      </c>
      <c r="G2544" s="1" t="s">
        <v>12878</v>
      </c>
      <c r="H2544" s="1" t="s">
        <v>12879</v>
      </c>
      <c r="I2544" s="1" t="str">
        <f ca="1">IFERROR(__xludf.DUMMYFUNCTION("GOOGLETRANSLATE(O2544,""en"",""pt"")"),"7")</f>
        <v>7</v>
      </c>
      <c r="J2544" s="1" t="str">
        <f ca="1">IFERROR(__xludf.DUMMYFUNCTION("GOOGLETRANSLATE(Q2544,""en"",""pt"")"),"Refrigerado")</f>
        <v>Refrigerado</v>
      </c>
      <c r="K2544" s="3">
        <v>43842</v>
      </c>
      <c r="L2544" s="3">
        <v>43849</v>
      </c>
      <c r="M2544" s="1">
        <v>7</v>
      </c>
      <c r="N2544" s="1" t="s">
        <v>12057</v>
      </c>
      <c r="O2544" s="1" t="s">
        <v>12880</v>
      </c>
      <c r="P2544" s="1">
        <v>417</v>
      </c>
      <c r="Q2544" s="1" t="s">
        <v>12881</v>
      </c>
      <c r="R2544">
        <f t="shared" ca="1" si="39"/>
        <v>1</v>
      </c>
      <c r="S2544">
        <f t="shared" ca="1" si="39"/>
        <v>1</v>
      </c>
    </row>
    <row r="2545" spans="1:19" ht="13.2">
      <c r="A2545" s="1" t="s">
        <v>12882</v>
      </c>
      <c r="B2545" s="1">
        <v>24</v>
      </c>
      <c r="C2545" s="1" t="str">
        <f ca="1">IFERROR(__xludf.DUMMYFUNCTION("GOOGLETRANSLATE(D2545,""en"",""pt"")"),"Grande")</f>
        <v>Grande</v>
      </c>
      <c r="D2545" s="3">
        <v>44367</v>
      </c>
      <c r="E2545" s="1">
        <v>6</v>
      </c>
      <c r="F2545" s="2" t="str">
        <f ca="1">IFERROR(__xludf.DUMMYFUNCTION("GOOGLETRANSLATE(I2545,""en"",""pt"")"),"Coalhada")</f>
        <v>Coalhada</v>
      </c>
      <c r="G2545" s="1" t="s">
        <v>12883</v>
      </c>
      <c r="H2545" s="1" t="s">
        <v>6635</v>
      </c>
      <c r="I2545" s="1" t="str">
        <f ca="1">IFERROR(__xludf.DUMMYFUNCTION("GOOGLETRANSLATE(O2545,""en"",""pt"")"),"6")</f>
        <v>6</v>
      </c>
      <c r="J2545" s="1" t="str">
        <f ca="1">IFERROR(__xludf.DUMMYFUNCTION("GOOGLETRANSLATE(Q2545,""en"",""pt"")"),"Refrigerado")</f>
        <v>Refrigerado</v>
      </c>
      <c r="K2545" s="3">
        <v>44312</v>
      </c>
      <c r="L2545" s="3">
        <v>44318</v>
      </c>
      <c r="M2545" s="1">
        <v>104</v>
      </c>
      <c r="N2545" s="1" t="s">
        <v>12884</v>
      </c>
      <c r="O2545" s="5">
        <v>532922</v>
      </c>
      <c r="P2545" s="1">
        <v>637</v>
      </c>
      <c r="Q2545" s="1" t="s">
        <v>5142</v>
      </c>
      <c r="R2545">
        <f t="shared" ca="1" si="39"/>
        <v>0</v>
      </c>
      <c r="S2545">
        <f t="shared" ca="1" si="39"/>
        <v>0</v>
      </c>
    </row>
    <row r="2546" spans="1:19" ht="13.2">
      <c r="A2546" s="1" t="s">
        <v>12885</v>
      </c>
      <c r="B2546" s="1">
        <v>28</v>
      </c>
      <c r="C2546" s="1" t="str">
        <f ca="1">IFERROR(__xludf.DUMMYFUNCTION("GOOGLETRANSLATE(D2546,""en"",""pt"")"),"Médio")</f>
        <v>Médio</v>
      </c>
      <c r="D2546" s="3">
        <v>43545</v>
      </c>
      <c r="E2546" s="1">
        <v>6</v>
      </c>
      <c r="F2546" s="2" t="str">
        <f ca="1">IFERROR(__xludf.DUMMYFUNCTION("GOOGLETRANSLATE(I2546,""en"",""pt"")"),"Coalhada")</f>
        <v>Coalhada</v>
      </c>
      <c r="G2546" s="1" t="s">
        <v>12886</v>
      </c>
      <c r="H2546" s="1" t="s">
        <v>4952</v>
      </c>
      <c r="I2546" s="1" t="str">
        <f ca="1">IFERROR(__xludf.DUMMYFUNCTION("GOOGLETRANSLATE(O2546,""en"",""pt"")"),"5")</f>
        <v>5</v>
      </c>
      <c r="J2546" s="1" t="str">
        <f ca="1">IFERROR(__xludf.DUMMYFUNCTION("GOOGLETRANSLATE(Q2546,""en"",""pt"")"),"Refrigerado")</f>
        <v>Refrigerado</v>
      </c>
      <c r="K2546" s="3">
        <v>43542</v>
      </c>
      <c r="L2546" s="3">
        <v>43547</v>
      </c>
      <c r="M2546" s="1">
        <v>90</v>
      </c>
      <c r="N2546" s="1" t="s">
        <v>5015</v>
      </c>
      <c r="O2546" s="5">
        <v>2406767</v>
      </c>
      <c r="P2546" s="1">
        <v>119</v>
      </c>
      <c r="Q2546" s="1" t="s">
        <v>12887</v>
      </c>
      <c r="R2546">
        <f t="shared" ca="1" si="39"/>
        <v>0</v>
      </c>
      <c r="S2546">
        <f t="shared" ca="1" si="39"/>
        <v>0</v>
      </c>
    </row>
    <row r="2547" spans="1:19" ht="13.2">
      <c r="A2547" s="1" t="s">
        <v>12888</v>
      </c>
      <c r="B2547" s="1">
        <v>95</v>
      </c>
      <c r="C2547" s="1" t="str">
        <f ca="1">IFERROR(__xludf.DUMMYFUNCTION("GOOGLETRANSLATE(D2547,""en"",""pt"")"),"Pequeno")</f>
        <v>Pequeno</v>
      </c>
      <c r="D2547" s="3">
        <v>44778</v>
      </c>
      <c r="E2547" s="1">
        <v>10</v>
      </c>
      <c r="F2547" s="2" t="str">
        <f ca="1">IFERROR(__xludf.DUMMYFUNCTION("GOOGLETRANSLATE(I2547,""en"",""pt"")"),"ghee")</f>
        <v>ghee</v>
      </c>
      <c r="G2547" s="1" t="s">
        <v>12889</v>
      </c>
      <c r="H2547" s="1" t="s">
        <v>1095</v>
      </c>
      <c r="I2547" s="1" t="str">
        <f ca="1">IFERROR(__xludf.DUMMYFUNCTION("GOOGLETRANSLATE(O2547,""en"",""pt"")"),"104")</f>
        <v>104</v>
      </c>
      <c r="J2547" s="1" t="str">
        <f ca="1">IFERROR(__xludf.DUMMYFUNCTION("GOOGLETRANSLATE(Q2547,""en"",""pt"")"),"Ambiente")</f>
        <v>Ambiente</v>
      </c>
      <c r="K2547" s="3">
        <v>44752</v>
      </c>
      <c r="L2547" s="3">
        <v>44856</v>
      </c>
      <c r="M2547" s="1">
        <v>130</v>
      </c>
      <c r="N2547" s="1" t="s">
        <v>5026</v>
      </c>
      <c r="O2547" s="5">
        <v>746588</v>
      </c>
      <c r="P2547" s="1">
        <v>63</v>
      </c>
      <c r="Q2547" s="1" t="s">
        <v>9959</v>
      </c>
      <c r="R2547">
        <f t="shared" ca="1" si="39"/>
        <v>1</v>
      </c>
      <c r="S2547">
        <f t="shared" ca="1" si="39"/>
        <v>1</v>
      </c>
    </row>
    <row r="2548" spans="1:19" ht="13.2">
      <c r="A2548" s="1" t="s">
        <v>12890</v>
      </c>
      <c r="B2548" s="1">
        <v>39</v>
      </c>
      <c r="C2548" s="1" t="str">
        <f ca="1">IFERROR(__xludf.DUMMYFUNCTION("GOOGLETRANSLATE(D2548,""en"",""pt"")"),"Grande")</f>
        <v>Grande</v>
      </c>
      <c r="D2548" s="3">
        <v>44580</v>
      </c>
      <c r="E2548" s="1">
        <v>6</v>
      </c>
      <c r="F2548" s="2" t="str">
        <f ca="1">IFERROR(__xludf.DUMMYFUNCTION("GOOGLETRANSLATE(I2548,""en"",""pt"")"),"Coalhada")</f>
        <v>Coalhada</v>
      </c>
      <c r="G2548" s="1" t="s">
        <v>12891</v>
      </c>
      <c r="H2548" s="1" t="s">
        <v>10015</v>
      </c>
      <c r="I2548" s="1" t="str">
        <f ca="1">IFERROR(__xludf.DUMMYFUNCTION("GOOGLETRANSLATE(O2548,""en"",""pt"")"),"7")</f>
        <v>7</v>
      </c>
      <c r="J2548" s="1" t="str">
        <f ca="1">IFERROR(__xludf.DUMMYFUNCTION("GOOGLETRANSLATE(Q2548,""en"",""pt"")"),"Refrigerado")</f>
        <v>Refrigerado</v>
      </c>
      <c r="K2548" s="3">
        <v>44529</v>
      </c>
      <c r="L2548" s="3">
        <v>44536</v>
      </c>
      <c r="M2548" s="1">
        <v>166</v>
      </c>
      <c r="N2548" s="1" t="s">
        <v>12110</v>
      </c>
      <c r="O2548" s="5">
        <v>982383</v>
      </c>
      <c r="P2548" s="1">
        <v>507</v>
      </c>
      <c r="Q2548" s="1" t="s">
        <v>12892</v>
      </c>
      <c r="R2548">
        <f t="shared" ca="1" si="39"/>
        <v>0</v>
      </c>
      <c r="S2548">
        <f t="shared" ca="1" si="39"/>
        <v>0</v>
      </c>
    </row>
    <row r="2549" spans="1:19" ht="13.2">
      <c r="A2549" s="1" t="s">
        <v>12893</v>
      </c>
      <c r="B2549" s="1">
        <v>87</v>
      </c>
      <c r="C2549" s="1" t="str">
        <f ca="1">IFERROR(__xludf.DUMMYFUNCTION("GOOGLETRANSLATE(D2549,""en"",""pt"")"),"Médio")</f>
        <v>Médio</v>
      </c>
      <c r="D2549" s="3">
        <v>43806</v>
      </c>
      <c r="E2549" s="1">
        <v>1</v>
      </c>
      <c r="F2549" s="2" t="str">
        <f ca="1">IFERROR(__xludf.DUMMYFUNCTION("GOOGLETRANSLATE(I2549,""en"",""pt"")"),"Leite")</f>
        <v>Leite</v>
      </c>
      <c r="G2549" s="1" t="s">
        <v>12894</v>
      </c>
      <c r="H2549" s="1" t="s">
        <v>1060</v>
      </c>
      <c r="I2549" s="1" t="str">
        <f ca="1">IFERROR(__xludf.DUMMYFUNCTION("GOOGLETRANSLATE(O2549,""en"",""pt"")"),"29")</f>
        <v>29</v>
      </c>
      <c r="J2549" s="1" t="str">
        <f ca="1">IFERROR(__xludf.DUMMYFUNCTION("GOOGLETRANSLATE(Q2549,""en"",""pt"")"),"Pacote Tetra")</f>
        <v>Pacote Tetra</v>
      </c>
      <c r="K2549" s="3">
        <v>43781</v>
      </c>
      <c r="L2549" s="3">
        <v>43810</v>
      </c>
      <c r="M2549" s="1">
        <v>258</v>
      </c>
      <c r="N2549" s="1" t="s">
        <v>5752</v>
      </c>
      <c r="O2549" s="1" t="s">
        <v>12895</v>
      </c>
      <c r="P2549" s="1">
        <v>602</v>
      </c>
      <c r="Q2549" s="1" t="s">
        <v>12896</v>
      </c>
      <c r="R2549">
        <f t="shared" ca="1" si="39"/>
        <v>0</v>
      </c>
      <c r="S2549">
        <f t="shared" ca="1" si="39"/>
        <v>0</v>
      </c>
    </row>
    <row r="2550" spans="1:19" ht="13.2">
      <c r="A2550" s="1" t="s">
        <v>12897</v>
      </c>
      <c r="B2550" s="1">
        <v>33</v>
      </c>
      <c r="C2550" s="1" t="str">
        <f ca="1">IFERROR(__xludf.DUMMYFUNCTION("GOOGLETRANSLATE(D2550,""en"",""pt"")"),"Médio")</f>
        <v>Médio</v>
      </c>
      <c r="D2550" s="3">
        <v>43624</v>
      </c>
      <c r="E2550" s="1">
        <v>1</v>
      </c>
      <c r="F2550" s="2" t="str">
        <f ca="1">IFERROR(__xludf.DUMMYFUNCTION("GOOGLETRANSLATE(I2550,""en"",""pt"")"),"Leite")</f>
        <v>Leite</v>
      </c>
      <c r="G2550" s="1" t="s">
        <v>12898</v>
      </c>
      <c r="H2550" s="1" t="s">
        <v>125</v>
      </c>
      <c r="I2550" s="1" t="str">
        <f ca="1">IFERROR(__xludf.DUMMYFUNCTION("GOOGLETRANSLATE(O2550,""en"",""pt"")"),"26")</f>
        <v>26</v>
      </c>
      <c r="J2550" s="1" t="str">
        <f ca="1">IFERROR(__xludf.DUMMYFUNCTION("GOOGLETRANSLATE(Q2550,""en"",""pt"")"),"Pacote Tetra")</f>
        <v>Pacote Tetra</v>
      </c>
      <c r="K2550" s="3">
        <v>43620</v>
      </c>
      <c r="L2550" s="3">
        <v>43646</v>
      </c>
      <c r="M2550" s="1">
        <v>71</v>
      </c>
      <c r="N2550" s="1" t="s">
        <v>12899</v>
      </c>
      <c r="O2550" s="1" t="s">
        <v>12900</v>
      </c>
      <c r="P2550" s="1">
        <v>845</v>
      </c>
      <c r="Q2550" s="1" t="s">
        <v>12902</v>
      </c>
      <c r="R2550">
        <f t="shared" ca="1" si="39"/>
        <v>0</v>
      </c>
      <c r="S2550">
        <f t="shared" ca="1" si="39"/>
        <v>0</v>
      </c>
    </row>
    <row r="2551" spans="1:19" ht="13.2">
      <c r="A2551" s="1" t="s">
        <v>12903</v>
      </c>
      <c r="B2551" s="1">
        <v>47</v>
      </c>
      <c r="C2551" s="1" t="str">
        <f ca="1">IFERROR(__xludf.DUMMYFUNCTION("GOOGLETRANSLATE(D2551,""en"",""pt"")"),"Médio")</f>
        <v>Médio</v>
      </c>
      <c r="D2551" s="3">
        <v>43892</v>
      </c>
      <c r="E2551" s="1">
        <v>7</v>
      </c>
      <c r="F2551" s="2" t="str">
        <f ca="1">IFERROR(__xludf.DUMMYFUNCTION("GOOGLETRANSLATE(I2551,""en"",""pt"")"),"Lassi")</f>
        <v>Lassi</v>
      </c>
      <c r="G2551" s="1" t="s">
        <v>12904</v>
      </c>
      <c r="H2551" s="1" t="s">
        <v>12905</v>
      </c>
      <c r="I2551" s="1" t="str">
        <f ca="1">IFERROR(__xludf.DUMMYFUNCTION("GOOGLETRANSLATE(O2551,""en"",""pt"")"),"18")</f>
        <v>18</v>
      </c>
      <c r="J2551" s="1" t="str">
        <f ca="1">IFERROR(__xludf.DUMMYFUNCTION("GOOGLETRANSLATE(Q2551,""en"",""pt"")"),"Refrigerado")</f>
        <v>Refrigerado</v>
      </c>
      <c r="K2551" s="3">
        <v>43844</v>
      </c>
      <c r="L2551" s="3">
        <v>43862</v>
      </c>
      <c r="M2551" s="1">
        <v>168</v>
      </c>
      <c r="N2551" s="1" t="s">
        <v>12906</v>
      </c>
      <c r="O2551" s="5">
        <v>266295</v>
      </c>
      <c r="P2551" s="1">
        <v>105</v>
      </c>
      <c r="Q2551" s="1" t="s">
        <v>4655</v>
      </c>
      <c r="R2551">
        <f t="shared" ca="1" si="39"/>
        <v>0</v>
      </c>
      <c r="S2551">
        <f t="shared" ca="1" si="39"/>
        <v>0</v>
      </c>
    </row>
    <row r="2552" spans="1:19" ht="13.2">
      <c r="A2552" s="1" t="s">
        <v>12907</v>
      </c>
      <c r="B2552" s="1">
        <v>70</v>
      </c>
      <c r="C2552" s="1" t="str">
        <f ca="1">IFERROR(__xludf.DUMMYFUNCTION("GOOGLETRANSLATE(D2552,""en"",""pt"")"),"Grande")</f>
        <v>Grande</v>
      </c>
      <c r="D2552" s="3">
        <v>44553</v>
      </c>
      <c r="E2552" s="1">
        <v>6</v>
      </c>
      <c r="F2552" s="2" t="str">
        <f ca="1">IFERROR(__xludf.DUMMYFUNCTION("GOOGLETRANSLATE(I2552,""en"",""pt"")"),"Coalhada")</f>
        <v>Coalhada</v>
      </c>
      <c r="G2552" s="1" t="s">
        <v>12908</v>
      </c>
      <c r="H2552" s="1" t="s">
        <v>12809</v>
      </c>
      <c r="I2552" s="1" t="str">
        <f ca="1">IFERROR(__xludf.DUMMYFUNCTION("GOOGLETRANSLATE(O2552,""en"",""pt"")"),"5")</f>
        <v>5</v>
      </c>
      <c r="J2552" s="1" t="str">
        <f ca="1">IFERROR(__xludf.DUMMYFUNCTION("GOOGLETRANSLATE(Q2552,""en"",""pt"")"),"Refrigerado")</f>
        <v>Refrigerado</v>
      </c>
      <c r="K2552" s="3">
        <v>44511</v>
      </c>
      <c r="L2552" s="3">
        <v>44516</v>
      </c>
      <c r="M2552" s="1">
        <v>924</v>
      </c>
      <c r="N2552" s="1" t="s">
        <v>9582</v>
      </c>
      <c r="O2552" s="1" t="s">
        <v>12909</v>
      </c>
      <c r="P2552" s="1">
        <v>40</v>
      </c>
      <c r="Q2552" s="1" t="s">
        <v>9712</v>
      </c>
      <c r="R2552">
        <f t="shared" ca="1" si="39"/>
        <v>1</v>
      </c>
      <c r="S2552">
        <f t="shared" ca="1" si="39"/>
        <v>1</v>
      </c>
    </row>
    <row r="2553" spans="1:19" ht="13.2">
      <c r="A2553" s="1" t="s">
        <v>12910</v>
      </c>
      <c r="B2553" s="1">
        <v>91</v>
      </c>
      <c r="C2553" s="1" t="str">
        <f ca="1">IFERROR(__xludf.DUMMYFUNCTION("GOOGLETRANSLATE(D2553,""en"",""pt"")"),"Médio")</f>
        <v>Médio</v>
      </c>
      <c r="D2553" s="3">
        <v>44627</v>
      </c>
      <c r="E2553" s="1">
        <v>10</v>
      </c>
      <c r="F2553" s="2" t="str">
        <f ca="1">IFERROR(__xludf.DUMMYFUNCTION("GOOGLETRANSLATE(I2553,""en"",""pt"")"),"ghee")</f>
        <v>ghee</v>
      </c>
      <c r="G2553" s="1" t="s">
        <v>12911</v>
      </c>
      <c r="H2553" s="1" t="s">
        <v>12912</v>
      </c>
      <c r="I2553" s="1" t="str">
        <f ca="1">IFERROR(__xludf.DUMMYFUNCTION("GOOGLETRANSLATE(O2553,""en"",""pt"")"),"62")</f>
        <v>62</v>
      </c>
      <c r="J2553" s="1" t="str">
        <f ca="1">IFERROR(__xludf.DUMMYFUNCTION("GOOGLETRANSLATE(Q2553,""en"",""pt"")"),"Ambiente")</f>
        <v>Ambiente</v>
      </c>
      <c r="K2553" s="3">
        <v>44620</v>
      </c>
      <c r="L2553" s="3">
        <v>44682</v>
      </c>
      <c r="M2553" s="1">
        <v>422</v>
      </c>
      <c r="N2553" s="1" t="s">
        <v>9592</v>
      </c>
      <c r="O2553" s="1" t="s">
        <v>12913</v>
      </c>
      <c r="P2553" s="1">
        <v>213</v>
      </c>
      <c r="Q2553" s="1" t="s">
        <v>2186</v>
      </c>
      <c r="R2553">
        <f t="shared" ca="1" si="39"/>
        <v>0</v>
      </c>
      <c r="S2553">
        <f t="shared" ca="1" si="39"/>
        <v>0</v>
      </c>
    </row>
    <row r="2554" spans="1:19" ht="13.2">
      <c r="A2554" s="1" t="s">
        <v>12914</v>
      </c>
      <c r="B2554" s="1">
        <v>55</v>
      </c>
      <c r="C2554" s="1" t="str">
        <f ca="1">IFERROR(__xludf.DUMMYFUNCTION("GOOGLETRANSLATE(D2554,""en"",""pt"")"),"Médio")</f>
        <v>Médio</v>
      </c>
      <c r="D2554" s="3">
        <v>44191</v>
      </c>
      <c r="E2554" s="1">
        <v>4</v>
      </c>
      <c r="F2554" s="2" t="str">
        <f ca="1">IFERROR(__xludf.DUMMYFUNCTION("GOOGLETRANSLATE(I2554,""en"",""pt"")"),"Iogurte")</f>
        <v>Iogurte</v>
      </c>
      <c r="G2554" s="1" t="s">
        <v>4242</v>
      </c>
      <c r="H2554" s="1" t="s">
        <v>10650</v>
      </c>
      <c r="I2554" s="1" t="str">
        <f ca="1">IFERROR(__xludf.DUMMYFUNCTION("GOOGLETRANSLATE(O2554,""en"",""pt"")"),"30")</f>
        <v>30</v>
      </c>
      <c r="J2554" s="1" t="str">
        <f ca="1">IFERROR(__xludf.DUMMYFUNCTION("GOOGLETRANSLATE(Q2554,""en"",""pt"")"),"Refrigerado")</f>
        <v>Refrigerado</v>
      </c>
      <c r="K2554" s="3">
        <v>44143</v>
      </c>
      <c r="L2554" s="3">
        <v>44173</v>
      </c>
      <c r="M2554" s="1">
        <v>76</v>
      </c>
      <c r="N2554" s="1" t="s">
        <v>12915</v>
      </c>
      <c r="O2554" s="1" t="s">
        <v>12916</v>
      </c>
      <c r="P2554" s="1">
        <v>177</v>
      </c>
      <c r="Q2554" s="1" t="s">
        <v>12917</v>
      </c>
      <c r="R2554">
        <f t="shared" ca="1" si="39"/>
        <v>0</v>
      </c>
      <c r="S2554">
        <f t="shared" ca="1" si="39"/>
        <v>0</v>
      </c>
    </row>
    <row r="2555" spans="1:19" ht="13.2">
      <c r="A2555" s="1" t="s">
        <v>12918</v>
      </c>
      <c r="B2555" s="1">
        <v>97</v>
      </c>
      <c r="C2555" s="1" t="str">
        <f ca="1">IFERROR(__xludf.DUMMYFUNCTION("GOOGLETRANSLATE(D2555,""en"",""pt"")"),"Pequeno")</f>
        <v>Pequeno</v>
      </c>
      <c r="D2555" s="3">
        <v>44186</v>
      </c>
      <c r="E2555" s="1">
        <v>10</v>
      </c>
      <c r="F2555" s="2" t="str">
        <f ca="1">IFERROR(__xludf.DUMMYFUNCTION("GOOGLETRANSLATE(I2555,""en"",""pt"")"),"ghee")</f>
        <v>ghee</v>
      </c>
      <c r="G2555" s="1" t="s">
        <v>12919</v>
      </c>
      <c r="H2555" s="1" t="s">
        <v>12920</v>
      </c>
      <c r="I2555" s="1" t="str">
        <f ca="1">IFERROR(__xludf.DUMMYFUNCTION("GOOGLETRANSLATE(O2555,""en"",""pt"")"),"146")</f>
        <v>146</v>
      </c>
      <c r="J2555" s="1" t="str">
        <f ca="1">IFERROR(__xludf.DUMMYFUNCTION("GOOGLETRANSLATE(Q2555,""en"",""pt"")"),"Ambiente")</f>
        <v>Ambiente</v>
      </c>
      <c r="K2555" s="3">
        <v>44168</v>
      </c>
      <c r="L2555" s="3">
        <v>44314</v>
      </c>
      <c r="M2555" s="1">
        <v>309</v>
      </c>
      <c r="N2555" s="1" t="s">
        <v>12921</v>
      </c>
      <c r="O2555" s="1" t="s">
        <v>12922</v>
      </c>
      <c r="P2555" s="1">
        <v>645</v>
      </c>
      <c r="Q2555" s="1" t="s">
        <v>12924</v>
      </c>
      <c r="R2555">
        <f t="shared" ca="1" si="39"/>
        <v>1</v>
      </c>
      <c r="S2555">
        <f t="shared" ca="1" si="39"/>
        <v>0</v>
      </c>
    </row>
    <row r="2556" spans="1:19" ht="13.2">
      <c r="A2556" s="1" t="s">
        <v>12925</v>
      </c>
      <c r="B2556" s="1">
        <v>67</v>
      </c>
      <c r="C2556" s="1" t="str">
        <f ca="1">IFERROR(__xludf.DUMMYFUNCTION("GOOGLETRANSLATE(D2556,""en"",""pt"")"),"Médio")</f>
        <v>Médio</v>
      </c>
      <c r="D2556" s="3">
        <v>44032</v>
      </c>
      <c r="E2556" s="1">
        <v>7</v>
      </c>
      <c r="F2556" s="2" t="str">
        <f ca="1">IFERROR(__xludf.DUMMYFUNCTION("GOOGLETRANSLATE(I2556,""en"",""pt"")"),"Lassi")</f>
        <v>Lassi</v>
      </c>
      <c r="G2556" s="1" t="s">
        <v>12926</v>
      </c>
      <c r="H2556" s="1" t="s">
        <v>11368</v>
      </c>
      <c r="I2556" s="1" t="str">
        <f ca="1">IFERROR(__xludf.DUMMYFUNCTION("GOOGLETRANSLATE(O2556,""en"",""pt"")"),"18")</f>
        <v>18</v>
      </c>
      <c r="J2556" s="1" t="str">
        <f ca="1">IFERROR(__xludf.DUMMYFUNCTION("GOOGLETRANSLATE(Q2556,""en"",""pt"")"),"Refrigerado")</f>
        <v>Refrigerado</v>
      </c>
      <c r="K2556" s="3">
        <v>43998</v>
      </c>
      <c r="L2556" s="3">
        <v>44016</v>
      </c>
      <c r="M2556" s="1">
        <v>146</v>
      </c>
      <c r="N2556" s="1" t="s">
        <v>12927</v>
      </c>
      <c r="O2556" s="1" t="s">
        <v>12928</v>
      </c>
      <c r="P2556" s="1">
        <v>180</v>
      </c>
      <c r="Q2556" s="1" t="s">
        <v>12930</v>
      </c>
      <c r="R2556">
        <f t="shared" ca="1" si="39"/>
        <v>1</v>
      </c>
      <c r="S2556">
        <f t="shared" ca="1" si="39"/>
        <v>0</v>
      </c>
    </row>
    <row r="2557" spans="1:19" ht="13.2">
      <c r="A2557" s="1" t="s">
        <v>12931</v>
      </c>
      <c r="B2557" s="1">
        <v>69</v>
      </c>
      <c r="C2557" s="1" t="str">
        <f ca="1">IFERROR(__xludf.DUMMYFUNCTION("GOOGLETRANSLATE(D2557,""en"",""pt"")"),"Grande")</f>
        <v>Grande</v>
      </c>
      <c r="D2557" s="3">
        <v>43985</v>
      </c>
      <c r="E2557" s="1">
        <v>3</v>
      </c>
      <c r="F2557" s="2" t="str">
        <f ca="1">IFERROR(__xludf.DUMMYFUNCTION("GOOGLETRANSLATE(I2557,""en"",""pt"")"),"Queijo")</f>
        <v>Queijo</v>
      </c>
      <c r="G2557" s="1" t="s">
        <v>12932</v>
      </c>
      <c r="H2557" s="1" t="s">
        <v>7200</v>
      </c>
      <c r="I2557" s="1" t="str">
        <f ca="1">IFERROR(__xludf.DUMMYFUNCTION("GOOGLETRANSLATE(O2557,""en"",""pt"")"),"59")</f>
        <v>59</v>
      </c>
      <c r="J2557" s="1" t="str">
        <f ca="1">IFERROR(__xludf.DUMMYFUNCTION("GOOGLETRANSLATE(Q2557,""en"",""pt"")"),"Refrigerado")</f>
        <v>Refrigerado</v>
      </c>
      <c r="K2557" s="3">
        <v>43959</v>
      </c>
      <c r="L2557" s="3">
        <v>44018</v>
      </c>
      <c r="M2557" s="1">
        <v>598</v>
      </c>
      <c r="N2557" s="1" t="s">
        <v>12933</v>
      </c>
      <c r="O2557" s="1" t="s">
        <v>12934</v>
      </c>
      <c r="P2557" s="1">
        <v>157</v>
      </c>
      <c r="Q2557" s="1" t="s">
        <v>12935</v>
      </c>
      <c r="R2557">
        <f t="shared" ca="1" si="39"/>
        <v>1</v>
      </c>
      <c r="S2557">
        <f t="shared" ca="1" si="39"/>
        <v>0</v>
      </c>
    </row>
    <row r="2558" spans="1:19" ht="13.2">
      <c r="A2558" s="1" t="s">
        <v>12936</v>
      </c>
      <c r="B2558" s="1">
        <v>14</v>
      </c>
      <c r="C2558" s="1" t="str">
        <f ca="1">IFERROR(__xludf.DUMMYFUNCTION("GOOGLETRANSLATE(D2558,""en"",""pt"")"),"Médio")</f>
        <v>Médio</v>
      </c>
      <c r="D2558" s="3">
        <v>44843</v>
      </c>
      <c r="E2558" s="1">
        <v>10</v>
      </c>
      <c r="F2558" s="2" t="str">
        <f ca="1">IFERROR(__xludf.DUMMYFUNCTION("GOOGLETRANSLATE(I2558,""en"",""pt"")"),"ghee")</f>
        <v>ghee</v>
      </c>
      <c r="G2558" s="1" t="s">
        <v>12937</v>
      </c>
      <c r="H2558" s="1" t="s">
        <v>644</v>
      </c>
      <c r="I2558" s="1" t="str">
        <f ca="1">IFERROR(__xludf.DUMMYFUNCTION("GOOGLETRANSLATE(O2558,""en"",""pt"")"),"95")</f>
        <v>95</v>
      </c>
      <c r="J2558" s="1" t="str">
        <f ca="1">IFERROR(__xludf.DUMMYFUNCTION("GOOGLETRANSLATE(Q2558,""en"",""pt"")"),"Ambiente")</f>
        <v>Ambiente</v>
      </c>
      <c r="K2558" s="3">
        <v>44786</v>
      </c>
      <c r="L2558" s="3">
        <v>44881</v>
      </c>
      <c r="M2558" s="1">
        <v>363</v>
      </c>
      <c r="N2558" s="4">
        <v>45497</v>
      </c>
      <c r="O2558" s="5">
        <v>2580806</v>
      </c>
      <c r="P2558" s="1">
        <v>30</v>
      </c>
      <c r="Q2558" s="1" t="s">
        <v>12938</v>
      </c>
      <c r="R2558">
        <f t="shared" ca="1" si="39"/>
        <v>1</v>
      </c>
      <c r="S2558">
        <f t="shared" ca="1" si="39"/>
        <v>1</v>
      </c>
    </row>
    <row r="2559" spans="1:19" ht="13.2">
      <c r="A2559" s="1" t="s">
        <v>927</v>
      </c>
      <c r="B2559" s="1">
        <v>42</v>
      </c>
      <c r="C2559" s="1" t="str">
        <f ca="1">IFERROR(__xludf.DUMMYFUNCTION("GOOGLETRANSLATE(D2559,""en"",""pt"")"),"Médio")</f>
        <v>Médio</v>
      </c>
      <c r="D2559" s="3">
        <v>44018</v>
      </c>
      <c r="E2559" s="1">
        <v>4</v>
      </c>
      <c r="F2559" s="2" t="str">
        <f ca="1">IFERROR(__xludf.DUMMYFUNCTION("GOOGLETRANSLATE(I2559,""en"",""pt"")"),"Iogurte")</f>
        <v>Iogurte</v>
      </c>
      <c r="G2559" s="1" t="s">
        <v>12939</v>
      </c>
      <c r="H2559" s="1" t="s">
        <v>12940</v>
      </c>
      <c r="I2559" s="1" t="str">
        <f ca="1">IFERROR(__xludf.DUMMYFUNCTION("GOOGLETRANSLATE(O2559,""en"",""pt"")"),"23")</f>
        <v>23</v>
      </c>
      <c r="J2559" s="1" t="str">
        <f ca="1">IFERROR(__xludf.DUMMYFUNCTION("GOOGLETRANSLATE(Q2559,""en"",""pt"")"),"Refrigerado")</f>
        <v>Refrigerado</v>
      </c>
      <c r="K2559" s="3">
        <v>43978</v>
      </c>
      <c r="L2559" s="3">
        <v>44001</v>
      </c>
      <c r="M2559" s="1">
        <v>330</v>
      </c>
      <c r="N2559" s="1" t="s">
        <v>9262</v>
      </c>
      <c r="O2559" s="1" t="s">
        <v>12941</v>
      </c>
      <c r="P2559" s="1">
        <v>137</v>
      </c>
      <c r="Q2559" s="1" t="s">
        <v>12942</v>
      </c>
      <c r="R2559">
        <f t="shared" ca="1" si="39"/>
        <v>1</v>
      </c>
      <c r="S2559">
        <f t="shared" ca="1" si="39"/>
        <v>1</v>
      </c>
    </row>
    <row r="2560" spans="1:19" ht="13.2">
      <c r="A2560" s="1" t="s">
        <v>12943</v>
      </c>
      <c r="B2560" s="1">
        <v>38</v>
      </c>
      <c r="C2560" s="1" t="str">
        <f ca="1">IFERROR(__xludf.DUMMYFUNCTION("GOOGLETRANSLATE(D2560,""en"",""pt"")"),"Grande")</f>
        <v>Grande</v>
      </c>
      <c r="D2560" s="3">
        <v>43732</v>
      </c>
      <c r="E2560" s="1">
        <v>9</v>
      </c>
      <c r="F2560" s="2" t="str">
        <f ca="1">IFERROR(__xludf.DUMMYFUNCTION("GOOGLETRANSLATE(I2560,""en"",""pt"")"),"Painel")</f>
        <v>Painel</v>
      </c>
      <c r="G2560" s="1" t="s">
        <v>12944</v>
      </c>
      <c r="H2560" s="1" t="s">
        <v>9541</v>
      </c>
      <c r="I2560" s="1" t="str">
        <f ca="1">IFERROR(__xludf.DUMMYFUNCTION("GOOGLETRANSLATE(O2560,""en"",""pt"")"),"9")</f>
        <v>9</v>
      </c>
      <c r="J2560" s="1" t="str">
        <f ca="1">IFERROR(__xludf.DUMMYFUNCTION("GOOGLETRANSLATE(Q2560,""en"",""pt"")"),"Refrigerado")</f>
        <v>Refrigerado</v>
      </c>
      <c r="K2560" s="3">
        <v>43673</v>
      </c>
      <c r="L2560" s="3">
        <v>43682</v>
      </c>
      <c r="M2560" s="1">
        <v>40</v>
      </c>
      <c r="N2560" s="1" t="s">
        <v>12945</v>
      </c>
      <c r="O2560" s="5">
        <v>270067</v>
      </c>
      <c r="P2560" s="1">
        <v>231</v>
      </c>
      <c r="Q2560" s="1" t="s">
        <v>12946</v>
      </c>
      <c r="R2560">
        <f t="shared" ca="1" si="39"/>
        <v>0</v>
      </c>
      <c r="S2560">
        <f t="shared" ca="1" si="39"/>
        <v>1</v>
      </c>
    </row>
    <row r="2561" spans="1:19" ht="13.2">
      <c r="A2561" s="1" t="s">
        <v>12947</v>
      </c>
      <c r="B2561" s="1">
        <v>59</v>
      </c>
      <c r="C2561" s="1" t="str">
        <f ca="1">IFERROR(__xludf.DUMMYFUNCTION("GOOGLETRANSLATE(D2561,""en"",""pt"")"),"Pequeno")</f>
        <v>Pequeno</v>
      </c>
      <c r="D2561" s="3">
        <v>43895</v>
      </c>
      <c r="E2561" s="1">
        <v>9</v>
      </c>
      <c r="F2561" s="2" t="str">
        <f ca="1">IFERROR(__xludf.DUMMYFUNCTION("GOOGLETRANSLATE(I2561,""en"",""pt"")"),"Painel")</f>
        <v>Painel</v>
      </c>
      <c r="G2561" s="1" t="s">
        <v>12948</v>
      </c>
      <c r="H2561" s="1" t="s">
        <v>2898</v>
      </c>
      <c r="I2561" s="1" t="str">
        <f ca="1">IFERROR(__xludf.DUMMYFUNCTION("GOOGLETRANSLATE(O2561,""en"",""pt"")"),"12")</f>
        <v>12</v>
      </c>
      <c r="J2561" s="1" t="str">
        <f ca="1">IFERROR(__xludf.DUMMYFUNCTION("GOOGLETRANSLATE(Q2561,""en"",""pt"")"),"Refrigerado")</f>
        <v>Refrigerado</v>
      </c>
      <c r="K2561" s="3">
        <v>43889</v>
      </c>
      <c r="L2561" s="3">
        <v>43901</v>
      </c>
      <c r="M2561" s="1">
        <v>222</v>
      </c>
      <c r="N2561" s="1" t="s">
        <v>12949</v>
      </c>
      <c r="O2561" s="1" t="s">
        <v>12950</v>
      </c>
      <c r="P2561" s="1">
        <v>53</v>
      </c>
      <c r="Q2561" s="1" t="s">
        <v>507</v>
      </c>
      <c r="R2561">
        <f t="shared" ca="1" si="39"/>
        <v>0</v>
      </c>
      <c r="S2561">
        <f t="shared" ca="1" si="39"/>
        <v>0</v>
      </c>
    </row>
    <row r="2562" spans="1:19" ht="13.2">
      <c r="A2562" s="1" t="s">
        <v>12951</v>
      </c>
      <c r="B2562" s="1">
        <v>70</v>
      </c>
      <c r="C2562" s="1" t="str">
        <f ca="1">IFERROR(__xludf.DUMMYFUNCTION("GOOGLETRANSLATE(D2562,""en"",""pt"")"),"Grande")</f>
        <v>Grande</v>
      </c>
      <c r="D2562" s="3">
        <v>44458</v>
      </c>
      <c r="E2562" s="1">
        <v>7</v>
      </c>
      <c r="F2562" s="2" t="str">
        <f ca="1">IFERROR(__xludf.DUMMYFUNCTION("GOOGLETRANSLATE(I2562,""en"",""pt"")"),"Lassi")</f>
        <v>Lassi</v>
      </c>
      <c r="G2562" s="1" t="s">
        <v>12952</v>
      </c>
      <c r="H2562" s="6">
        <v>45502</v>
      </c>
      <c r="I2562" s="1" t="str">
        <f ca="1">IFERROR(__xludf.DUMMYFUNCTION("GOOGLETRANSLATE(O2562,""en"",""pt"")"),"12")</f>
        <v>12</v>
      </c>
      <c r="J2562" s="1" t="str">
        <f ca="1">IFERROR(__xludf.DUMMYFUNCTION("GOOGLETRANSLATE(Q2562,""en"",""pt"")"),"Refrigerado")</f>
        <v>Refrigerado</v>
      </c>
      <c r="K2562" s="3">
        <v>44454</v>
      </c>
      <c r="L2562" s="3">
        <v>44466</v>
      </c>
      <c r="M2562" s="1">
        <v>118</v>
      </c>
      <c r="N2562" s="1" t="s">
        <v>4512</v>
      </c>
      <c r="O2562" s="1" t="s">
        <v>12953</v>
      </c>
      <c r="P2562" s="1">
        <v>501</v>
      </c>
      <c r="Q2562" s="1" t="s">
        <v>1793</v>
      </c>
      <c r="R2562">
        <f t="shared" ca="1" si="39"/>
        <v>1</v>
      </c>
      <c r="S2562">
        <f t="shared" ca="1" si="39"/>
        <v>0</v>
      </c>
    </row>
    <row r="2563" spans="1:19" ht="13.2">
      <c r="A2563" s="1" t="s">
        <v>7723</v>
      </c>
      <c r="B2563" s="1">
        <v>20</v>
      </c>
      <c r="C2563" s="1" t="str">
        <f ca="1">IFERROR(__xludf.DUMMYFUNCTION("GOOGLETRANSLATE(D2563,""en"",""pt"")"),"Grande")</f>
        <v>Grande</v>
      </c>
      <c r="D2563" s="3">
        <v>44329</v>
      </c>
      <c r="E2563" s="1">
        <v>6</v>
      </c>
      <c r="F2563" s="2" t="str">
        <f ca="1">IFERROR(__xludf.DUMMYFUNCTION("GOOGLETRANSLATE(I2563,""en"",""pt"")"),"Coalhada")</f>
        <v>Coalhada</v>
      </c>
      <c r="G2563" s="1" t="s">
        <v>12954</v>
      </c>
      <c r="H2563" s="1" t="s">
        <v>6272</v>
      </c>
      <c r="I2563" s="1" t="str">
        <f ca="1">IFERROR(__xludf.DUMMYFUNCTION("GOOGLETRANSLATE(O2563,""en"",""pt"")"),"7")</f>
        <v>7</v>
      </c>
      <c r="J2563" s="1" t="str">
        <f ca="1">IFERROR(__xludf.DUMMYFUNCTION("GOOGLETRANSLATE(Q2563,""en"",""pt"")"),"Refrigerado")</f>
        <v>Refrigerado</v>
      </c>
      <c r="K2563" s="3">
        <v>44305</v>
      </c>
      <c r="L2563" s="3">
        <v>44312</v>
      </c>
      <c r="M2563" s="1">
        <v>212</v>
      </c>
      <c r="N2563" s="1" t="s">
        <v>4062</v>
      </c>
      <c r="O2563" s="1" t="s">
        <v>12955</v>
      </c>
      <c r="P2563" s="1">
        <v>12</v>
      </c>
      <c r="Q2563" s="1" t="s">
        <v>12957</v>
      </c>
      <c r="R2563">
        <f t="shared" ref="R2563:S2626" ca="1" si="40">RANDBETWEEN(0,1)</f>
        <v>1</v>
      </c>
      <c r="S2563">
        <f t="shared" ca="1" si="40"/>
        <v>1</v>
      </c>
    </row>
    <row r="2564" spans="1:19" ht="13.2">
      <c r="A2564" s="1" t="s">
        <v>12958</v>
      </c>
      <c r="B2564" s="1">
        <v>66</v>
      </c>
      <c r="C2564" s="1" t="str">
        <f ca="1">IFERROR(__xludf.DUMMYFUNCTION("GOOGLETRANSLATE(D2564,""en"",""pt"")"),"Pequeno")</f>
        <v>Pequeno</v>
      </c>
      <c r="D2564" s="3">
        <v>44332</v>
      </c>
      <c r="E2564" s="1">
        <v>4</v>
      </c>
      <c r="F2564" s="2" t="str">
        <f ca="1">IFERROR(__xludf.DUMMYFUNCTION("GOOGLETRANSLATE(I2564,""en"",""pt"")"),"Iogurte")</f>
        <v>Iogurte</v>
      </c>
      <c r="G2564" s="1" t="s">
        <v>12959</v>
      </c>
      <c r="H2564" s="1" t="s">
        <v>12548</v>
      </c>
      <c r="I2564" s="1" t="str">
        <f ca="1">IFERROR(__xludf.DUMMYFUNCTION("GOOGLETRANSLATE(O2564,""en"",""pt"")"),"26")</f>
        <v>26</v>
      </c>
      <c r="J2564" s="1" t="str">
        <f ca="1">IFERROR(__xludf.DUMMYFUNCTION("GOOGLETRANSLATE(Q2564,""en"",""pt"")"),"Refrigerado")</f>
        <v>Refrigerado</v>
      </c>
      <c r="K2564" s="3">
        <v>44277</v>
      </c>
      <c r="L2564" s="3">
        <v>44303</v>
      </c>
      <c r="M2564" s="1">
        <v>168</v>
      </c>
      <c r="N2564" s="1" t="s">
        <v>3020</v>
      </c>
      <c r="O2564" s="1" t="s">
        <v>12960</v>
      </c>
      <c r="P2564" s="1">
        <v>39</v>
      </c>
      <c r="Q2564" s="1" t="s">
        <v>12961</v>
      </c>
      <c r="R2564">
        <f t="shared" ca="1" si="40"/>
        <v>0</v>
      </c>
      <c r="S2564">
        <f t="shared" ca="1" si="40"/>
        <v>1</v>
      </c>
    </row>
    <row r="2565" spans="1:19" ht="13.2">
      <c r="A2565" s="1" t="s">
        <v>12962</v>
      </c>
      <c r="B2565" s="1">
        <v>74</v>
      </c>
      <c r="C2565" s="1" t="str">
        <f ca="1">IFERROR(__xludf.DUMMYFUNCTION("GOOGLETRANSLATE(D2565,""en"",""pt"")"),"Médio")</f>
        <v>Médio</v>
      </c>
      <c r="D2565" s="3">
        <v>44916</v>
      </c>
      <c r="E2565" s="1">
        <v>5</v>
      </c>
      <c r="F2565" s="2" t="str">
        <f ca="1">IFERROR(__xludf.DUMMYFUNCTION("GOOGLETRANSLATE(I2565,""en"",""pt"")"),"Sorvete")</f>
        <v>Sorvete</v>
      </c>
      <c r="G2565" s="1" t="s">
        <v>12963</v>
      </c>
      <c r="H2565" s="1" t="s">
        <v>12964</v>
      </c>
      <c r="I2565" s="1" t="str">
        <f ca="1">IFERROR(__xludf.DUMMYFUNCTION("GOOGLETRANSLATE(O2565,""en"",""pt"")"),"29")</f>
        <v>29</v>
      </c>
      <c r="J2565" s="1" t="str">
        <f ca="1">IFERROR(__xludf.DUMMYFUNCTION("GOOGLETRANSLATE(Q2565,""en"",""pt"")"),"Congeladas")</f>
        <v>Congeladas</v>
      </c>
      <c r="K2565" s="3">
        <v>44904</v>
      </c>
      <c r="L2565" s="3">
        <v>44933</v>
      </c>
      <c r="M2565" s="1">
        <v>667</v>
      </c>
      <c r="N2565" s="6">
        <v>45374</v>
      </c>
      <c r="O2565" s="1" t="s">
        <v>12965</v>
      </c>
      <c r="P2565" s="1">
        <v>231</v>
      </c>
      <c r="Q2565" s="1" t="s">
        <v>3511</v>
      </c>
      <c r="R2565">
        <f t="shared" ca="1" si="40"/>
        <v>0</v>
      </c>
      <c r="S2565">
        <f t="shared" ca="1" si="40"/>
        <v>1</v>
      </c>
    </row>
    <row r="2566" spans="1:19" ht="13.2">
      <c r="A2566" s="1" t="s">
        <v>12650</v>
      </c>
      <c r="B2566" s="1">
        <v>56</v>
      </c>
      <c r="C2566" s="1" t="str">
        <f ca="1">IFERROR(__xludf.DUMMYFUNCTION("GOOGLETRANSLATE(D2566,""en"",""pt"")"),"Pequeno")</f>
        <v>Pequeno</v>
      </c>
      <c r="D2566" s="3">
        <v>43568</v>
      </c>
      <c r="E2566" s="1">
        <v>4</v>
      </c>
      <c r="F2566" s="2" t="str">
        <f ca="1">IFERROR(__xludf.DUMMYFUNCTION("GOOGLETRANSLATE(I2566,""en"",""pt"")"),"Iogurte")</f>
        <v>Iogurte</v>
      </c>
      <c r="G2566" s="1" t="s">
        <v>12966</v>
      </c>
      <c r="H2566" s="1" t="s">
        <v>644</v>
      </c>
      <c r="I2566" s="1" t="str">
        <f ca="1">IFERROR(__xludf.DUMMYFUNCTION("GOOGLETRANSLATE(O2566,""en"",""pt"")"),"30")</f>
        <v>30</v>
      </c>
      <c r="J2566" s="1" t="str">
        <f ca="1">IFERROR(__xludf.DUMMYFUNCTION("GOOGLETRANSLATE(Q2566,""en"",""pt"")"),"Refrigerado")</f>
        <v>Refrigerado</v>
      </c>
      <c r="K2566" s="3">
        <v>43518</v>
      </c>
      <c r="L2566" s="3">
        <v>43548</v>
      </c>
      <c r="M2566" s="1">
        <v>101</v>
      </c>
      <c r="N2566" s="6">
        <v>45349</v>
      </c>
      <c r="O2566" s="7">
        <v>302819</v>
      </c>
      <c r="P2566" s="1">
        <v>241</v>
      </c>
      <c r="Q2566" s="1" t="s">
        <v>12967</v>
      </c>
      <c r="R2566">
        <f t="shared" ca="1" si="40"/>
        <v>1</v>
      </c>
      <c r="S2566">
        <f t="shared" ca="1" si="40"/>
        <v>1</v>
      </c>
    </row>
    <row r="2567" spans="1:19" ht="13.2">
      <c r="A2567" s="1" t="s">
        <v>12968</v>
      </c>
      <c r="B2567" s="1">
        <v>34</v>
      </c>
      <c r="C2567" s="1" t="str">
        <f ca="1">IFERROR(__xludf.DUMMYFUNCTION("GOOGLETRANSLATE(D2567,""en"",""pt"")"),"Pequeno")</f>
        <v>Pequeno</v>
      </c>
      <c r="D2567" s="3">
        <v>44546</v>
      </c>
      <c r="E2567" s="1">
        <v>7</v>
      </c>
      <c r="F2567" s="2" t="str">
        <f ca="1">IFERROR(__xludf.DUMMYFUNCTION("GOOGLETRANSLATE(I2567,""en"",""pt"")"),"Lassi")</f>
        <v>Lassi</v>
      </c>
      <c r="G2567" s="1" t="s">
        <v>12969</v>
      </c>
      <c r="H2567" s="1" t="s">
        <v>1057</v>
      </c>
      <c r="I2567" s="1" t="str">
        <f ca="1">IFERROR(__xludf.DUMMYFUNCTION("GOOGLETRANSLATE(O2567,""en"",""pt"")"),"15")</f>
        <v>15</v>
      </c>
      <c r="J2567" s="1" t="str">
        <f ca="1">IFERROR(__xludf.DUMMYFUNCTION("GOOGLETRANSLATE(Q2567,""en"",""pt"")"),"Refrigerado")</f>
        <v>Refrigerado</v>
      </c>
      <c r="K2567" s="3">
        <v>44534</v>
      </c>
      <c r="L2567" s="3">
        <v>44549</v>
      </c>
      <c r="M2567" s="1">
        <v>239</v>
      </c>
      <c r="N2567" s="1" t="s">
        <v>2404</v>
      </c>
      <c r="O2567" s="1" t="s">
        <v>12970</v>
      </c>
      <c r="P2567" s="1">
        <v>645</v>
      </c>
      <c r="Q2567" s="1" t="s">
        <v>12971</v>
      </c>
      <c r="R2567">
        <f t="shared" ca="1" si="40"/>
        <v>0</v>
      </c>
      <c r="S2567">
        <f t="shared" ca="1" si="40"/>
        <v>0</v>
      </c>
    </row>
    <row r="2568" spans="1:19" ht="13.2">
      <c r="A2568" s="1" t="s">
        <v>1951</v>
      </c>
      <c r="B2568" s="1">
        <v>44</v>
      </c>
      <c r="C2568" s="1" t="str">
        <f ca="1">IFERROR(__xludf.DUMMYFUNCTION("GOOGLETRANSLATE(D2568,""en"",""pt"")"),"Pequeno")</f>
        <v>Pequeno</v>
      </c>
      <c r="D2568" s="3">
        <v>44465</v>
      </c>
      <c r="E2568" s="1">
        <v>1</v>
      </c>
      <c r="F2568" s="2" t="str">
        <f ca="1">IFERROR(__xludf.DUMMYFUNCTION("GOOGLETRANSLATE(I2568,""en"",""pt"")"),"Leite")</f>
        <v>Leite</v>
      </c>
      <c r="G2568" s="1" t="s">
        <v>12972</v>
      </c>
      <c r="H2568" s="1" t="s">
        <v>2322</v>
      </c>
      <c r="I2568" s="1" t="str">
        <f ca="1">IFERROR(__xludf.DUMMYFUNCTION("GOOGLETRANSLATE(O2568,""en"",""pt"")"),"2")</f>
        <v>2</v>
      </c>
      <c r="J2568" s="1" t="str">
        <f ca="1">IFERROR(__xludf.DUMMYFUNCTION("GOOGLETRANSLATE(Q2568,""en"",""pt"")"),"Pacote de polietileno")</f>
        <v>Pacote de polietileno</v>
      </c>
      <c r="K2568" s="3">
        <v>44429</v>
      </c>
      <c r="L2568" s="3">
        <v>44431</v>
      </c>
      <c r="M2568" s="1">
        <v>672</v>
      </c>
      <c r="N2568" s="1" t="s">
        <v>6594</v>
      </c>
      <c r="O2568" s="1" t="s">
        <v>12973</v>
      </c>
      <c r="P2568" s="1">
        <v>77</v>
      </c>
      <c r="Q2568" s="1" t="s">
        <v>12974</v>
      </c>
      <c r="R2568">
        <f t="shared" ca="1" si="40"/>
        <v>1</v>
      </c>
      <c r="S2568">
        <f t="shared" ca="1" si="40"/>
        <v>1</v>
      </c>
    </row>
    <row r="2569" spans="1:19" ht="13.2">
      <c r="A2569" s="1" t="s">
        <v>12975</v>
      </c>
      <c r="B2569" s="1">
        <v>37</v>
      </c>
      <c r="C2569" s="1" t="str">
        <f ca="1">IFERROR(__xludf.DUMMYFUNCTION("GOOGLETRANSLATE(D2569,""en"",""pt"")"),"Médio")</f>
        <v>Médio</v>
      </c>
      <c r="D2569" s="3">
        <v>43749</v>
      </c>
      <c r="E2569" s="1">
        <v>4</v>
      </c>
      <c r="F2569" s="2" t="str">
        <f ca="1">IFERROR(__xludf.DUMMYFUNCTION("GOOGLETRANSLATE(I2569,""en"",""pt"")"),"Iogurte")</f>
        <v>Iogurte</v>
      </c>
      <c r="G2569" s="1" t="s">
        <v>12976</v>
      </c>
      <c r="H2569" s="1" t="s">
        <v>2957</v>
      </c>
      <c r="I2569" s="1" t="str">
        <f ca="1">IFERROR(__xludf.DUMMYFUNCTION("GOOGLETRANSLATE(O2569,""en"",""pt"")"),"25")</f>
        <v>25</v>
      </c>
      <c r="J2569" s="1" t="str">
        <f ca="1">IFERROR(__xludf.DUMMYFUNCTION("GOOGLETRANSLATE(Q2569,""en"",""pt"")"),"Refrigerado")</f>
        <v>Refrigerado</v>
      </c>
      <c r="K2569" s="3">
        <v>43695</v>
      </c>
      <c r="L2569" s="3">
        <v>43720</v>
      </c>
      <c r="M2569" s="1">
        <v>52</v>
      </c>
      <c r="N2569" s="1" t="s">
        <v>12977</v>
      </c>
      <c r="O2569" s="7">
        <v>1058565</v>
      </c>
      <c r="P2569" s="1">
        <v>34</v>
      </c>
      <c r="Q2569" s="1" t="s">
        <v>12978</v>
      </c>
      <c r="R2569">
        <f t="shared" ca="1" si="40"/>
        <v>0</v>
      </c>
      <c r="S2569">
        <f t="shared" ca="1" si="40"/>
        <v>1</v>
      </c>
    </row>
    <row r="2570" spans="1:19" ht="13.2">
      <c r="A2570" s="1" t="s">
        <v>12979</v>
      </c>
      <c r="B2570" s="1">
        <v>12</v>
      </c>
      <c r="C2570" s="1" t="str">
        <f ca="1">IFERROR(__xludf.DUMMYFUNCTION("GOOGLETRANSLATE(D2570,""en"",""pt"")"),"Grande")</f>
        <v>Grande</v>
      </c>
      <c r="D2570" s="3">
        <v>43606</v>
      </c>
      <c r="E2570" s="1">
        <v>7</v>
      </c>
      <c r="F2570" s="2" t="str">
        <f ca="1">IFERROR(__xludf.DUMMYFUNCTION("GOOGLETRANSLATE(I2570,""en"",""pt"")"),"Lassi")</f>
        <v>Lassi</v>
      </c>
      <c r="G2570" s="1" t="s">
        <v>12980</v>
      </c>
      <c r="H2570" s="1" t="s">
        <v>2861</v>
      </c>
      <c r="I2570" s="1" t="str">
        <f ca="1">IFERROR(__xludf.DUMMYFUNCTION("GOOGLETRANSLATE(O2570,""en"",""pt"")"),"15")</f>
        <v>15</v>
      </c>
      <c r="J2570" s="1" t="str">
        <f ca="1">IFERROR(__xludf.DUMMYFUNCTION("GOOGLETRANSLATE(Q2570,""en"",""pt"")"),"Refrigerado")</f>
        <v>Refrigerado</v>
      </c>
      <c r="K2570" s="3">
        <v>43550</v>
      </c>
      <c r="L2570" s="3">
        <v>43565</v>
      </c>
      <c r="M2570" s="1">
        <v>366</v>
      </c>
      <c r="N2570" s="1" t="s">
        <v>3365</v>
      </c>
      <c r="O2570" s="1" t="s">
        <v>12981</v>
      </c>
      <c r="P2570" s="1">
        <v>375</v>
      </c>
      <c r="Q2570" s="1" t="s">
        <v>12982</v>
      </c>
      <c r="R2570">
        <f t="shared" ca="1" si="40"/>
        <v>0</v>
      </c>
      <c r="S2570">
        <f t="shared" ca="1" si="40"/>
        <v>0</v>
      </c>
    </row>
    <row r="2571" spans="1:19" ht="13.2">
      <c r="A2571" s="1" t="s">
        <v>11029</v>
      </c>
      <c r="B2571" s="1">
        <v>83</v>
      </c>
      <c r="C2571" s="1" t="str">
        <f ca="1">IFERROR(__xludf.DUMMYFUNCTION("GOOGLETRANSLATE(D2571,""en"",""pt"")"),"Médio")</f>
        <v>Médio</v>
      </c>
      <c r="D2571" s="3">
        <v>44008</v>
      </c>
      <c r="E2571" s="1">
        <v>6</v>
      </c>
      <c r="F2571" s="2" t="str">
        <f ca="1">IFERROR(__xludf.DUMMYFUNCTION("GOOGLETRANSLATE(I2571,""en"",""pt"")"),"Coalhada")</f>
        <v>Coalhada</v>
      </c>
      <c r="G2571" s="1" t="s">
        <v>12983</v>
      </c>
      <c r="H2571" s="1" t="s">
        <v>5134</v>
      </c>
      <c r="I2571" s="1" t="str">
        <f ca="1">IFERROR(__xludf.DUMMYFUNCTION("GOOGLETRANSLATE(O2571,""en"",""pt"")"),"5")</f>
        <v>5</v>
      </c>
      <c r="J2571" s="1" t="str">
        <f ca="1">IFERROR(__xludf.DUMMYFUNCTION("GOOGLETRANSLATE(Q2571,""en"",""pt"")"),"Refrigerado")</f>
        <v>Refrigerado</v>
      </c>
      <c r="K2571" s="3">
        <v>43948</v>
      </c>
      <c r="L2571" s="3">
        <v>43953</v>
      </c>
      <c r="M2571" s="1">
        <v>376</v>
      </c>
      <c r="N2571" s="1" t="s">
        <v>7377</v>
      </c>
      <c r="O2571" s="1" t="s">
        <v>12984</v>
      </c>
      <c r="P2571" s="1">
        <v>528</v>
      </c>
      <c r="Q2571" s="1" t="s">
        <v>12985</v>
      </c>
      <c r="R2571">
        <f t="shared" ca="1" si="40"/>
        <v>1</v>
      </c>
      <c r="S2571">
        <f t="shared" ca="1" si="40"/>
        <v>0</v>
      </c>
    </row>
    <row r="2572" spans="1:19" ht="13.2">
      <c r="A2572" s="1" t="s">
        <v>4230</v>
      </c>
      <c r="B2572" s="1">
        <v>22</v>
      </c>
      <c r="C2572" s="1" t="str">
        <f ca="1">IFERROR(__xludf.DUMMYFUNCTION("GOOGLETRANSLATE(D2572,""en"",""pt"")"),"Médio")</f>
        <v>Médio</v>
      </c>
      <c r="D2572" s="3">
        <v>44584</v>
      </c>
      <c r="E2572" s="1">
        <v>5</v>
      </c>
      <c r="F2572" s="2" t="str">
        <f ca="1">IFERROR(__xludf.DUMMYFUNCTION("GOOGLETRANSLATE(I2572,""en"",""pt"")"),"Sorvete")</f>
        <v>Sorvete</v>
      </c>
      <c r="G2572" s="1" t="s">
        <v>12986</v>
      </c>
      <c r="H2572" s="1" t="s">
        <v>10309</v>
      </c>
      <c r="I2572" s="1" t="str">
        <f ca="1">IFERROR(__xludf.DUMMYFUNCTION("GOOGLETRANSLATE(O2572,""en"",""pt"")"),"26")</f>
        <v>26</v>
      </c>
      <c r="J2572" s="1" t="str">
        <f ca="1">IFERROR(__xludf.DUMMYFUNCTION("GOOGLETRANSLATE(Q2572,""en"",""pt"")"),"Congeladas")</f>
        <v>Congeladas</v>
      </c>
      <c r="K2572" s="3">
        <v>44533</v>
      </c>
      <c r="L2572" s="3">
        <v>44559</v>
      </c>
      <c r="M2572" s="1">
        <v>254</v>
      </c>
      <c r="N2572" s="1" t="s">
        <v>12987</v>
      </c>
      <c r="O2572" s="1" t="s">
        <v>12988</v>
      </c>
      <c r="P2572" s="1">
        <v>126</v>
      </c>
      <c r="Q2572" s="1" t="s">
        <v>9028</v>
      </c>
      <c r="R2572">
        <f t="shared" ca="1" si="40"/>
        <v>0</v>
      </c>
      <c r="S2572">
        <f t="shared" ca="1" si="40"/>
        <v>1</v>
      </c>
    </row>
    <row r="2573" spans="1:19" ht="13.2">
      <c r="A2573" s="1" t="s">
        <v>12989</v>
      </c>
      <c r="B2573" s="1">
        <v>76</v>
      </c>
      <c r="C2573" s="1" t="str">
        <f ca="1">IFERROR(__xludf.DUMMYFUNCTION("GOOGLETRANSLATE(D2573,""en"",""pt"")"),"Pequeno")</f>
        <v>Pequeno</v>
      </c>
      <c r="D2573" s="3">
        <v>43543</v>
      </c>
      <c r="E2573" s="1">
        <v>1</v>
      </c>
      <c r="F2573" s="2" t="str">
        <f ca="1">IFERROR(__xludf.DUMMYFUNCTION("GOOGLETRANSLATE(I2573,""en"",""pt"")"),"Leite")</f>
        <v>Leite</v>
      </c>
      <c r="G2573" s="1" t="s">
        <v>5528</v>
      </c>
      <c r="H2573" s="1" t="s">
        <v>12990</v>
      </c>
      <c r="I2573" s="1" t="str">
        <f ca="1">IFERROR(__xludf.DUMMYFUNCTION("GOOGLETRANSLATE(O2573,""en"",""pt"")"),"1")</f>
        <v>1</v>
      </c>
      <c r="J2573" s="1" t="str">
        <f ca="1">IFERROR(__xludf.DUMMYFUNCTION("GOOGLETRANSLATE(Q2573,""en"",""pt"")"),"Pacote de polietileno")</f>
        <v>Pacote de polietileno</v>
      </c>
      <c r="K2573" s="3">
        <v>43496</v>
      </c>
      <c r="L2573" s="3">
        <v>43497</v>
      </c>
      <c r="M2573" s="1">
        <v>4</v>
      </c>
      <c r="N2573" s="1" t="s">
        <v>5318</v>
      </c>
      <c r="O2573" s="1" t="s">
        <v>602</v>
      </c>
      <c r="P2573" s="1">
        <v>17</v>
      </c>
      <c r="Q2573" s="1" t="s">
        <v>12991</v>
      </c>
      <c r="R2573">
        <f t="shared" ca="1" si="40"/>
        <v>1</v>
      </c>
      <c r="S2573">
        <f t="shared" ca="1" si="40"/>
        <v>1</v>
      </c>
    </row>
    <row r="2574" spans="1:19" ht="13.2">
      <c r="A2574" s="1" t="s">
        <v>12992</v>
      </c>
      <c r="B2574" s="1">
        <v>66</v>
      </c>
      <c r="C2574" s="1" t="str">
        <f ca="1">IFERROR(__xludf.DUMMYFUNCTION("GOOGLETRANSLATE(D2574,""en"",""pt"")"),"Grande")</f>
        <v>Grande</v>
      </c>
      <c r="D2574" s="3">
        <v>44790</v>
      </c>
      <c r="E2574" s="1">
        <v>1</v>
      </c>
      <c r="F2574" s="2" t="str">
        <f ca="1">IFERROR(__xludf.DUMMYFUNCTION("GOOGLETRANSLATE(I2574,""en"",""pt"")"),"Leite")</f>
        <v>Leite</v>
      </c>
      <c r="G2574" s="1" t="s">
        <v>12993</v>
      </c>
      <c r="H2574" s="1" t="s">
        <v>12994</v>
      </c>
      <c r="I2574" s="1" t="str">
        <f ca="1">IFERROR(__xludf.DUMMYFUNCTION("GOOGLETRANSLATE(O2574,""en"",""pt"")"),"21")</f>
        <v>21</v>
      </c>
      <c r="J2574" s="1" t="str">
        <f ca="1">IFERROR(__xludf.DUMMYFUNCTION("GOOGLETRANSLATE(Q2574,""en"",""pt"")"),"Pacote Tetra")</f>
        <v>Pacote Tetra</v>
      </c>
      <c r="K2574" s="3">
        <v>44757</v>
      </c>
      <c r="L2574" s="3">
        <v>44778</v>
      </c>
      <c r="M2574" s="1">
        <v>691</v>
      </c>
      <c r="N2574" s="1" t="s">
        <v>7123</v>
      </c>
      <c r="O2574" s="1" t="s">
        <v>12995</v>
      </c>
      <c r="P2574" s="1">
        <v>100</v>
      </c>
      <c r="Q2574" s="1" t="s">
        <v>7638</v>
      </c>
      <c r="R2574">
        <f t="shared" ca="1" si="40"/>
        <v>0</v>
      </c>
      <c r="S2574">
        <f t="shared" ca="1" si="40"/>
        <v>1</v>
      </c>
    </row>
    <row r="2575" spans="1:19" ht="13.2">
      <c r="A2575" s="1" t="s">
        <v>12996</v>
      </c>
      <c r="B2575" s="1">
        <v>68</v>
      </c>
      <c r="C2575" s="1" t="str">
        <f ca="1">IFERROR(__xludf.DUMMYFUNCTION("GOOGLETRANSLATE(D2575,""en"",""pt"")"),"Médio")</f>
        <v>Médio</v>
      </c>
      <c r="D2575" s="3">
        <v>43789</v>
      </c>
      <c r="E2575" s="1">
        <v>4</v>
      </c>
      <c r="F2575" s="2" t="str">
        <f ca="1">IFERROR(__xludf.DUMMYFUNCTION("GOOGLETRANSLATE(I2575,""en"",""pt"")"),"Iogurte")</f>
        <v>Iogurte</v>
      </c>
      <c r="G2575" s="1" t="s">
        <v>12997</v>
      </c>
      <c r="H2575" s="1" t="s">
        <v>3658</v>
      </c>
      <c r="I2575" s="1" t="str">
        <f ca="1">IFERROR(__xludf.DUMMYFUNCTION("GOOGLETRANSLATE(O2575,""en"",""pt"")"),"23")</f>
        <v>23</v>
      </c>
      <c r="J2575" s="1" t="str">
        <f ca="1">IFERROR(__xludf.DUMMYFUNCTION("GOOGLETRANSLATE(Q2575,""en"",""pt"")"),"Refrigerado")</f>
        <v>Refrigerado</v>
      </c>
      <c r="K2575" s="3">
        <v>43747</v>
      </c>
      <c r="L2575" s="3">
        <v>43770</v>
      </c>
      <c r="M2575" s="1">
        <v>98</v>
      </c>
      <c r="N2575" s="1" t="s">
        <v>12998</v>
      </c>
      <c r="O2575" s="1" t="s">
        <v>12999</v>
      </c>
      <c r="P2575" s="1">
        <v>339</v>
      </c>
      <c r="Q2575" s="1" t="s">
        <v>13000</v>
      </c>
      <c r="R2575">
        <f t="shared" ca="1" si="40"/>
        <v>0</v>
      </c>
      <c r="S2575">
        <f t="shared" ca="1" si="40"/>
        <v>0</v>
      </c>
    </row>
    <row r="2576" spans="1:19" ht="13.2">
      <c r="A2576" s="1" t="s">
        <v>13001</v>
      </c>
      <c r="B2576" s="1">
        <v>51</v>
      </c>
      <c r="C2576" s="1" t="str">
        <f ca="1">IFERROR(__xludf.DUMMYFUNCTION("GOOGLETRANSLATE(D2576,""en"",""pt"")"),"Médio")</f>
        <v>Médio</v>
      </c>
      <c r="D2576" s="3">
        <v>44593</v>
      </c>
      <c r="E2576" s="1">
        <v>8</v>
      </c>
      <c r="F2576" s="2" t="str">
        <f ca="1">IFERROR(__xludf.DUMMYFUNCTION("GOOGLETRANSLATE(I2576,""en"",""pt"")"),"Soro de leite coalhado")</f>
        <v>Soro de leite coalhado</v>
      </c>
      <c r="G2576" s="1" t="s">
        <v>13002</v>
      </c>
      <c r="H2576" s="1" t="s">
        <v>6894</v>
      </c>
      <c r="I2576" s="1" t="str">
        <f ca="1">IFERROR(__xludf.DUMMYFUNCTION("GOOGLETRANSLATE(O2576,""en"",""pt"")"),"12")</f>
        <v>12</v>
      </c>
      <c r="J2576" s="1" t="str">
        <f ca="1">IFERROR(__xludf.DUMMYFUNCTION("GOOGLETRANSLATE(Q2576,""en"",""pt"")"),"Refrigerado")</f>
        <v>Refrigerado</v>
      </c>
      <c r="K2576" s="3">
        <v>44584</v>
      </c>
      <c r="L2576" s="3">
        <v>44596</v>
      </c>
      <c r="M2576" s="1">
        <v>539</v>
      </c>
      <c r="N2576" s="1" t="s">
        <v>13003</v>
      </c>
      <c r="O2576" s="1" t="s">
        <v>13004</v>
      </c>
      <c r="P2576" s="1">
        <v>217</v>
      </c>
      <c r="Q2576" s="1" t="s">
        <v>13005</v>
      </c>
      <c r="R2576">
        <f t="shared" ca="1" si="40"/>
        <v>1</v>
      </c>
      <c r="S2576">
        <f t="shared" ca="1" si="40"/>
        <v>1</v>
      </c>
    </row>
    <row r="2577" spans="1:19" ht="13.2">
      <c r="A2577" s="1" t="s">
        <v>6243</v>
      </c>
      <c r="B2577" s="1">
        <v>61</v>
      </c>
      <c r="C2577" s="1" t="str">
        <f ca="1">IFERROR(__xludf.DUMMYFUNCTION("GOOGLETRANSLATE(D2577,""en"",""pt"")"),"Grande")</f>
        <v>Grande</v>
      </c>
      <c r="D2577" s="3">
        <v>43644</v>
      </c>
      <c r="E2577" s="1">
        <v>8</v>
      </c>
      <c r="F2577" s="2" t="str">
        <f ca="1">IFERROR(__xludf.DUMMYFUNCTION("GOOGLETRANSLATE(I2577,""en"",""pt"")"),"Soro de leite coalhado")</f>
        <v>Soro de leite coalhado</v>
      </c>
      <c r="G2577" s="1" t="s">
        <v>13006</v>
      </c>
      <c r="H2577" s="1" t="s">
        <v>1023</v>
      </c>
      <c r="I2577" s="1" t="str">
        <f ca="1">IFERROR(__xludf.DUMMYFUNCTION("GOOGLETRANSLATE(O2577,""en"",""pt"")"),"12")</f>
        <v>12</v>
      </c>
      <c r="J2577" s="1" t="str">
        <f ca="1">IFERROR(__xludf.DUMMYFUNCTION("GOOGLETRANSLATE(Q2577,""en"",""pt"")"),"Refrigerado")</f>
        <v>Refrigerado</v>
      </c>
      <c r="K2577" s="3">
        <v>43618</v>
      </c>
      <c r="L2577" s="3">
        <v>43630</v>
      </c>
      <c r="M2577" s="1">
        <v>653</v>
      </c>
      <c r="N2577" s="1" t="s">
        <v>8184</v>
      </c>
      <c r="O2577" s="1" t="s">
        <v>13007</v>
      </c>
      <c r="P2577" s="1">
        <v>210</v>
      </c>
      <c r="Q2577" s="1" t="s">
        <v>8366</v>
      </c>
      <c r="R2577">
        <f t="shared" ca="1" si="40"/>
        <v>0</v>
      </c>
      <c r="S2577">
        <f t="shared" ca="1" si="40"/>
        <v>0</v>
      </c>
    </row>
    <row r="2578" spans="1:19" ht="13.2">
      <c r="A2578" s="1" t="s">
        <v>12870</v>
      </c>
      <c r="B2578" s="1">
        <v>19</v>
      </c>
      <c r="C2578" s="1" t="str">
        <f ca="1">IFERROR(__xludf.DUMMYFUNCTION("GOOGLETRANSLATE(D2578,""en"",""pt"")"),"Grande")</f>
        <v>Grande</v>
      </c>
      <c r="D2578" s="3">
        <v>43748</v>
      </c>
      <c r="E2578" s="1">
        <v>7</v>
      </c>
      <c r="F2578" s="2" t="str">
        <f ca="1">IFERROR(__xludf.DUMMYFUNCTION("GOOGLETRANSLATE(I2578,""en"",""pt"")"),"Lassi")</f>
        <v>Lassi</v>
      </c>
      <c r="G2578" s="1" t="s">
        <v>13008</v>
      </c>
      <c r="H2578" s="1" t="s">
        <v>6747</v>
      </c>
      <c r="I2578" s="1" t="str">
        <f ca="1">IFERROR(__xludf.DUMMYFUNCTION("GOOGLETRANSLATE(O2578,""en"",""pt"")"),"18")</f>
        <v>18</v>
      </c>
      <c r="J2578" s="1" t="str">
        <f ca="1">IFERROR(__xludf.DUMMYFUNCTION("GOOGLETRANSLATE(Q2578,""en"",""pt"")"),"Refrigerado")</f>
        <v>Refrigerado</v>
      </c>
      <c r="K2578" s="3">
        <v>43697</v>
      </c>
      <c r="L2578" s="3">
        <v>43715</v>
      </c>
      <c r="M2578" s="1">
        <v>74</v>
      </c>
      <c r="N2578" s="1" t="s">
        <v>1380</v>
      </c>
      <c r="O2578" s="7">
        <v>547348</v>
      </c>
      <c r="P2578" s="1">
        <v>226</v>
      </c>
      <c r="Q2578" s="1" t="s">
        <v>8455</v>
      </c>
      <c r="R2578">
        <f t="shared" ca="1" si="40"/>
        <v>0</v>
      </c>
      <c r="S2578">
        <f t="shared" ca="1" si="40"/>
        <v>1</v>
      </c>
    </row>
    <row r="2579" spans="1:19" ht="13.2">
      <c r="A2579" s="1" t="s">
        <v>13009</v>
      </c>
      <c r="B2579" s="1">
        <v>98</v>
      </c>
      <c r="C2579" s="1" t="str">
        <f ca="1">IFERROR(__xludf.DUMMYFUNCTION("GOOGLETRANSLATE(D2579,""en"",""pt"")"),"Grande")</f>
        <v>Grande</v>
      </c>
      <c r="D2579" s="3">
        <v>43622</v>
      </c>
      <c r="E2579" s="1">
        <v>6</v>
      </c>
      <c r="F2579" s="2" t="str">
        <f ca="1">IFERROR(__xludf.DUMMYFUNCTION("GOOGLETRANSLATE(I2579,""en"",""pt"")"),"Coalhada")</f>
        <v>Coalhada</v>
      </c>
      <c r="G2579" s="1" t="s">
        <v>13010</v>
      </c>
      <c r="H2579" s="1" t="s">
        <v>13011</v>
      </c>
      <c r="I2579" s="1" t="str">
        <f ca="1">IFERROR(__xludf.DUMMYFUNCTION("GOOGLETRANSLATE(O2579,""en"",""pt"")"),"6")</f>
        <v>6</v>
      </c>
      <c r="J2579" s="1" t="str">
        <f ca="1">IFERROR(__xludf.DUMMYFUNCTION("GOOGLETRANSLATE(Q2579,""en"",""pt"")"),"Refrigerado")</f>
        <v>Refrigerado</v>
      </c>
      <c r="K2579" s="3">
        <v>43616</v>
      </c>
      <c r="L2579" s="3">
        <v>43622</v>
      </c>
      <c r="M2579" s="1">
        <v>820</v>
      </c>
      <c r="N2579" s="1" t="s">
        <v>13012</v>
      </c>
      <c r="O2579" s="1" t="s">
        <v>13013</v>
      </c>
      <c r="P2579" s="1">
        <v>111</v>
      </c>
      <c r="Q2579" s="1" t="s">
        <v>13015</v>
      </c>
      <c r="R2579">
        <f t="shared" ca="1" si="40"/>
        <v>1</v>
      </c>
      <c r="S2579">
        <f t="shared" ca="1" si="40"/>
        <v>1</v>
      </c>
    </row>
    <row r="2580" spans="1:19" ht="13.2">
      <c r="A2580" s="1" t="s">
        <v>13016</v>
      </c>
      <c r="B2580" s="1">
        <v>41</v>
      </c>
      <c r="C2580" s="1" t="str">
        <f ca="1">IFERROR(__xludf.DUMMYFUNCTION("GOOGLETRANSLATE(D2580,""en"",""pt"")"),"Médio")</f>
        <v>Médio</v>
      </c>
      <c r="D2580" s="3">
        <v>43522</v>
      </c>
      <c r="E2580" s="1">
        <v>7</v>
      </c>
      <c r="F2580" s="2" t="str">
        <f ca="1">IFERROR(__xludf.DUMMYFUNCTION("GOOGLETRANSLATE(I2580,""en"",""pt"")"),"Lassi")</f>
        <v>Lassi</v>
      </c>
      <c r="G2580" s="1" t="s">
        <v>13017</v>
      </c>
      <c r="H2580" s="1" t="s">
        <v>4741</v>
      </c>
      <c r="I2580" s="1" t="str">
        <f ca="1">IFERROR(__xludf.DUMMYFUNCTION("GOOGLETRANSLATE(O2580,""en"",""pt"")"),"16")</f>
        <v>16</v>
      </c>
      <c r="J2580" s="1" t="str">
        <f ca="1">IFERROR(__xludf.DUMMYFUNCTION("GOOGLETRANSLATE(Q2580,""en"",""pt"")"),"Refrigerado")</f>
        <v>Refrigerado</v>
      </c>
      <c r="K2580" s="3">
        <v>43496</v>
      </c>
      <c r="L2580" s="3">
        <v>43512</v>
      </c>
      <c r="M2580" s="1">
        <v>605</v>
      </c>
      <c r="N2580" s="1" t="s">
        <v>7183</v>
      </c>
      <c r="O2580" s="1" t="s">
        <v>13018</v>
      </c>
      <c r="P2580" s="1">
        <v>292</v>
      </c>
      <c r="Q2580" s="1" t="s">
        <v>1606</v>
      </c>
      <c r="R2580">
        <f t="shared" ca="1" si="40"/>
        <v>0</v>
      </c>
      <c r="S2580">
        <f t="shared" ca="1" si="40"/>
        <v>1</v>
      </c>
    </row>
    <row r="2581" spans="1:19" ht="13.2">
      <c r="A2581" s="1" t="s">
        <v>13019</v>
      </c>
      <c r="B2581" s="1">
        <v>78</v>
      </c>
      <c r="C2581" s="1" t="str">
        <f ca="1">IFERROR(__xludf.DUMMYFUNCTION("GOOGLETRANSLATE(D2581,""en"",""pt"")"),"Médio")</f>
        <v>Médio</v>
      </c>
      <c r="D2581" s="3">
        <v>43797</v>
      </c>
      <c r="E2581" s="1">
        <v>9</v>
      </c>
      <c r="F2581" s="2" t="str">
        <f ca="1">IFERROR(__xludf.DUMMYFUNCTION("GOOGLETRANSLATE(I2581,""en"",""pt"")"),"Painel")</f>
        <v>Painel</v>
      </c>
      <c r="G2581" s="1" t="s">
        <v>13020</v>
      </c>
      <c r="H2581" s="1" t="s">
        <v>2186</v>
      </c>
      <c r="I2581" s="1" t="str">
        <f ca="1">IFERROR(__xludf.DUMMYFUNCTION("GOOGLETRANSLATE(O2581,""en"",""pt"")"),"11")</f>
        <v>11</v>
      </c>
      <c r="J2581" s="1" t="str">
        <f ca="1">IFERROR(__xludf.DUMMYFUNCTION("GOOGLETRANSLATE(Q2581,""en"",""pt"")"),"Refrigerado")</f>
        <v>Refrigerado</v>
      </c>
      <c r="K2581" s="3">
        <v>43783</v>
      </c>
      <c r="L2581" s="3">
        <v>43794</v>
      </c>
      <c r="M2581" s="1">
        <v>517</v>
      </c>
      <c r="N2581" s="1" t="s">
        <v>180</v>
      </c>
      <c r="O2581" s="1" t="s">
        <v>13021</v>
      </c>
      <c r="P2581" s="1">
        <v>81</v>
      </c>
      <c r="Q2581" s="1" t="s">
        <v>13022</v>
      </c>
      <c r="R2581">
        <f t="shared" ca="1" si="40"/>
        <v>1</v>
      </c>
      <c r="S2581">
        <f t="shared" ca="1" si="40"/>
        <v>0</v>
      </c>
    </row>
    <row r="2582" spans="1:19" ht="13.2">
      <c r="A2582" s="1" t="s">
        <v>13023</v>
      </c>
      <c r="B2582" s="1">
        <v>55</v>
      </c>
      <c r="C2582" s="1" t="str">
        <f ca="1">IFERROR(__xludf.DUMMYFUNCTION("GOOGLETRANSLATE(D2582,""en"",""pt"")"),"Médio")</f>
        <v>Médio</v>
      </c>
      <c r="D2582" s="3">
        <v>44425</v>
      </c>
      <c r="E2582" s="1">
        <v>7</v>
      </c>
      <c r="F2582" s="2" t="str">
        <f ca="1">IFERROR(__xludf.DUMMYFUNCTION("GOOGLETRANSLATE(I2582,""en"",""pt"")"),"Lassi")</f>
        <v>Lassi</v>
      </c>
      <c r="G2582" s="1" t="s">
        <v>13024</v>
      </c>
      <c r="H2582" s="1" t="s">
        <v>2984</v>
      </c>
      <c r="I2582" s="1" t="str">
        <f ca="1">IFERROR(__xludf.DUMMYFUNCTION("GOOGLETRANSLATE(O2582,""en"",""pt"")"),"15")</f>
        <v>15</v>
      </c>
      <c r="J2582" s="1" t="str">
        <f ca="1">IFERROR(__xludf.DUMMYFUNCTION("GOOGLETRANSLATE(Q2582,""en"",""pt"")"),"Refrigerado")</f>
        <v>Refrigerado</v>
      </c>
      <c r="K2582" s="3">
        <v>44398</v>
      </c>
      <c r="L2582" s="3">
        <v>44413</v>
      </c>
      <c r="M2582" s="1">
        <v>258</v>
      </c>
      <c r="N2582" s="1" t="s">
        <v>13025</v>
      </c>
      <c r="O2582" s="5">
        <v>827246</v>
      </c>
      <c r="P2582" s="1">
        <v>36</v>
      </c>
      <c r="Q2582" s="1" t="s">
        <v>13026</v>
      </c>
      <c r="R2582">
        <f t="shared" ca="1" si="40"/>
        <v>1</v>
      </c>
      <c r="S2582">
        <f t="shared" ca="1" si="40"/>
        <v>0</v>
      </c>
    </row>
    <row r="2583" spans="1:19" ht="13.2">
      <c r="A2583" s="1" t="s">
        <v>3054</v>
      </c>
      <c r="B2583" s="1">
        <v>39</v>
      </c>
      <c r="C2583" s="1" t="str">
        <f ca="1">IFERROR(__xludf.DUMMYFUNCTION("GOOGLETRANSLATE(D2583,""en"",""pt"")"),"Pequeno")</f>
        <v>Pequeno</v>
      </c>
      <c r="D2583" s="3">
        <v>44185</v>
      </c>
      <c r="E2583" s="1">
        <v>2</v>
      </c>
      <c r="F2583" s="2" t="str">
        <f ca="1">IFERROR(__xludf.DUMMYFUNCTION("GOOGLETRANSLATE(I2583,""en"",""pt"")"),"Manteiga")</f>
        <v>Manteiga</v>
      </c>
      <c r="G2583" s="1" t="s">
        <v>287</v>
      </c>
      <c r="H2583" s="1" t="s">
        <v>13027</v>
      </c>
      <c r="I2583" s="1" t="str">
        <f ca="1">IFERROR(__xludf.DUMMYFUNCTION("GOOGLETRANSLATE(O2583,""en"",""pt"")"),"34")</f>
        <v>34</v>
      </c>
      <c r="J2583" s="1" t="str">
        <f ca="1">IFERROR(__xludf.DUMMYFUNCTION("GOOGLETRANSLATE(Q2583,""en"",""pt"")"),"Congeladas")</f>
        <v>Congeladas</v>
      </c>
      <c r="K2583" s="3">
        <v>44130</v>
      </c>
      <c r="L2583" s="3">
        <v>44164</v>
      </c>
      <c r="M2583" s="1">
        <v>29</v>
      </c>
      <c r="N2583" s="1" t="s">
        <v>13028</v>
      </c>
      <c r="O2583" s="1" t="s">
        <v>13029</v>
      </c>
      <c r="P2583" s="1">
        <v>303</v>
      </c>
      <c r="Q2583" s="1" t="s">
        <v>13031</v>
      </c>
      <c r="R2583">
        <f t="shared" ca="1" si="40"/>
        <v>1</v>
      </c>
      <c r="S2583">
        <f t="shared" ca="1" si="40"/>
        <v>0</v>
      </c>
    </row>
    <row r="2584" spans="1:19" ht="13.2">
      <c r="A2584" s="1" t="s">
        <v>13032</v>
      </c>
      <c r="B2584" s="1">
        <v>85</v>
      </c>
      <c r="C2584" s="1" t="str">
        <f ca="1">IFERROR(__xludf.DUMMYFUNCTION("GOOGLETRANSLATE(D2584,""en"",""pt"")"),"Médio")</f>
        <v>Médio</v>
      </c>
      <c r="D2584" s="3">
        <v>44476</v>
      </c>
      <c r="E2584" s="1">
        <v>10</v>
      </c>
      <c r="F2584" s="2" t="str">
        <f ca="1">IFERROR(__xludf.DUMMYFUNCTION("GOOGLETRANSLATE(I2584,""en"",""pt"")"),"ghee")</f>
        <v>ghee</v>
      </c>
      <c r="G2584" s="1" t="s">
        <v>13033</v>
      </c>
      <c r="H2584" s="1" t="s">
        <v>9862</v>
      </c>
      <c r="I2584" s="1" t="str">
        <f ca="1">IFERROR(__xludf.DUMMYFUNCTION("GOOGLETRANSLATE(O2584,""en"",""pt"")"),"132")</f>
        <v>132</v>
      </c>
      <c r="J2584" s="1" t="str">
        <f ca="1">IFERROR(__xludf.DUMMYFUNCTION("GOOGLETRANSLATE(Q2584,""en"",""pt"")"),"Ambiente")</f>
        <v>Ambiente</v>
      </c>
      <c r="K2584" s="3">
        <v>44456</v>
      </c>
      <c r="L2584" s="3">
        <v>44588</v>
      </c>
      <c r="M2584" s="1">
        <v>142</v>
      </c>
      <c r="N2584" s="1" t="s">
        <v>4892</v>
      </c>
      <c r="O2584" s="1" t="s">
        <v>13034</v>
      </c>
      <c r="P2584" s="1">
        <v>133</v>
      </c>
      <c r="Q2584" s="1" t="s">
        <v>2439</v>
      </c>
      <c r="R2584">
        <f t="shared" ca="1" si="40"/>
        <v>0</v>
      </c>
      <c r="S2584">
        <f t="shared" ca="1" si="40"/>
        <v>1</v>
      </c>
    </row>
    <row r="2585" spans="1:19" ht="13.2">
      <c r="A2585" s="1" t="s">
        <v>13035</v>
      </c>
      <c r="B2585" s="1">
        <v>34</v>
      </c>
      <c r="C2585" s="1" t="str">
        <f ca="1">IFERROR(__xludf.DUMMYFUNCTION("GOOGLETRANSLATE(D2585,""en"",""pt"")"),"Médio")</f>
        <v>Médio</v>
      </c>
      <c r="D2585" s="3">
        <v>44785</v>
      </c>
      <c r="E2585" s="1">
        <v>4</v>
      </c>
      <c r="F2585" s="2" t="str">
        <f ca="1">IFERROR(__xludf.DUMMYFUNCTION("GOOGLETRANSLATE(I2585,""en"",""pt"")"),"Iogurte")</f>
        <v>Iogurte</v>
      </c>
      <c r="G2585" s="1" t="s">
        <v>13036</v>
      </c>
      <c r="H2585" s="1" t="s">
        <v>13037</v>
      </c>
      <c r="I2585" s="1" t="str">
        <f ca="1">IFERROR(__xludf.DUMMYFUNCTION("GOOGLETRANSLATE(O2585,""en"",""pt"")"),"29")</f>
        <v>29</v>
      </c>
      <c r="J2585" s="1" t="str">
        <f ca="1">IFERROR(__xludf.DUMMYFUNCTION("GOOGLETRANSLATE(Q2585,""en"",""pt"")"),"Congeladas")</f>
        <v>Congeladas</v>
      </c>
      <c r="K2585" s="3">
        <v>44742</v>
      </c>
      <c r="L2585" s="3">
        <v>44771</v>
      </c>
      <c r="M2585" s="1">
        <v>86</v>
      </c>
      <c r="N2585" s="1" t="s">
        <v>2696</v>
      </c>
      <c r="O2585" s="1" t="s">
        <v>13038</v>
      </c>
      <c r="P2585" s="1">
        <v>494</v>
      </c>
      <c r="Q2585" s="1" t="s">
        <v>13039</v>
      </c>
      <c r="R2585">
        <f t="shared" ca="1" si="40"/>
        <v>0</v>
      </c>
      <c r="S2585">
        <f t="shared" ca="1" si="40"/>
        <v>0</v>
      </c>
    </row>
    <row r="2586" spans="1:19" ht="13.2">
      <c r="A2586" s="1" t="s">
        <v>13040</v>
      </c>
      <c r="B2586" s="1">
        <v>26</v>
      </c>
      <c r="C2586" s="1" t="str">
        <f ca="1">IFERROR(__xludf.DUMMYFUNCTION("GOOGLETRANSLATE(D2586,""en"",""pt"")"),"Médio")</f>
        <v>Médio</v>
      </c>
      <c r="D2586" s="3">
        <v>43837</v>
      </c>
      <c r="E2586" s="1">
        <v>4</v>
      </c>
      <c r="F2586" s="2" t="str">
        <f ca="1">IFERROR(__xludf.DUMMYFUNCTION("GOOGLETRANSLATE(I2586,""en"",""pt"")"),"Iogurte")</f>
        <v>Iogurte</v>
      </c>
      <c r="G2586" s="1" t="s">
        <v>13041</v>
      </c>
      <c r="H2586" s="1" t="s">
        <v>4114</v>
      </c>
      <c r="I2586" s="1" t="str">
        <f ca="1">IFERROR(__xludf.DUMMYFUNCTION("GOOGLETRANSLATE(O2586,""en"",""pt"")"),"22")</f>
        <v>22</v>
      </c>
      <c r="J2586" s="1" t="str">
        <f ca="1">IFERROR(__xludf.DUMMYFUNCTION("GOOGLETRANSLATE(Q2586,""en"",""pt"")"),"Congeladas")</f>
        <v>Congeladas</v>
      </c>
      <c r="K2586" s="3">
        <v>43799</v>
      </c>
      <c r="L2586" s="3">
        <v>43821</v>
      </c>
      <c r="M2586" s="1">
        <v>4</v>
      </c>
      <c r="N2586" s="6">
        <v>45313</v>
      </c>
      <c r="O2586" s="1" t="s">
        <v>8247</v>
      </c>
      <c r="P2586" s="1">
        <v>99</v>
      </c>
      <c r="Q2586" s="1" t="s">
        <v>13042</v>
      </c>
      <c r="R2586">
        <f t="shared" ca="1" si="40"/>
        <v>0</v>
      </c>
      <c r="S2586">
        <f t="shared" ca="1" si="40"/>
        <v>1</v>
      </c>
    </row>
    <row r="2587" spans="1:19" ht="13.2">
      <c r="A2587" s="1" t="s">
        <v>13043</v>
      </c>
      <c r="B2587" s="1">
        <v>63</v>
      </c>
      <c r="C2587" s="1" t="str">
        <f ca="1">IFERROR(__xludf.DUMMYFUNCTION("GOOGLETRANSLATE(D2587,""en"",""pt"")"),"Médio")</f>
        <v>Médio</v>
      </c>
      <c r="D2587" s="3">
        <v>44063</v>
      </c>
      <c r="E2587" s="1">
        <v>3</v>
      </c>
      <c r="F2587" s="2" t="str">
        <f ca="1">IFERROR(__xludf.DUMMYFUNCTION("GOOGLETRANSLATE(I2587,""en"",""pt"")"),"Queijo")</f>
        <v>Queijo</v>
      </c>
      <c r="G2587" s="1" t="s">
        <v>13044</v>
      </c>
      <c r="H2587" s="1" t="s">
        <v>9826</v>
      </c>
      <c r="I2587" s="1" t="str">
        <f ca="1">IFERROR(__xludf.DUMMYFUNCTION("GOOGLETRANSLATE(O2587,""en"",""pt"")"),"42")</f>
        <v>42</v>
      </c>
      <c r="J2587" s="1" t="str">
        <f ca="1">IFERROR(__xludf.DUMMYFUNCTION("GOOGLETRANSLATE(Q2587,""en"",""pt"")"),"Refrigerado")</f>
        <v>Refrigerado</v>
      </c>
      <c r="K2587" s="3">
        <v>44039</v>
      </c>
      <c r="L2587" s="3">
        <v>44081</v>
      </c>
      <c r="M2587" s="1">
        <v>324</v>
      </c>
      <c r="N2587" s="1" t="s">
        <v>5821</v>
      </c>
      <c r="O2587" s="1" t="s">
        <v>13045</v>
      </c>
      <c r="P2587" s="1">
        <v>16</v>
      </c>
      <c r="Q2587" s="1" t="s">
        <v>13046</v>
      </c>
      <c r="R2587">
        <f t="shared" ca="1" si="40"/>
        <v>1</v>
      </c>
      <c r="S2587">
        <f t="shared" ca="1" si="40"/>
        <v>1</v>
      </c>
    </row>
    <row r="2588" spans="1:19" ht="13.2">
      <c r="A2588" s="1" t="s">
        <v>13047</v>
      </c>
      <c r="B2588" s="1">
        <v>95</v>
      </c>
      <c r="C2588" s="1" t="str">
        <f ca="1">IFERROR(__xludf.DUMMYFUNCTION("GOOGLETRANSLATE(D2588,""en"",""pt"")"),"Grande")</f>
        <v>Grande</v>
      </c>
      <c r="D2588" s="3">
        <v>44297</v>
      </c>
      <c r="E2588" s="1">
        <v>4</v>
      </c>
      <c r="F2588" s="2" t="str">
        <f ca="1">IFERROR(__xludf.DUMMYFUNCTION("GOOGLETRANSLATE(I2588,""en"",""pt"")"),"Iogurte")</f>
        <v>Iogurte</v>
      </c>
      <c r="G2588" s="1" t="s">
        <v>10271</v>
      </c>
      <c r="H2588" s="4">
        <v>45310</v>
      </c>
      <c r="I2588" s="1" t="str">
        <f ca="1">IFERROR(__xludf.DUMMYFUNCTION("GOOGLETRANSLATE(O2588,""en"",""pt"")"),"28")</f>
        <v>28</v>
      </c>
      <c r="J2588" s="1" t="str">
        <f ca="1">IFERROR(__xludf.DUMMYFUNCTION("GOOGLETRANSLATE(Q2588,""en"",""pt"")"),"Congeladas")</f>
        <v>Congeladas</v>
      </c>
      <c r="K2588" s="3">
        <v>44256</v>
      </c>
      <c r="L2588" s="3">
        <v>44284</v>
      </c>
      <c r="M2588" s="1">
        <v>74</v>
      </c>
      <c r="N2588" s="4">
        <v>45556</v>
      </c>
      <c r="O2588" s="5" t="s">
        <v>13048</v>
      </c>
      <c r="P2588" s="1">
        <v>11</v>
      </c>
      <c r="Q2588" s="1" t="s">
        <v>13049</v>
      </c>
      <c r="R2588">
        <f t="shared" ca="1" si="40"/>
        <v>1</v>
      </c>
      <c r="S2588">
        <f t="shared" ca="1" si="40"/>
        <v>1</v>
      </c>
    </row>
    <row r="2589" spans="1:19" ht="13.2">
      <c r="A2589" s="1" t="s">
        <v>13050</v>
      </c>
      <c r="B2589" s="1">
        <v>67</v>
      </c>
      <c r="C2589" s="1" t="str">
        <f ca="1">IFERROR(__xludf.DUMMYFUNCTION("GOOGLETRANSLATE(D2589,""en"",""pt"")"),"Grande")</f>
        <v>Grande</v>
      </c>
      <c r="D2589" s="3">
        <v>43778</v>
      </c>
      <c r="E2589" s="1">
        <v>7</v>
      </c>
      <c r="F2589" s="2" t="str">
        <f ca="1">IFERROR(__xludf.DUMMYFUNCTION("GOOGLETRANSLATE(I2589,""en"",""pt"")"),"Lassi")</f>
        <v>Lassi</v>
      </c>
      <c r="G2589" s="1" t="s">
        <v>13051</v>
      </c>
      <c r="H2589" s="1" t="s">
        <v>13052</v>
      </c>
      <c r="I2589" s="1" t="str">
        <f ca="1">IFERROR(__xludf.DUMMYFUNCTION("GOOGLETRANSLATE(O2589,""en"",""pt"")"),"17")</f>
        <v>17</v>
      </c>
      <c r="J2589" s="1" t="str">
        <f ca="1">IFERROR(__xludf.DUMMYFUNCTION("GOOGLETRANSLATE(Q2589,""en"",""pt"")"),"Refrigerado")</f>
        <v>Refrigerado</v>
      </c>
      <c r="K2589" s="3">
        <v>43741</v>
      </c>
      <c r="L2589" s="3">
        <v>43758</v>
      </c>
      <c r="M2589" s="1">
        <v>46</v>
      </c>
      <c r="N2589" s="1" t="s">
        <v>13053</v>
      </c>
      <c r="O2589" s="1" t="s">
        <v>13054</v>
      </c>
      <c r="P2589" s="1">
        <v>213</v>
      </c>
      <c r="Q2589" s="1" t="s">
        <v>13055</v>
      </c>
      <c r="R2589">
        <f t="shared" ca="1" si="40"/>
        <v>1</v>
      </c>
      <c r="S2589">
        <f t="shared" ca="1" si="40"/>
        <v>1</v>
      </c>
    </row>
    <row r="2590" spans="1:19" ht="13.2">
      <c r="A2590" s="1" t="s">
        <v>13056</v>
      </c>
      <c r="B2590" s="1">
        <v>13</v>
      </c>
      <c r="C2590" s="1" t="str">
        <f ca="1">IFERROR(__xludf.DUMMYFUNCTION("GOOGLETRANSLATE(D2590,""en"",""pt"")"),"Pequeno")</f>
        <v>Pequeno</v>
      </c>
      <c r="D2590" s="3">
        <v>43898</v>
      </c>
      <c r="E2590" s="1">
        <v>2</v>
      </c>
      <c r="F2590" s="2" t="str">
        <f ca="1">IFERROR(__xludf.DUMMYFUNCTION("GOOGLETRANSLATE(I2590,""en"",""pt"")"),"Manteiga")</f>
        <v>Manteiga</v>
      </c>
      <c r="G2590" s="1" t="s">
        <v>13057</v>
      </c>
      <c r="H2590" s="1" t="s">
        <v>13058</v>
      </c>
      <c r="I2590" s="1" t="str">
        <f ca="1">IFERROR(__xludf.DUMMYFUNCTION("GOOGLETRANSLATE(O2590,""en"",""pt"")"),"26")</f>
        <v>26</v>
      </c>
      <c r="J2590" s="1" t="str">
        <f ca="1">IFERROR(__xludf.DUMMYFUNCTION("GOOGLETRANSLATE(Q2590,""en"",""pt"")"),"Congeladas")</f>
        <v>Congeladas</v>
      </c>
      <c r="K2590" s="3">
        <v>43851</v>
      </c>
      <c r="L2590" s="3">
        <v>43877</v>
      </c>
      <c r="M2590" s="1">
        <v>361</v>
      </c>
      <c r="N2590" s="1" t="s">
        <v>13059</v>
      </c>
      <c r="O2590" s="1" t="s">
        <v>13060</v>
      </c>
      <c r="P2590" s="1">
        <v>362</v>
      </c>
      <c r="Q2590" s="1" t="s">
        <v>13062</v>
      </c>
      <c r="R2590">
        <f t="shared" ca="1" si="40"/>
        <v>1</v>
      </c>
      <c r="S2590">
        <f t="shared" ca="1" si="40"/>
        <v>0</v>
      </c>
    </row>
    <row r="2591" spans="1:19" ht="13.2">
      <c r="A2591" s="1" t="s">
        <v>13063</v>
      </c>
      <c r="B2591" s="1">
        <v>27</v>
      </c>
      <c r="C2591" s="1" t="str">
        <f ca="1">IFERROR(__xludf.DUMMYFUNCTION("GOOGLETRANSLATE(D2591,""en"",""pt"")"),"Médio")</f>
        <v>Médio</v>
      </c>
      <c r="D2591" s="3">
        <v>43968</v>
      </c>
      <c r="E2591" s="1">
        <v>8</v>
      </c>
      <c r="F2591" s="2" t="str">
        <f ca="1">IFERROR(__xludf.DUMMYFUNCTION("GOOGLETRANSLATE(I2591,""en"",""pt"")"),"Soro de leite coalhado")</f>
        <v>Soro de leite coalhado</v>
      </c>
      <c r="G2591" s="1" t="s">
        <v>3166</v>
      </c>
      <c r="H2591" s="1" t="s">
        <v>12956</v>
      </c>
      <c r="I2591" s="1" t="str">
        <f ca="1">IFERROR(__xludf.DUMMYFUNCTION("GOOGLETRANSLATE(O2591,""en"",""pt"")"),"10")</f>
        <v>10</v>
      </c>
      <c r="J2591" s="1" t="str">
        <f ca="1">IFERROR(__xludf.DUMMYFUNCTION("GOOGLETRANSLATE(Q2591,""en"",""pt"")"),"Refrigerado")</f>
        <v>Refrigerado</v>
      </c>
      <c r="K2591" s="3">
        <v>43932</v>
      </c>
      <c r="L2591" s="3">
        <v>43942</v>
      </c>
      <c r="M2591" s="1">
        <v>6</v>
      </c>
      <c r="N2591" s="1" t="s">
        <v>13064</v>
      </c>
      <c r="O2591" s="1" t="s">
        <v>13065</v>
      </c>
      <c r="P2591" s="1">
        <v>44</v>
      </c>
      <c r="Q2591" s="1" t="s">
        <v>13066</v>
      </c>
      <c r="R2591">
        <f t="shared" ca="1" si="40"/>
        <v>1</v>
      </c>
      <c r="S2591">
        <f t="shared" ca="1" si="40"/>
        <v>0</v>
      </c>
    </row>
    <row r="2592" spans="1:19" ht="13.2">
      <c r="A2592" s="1" t="s">
        <v>13067</v>
      </c>
      <c r="B2592" s="1">
        <v>61</v>
      </c>
      <c r="C2592" s="1" t="str">
        <f ca="1">IFERROR(__xludf.DUMMYFUNCTION("GOOGLETRANSLATE(D2592,""en"",""pt"")"),"Pequeno")</f>
        <v>Pequeno</v>
      </c>
      <c r="D2592" s="3">
        <v>43877</v>
      </c>
      <c r="E2592" s="1">
        <v>2</v>
      </c>
      <c r="F2592" s="2" t="str">
        <f ca="1">IFERROR(__xludf.DUMMYFUNCTION("GOOGLETRANSLATE(I2592,""en"",""pt"")"),"Manteiga")</f>
        <v>Manteiga</v>
      </c>
      <c r="G2592" s="1" t="s">
        <v>7758</v>
      </c>
      <c r="H2592" s="1" t="s">
        <v>13068</v>
      </c>
      <c r="I2592" s="1" t="str">
        <f ca="1">IFERROR(__xludf.DUMMYFUNCTION("GOOGLETRANSLATE(O2592,""en"",""pt"")"),"25")</f>
        <v>25</v>
      </c>
      <c r="J2592" s="1" t="str">
        <f ca="1">IFERROR(__xludf.DUMMYFUNCTION("GOOGLETRANSLATE(Q2592,""en"",""pt"")"),"Congeladas")</f>
        <v>Congeladas</v>
      </c>
      <c r="K2592" s="3">
        <v>43852</v>
      </c>
      <c r="L2592" s="3">
        <v>43877</v>
      </c>
      <c r="M2592" s="1">
        <v>3</v>
      </c>
      <c r="N2592" s="1" t="s">
        <v>2683</v>
      </c>
      <c r="O2592" s="1" t="s">
        <v>13069</v>
      </c>
      <c r="P2592" s="1">
        <v>63</v>
      </c>
      <c r="Q2592" s="1" t="s">
        <v>9314</v>
      </c>
      <c r="R2592">
        <f t="shared" ca="1" si="40"/>
        <v>1</v>
      </c>
      <c r="S2592">
        <f t="shared" ca="1" si="40"/>
        <v>0</v>
      </c>
    </row>
    <row r="2593" spans="1:19" ht="13.2">
      <c r="A2593" s="1" t="s">
        <v>13070</v>
      </c>
      <c r="B2593" s="1">
        <v>40</v>
      </c>
      <c r="C2593" s="1" t="str">
        <f ca="1">IFERROR(__xludf.DUMMYFUNCTION("GOOGLETRANSLATE(D2593,""en"",""pt"")"),"Pequeno")</f>
        <v>Pequeno</v>
      </c>
      <c r="D2593" s="3">
        <v>44767</v>
      </c>
      <c r="E2593" s="1">
        <v>1</v>
      </c>
      <c r="F2593" s="2" t="str">
        <f ca="1">IFERROR(__xludf.DUMMYFUNCTION("GOOGLETRANSLATE(I2593,""en"",""pt"")"),"Leite")</f>
        <v>Leite</v>
      </c>
      <c r="G2593" s="1" t="s">
        <v>13071</v>
      </c>
      <c r="H2593" s="1" t="s">
        <v>13072</v>
      </c>
      <c r="I2593" s="1" t="str">
        <f ca="1">IFERROR(__xludf.DUMMYFUNCTION("GOOGLETRANSLATE(O2593,""en"",""pt"")"),"2")</f>
        <v>2</v>
      </c>
      <c r="J2593" s="1" t="str">
        <f ca="1">IFERROR(__xludf.DUMMYFUNCTION("GOOGLETRANSLATE(Q2593,""en"",""pt"")"),"Pacote de polietileno")</f>
        <v>Pacote de polietileno</v>
      </c>
      <c r="K2593" s="3">
        <v>44723</v>
      </c>
      <c r="L2593" s="3">
        <v>44725</v>
      </c>
      <c r="M2593" s="1">
        <v>171</v>
      </c>
      <c r="N2593" s="1" t="s">
        <v>984</v>
      </c>
      <c r="O2593" s="1" t="s">
        <v>13073</v>
      </c>
      <c r="P2593" s="1">
        <v>131</v>
      </c>
      <c r="Q2593" s="1" t="s">
        <v>12290</v>
      </c>
      <c r="R2593">
        <f t="shared" ca="1" si="40"/>
        <v>1</v>
      </c>
      <c r="S2593">
        <f t="shared" ca="1" si="40"/>
        <v>0</v>
      </c>
    </row>
    <row r="2594" spans="1:19" ht="13.2">
      <c r="A2594" s="1" t="s">
        <v>13074</v>
      </c>
      <c r="B2594" s="1">
        <v>84</v>
      </c>
      <c r="C2594" s="1" t="str">
        <f ca="1">IFERROR(__xludf.DUMMYFUNCTION("GOOGLETRANSLATE(D2594,""en"",""pt"")"),"Pequeno")</f>
        <v>Pequeno</v>
      </c>
      <c r="D2594" s="3">
        <v>44877</v>
      </c>
      <c r="E2594" s="1">
        <v>9</v>
      </c>
      <c r="F2594" s="2" t="str">
        <f ca="1">IFERROR(__xludf.DUMMYFUNCTION("GOOGLETRANSLATE(I2594,""en"",""pt"")"),"Painel")</f>
        <v>Painel</v>
      </c>
      <c r="G2594" s="1" t="s">
        <v>13075</v>
      </c>
      <c r="H2594" s="1" t="s">
        <v>12977</v>
      </c>
      <c r="I2594" s="1" t="str">
        <f ca="1">IFERROR(__xludf.DUMMYFUNCTION("GOOGLETRANSLATE(O2594,""en"",""pt"")"),"10")</f>
        <v>10</v>
      </c>
      <c r="J2594" s="1" t="str">
        <f ca="1">IFERROR(__xludf.DUMMYFUNCTION("GOOGLETRANSLATE(Q2594,""en"",""pt"")"),"Refrigerado")</f>
        <v>Refrigerado</v>
      </c>
      <c r="K2594" s="3">
        <v>44869</v>
      </c>
      <c r="L2594" s="3">
        <v>44879</v>
      </c>
      <c r="M2594" s="1">
        <v>309</v>
      </c>
      <c r="N2594" s="1" t="s">
        <v>5929</v>
      </c>
      <c r="O2594" s="1" t="s">
        <v>13076</v>
      </c>
      <c r="P2594" s="1">
        <v>573</v>
      </c>
      <c r="Q2594" s="1" t="s">
        <v>6605</v>
      </c>
      <c r="R2594">
        <f t="shared" ca="1" si="40"/>
        <v>0</v>
      </c>
      <c r="S2594">
        <f t="shared" ca="1" si="40"/>
        <v>1</v>
      </c>
    </row>
    <row r="2595" spans="1:19" ht="13.2">
      <c r="A2595" s="1" t="s">
        <v>13078</v>
      </c>
      <c r="B2595" s="1">
        <v>14</v>
      </c>
      <c r="C2595" s="1" t="str">
        <f ca="1">IFERROR(__xludf.DUMMYFUNCTION("GOOGLETRANSLATE(D2595,""en"",""pt"")"),"Grande")</f>
        <v>Grande</v>
      </c>
      <c r="D2595" s="3">
        <v>44105</v>
      </c>
      <c r="E2595" s="1">
        <v>4</v>
      </c>
      <c r="F2595" s="2" t="str">
        <f ca="1">IFERROR(__xludf.DUMMYFUNCTION("GOOGLETRANSLATE(I2595,""en"",""pt"")"),"Iogurte")</f>
        <v>Iogurte</v>
      </c>
      <c r="G2595" s="1" t="s">
        <v>13079</v>
      </c>
      <c r="H2595" s="1" t="s">
        <v>3916</v>
      </c>
      <c r="I2595" s="1" t="str">
        <f ca="1">IFERROR(__xludf.DUMMYFUNCTION("GOOGLETRANSLATE(O2595,""en"",""pt"")"),"25")</f>
        <v>25</v>
      </c>
      <c r="J2595" s="1" t="str">
        <f ca="1">IFERROR(__xludf.DUMMYFUNCTION("GOOGLETRANSLATE(Q2595,""en"",""pt"")"),"Congeladas")</f>
        <v>Congeladas</v>
      </c>
      <c r="K2595" s="3">
        <v>44081</v>
      </c>
      <c r="L2595" s="3">
        <v>44106</v>
      </c>
      <c r="M2595" s="1">
        <v>175</v>
      </c>
      <c r="N2595" s="1" t="s">
        <v>2561</v>
      </c>
      <c r="O2595" s="1" t="s">
        <v>13080</v>
      </c>
      <c r="P2595" s="1">
        <v>388</v>
      </c>
      <c r="Q2595" s="1" t="s">
        <v>13081</v>
      </c>
      <c r="R2595">
        <f t="shared" ca="1" si="40"/>
        <v>1</v>
      </c>
      <c r="S2595">
        <f t="shared" ca="1" si="40"/>
        <v>1</v>
      </c>
    </row>
    <row r="2596" spans="1:19" ht="13.2">
      <c r="A2596" s="1" t="s">
        <v>702</v>
      </c>
      <c r="B2596" s="1">
        <v>39</v>
      </c>
      <c r="C2596" s="1" t="str">
        <f ca="1">IFERROR(__xludf.DUMMYFUNCTION("GOOGLETRANSLATE(D2596,""en"",""pt"")"),"Pequeno")</f>
        <v>Pequeno</v>
      </c>
      <c r="D2596" s="3">
        <v>44899</v>
      </c>
      <c r="E2596" s="1">
        <v>7</v>
      </c>
      <c r="F2596" s="2" t="str">
        <f ca="1">IFERROR(__xludf.DUMMYFUNCTION("GOOGLETRANSLATE(I2596,""en"",""pt"")"),"Lassi")</f>
        <v>Lassi</v>
      </c>
      <c r="G2596" s="1" t="s">
        <v>13082</v>
      </c>
      <c r="H2596" s="1" t="s">
        <v>13083</v>
      </c>
      <c r="I2596" s="1" t="str">
        <f ca="1">IFERROR(__xludf.DUMMYFUNCTION("GOOGLETRANSLATE(O2596,""en"",""pt"")"),"16")</f>
        <v>16</v>
      </c>
      <c r="J2596" s="1" t="str">
        <f ca="1">IFERROR(__xludf.DUMMYFUNCTION("GOOGLETRANSLATE(Q2596,""en"",""pt"")"),"Refrigerado")</f>
        <v>Refrigerado</v>
      </c>
      <c r="K2596" s="3">
        <v>44864</v>
      </c>
      <c r="L2596" s="3">
        <v>44880</v>
      </c>
      <c r="M2596" s="1">
        <v>351</v>
      </c>
      <c r="N2596" s="1" t="s">
        <v>13084</v>
      </c>
      <c r="O2596" s="1" t="s">
        <v>13085</v>
      </c>
      <c r="P2596" s="1">
        <v>512</v>
      </c>
      <c r="Q2596" s="1" t="s">
        <v>13086</v>
      </c>
      <c r="R2596">
        <f t="shared" ca="1" si="40"/>
        <v>1</v>
      </c>
      <c r="S2596">
        <f t="shared" ca="1" si="40"/>
        <v>0</v>
      </c>
    </row>
    <row r="2597" spans="1:19" ht="13.2">
      <c r="A2597" s="1" t="s">
        <v>13087</v>
      </c>
      <c r="B2597" s="1">
        <v>52</v>
      </c>
      <c r="C2597" s="1" t="str">
        <f ca="1">IFERROR(__xludf.DUMMYFUNCTION("GOOGLETRANSLATE(D2597,""en"",""pt"")"),"Grande")</f>
        <v>Grande</v>
      </c>
      <c r="D2597" s="3">
        <v>44655</v>
      </c>
      <c r="E2597" s="1">
        <v>6</v>
      </c>
      <c r="F2597" s="2" t="str">
        <f ca="1">IFERROR(__xludf.DUMMYFUNCTION("GOOGLETRANSLATE(I2597,""en"",""pt"")"),"Coalhada")</f>
        <v>Coalhada</v>
      </c>
      <c r="G2597" s="1" t="s">
        <v>13088</v>
      </c>
      <c r="H2597" s="1" t="s">
        <v>13089</v>
      </c>
      <c r="I2597" s="1" t="str">
        <f ca="1">IFERROR(__xludf.DUMMYFUNCTION("GOOGLETRANSLATE(O2597,""en"",""pt"")"),"5")</f>
        <v>5</v>
      </c>
      <c r="J2597" s="1" t="str">
        <f ca="1">IFERROR(__xludf.DUMMYFUNCTION("GOOGLETRANSLATE(Q2597,""en"",""pt"")"),"Refrigerado")</f>
        <v>Refrigerado</v>
      </c>
      <c r="K2597" s="3">
        <v>44654</v>
      </c>
      <c r="L2597" s="3">
        <v>44659</v>
      </c>
      <c r="M2597" s="1">
        <v>471</v>
      </c>
      <c r="N2597" s="1" t="s">
        <v>10863</v>
      </c>
      <c r="O2597" s="1" t="s">
        <v>13090</v>
      </c>
      <c r="P2597" s="1">
        <v>203</v>
      </c>
      <c r="Q2597" s="1" t="s">
        <v>7568</v>
      </c>
      <c r="R2597">
        <f t="shared" ca="1" si="40"/>
        <v>0</v>
      </c>
      <c r="S2597">
        <f t="shared" ca="1" si="40"/>
        <v>0</v>
      </c>
    </row>
    <row r="2598" spans="1:19" ht="13.2">
      <c r="A2598" s="1" t="s">
        <v>13091</v>
      </c>
      <c r="B2598" s="1">
        <v>95</v>
      </c>
      <c r="C2598" s="1" t="str">
        <f ca="1">IFERROR(__xludf.DUMMYFUNCTION("GOOGLETRANSLATE(D2598,""en"",""pt"")"),"Médio")</f>
        <v>Médio</v>
      </c>
      <c r="D2598" s="3">
        <v>44359</v>
      </c>
      <c r="E2598" s="1">
        <v>4</v>
      </c>
      <c r="F2598" s="2" t="str">
        <f ca="1">IFERROR(__xludf.DUMMYFUNCTION("GOOGLETRANSLATE(I2598,""en"",""pt"")"),"Iogurte")</f>
        <v>Iogurte</v>
      </c>
      <c r="G2598" s="1" t="s">
        <v>13092</v>
      </c>
      <c r="H2598" s="1" t="s">
        <v>13093</v>
      </c>
      <c r="I2598" s="1" t="str">
        <f ca="1">IFERROR(__xludf.DUMMYFUNCTION("GOOGLETRANSLATE(O2598,""en"",""pt"")"),"23")</f>
        <v>23</v>
      </c>
      <c r="J2598" s="1" t="str">
        <f ca="1">IFERROR(__xludf.DUMMYFUNCTION("GOOGLETRANSLATE(Q2598,""en"",""pt"")"),"Congeladas")</f>
        <v>Congeladas</v>
      </c>
      <c r="K2598" s="3">
        <v>44344</v>
      </c>
      <c r="L2598" s="3">
        <v>44367</v>
      </c>
      <c r="M2598" s="1">
        <v>80</v>
      </c>
      <c r="N2598" s="1" t="s">
        <v>3628</v>
      </c>
      <c r="O2598" s="5">
        <v>754379</v>
      </c>
      <c r="P2598" s="1">
        <v>498</v>
      </c>
      <c r="Q2598" s="1" t="s">
        <v>13095</v>
      </c>
      <c r="R2598">
        <f t="shared" ca="1" si="40"/>
        <v>0</v>
      </c>
      <c r="S2598">
        <f t="shared" ca="1" si="40"/>
        <v>1</v>
      </c>
    </row>
    <row r="2599" spans="1:19" ht="13.2">
      <c r="A2599" s="1" t="s">
        <v>13096</v>
      </c>
      <c r="B2599" s="1">
        <v>24</v>
      </c>
      <c r="C2599" s="1" t="str">
        <f ca="1">IFERROR(__xludf.DUMMYFUNCTION("GOOGLETRANSLATE(D2599,""en"",""pt"")"),"Grande")</f>
        <v>Grande</v>
      </c>
      <c r="D2599" s="3">
        <v>44808</v>
      </c>
      <c r="E2599" s="1">
        <v>9</v>
      </c>
      <c r="F2599" s="2" t="str">
        <f ca="1">IFERROR(__xludf.DUMMYFUNCTION("GOOGLETRANSLATE(I2599,""en"",""pt"")"),"Painel")</f>
        <v>Painel</v>
      </c>
      <c r="G2599" s="1" t="s">
        <v>11224</v>
      </c>
      <c r="H2599" s="1" t="s">
        <v>13097</v>
      </c>
      <c r="I2599" s="1" t="str">
        <f ca="1">IFERROR(__xludf.DUMMYFUNCTION("GOOGLETRANSLATE(O2599,""en"",""pt"")"),"7")</f>
        <v>7</v>
      </c>
      <c r="J2599" s="1" t="str">
        <f ca="1">IFERROR(__xludf.DUMMYFUNCTION("GOOGLETRANSLATE(Q2599,""en"",""pt"")"),"Refrigerado")</f>
        <v>Refrigerado</v>
      </c>
      <c r="K2599" s="3">
        <v>44767</v>
      </c>
      <c r="L2599" s="3">
        <v>44774</v>
      </c>
      <c r="M2599" s="1">
        <v>178</v>
      </c>
      <c r="N2599" s="1" t="s">
        <v>13098</v>
      </c>
      <c r="O2599" s="1" t="s">
        <v>13099</v>
      </c>
      <c r="P2599" s="1">
        <v>697</v>
      </c>
      <c r="Q2599" s="1" t="s">
        <v>554</v>
      </c>
      <c r="R2599">
        <f t="shared" ca="1" si="40"/>
        <v>0</v>
      </c>
      <c r="S2599">
        <f t="shared" ca="1" si="40"/>
        <v>0</v>
      </c>
    </row>
    <row r="2600" spans="1:19" ht="13.2">
      <c r="A2600" s="1" t="s">
        <v>13100</v>
      </c>
      <c r="B2600" s="1">
        <v>89</v>
      </c>
      <c r="C2600" s="1" t="str">
        <f ca="1">IFERROR(__xludf.DUMMYFUNCTION("GOOGLETRANSLATE(D2600,""en"",""pt"")"),"Pequeno")</f>
        <v>Pequeno</v>
      </c>
      <c r="D2600" s="3">
        <v>44877</v>
      </c>
      <c r="E2600" s="1">
        <v>2</v>
      </c>
      <c r="F2600" s="2" t="str">
        <f ca="1">IFERROR(__xludf.DUMMYFUNCTION("GOOGLETRANSLATE(I2600,""en"",""pt"")"),"Manteiga")</f>
        <v>Manteiga</v>
      </c>
      <c r="G2600" s="1" t="s">
        <v>6182</v>
      </c>
      <c r="H2600" s="1" t="s">
        <v>13101</v>
      </c>
      <c r="I2600" s="1" t="str">
        <f ca="1">IFERROR(__xludf.DUMMYFUNCTION("GOOGLETRANSLATE(O2600,""en"",""pt"")"),"33")</f>
        <v>33</v>
      </c>
      <c r="J2600" s="1" t="str">
        <f ca="1">IFERROR(__xludf.DUMMYFUNCTION("GOOGLETRANSLATE(Q2600,""en"",""pt"")"),"Refrigerado")</f>
        <v>Refrigerado</v>
      </c>
      <c r="K2600" s="3">
        <v>44854</v>
      </c>
      <c r="L2600" s="3">
        <v>44887</v>
      </c>
      <c r="M2600" s="1">
        <v>62</v>
      </c>
      <c r="N2600" s="1" t="s">
        <v>13102</v>
      </c>
      <c r="O2600" s="1" t="s">
        <v>13103</v>
      </c>
      <c r="P2600" s="1">
        <v>22</v>
      </c>
      <c r="Q2600" s="1" t="s">
        <v>13104</v>
      </c>
      <c r="R2600">
        <f t="shared" ca="1" si="40"/>
        <v>1</v>
      </c>
      <c r="S2600">
        <f t="shared" ca="1" si="40"/>
        <v>0</v>
      </c>
    </row>
    <row r="2601" spans="1:19" ht="13.2">
      <c r="A2601" s="1" t="s">
        <v>13105</v>
      </c>
      <c r="B2601" s="1">
        <v>11</v>
      </c>
      <c r="C2601" s="1" t="str">
        <f ca="1">IFERROR(__xludf.DUMMYFUNCTION("GOOGLETRANSLATE(D2601,""en"",""pt"")"),"Grande")</f>
        <v>Grande</v>
      </c>
      <c r="D2601" s="3">
        <v>43665</v>
      </c>
      <c r="E2601" s="1">
        <v>3</v>
      </c>
      <c r="F2601" s="2" t="str">
        <f ca="1">IFERROR(__xludf.DUMMYFUNCTION("GOOGLETRANSLATE(I2601,""en"",""pt"")"),"Queijo")</f>
        <v>Queijo</v>
      </c>
      <c r="G2601" s="1" t="s">
        <v>13106</v>
      </c>
      <c r="H2601" s="1" t="s">
        <v>13107</v>
      </c>
      <c r="I2601" s="1" t="str">
        <f ca="1">IFERROR(__xludf.DUMMYFUNCTION("GOOGLETRANSLATE(O2601,""en"",""pt"")"),"39")</f>
        <v>39</v>
      </c>
      <c r="J2601" s="1" t="str">
        <f ca="1">IFERROR(__xludf.DUMMYFUNCTION("GOOGLETRANSLATE(Q2601,""en"",""pt"")"),"Congeladas")</f>
        <v>Congeladas</v>
      </c>
      <c r="K2601" s="3">
        <v>43622</v>
      </c>
      <c r="L2601" s="3">
        <v>43661</v>
      </c>
      <c r="M2601" s="1">
        <v>59</v>
      </c>
      <c r="N2601" s="1" t="s">
        <v>13108</v>
      </c>
      <c r="O2601" s="1" t="s">
        <v>13109</v>
      </c>
      <c r="P2601" s="1">
        <v>702</v>
      </c>
      <c r="Q2601" s="1" t="s">
        <v>13061</v>
      </c>
      <c r="R2601">
        <f t="shared" ca="1" si="40"/>
        <v>0</v>
      </c>
      <c r="S2601">
        <f t="shared" ca="1" si="40"/>
        <v>0</v>
      </c>
    </row>
    <row r="2602" spans="1:19" ht="13.2">
      <c r="A2602" s="1" t="s">
        <v>13110</v>
      </c>
      <c r="B2602" s="1">
        <v>74</v>
      </c>
      <c r="C2602" s="1" t="str">
        <f ca="1">IFERROR(__xludf.DUMMYFUNCTION("GOOGLETRANSLATE(D2602,""en"",""pt"")"),"Médio")</f>
        <v>Médio</v>
      </c>
      <c r="D2602" s="3">
        <v>44229</v>
      </c>
      <c r="E2602" s="1">
        <v>6</v>
      </c>
      <c r="F2602" s="2" t="str">
        <f ca="1">IFERROR(__xludf.DUMMYFUNCTION("GOOGLETRANSLATE(I2602,""en"",""pt"")"),"Coalhada")</f>
        <v>Coalhada</v>
      </c>
      <c r="G2602" s="1" t="s">
        <v>13111</v>
      </c>
      <c r="H2602" s="1" t="s">
        <v>13112</v>
      </c>
      <c r="I2602" s="1" t="str">
        <f ca="1">IFERROR(__xludf.DUMMYFUNCTION("GOOGLETRANSLATE(O2602,""en"",""pt"")"),"6")</f>
        <v>6</v>
      </c>
      <c r="J2602" s="1" t="str">
        <f ca="1">IFERROR(__xludf.DUMMYFUNCTION("GOOGLETRANSLATE(Q2602,""en"",""pt"")"),"Refrigerado")</f>
        <v>Refrigerado</v>
      </c>
      <c r="K2602" s="3">
        <v>44214</v>
      </c>
      <c r="L2602" s="3">
        <v>44220</v>
      </c>
      <c r="M2602" s="1">
        <v>230</v>
      </c>
      <c r="N2602" s="1" t="s">
        <v>13113</v>
      </c>
      <c r="O2602" s="1" t="s">
        <v>13114</v>
      </c>
      <c r="P2602" s="1">
        <v>548</v>
      </c>
      <c r="Q2602" s="1" t="s">
        <v>13115</v>
      </c>
      <c r="R2602">
        <f t="shared" ca="1" si="40"/>
        <v>1</v>
      </c>
      <c r="S2602">
        <f t="shared" ca="1" si="40"/>
        <v>1</v>
      </c>
    </row>
    <row r="2603" spans="1:19" ht="13.2">
      <c r="A2603" s="1" t="s">
        <v>10251</v>
      </c>
      <c r="B2603" s="1">
        <v>22</v>
      </c>
      <c r="C2603" s="1" t="str">
        <f ca="1">IFERROR(__xludf.DUMMYFUNCTION("GOOGLETRANSLATE(D2603,""en"",""pt"")"),"Pequeno")</f>
        <v>Pequeno</v>
      </c>
      <c r="D2603" s="3">
        <v>44538</v>
      </c>
      <c r="E2603" s="1">
        <v>4</v>
      </c>
      <c r="F2603" s="2" t="str">
        <f ca="1">IFERROR(__xludf.DUMMYFUNCTION("GOOGLETRANSLATE(I2603,""en"",""pt"")"),"Iogurte")</f>
        <v>Iogurte</v>
      </c>
      <c r="G2603" s="1" t="s">
        <v>13116</v>
      </c>
      <c r="H2603" s="1" t="s">
        <v>13117</v>
      </c>
      <c r="I2603" s="1" t="str">
        <f ca="1">IFERROR(__xludf.DUMMYFUNCTION("GOOGLETRANSLATE(O2603,""en"",""pt"")"),"28")</f>
        <v>28</v>
      </c>
      <c r="J2603" s="1" t="str">
        <f ca="1">IFERROR(__xludf.DUMMYFUNCTION("GOOGLETRANSLATE(Q2603,""en"",""pt"")"),"Refrigerado")</f>
        <v>Refrigerado</v>
      </c>
      <c r="K2603" s="3">
        <v>44513</v>
      </c>
      <c r="L2603" s="3">
        <v>44541</v>
      </c>
      <c r="M2603" s="1">
        <v>541</v>
      </c>
      <c r="N2603" s="1" t="s">
        <v>13118</v>
      </c>
      <c r="O2603" s="1" t="s">
        <v>13119</v>
      </c>
      <c r="P2603" s="1">
        <v>402</v>
      </c>
      <c r="Q2603" s="1" t="s">
        <v>3589</v>
      </c>
      <c r="R2603">
        <f t="shared" ca="1" si="40"/>
        <v>1</v>
      </c>
      <c r="S2603">
        <f t="shared" ca="1" si="40"/>
        <v>0</v>
      </c>
    </row>
    <row r="2604" spans="1:19" ht="13.2">
      <c r="A2604" s="1" t="s">
        <v>13121</v>
      </c>
      <c r="B2604" s="1">
        <v>73</v>
      </c>
      <c r="C2604" s="1" t="str">
        <f ca="1">IFERROR(__xludf.DUMMYFUNCTION("GOOGLETRANSLATE(D2604,""en"",""pt"")"),"Pequeno")</f>
        <v>Pequeno</v>
      </c>
      <c r="D2604" s="3">
        <v>44596</v>
      </c>
      <c r="E2604" s="1">
        <v>7</v>
      </c>
      <c r="F2604" s="2" t="str">
        <f ca="1">IFERROR(__xludf.DUMMYFUNCTION("GOOGLETRANSLATE(I2604,""en"",""pt"")"),"Lassi")</f>
        <v>Lassi</v>
      </c>
      <c r="G2604" s="1" t="s">
        <v>13122</v>
      </c>
      <c r="H2604" s="4">
        <v>45461</v>
      </c>
      <c r="I2604" s="1" t="str">
        <f ca="1">IFERROR(__xludf.DUMMYFUNCTION("GOOGLETRANSLATE(O2604,""en"",""pt"")"),"14")</f>
        <v>14</v>
      </c>
      <c r="J2604" s="1" t="str">
        <f ca="1">IFERROR(__xludf.DUMMYFUNCTION("GOOGLETRANSLATE(Q2604,""en"",""pt"")"),"Refrigerado")</f>
        <v>Refrigerado</v>
      </c>
      <c r="K2604" s="3">
        <v>44552</v>
      </c>
      <c r="L2604" s="3">
        <v>44566</v>
      </c>
      <c r="M2604" s="1">
        <v>142</v>
      </c>
      <c r="N2604" s="1" t="s">
        <v>2955</v>
      </c>
      <c r="O2604" s="7">
        <v>174435</v>
      </c>
      <c r="P2604" s="1">
        <v>208</v>
      </c>
      <c r="Q2604" s="1" t="s">
        <v>3504</v>
      </c>
      <c r="R2604">
        <f t="shared" ca="1" si="40"/>
        <v>0</v>
      </c>
      <c r="S2604">
        <f t="shared" ca="1" si="40"/>
        <v>1</v>
      </c>
    </row>
    <row r="2605" spans="1:19" ht="13.2">
      <c r="A2605" s="1" t="s">
        <v>9968</v>
      </c>
      <c r="B2605" s="1">
        <v>48</v>
      </c>
      <c r="C2605" s="1" t="str">
        <f ca="1">IFERROR(__xludf.DUMMYFUNCTION("GOOGLETRANSLATE(D2605,""en"",""pt"")"),"Grande")</f>
        <v>Grande</v>
      </c>
      <c r="D2605" s="3">
        <v>44911</v>
      </c>
      <c r="E2605" s="1">
        <v>9</v>
      </c>
      <c r="F2605" s="2" t="str">
        <f ca="1">IFERROR(__xludf.DUMMYFUNCTION("GOOGLETRANSLATE(I2605,""en"",""pt"")"),"Painel")</f>
        <v>Painel</v>
      </c>
      <c r="G2605" s="1" t="s">
        <v>13123</v>
      </c>
      <c r="H2605" s="6">
        <v>45381</v>
      </c>
      <c r="I2605" s="1" t="str">
        <f ca="1">IFERROR(__xludf.DUMMYFUNCTION("GOOGLETRANSLATE(O2605,""en"",""pt"")"),"9")</f>
        <v>9</v>
      </c>
      <c r="J2605" s="1" t="str">
        <f ca="1">IFERROR(__xludf.DUMMYFUNCTION("GOOGLETRANSLATE(Q2605,""en"",""pt"")"),"Refrigerado")</f>
        <v>Refrigerado</v>
      </c>
      <c r="K2605" s="3">
        <v>44873</v>
      </c>
      <c r="L2605" s="3">
        <v>44882</v>
      </c>
      <c r="M2605" s="1">
        <v>73</v>
      </c>
      <c r="N2605" s="1" t="s">
        <v>3452</v>
      </c>
      <c r="O2605" s="1" t="s">
        <v>13124</v>
      </c>
      <c r="P2605" s="1">
        <v>371</v>
      </c>
      <c r="Q2605" s="1" t="s">
        <v>2492</v>
      </c>
      <c r="R2605">
        <f t="shared" ca="1" si="40"/>
        <v>0</v>
      </c>
      <c r="S2605">
        <f t="shared" ca="1" si="40"/>
        <v>0</v>
      </c>
    </row>
    <row r="2606" spans="1:19" ht="13.2">
      <c r="A2606" s="1" t="s">
        <v>13125</v>
      </c>
      <c r="B2606" s="1">
        <v>80</v>
      </c>
      <c r="C2606" s="1" t="str">
        <f ca="1">IFERROR(__xludf.DUMMYFUNCTION("GOOGLETRANSLATE(D2606,""en"",""pt"")"),"Pequeno")</f>
        <v>Pequeno</v>
      </c>
      <c r="D2606" s="3">
        <v>44139</v>
      </c>
      <c r="E2606" s="1">
        <v>10</v>
      </c>
      <c r="F2606" s="2" t="str">
        <f ca="1">IFERROR(__xludf.DUMMYFUNCTION("GOOGLETRANSLATE(I2606,""en"",""pt"")"),"ghee")</f>
        <v>ghee</v>
      </c>
      <c r="G2606" s="1" t="s">
        <v>13126</v>
      </c>
      <c r="H2606" s="1" t="s">
        <v>13127</v>
      </c>
      <c r="I2606" s="1" t="str">
        <f ca="1">IFERROR(__xludf.DUMMYFUNCTION("GOOGLETRANSLATE(O2606,""en"",""pt"")"),"125")</f>
        <v>125</v>
      </c>
      <c r="J2606" s="1" t="str">
        <f ca="1">IFERROR(__xludf.DUMMYFUNCTION("GOOGLETRANSLATE(Q2606,""en"",""pt"")"),"Ambiente")</f>
        <v>Ambiente</v>
      </c>
      <c r="K2606" s="3">
        <v>44085</v>
      </c>
      <c r="L2606" s="3">
        <v>44210</v>
      </c>
      <c r="M2606" s="1">
        <v>8</v>
      </c>
      <c r="N2606" s="1" t="s">
        <v>13128</v>
      </c>
      <c r="O2606" s="1" t="s">
        <v>13129</v>
      </c>
      <c r="P2606" s="1">
        <v>441</v>
      </c>
      <c r="Q2606" s="1" t="s">
        <v>1677</v>
      </c>
      <c r="R2606">
        <f t="shared" ca="1" si="40"/>
        <v>1</v>
      </c>
      <c r="S2606">
        <f t="shared" ca="1" si="40"/>
        <v>1</v>
      </c>
    </row>
    <row r="2607" spans="1:19" ht="13.2">
      <c r="A2607" s="1" t="s">
        <v>13130</v>
      </c>
      <c r="B2607" s="1">
        <v>83</v>
      </c>
      <c r="C2607" s="1" t="str">
        <f ca="1">IFERROR(__xludf.DUMMYFUNCTION("GOOGLETRANSLATE(D2607,""en"",""pt"")"),"Pequeno")</f>
        <v>Pequeno</v>
      </c>
      <c r="D2607" s="3">
        <v>44472</v>
      </c>
      <c r="E2607" s="1">
        <v>1</v>
      </c>
      <c r="F2607" s="2" t="str">
        <f ca="1">IFERROR(__xludf.DUMMYFUNCTION("GOOGLETRANSLATE(I2607,""en"",""pt"")"),"Leite")</f>
        <v>Leite</v>
      </c>
      <c r="G2607" s="1" t="s">
        <v>13131</v>
      </c>
      <c r="H2607" s="6">
        <v>45368</v>
      </c>
      <c r="I2607" s="1" t="str">
        <f ca="1">IFERROR(__xludf.DUMMYFUNCTION("GOOGLETRANSLATE(O2607,""en"",""pt"")"),"22")</f>
        <v>22</v>
      </c>
      <c r="J2607" s="1" t="str">
        <f ca="1">IFERROR(__xludf.DUMMYFUNCTION("GOOGLETRANSLATE(Q2607,""en"",""pt"")"),"Pacote Tetra")</f>
        <v>Pacote Tetra</v>
      </c>
      <c r="K2607" s="3">
        <v>44448</v>
      </c>
      <c r="L2607" s="3">
        <v>44470</v>
      </c>
      <c r="M2607" s="1">
        <v>162</v>
      </c>
      <c r="N2607" s="4">
        <v>45520</v>
      </c>
      <c r="O2607" s="5">
        <v>300017</v>
      </c>
      <c r="P2607" s="1">
        <v>2</v>
      </c>
      <c r="Q2607" s="1" t="s">
        <v>13133</v>
      </c>
      <c r="R2607">
        <f t="shared" ca="1" si="40"/>
        <v>1</v>
      </c>
      <c r="S2607">
        <f t="shared" ca="1" si="40"/>
        <v>0</v>
      </c>
    </row>
    <row r="2608" spans="1:19" ht="13.2">
      <c r="A2608" s="1" t="s">
        <v>13134</v>
      </c>
      <c r="B2608" s="1">
        <v>26</v>
      </c>
      <c r="C2608" s="1" t="str">
        <f ca="1">IFERROR(__xludf.DUMMYFUNCTION("GOOGLETRANSLATE(D2608,""en"",""pt"")"),"Grande")</f>
        <v>Grande</v>
      </c>
      <c r="D2608" s="3">
        <v>44786</v>
      </c>
      <c r="E2608" s="1">
        <v>8</v>
      </c>
      <c r="F2608" s="2" t="str">
        <f ca="1">IFERROR(__xludf.DUMMYFUNCTION("GOOGLETRANSLATE(I2608,""en"",""pt"")"),"Soro de leite coalhado")</f>
        <v>Soro de leite coalhado</v>
      </c>
      <c r="G2608" s="1" t="s">
        <v>13135</v>
      </c>
      <c r="H2608" s="1" t="s">
        <v>13136</v>
      </c>
      <c r="I2608" s="1" t="str">
        <f ca="1">IFERROR(__xludf.DUMMYFUNCTION("GOOGLETRANSLATE(O2608,""en"",""pt"")"),"13")</f>
        <v>13</v>
      </c>
      <c r="J2608" s="1" t="str">
        <f ca="1">IFERROR(__xludf.DUMMYFUNCTION("GOOGLETRANSLATE(Q2608,""en"",""pt"")"),"Refrigerado")</f>
        <v>Refrigerado</v>
      </c>
      <c r="K2608" s="3">
        <v>44735</v>
      </c>
      <c r="L2608" s="3">
        <v>44748</v>
      </c>
      <c r="M2608" s="1">
        <v>47</v>
      </c>
      <c r="N2608" s="1" t="s">
        <v>7123</v>
      </c>
      <c r="O2608" s="1" t="s">
        <v>13137</v>
      </c>
      <c r="P2608" s="1">
        <v>211</v>
      </c>
      <c r="Q2608" s="1" t="s">
        <v>5746</v>
      </c>
      <c r="R2608">
        <f t="shared" ca="1" si="40"/>
        <v>0</v>
      </c>
      <c r="S2608">
        <f t="shared" ca="1" si="40"/>
        <v>0</v>
      </c>
    </row>
    <row r="2609" spans="1:19" ht="13.2">
      <c r="A2609" s="1" t="s">
        <v>13138</v>
      </c>
      <c r="B2609" s="1">
        <v>14</v>
      </c>
      <c r="C2609" s="1" t="str">
        <f ca="1">IFERROR(__xludf.DUMMYFUNCTION("GOOGLETRANSLATE(D2609,""en"",""pt"")"),"Pequeno")</f>
        <v>Pequeno</v>
      </c>
      <c r="D2609" s="3">
        <v>43533</v>
      </c>
      <c r="E2609" s="1">
        <v>5</v>
      </c>
      <c r="F2609" s="2" t="str">
        <f ca="1">IFERROR(__xludf.DUMMYFUNCTION("GOOGLETRANSLATE(I2609,""en"",""pt"")"),"Sorvete")</f>
        <v>Sorvete</v>
      </c>
      <c r="G2609" s="1" t="s">
        <v>13139</v>
      </c>
      <c r="H2609" s="1" t="s">
        <v>2335</v>
      </c>
      <c r="I2609" s="1" t="str">
        <f ca="1">IFERROR(__xludf.DUMMYFUNCTION("GOOGLETRANSLATE(O2609,""en"",""pt"")"),"25")</f>
        <v>25</v>
      </c>
      <c r="J2609" s="1" t="str">
        <f ca="1">IFERROR(__xludf.DUMMYFUNCTION("GOOGLETRANSLATE(Q2609,""en"",""pt"")"),"Congeladas")</f>
        <v>Congeladas</v>
      </c>
      <c r="K2609" s="3">
        <v>43475</v>
      </c>
      <c r="L2609" s="3">
        <v>43500</v>
      </c>
      <c r="M2609" s="1">
        <v>270</v>
      </c>
      <c r="N2609" s="1" t="s">
        <v>6592</v>
      </c>
      <c r="O2609" s="5">
        <v>2321635</v>
      </c>
      <c r="P2609" s="1">
        <v>369</v>
      </c>
      <c r="Q2609" s="1" t="s">
        <v>13140</v>
      </c>
      <c r="R2609">
        <f t="shared" ca="1" si="40"/>
        <v>1</v>
      </c>
      <c r="S2609">
        <f t="shared" ca="1" si="40"/>
        <v>0</v>
      </c>
    </row>
    <row r="2610" spans="1:19" ht="13.2">
      <c r="A2610" s="1" t="s">
        <v>13141</v>
      </c>
      <c r="B2610" s="1">
        <v>64</v>
      </c>
      <c r="C2610" s="1" t="str">
        <f ca="1">IFERROR(__xludf.DUMMYFUNCTION("GOOGLETRANSLATE(D2610,""en"",""pt"")"),"Médio")</f>
        <v>Médio</v>
      </c>
      <c r="D2610" s="3">
        <v>44340</v>
      </c>
      <c r="E2610" s="1">
        <v>9</v>
      </c>
      <c r="F2610" s="2" t="str">
        <f ca="1">IFERROR(__xludf.DUMMYFUNCTION("GOOGLETRANSLATE(I2610,""en"",""pt"")"),"Painel")</f>
        <v>Painel</v>
      </c>
      <c r="G2610" s="1" t="s">
        <v>13142</v>
      </c>
      <c r="H2610" s="6">
        <v>45322</v>
      </c>
      <c r="I2610" s="1" t="str">
        <f ca="1">IFERROR(__xludf.DUMMYFUNCTION("GOOGLETRANSLATE(O2610,""en"",""pt"")"),"12")</f>
        <v>12</v>
      </c>
      <c r="J2610" s="1" t="str">
        <f ca="1">IFERROR(__xludf.DUMMYFUNCTION("GOOGLETRANSLATE(Q2610,""en"",""pt"")"),"Refrigerado")</f>
        <v>Refrigerado</v>
      </c>
      <c r="K2610" s="3">
        <v>44283</v>
      </c>
      <c r="L2610" s="3">
        <v>44295</v>
      </c>
      <c r="M2610" s="1">
        <v>479</v>
      </c>
      <c r="N2610" s="1" t="s">
        <v>13143</v>
      </c>
      <c r="O2610" s="1" t="s">
        <v>13144</v>
      </c>
      <c r="P2610" s="1">
        <v>224</v>
      </c>
      <c r="Q2610" s="1" t="s">
        <v>13145</v>
      </c>
      <c r="R2610">
        <f t="shared" ca="1" si="40"/>
        <v>1</v>
      </c>
      <c r="S2610">
        <f t="shared" ca="1" si="40"/>
        <v>0</v>
      </c>
    </row>
    <row r="2611" spans="1:19" ht="13.2">
      <c r="A2611" s="1" t="s">
        <v>13146</v>
      </c>
      <c r="B2611" s="1">
        <v>24</v>
      </c>
      <c r="C2611" s="1" t="str">
        <f ca="1">IFERROR(__xludf.DUMMYFUNCTION("GOOGLETRANSLATE(D2611,""en"",""pt"")"),"Grande")</f>
        <v>Grande</v>
      </c>
      <c r="D2611" s="3">
        <v>44876</v>
      </c>
      <c r="E2611" s="1">
        <v>1</v>
      </c>
      <c r="F2611" s="2" t="str">
        <f ca="1">IFERROR(__xludf.DUMMYFUNCTION("GOOGLETRANSLATE(I2611,""en"",""pt"")"),"Leite")</f>
        <v>Leite</v>
      </c>
      <c r="G2611" s="1" t="s">
        <v>13147</v>
      </c>
      <c r="H2611" s="1" t="s">
        <v>1515</v>
      </c>
      <c r="I2611" s="1" t="str">
        <f ca="1">IFERROR(__xludf.DUMMYFUNCTION("GOOGLETRANSLATE(O2611,""en"",""pt"")"),"2")</f>
        <v>2</v>
      </c>
      <c r="J2611" s="1" t="str">
        <f ca="1">IFERROR(__xludf.DUMMYFUNCTION("GOOGLETRANSLATE(Q2611,""en"",""pt"")"),"Pacote de polietileno")</f>
        <v>Pacote de polietileno</v>
      </c>
      <c r="K2611" s="3">
        <v>44830</v>
      </c>
      <c r="L2611" s="3">
        <v>44832</v>
      </c>
      <c r="M2611" s="1">
        <v>118</v>
      </c>
      <c r="N2611" s="1" t="s">
        <v>13148</v>
      </c>
      <c r="O2611" s="1" t="s">
        <v>13149</v>
      </c>
      <c r="P2611" s="1">
        <v>332</v>
      </c>
      <c r="Q2611" s="1" t="s">
        <v>13150</v>
      </c>
      <c r="R2611">
        <f t="shared" ca="1" si="40"/>
        <v>0</v>
      </c>
      <c r="S2611">
        <f t="shared" ca="1" si="40"/>
        <v>0</v>
      </c>
    </row>
    <row r="2612" spans="1:19" ht="13.2">
      <c r="A2612" s="1" t="s">
        <v>13151</v>
      </c>
      <c r="B2612" s="1">
        <v>68</v>
      </c>
      <c r="C2612" s="1" t="str">
        <f ca="1">IFERROR(__xludf.DUMMYFUNCTION("GOOGLETRANSLATE(D2612,""en"",""pt"")"),"Médio")</f>
        <v>Médio</v>
      </c>
      <c r="D2612" s="3">
        <v>44532</v>
      </c>
      <c r="E2612" s="1">
        <v>8</v>
      </c>
      <c r="F2612" s="2" t="str">
        <f ca="1">IFERROR(__xludf.DUMMYFUNCTION("GOOGLETRANSLATE(I2612,""en"",""pt"")"),"Soro de leite coalhado")</f>
        <v>Soro de leite coalhado</v>
      </c>
      <c r="G2612" s="1" t="s">
        <v>13152</v>
      </c>
      <c r="H2612" s="1" t="s">
        <v>13153</v>
      </c>
      <c r="I2612" s="1" t="str">
        <f ca="1">IFERROR(__xludf.DUMMYFUNCTION("GOOGLETRANSLATE(O2612,""en"",""pt"")"),"8")</f>
        <v>8</v>
      </c>
      <c r="J2612" s="1" t="str">
        <f ca="1">IFERROR(__xludf.DUMMYFUNCTION("GOOGLETRANSLATE(Q2612,""en"",""pt"")"),"Refrigerado")</f>
        <v>Refrigerado</v>
      </c>
      <c r="K2612" s="3">
        <v>44525</v>
      </c>
      <c r="L2612" s="3">
        <v>44533</v>
      </c>
      <c r="M2612" s="1">
        <v>418</v>
      </c>
      <c r="N2612" s="1" t="s">
        <v>3889</v>
      </c>
      <c r="O2612" s="1" t="s">
        <v>13154</v>
      </c>
      <c r="P2612" s="1">
        <v>150</v>
      </c>
      <c r="Q2612" s="1" t="s">
        <v>13155</v>
      </c>
      <c r="R2612">
        <f t="shared" ca="1" si="40"/>
        <v>0</v>
      </c>
      <c r="S2612">
        <f t="shared" ca="1" si="40"/>
        <v>0</v>
      </c>
    </row>
    <row r="2613" spans="1:19" ht="13.2">
      <c r="A2613" s="1" t="s">
        <v>2274</v>
      </c>
      <c r="B2613" s="1">
        <v>77</v>
      </c>
      <c r="C2613" s="1" t="str">
        <f ca="1">IFERROR(__xludf.DUMMYFUNCTION("GOOGLETRANSLATE(D2613,""en"",""pt"")"),"Grande")</f>
        <v>Grande</v>
      </c>
      <c r="D2613" s="3">
        <v>44611</v>
      </c>
      <c r="E2613" s="1">
        <v>4</v>
      </c>
      <c r="F2613" s="2" t="str">
        <f ca="1">IFERROR(__xludf.DUMMYFUNCTION("GOOGLETRANSLATE(I2613,""en"",""pt"")"),"Iogurte")</f>
        <v>Iogurte</v>
      </c>
      <c r="G2613" s="1" t="s">
        <v>4311</v>
      </c>
      <c r="H2613" s="1" t="s">
        <v>8168</v>
      </c>
      <c r="I2613" s="1" t="str">
        <f ca="1">IFERROR(__xludf.DUMMYFUNCTION("GOOGLETRANSLATE(O2613,""en"",""pt"")"),"27")</f>
        <v>27</v>
      </c>
      <c r="J2613" s="1" t="str">
        <f ca="1">IFERROR(__xludf.DUMMYFUNCTION("GOOGLETRANSLATE(Q2613,""en"",""pt"")"),"Refrigerado")</f>
        <v>Refrigerado</v>
      </c>
      <c r="K2613" s="3">
        <v>44574</v>
      </c>
      <c r="L2613" s="3">
        <v>44601</v>
      </c>
      <c r="M2613" s="1">
        <v>10</v>
      </c>
      <c r="N2613" s="1" t="s">
        <v>3746</v>
      </c>
      <c r="O2613" s="1" t="s">
        <v>11554</v>
      </c>
      <c r="P2613" s="1">
        <v>37</v>
      </c>
      <c r="Q2613" s="1" t="s">
        <v>13156</v>
      </c>
      <c r="R2613">
        <f t="shared" ca="1" si="40"/>
        <v>0</v>
      </c>
      <c r="S2613">
        <f t="shared" ca="1" si="40"/>
        <v>0</v>
      </c>
    </row>
    <row r="2614" spans="1:19" ht="13.2">
      <c r="A2614" s="1" t="s">
        <v>6332</v>
      </c>
      <c r="B2614" s="1">
        <v>49</v>
      </c>
      <c r="C2614" s="1" t="str">
        <f ca="1">IFERROR(__xludf.DUMMYFUNCTION("GOOGLETRANSLATE(D2614,""en"",""pt"")"),"Médio")</f>
        <v>Médio</v>
      </c>
      <c r="D2614" s="3">
        <v>44515</v>
      </c>
      <c r="E2614" s="1">
        <v>7</v>
      </c>
      <c r="F2614" s="2" t="str">
        <f ca="1">IFERROR(__xludf.DUMMYFUNCTION("GOOGLETRANSLATE(I2614,""en"",""pt"")"),"Lassi")</f>
        <v>Lassi</v>
      </c>
      <c r="G2614" s="1" t="s">
        <v>13157</v>
      </c>
      <c r="H2614" s="1" t="s">
        <v>13158</v>
      </c>
      <c r="I2614" s="1" t="str">
        <f ca="1">IFERROR(__xludf.DUMMYFUNCTION("GOOGLETRANSLATE(O2614,""en"",""pt"")"),"18")</f>
        <v>18</v>
      </c>
      <c r="J2614" s="1" t="str">
        <f ca="1">IFERROR(__xludf.DUMMYFUNCTION("GOOGLETRANSLATE(Q2614,""en"",""pt"")"),"Refrigerado")</f>
        <v>Refrigerado</v>
      </c>
      <c r="K2614" s="3">
        <v>44478</v>
      </c>
      <c r="L2614" s="3">
        <v>44496</v>
      </c>
      <c r="M2614" s="1">
        <v>46</v>
      </c>
      <c r="N2614" s="1" t="s">
        <v>9344</v>
      </c>
      <c r="O2614" s="1" t="s">
        <v>13159</v>
      </c>
      <c r="P2614" s="1">
        <v>771</v>
      </c>
      <c r="Q2614" s="1" t="s">
        <v>13160</v>
      </c>
      <c r="R2614">
        <f t="shared" ca="1" si="40"/>
        <v>0</v>
      </c>
      <c r="S2614">
        <f t="shared" ca="1" si="40"/>
        <v>0</v>
      </c>
    </row>
    <row r="2615" spans="1:19" ht="13.2">
      <c r="A2615" s="1" t="s">
        <v>13161</v>
      </c>
      <c r="B2615" s="1">
        <v>63</v>
      </c>
      <c r="C2615" s="1" t="str">
        <f ca="1">IFERROR(__xludf.DUMMYFUNCTION("GOOGLETRANSLATE(D2615,""en"",""pt"")"),"Grande")</f>
        <v>Grande</v>
      </c>
      <c r="D2615" s="3">
        <v>43659</v>
      </c>
      <c r="E2615" s="1">
        <v>4</v>
      </c>
      <c r="F2615" s="2" t="str">
        <f ca="1">IFERROR(__xludf.DUMMYFUNCTION("GOOGLETRANSLATE(I2615,""en"",""pt"")"),"Iogurte")</f>
        <v>Iogurte</v>
      </c>
      <c r="G2615" s="1" t="s">
        <v>13162</v>
      </c>
      <c r="H2615" s="1" t="s">
        <v>5233</v>
      </c>
      <c r="I2615" s="1" t="str">
        <f ca="1">IFERROR(__xludf.DUMMYFUNCTION("GOOGLETRANSLATE(O2615,""en"",""pt"")"),"23")</f>
        <v>23</v>
      </c>
      <c r="J2615" s="1" t="str">
        <f ca="1">IFERROR(__xludf.DUMMYFUNCTION("GOOGLETRANSLATE(Q2615,""en"",""pt"")"),"Congeladas")</f>
        <v>Congeladas</v>
      </c>
      <c r="K2615" s="3">
        <v>43617</v>
      </c>
      <c r="L2615" s="3">
        <v>43640</v>
      </c>
      <c r="M2615" s="1">
        <v>16</v>
      </c>
      <c r="N2615" s="1" t="s">
        <v>13163</v>
      </c>
      <c r="O2615" s="1" t="s">
        <v>13164</v>
      </c>
      <c r="P2615" s="1">
        <v>932</v>
      </c>
      <c r="Q2615" s="1" t="s">
        <v>1717</v>
      </c>
      <c r="R2615">
        <f t="shared" ca="1" si="40"/>
        <v>1</v>
      </c>
      <c r="S2615">
        <f t="shared" ca="1" si="40"/>
        <v>0</v>
      </c>
    </row>
    <row r="2616" spans="1:19" ht="13.2">
      <c r="A2616" s="1" t="s">
        <v>13165</v>
      </c>
      <c r="B2616" s="1">
        <v>38</v>
      </c>
      <c r="C2616" s="1" t="str">
        <f ca="1">IFERROR(__xludf.DUMMYFUNCTION("GOOGLETRANSLATE(D2616,""en"",""pt"")"),"Médio")</f>
        <v>Médio</v>
      </c>
      <c r="D2616" s="3">
        <v>44581</v>
      </c>
      <c r="E2616" s="1">
        <v>8</v>
      </c>
      <c r="F2616" s="2" t="str">
        <f ca="1">IFERROR(__xludf.DUMMYFUNCTION("GOOGLETRANSLATE(I2616,""en"",""pt"")"),"Soro de leite coalhado")</f>
        <v>Soro de leite coalhado</v>
      </c>
      <c r="G2616" s="1" t="s">
        <v>13166</v>
      </c>
      <c r="H2616" s="1" t="s">
        <v>13167</v>
      </c>
      <c r="I2616" s="1" t="str">
        <f ca="1">IFERROR(__xludf.DUMMYFUNCTION("GOOGLETRANSLATE(O2616,""en"",""pt"")"),"12")</f>
        <v>12</v>
      </c>
      <c r="J2616" s="1" t="str">
        <f ca="1">IFERROR(__xludf.DUMMYFUNCTION("GOOGLETRANSLATE(Q2616,""en"",""pt"")"),"Refrigerado")</f>
        <v>Refrigerado</v>
      </c>
      <c r="K2616" s="3">
        <v>44560</v>
      </c>
      <c r="L2616" s="3">
        <v>44572</v>
      </c>
      <c r="M2616" s="1">
        <v>171</v>
      </c>
      <c r="N2616" s="1" t="s">
        <v>13168</v>
      </c>
      <c r="O2616" s="1" t="s">
        <v>13169</v>
      </c>
      <c r="P2616" s="1">
        <v>361</v>
      </c>
      <c r="Q2616" s="1" t="s">
        <v>6481</v>
      </c>
      <c r="R2616">
        <f t="shared" ca="1" si="40"/>
        <v>0</v>
      </c>
      <c r="S2616">
        <f t="shared" ca="1" si="40"/>
        <v>1</v>
      </c>
    </row>
    <row r="2617" spans="1:19" ht="13.2">
      <c r="A2617" s="1" t="s">
        <v>13170</v>
      </c>
      <c r="B2617" s="1">
        <v>95</v>
      </c>
      <c r="C2617" s="1" t="str">
        <f ca="1">IFERROR(__xludf.DUMMYFUNCTION("GOOGLETRANSLATE(D2617,""en"",""pt"")"),"Pequeno")</f>
        <v>Pequeno</v>
      </c>
      <c r="D2617" s="3">
        <v>43952</v>
      </c>
      <c r="E2617" s="1">
        <v>3</v>
      </c>
      <c r="F2617" s="2" t="str">
        <f ca="1">IFERROR(__xludf.DUMMYFUNCTION("GOOGLETRANSLATE(I2617,""en"",""pt"")"),"Queijo")</f>
        <v>Queijo</v>
      </c>
      <c r="G2617" s="1" t="s">
        <v>13171</v>
      </c>
      <c r="H2617" s="1" t="s">
        <v>6124</v>
      </c>
      <c r="I2617" s="1" t="str">
        <f ca="1">IFERROR(__xludf.DUMMYFUNCTION("GOOGLETRANSLATE(O2617,""en"",""pt"")"),"73")</f>
        <v>73</v>
      </c>
      <c r="J2617" s="1" t="str">
        <f ca="1">IFERROR(__xludf.DUMMYFUNCTION("GOOGLETRANSLATE(Q2617,""en"",""pt"")"),"Refrigerado")</f>
        <v>Refrigerado</v>
      </c>
      <c r="K2617" s="3">
        <v>43948</v>
      </c>
      <c r="L2617" s="3">
        <v>44021</v>
      </c>
      <c r="M2617" s="1">
        <v>67</v>
      </c>
      <c r="N2617" s="1" t="s">
        <v>13172</v>
      </c>
      <c r="O2617" s="1" t="s">
        <v>13173</v>
      </c>
      <c r="P2617" s="1">
        <v>160</v>
      </c>
      <c r="Q2617" s="1" t="s">
        <v>940</v>
      </c>
      <c r="R2617">
        <f t="shared" ca="1" si="40"/>
        <v>0</v>
      </c>
      <c r="S2617">
        <f t="shared" ca="1" si="40"/>
        <v>1</v>
      </c>
    </row>
    <row r="2618" spans="1:19" ht="13.2">
      <c r="A2618" s="1" t="s">
        <v>13174</v>
      </c>
      <c r="B2618" s="1">
        <v>20</v>
      </c>
      <c r="C2618" s="1" t="str">
        <f ca="1">IFERROR(__xludf.DUMMYFUNCTION("GOOGLETRANSLATE(D2618,""en"",""pt"")"),"Grande")</f>
        <v>Grande</v>
      </c>
      <c r="D2618" s="3">
        <v>44281</v>
      </c>
      <c r="E2618" s="1">
        <v>10</v>
      </c>
      <c r="F2618" s="2" t="str">
        <f ca="1">IFERROR(__xludf.DUMMYFUNCTION("GOOGLETRANSLATE(I2618,""en"",""pt"")"),"ghee")</f>
        <v>ghee</v>
      </c>
      <c r="G2618" s="1" t="s">
        <v>13175</v>
      </c>
      <c r="H2618" s="4">
        <v>45348</v>
      </c>
      <c r="I2618" s="1" t="str">
        <f ca="1">IFERROR(__xludf.DUMMYFUNCTION("GOOGLETRANSLATE(O2618,""en"",""pt"")"),"131")</f>
        <v>131</v>
      </c>
      <c r="J2618" s="1" t="str">
        <f ca="1">IFERROR(__xludf.DUMMYFUNCTION("GOOGLETRANSLATE(Q2618,""en"",""pt"")"),"Ambiente")</f>
        <v>Ambiente</v>
      </c>
      <c r="K2618" s="3">
        <v>44236</v>
      </c>
      <c r="L2618" s="3">
        <v>44367</v>
      </c>
      <c r="M2618" s="1">
        <v>80</v>
      </c>
      <c r="N2618" s="6">
        <v>45378</v>
      </c>
      <c r="O2618" s="5">
        <v>95786</v>
      </c>
      <c r="P2618" s="1">
        <v>412</v>
      </c>
      <c r="Q2618" s="1" t="s">
        <v>5979</v>
      </c>
      <c r="R2618">
        <f t="shared" ca="1" si="40"/>
        <v>0</v>
      </c>
      <c r="S2618">
        <f t="shared" ca="1" si="40"/>
        <v>0</v>
      </c>
    </row>
    <row r="2619" spans="1:19" ht="13.2">
      <c r="A2619" s="1" t="s">
        <v>13176</v>
      </c>
      <c r="B2619" s="1">
        <v>64</v>
      </c>
      <c r="C2619" s="1" t="str">
        <f ca="1">IFERROR(__xludf.DUMMYFUNCTION("GOOGLETRANSLATE(D2619,""en"",""pt"")"),"Grande")</f>
        <v>Grande</v>
      </c>
      <c r="D2619" s="3">
        <v>44127</v>
      </c>
      <c r="E2619" s="1">
        <v>5</v>
      </c>
      <c r="F2619" s="2" t="str">
        <f ca="1">IFERROR(__xludf.DUMMYFUNCTION("GOOGLETRANSLATE(I2619,""en"",""pt"")"),"Sorvete")</f>
        <v>Sorvete</v>
      </c>
      <c r="G2619" s="1" t="s">
        <v>13177</v>
      </c>
      <c r="H2619" s="1" t="s">
        <v>4981</v>
      </c>
      <c r="I2619" s="1" t="str">
        <f ca="1">IFERROR(__xludf.DUMMYFUNCTION("GOOGLETRANSLATE(O2619,""en"",""pt"")"),"26")</f>
        <v>26</v>
      </c>
      <c r="J2619" s="1" t="str">
        <f ca="1">IFERROR(__xludf.DUMMYFUNCTION("GOOGLETRANSLATE(Q2619,""en"",""pt"")"),"Congeladas")</f>
        <v>Congeladas</v>
      </c>
      <c r="K2619" s="3">
        <v>44073</v>
      </c>
      <c r="L2619" s="3">
        <v>44099</v>
      </c>
      <c r="M2619" s="1">
        <v>58</v>
      </c>
      <c r="N2619" s="1" t="s">
        <v>5054</v>
      </c>
      <c r="O2619" s="5">
        <v>66508</v>
      </c>
      <c r="P2619" s="1">
        <v>9</v>
      </c>
      <c r="Q2619" s="1" t="s">
        <v>1050</v>
      </c>
      <c r="R2619">
        <f t="shared" ca="1" si="40"/>
        <v>1</v>
      </c>
      <c r="S2619">
        <f t="shared" ca="1" si="40"/>
        <v>1</v>
      </c>
    </row>
    <row r="2620" spans="1:19" ht="13.2">
      <c r="A2620" s="1" t="s">
        <v>13179</v>
      </c>
      <c r="B2620" s="1">
        <v>92</v>
      </c>
      <c r="C2620" s="1" t="str">
        <f ca="1">IFERROR(__xludf.DUMMYFUNCTION("GOOGLETRANSLATE(D2620,""en"",""pt"")"),"Grande")</f>
        <v>Grande</v>
      </c>
      <c r="D2620" s="3">
        <v>44768</v>
      </c>
      <c r="E2620" s="1">
        <v>7</v>
      </c>
      <c r="F2620" s="2" t="str">
        <f ca="1">IFERROR(__xludf.DUMMYFUNCTION("GOOGLETRANSLATE(I2620,""en"",""pt"")"),"Lassi")</f>
        <v>Lassi</v>
      </c>
      <c r="G2620" s="1" t="s">
        <v>1953</v>
      </c>
      <c r="H2620" s="1" t="s">
        <v>12599</v>
      </c>
      <c r="I2620" s="1" t="str">
        <f ca="1">IFERROR(__xludf.DUMMYFUNCTION("GOOGLETRANSLATE(O2620,""en"",""pt"")"),"12")</f>
        <v>12</v>
      </c>
      <c r="J2620" s="1" t="str">
        <f ca="1">IFERROR(__xludf.DUMMYFUNCTION("GOOGLETRANSLATE(Q2620,""en"",""pt"")"),"Refrigerado")</f>
        <v>Refrigerado</v>
      </c>
      <c r="K2620" s="3">
        <v>44762</v>
      </c>
      <c r="L2620" s="3">
        <v>44774</v>
      </c>
      <c r="M2620" s="1">
        <v>17</v>
      </c>
      <c r="N2620" s="1" t="s">
        <v>13180</v>
      </c>
      <c r="O2620" s="1" t="s">
        <v>13181</v>
      </c>
      <c r="P2620" s="1">
        <v>49</v>
      </c>
      <c r="Q2620" s="1" t="s">
        <v>13095</v>
      </c>
      <c r="R2620">
        <f t="shared" ca="1" si="40"/>
        <v>0</v>
      </c>
      <c r="S2620">
        <f t="shared" ca="1" si="40"/>
        <v>0</v>
      </c>
    </row>
    <row r="2621" spans="1:19" ht="13.2">
      <c r="A2621" s="1" t="s">
        <v>13182</v>
      </c>
      <c r="B2621" s="1">
        <v>29</v>
      </c>
      <c r="C2621" s="1" t="str">
        <f ca="1">IFERROR(__xludf.DUMMYFUNCTION("GOOGLETRANSLATE(D2621,""en"",""pt"")"),"Grande")</f>
        <v>Grande</v>
      </c>
      <c r="D2621" s="3">
        <v>44556</v>
      </c>
      <c r="E2621" s="1">
        <v>9</v>
      </c>
      <c r="F2621" s="2" t="str">
        <f ca="1">IFERROR(__xludf.DUMMYFUNCTION("GOOGLETRANSLATE(I2621,""en"",""pt"")"),"Painel")</f>
        <v>Painel</v>
      </c>
      <c r="G2621" s="1" t="s">
        <v>13183</v>
      </c>
      <c r="H2621" s="1" t="s">
        <v>11483</v>
      </c>
      <c r="I2621" s="1" t="str">
        <f ca="1">IFERROR(__xludf.DUMMYFUNCTION("GOOGLETRANSLATE(O2621,""en"",""pt"")"),"9")</f>
        <v>9</v>
      </c>
      <c r="J2621" s="1" t="str">
        <f ca="1">IFERROR(__xludf.DUMMYFUNCTION("GOOGLETRANSLATE(Q2621,""en"",""pt"")"),"Refrigerado")</f>
        <v>Refrigerado</v>
      </c>
      <c r="K2621" s="3">
        <v>44530</v>
      </c>
      <c r="L2621" s="3">
        <v>44539</v>
      </c>
      <c r="M2621" s="1">
        <v>75</v>
      </c>
      <c r="N2621" s="1" t="s">
        <v>11064</v>
      </c>
      <c r="O2621" s="1" t="s">
        <v>13184</v>
      </c>
      <c r="P2621" s="1">
        <v>838</v>
      </c>
      <c r="Q2621" s="1" t="s">
        <v>13185</v>
      </c>
      <c r="R2621">
        <f t="shared" ca="1" si="40"/>
        <v>0</v>
      </c>
      <c r="S2621">
        <f t="shared" ca="1" si="40"/>
        <v>1</v>
      </c>
    </row>
    <row r="2622" spans="1:19" ht="13.2">
      <c r="A2622" s="1" t="s">
        <v>13186</v>
      </c>
      <c r="B2622" s="1">
        <v>37</v>
      </c>
      <c r="C2622" s="1" t="str">
        <f ca="1">IFERROR(__xludf.DUMMYFUNCTION("GOOGLETRANSLATE(D2622,""en"",""pt"")"),"Grande")</f>
        <v>Grande</v>
      </c>
      <c r="D2622" s="3">
        <v>44312</v>
      </c>
      <c r="E2622" s="1">
        <v>9</v>
      </c>
      <c r="F2622" s="2" t="str">
        <f ca="1">IFERROR(__xludf.DUMMYFUNCTION("GOOGLETRANSLATE(I2622,""en"",""pt"")"),"Painel")</f>
        <v>Painel</v>
      </c>
      <c r="G2622" s="1" t="s">
        <v>6352</v>
      </c>
      <c r="H2622" s="1" t="s">
        <v>8440</v>
      </c>
      <c r="I2622" s="1" t="str">
        <f ca="1">IFERROR(__xludf.DUMMYFUNCTION("GOOGLETRANSLATE(O2622,""en"",""pt"")"),"11")</f>
        <v>11</v>
      </c>
      <c r="J2622" s="1" t="str">
        <f ca="1">IFERROR(__xludf.DUMMYFUNCTION("GOOGLETRANSLATE(Q2622,""en"",""pt"")"),"Refrigerado")</f>
        <v>Refrigerado</v>
      </c>
      <c r="K2622" s="3">
        <v>44297</v>
      </c>
      <c r="L2622" s="3">
        <v>44308</v>
      </c>
      <c r="M2622" s="1">
        <v>6</v>
      </c>
      <c r="N2622" s="6">
        <v>45488</v>
      </c>
      <c r="O2622" s="1" t="s">
        <v>13187</v>
      </c>
      <c r="P2622" s="1">
        <v>1</v>
      </c>
      <c r="Q2622" s="1" t="s">
        <v>13188</v>
      </c>
      <c r="R2622">
        <f t="shared" ca="1" si="40"/>
        <v>0</v>
      </c>
      <c r="S2622">
        <f t="shared" ca="1" si="40"/>
        <v>1</v>
      </c>
    </row>
    <row r="2623" spans="1:19" ht="13.2">
      <c r="A2623" s="1" t="s">
        <v>13189</v>
      </c>
      <c r="B2623" s="1">
        <v>31</v>
      </c>
      <c r="C2623" s="1" t="str">
        <f ca="1">IFERROR(__xludf.DUMMYFUNCTION("GOOGLETRANSLATE(D2623,""en"",""pt"")"),"Médio")</f>
        <v>Médio</v>
      </c>
      <c r="D2623" s="3">
        <v>44521</v>
      </c>
      <c r="E2623" s="1">
        <v>8</v>
      </c>
      <c r="F2623" s="2" t="str">
        <f ca="1">IFERROR(__xludf.DUMMYFUNCTION("GOOGLETRANSLATE(I2623,""en"",""pt"")"),"Soro de leite coalhado")</f>
        <v>Soro de leite coalhado</v>
      </c>
      <c r="G2623" s="1" t="s">
        <v>13190</v>
      </c>
      <c r="H2623" s="1" t="s">
        <v>10582</v>
      </c>
      <c r="I2623" s="1" t="str">
        <f ca="1">IFERROR(__xludf.DUMMYFUNCTION("GOOGLETRANSLATE(O2623,""en"",""pt"")"),"7")</f>
        <v>7</v>
      </c>
      <c r="J2623" s="1" t="str">
        <f ca="1">IFERROR(__xludf.DUMMYFUNCTION("GOOGLETRANSLATE(Q2623,""en"",""pt"")"),"Refrigerado")</f>
        <v>Refrigerado</v>
      </c>
      <c r="K2623" s="3">
        <v>44513</v>
      </c>
      <c r="L2623" s="3">
        <v>44520</v>
      </c>
      <c r="M2623" s="1">
        <v>85</v>
      </c>
      <c r="N2623" s="1" t="s">
        <v>5410</v>
      </c>
      <c r="O2623" s="1" t="s">
        <v>13191</v>
      </c>
      <c r="P2623" s="1">
        <v>367</v>
      </c>
      <c r="Q2623" s="1" t="s">
        <v>6475</v>
      </c>
      <c r="R2623">
        <f t="shared" ca="1" si="40"/>
        <v>1</v>
      </c>
      <c r="S2623">
        <f t="shared" ca="1" si="40"/>
        <v>0</v>
      </c>
    </row>
    <row r="2624" spans="1:19" ht="13.2">
      <c r="A2624" s="1" t="s">
        <v>13192</v>
      </c>
      <c r="B2624" s="1">
        <v>68</v>
      </c>
      <c r="C2624" s="1" t="str">
        <f ca="1">IFERROR(__xludf.DUMMYFUNCTION("GOOGLETRANSLATE(D2624,""en"",""pt"")"),"Pequeno")</f>
        <v>Pequeno</v>
      </c>
      <c r="D2624" s="3">
        <v>43574</v>
      </c>
      <c r="E2624" s="1">
        <v>5</v>
      </c>
      <c r="F2624" s="2" t="str">
        <f ca="1">IFERROR(__xludf.DUMMYFUNCTION("GOOGLETRANSLATE(I2624,""en"",""pt"")"),"Sorvete")</f>
        <v>Sorvete</v>
      </c>
      <c r="G2624" s="1" t="s">
        <v>13193</v>
      </c>
      <c r="H2624" s="1" t="s">
        <v>524</v>
      </c>
      <c r="I2624" s="1" t="str">
        <f ca="1">IFERROR(__xludf.DUMMYFUNCTION("GOOGLETRANSLATE(O2624,""en"",""pt"")"),"28")</f>
        <v>28</v>
      </c>
      <c r="J2624" s="1" t="str">
        <f ca="1">IFERROR(__xludf.DUMMYFUNCTION("GOOGLETRANSLATE(Q2624,""en"",""pt"")"),"Congeladas")</f>
        <v>Congeladas</v>
      </c>
      <c r="K2624" s="3">
        <v>43551</v>
      </c>
      <c r="L2624" s="3">
        <v>43579</v>
      </c>
      <c r="M2624" s="1">
        <v>384</v>
      </c>
      <c r="N2624" s="1" t="s">
        <v>6976</v>
      </c>
      <c r="O2624" s="1" t="s">
        <v>13194</v>
      </c>
      <c r="P2624" s="1">
        <v>117</v>
      </c>
      <c r="Q2624" s="1" t="s">
        <v>10171</v>
      </c>
      <c r="R2624">
        <f t="shared" ca="1" si="40"/>
        <v>1</v>
      </c>
      <c r="S2624">
        <f t="shared" ca="1" si="40"/>
        <v>1</v>
      </c>
    </row>
    <row r="2625" spans="1:19" ht="13.2">
      <c r="A2625" s="1" t="s">
        <v>13195</v>
      </c>
      <c r="B2625" s="1">
        <v>51</v>
      </c>
      <c r="C2625" s="1" t="str">
        <f ca="1">IFERROR(__xludf.DUMMYFUNCTION("GOOGLETRANSLATE(D2625,""en"",""pt"")"),"Pequeno")</f>
        <v>Pequeno</v>
      </c>
      <c r="D2625" s="3">
        <v>44691</v>
      </c>
      <c r="E2625" s="1">
        <v>4</v>
      </c>
      <c r="F2625" s="2" t="str">
        <f ca="1">IFERROR(__xludf.DUMMYFUNCTION("GOOGLETRANSLATE(I2625,""en"",""pt"")"),"Iogurte")</f>
        <v>Iogurte</v>
      </c>
      <c r="G2625" s="1" t="s">
        <v>13196</v>
      </c>
      <c r="H2625" s="1" t="s">
        <v>13197</v>
      </c>
      <c r="I2625" s="1" t="str">
        <f ca="1">IFERROR(__xludf.DUMMYFUNCTION("GOOGLETRANSLATE(O2625,""en"",""pt"")"),"26")</f>
        <v>26</v>
      </c>
      <c r="J2625" s="1" t="str">
        <f ca="1">IFERROR(__xludf.DUMMYFUNCTION("GOOGLETRANSLATE(Q2625,""en"",""pt"")"),"Congeladas")</f>
        <v>Congeladas</v>
      </c>
      <c r="K2625" s="3">
        <v>44650</v>
      </c>
      <c r="L2625" s="3">
        <v>44676</v>
      </c>
      <c r="M2625" s="1">
        <v>173</v>
      </c>
      <c r="N2625" s="1" t="s">
        <v>13198</v>
      </c>
      <c r="O2625" s="1" t="s">
        <v>13199</v>
      </c>
      <c r="P2625" s="1">
        <v>602</v>
      </c>
      <c r="Q2625" s="1" t="s">
        <v>13200</v>
      </c>
      <c r="R2625">
        <f t="shared" ca="1" si="40"/>
        <v>1</v>
      </c>
      <c r="S2625">
        <f t="shared" ca="1" si="40"/>
        <v>1</v>
      </c>
    </row>
    <row r="2626" spans="1:19" ht="13.2">
      <c r="A2626" s="1" t="s">
        <v>13201</v>
      </c>
      <c r="B2626" s="1">
        <v>54</v>
      </c>
      <c r="C2626" s="1" t="str">
        <f ca="1">IFERROR(__xludf.DUMMYFUNCTION("GOOGLETRANSLATE(D2626,""en"",""pt"")"),"Grande")</f>
        <v>Grande</v>
      </c>
      <c r="D2626" s="3">
        <v>44519</v>
      </c>
      <c r="E2626" s="1">
        <v>2</v>
      </c>
      <c r="F2626" s="2" t="str">
        <f ca="1">IFERROR(__xludf.DUMMYFUNCTION("GOOGLETRANSLATE(I2626,""en"",""pt"")"),"Manteiga")</f>
        <v>Manteiga</v>
      </c>
      <c r="G2626" s="1" t="s">
        <v>13202</v>
      </c>
      <c r="H2626" s="1" t="s">
        <v>9065</v>
      </c>
      <c r="I2626" s="1" t="str">
        <f ca="1">IFERROR(__xludf.DUMMYFUNCTION("GOOGLETRANSLATE(O2626,""en"",""pt"")"),"36")</f>
        <v>36</v>
      </c>
      <c r="J2626" s="1" t="str">
        <f ca="1">IFERROR(__xludf.DUMMYFUNCTION("GOOGLETRANSLATE(Q2626,""en"",""pt"")"),"Refrigerado")</f>
        <v>Refrigerado</v>
      </c>
      <c r="K2626" s="3">
        <v>44515</v>
      </c>
      <c r="L2626" s="3">
        <v>44551</v>
      </c>
      <c r="M2626" s="1">
        <v>48</v>
      </c>
      <c r="N2626" s="1" t="s">
        <v>13203</v>
      </c>
      <c r="O2626" s="1" t="s">
        <v>13204</v>
      </c>
      <c r="P2626" s="1">
        <v>18</v>
      </c>
      <c r="Q2626" s="1" t="s">
        <v>13205</v>
      </c>
      <c r="R2626">
        <f t="shared" ca="1" si="40"/>
        <v>0</v>
      </c>
      <c r="S2626">
        <f t="shared" ca="1" si="40"/>
        <v>1</v>
      </c>
    </row>
    <row r="2627" spans="1:19" ht="13.2">
      <c r="A2627" s="1" t="s">
        <v>13206</v>
      </c>
      <c r="B2627" s="1">
        <v>46</v>
      </c>
      <c r="C2627" s="1" t="str">
        <f ca="1">IFERROR(__xludf.DUMMYFUNCTION("GOOGLETRANSLATE(D2627,""en"",""pt"")"),"Grande")</f>
        <v>Grande</v>
      </c>
      <c r="D2627" s="3">
        <v>43694</v>
      </c>
      <c r="E2627" s="1">
        <v>9</v>
      </c>
      <c r="F2627" s="2" t="str">
        <f ca="1">IFERROR(__xludf.DUMMYFUNCTION("GOOGLETRANSLATE(I2627,""en"",""pt"")"),"Painel")</f>
        <v>Painel</v>
      </c>
      <c r="G2627" s="1" t="s">
        <v>12619</v>
      </c>
      <c r="H2627" s="1" t="s">
        <v>3583</v>
      </c>
      <c r="I2627" s="1" t="str">
        <f ca="1">IFERROR(__xludf.DUMMYFUNCTION("GOOGLETRANSLATE(O2627,""en"",""pt"")"),"10")</f>
        <v>10</v>
      </c>
      <c r="J2627" s="1" t="str">
        <f ca="1">IFERROR(__xludf.DUMMYFUNCTION("GOOGLETRANSLATE(Q2627,""en"",""pt"")"),"Refrigerado")</f>
        <v>Refrigerado</v>
      </c>
      <c r="K2627" s="3">
        <v>43638</v>
      </c>
      <c r="L2627" s="3">
        <v>43648</v>
      </c>
      <c r="M2627" s="1">
        <v>684</v>
      </c>
      <c r="N2627" s="1" t="s">
        <v>5706</v>
      </c>
      <c r="O2627" s="1" t="s">
        <v>13207</v>
      </c>
      <c r="P2627" s="1">
        <v>73</v>
      </c>
      <c r="Q2627" s="1" t="s">
        <v>2190</v>
      </c>
      <c r="R2627">
        <f t="shared" ref="R2627:S2690" ca="1" si="41">RANDBETWEEN(0,1)</f>
        <v>1</v>
      </c>
      <c r="S2627">
        <f t="shared" ca="1" si="41"/>
        <v>0</v>
      </c>
    </row>
    <row r="2628" spans="1:19" ht="13.2">
      <c r="A2628" s="1" t="s">
        <v>13208</v>
      </c>
      <c r="B2628" s="1">
        <v>96</v>
      </c>
      <c r="C2628" s="1" t="str">
        <f ca="1">IFERROR(__xludf.DUMMYFUNCTION("GOOGLETRANSLATE(D2628,""en"",""pt"")"),"Pequeno")</f>
        <v>Pequeno</v>
      </c>
      <c r="D2628" s="3">
        <v>44015</v>
      </c>
      <c r="E2628" s="1">
        <v>8</v>
      </c>
      <c r="F2628" s="2" t="str">
        <f ca="1">IFERROR(__xludf.DUMMYFUNCTION("GOOGLETRANSLATE(I2628,""en"",""pt"")"),"Soro de leite coalhado")</f>
        <v>Soro de leite coalhado</v>
      </c>
      <c r="G2628" s="1" t="s">
        <v>13209</v>
      </c>
      <c r="H2628" s="1" t="s">
        <v>6930</v>
      </c>
      <c r="I2628" s="1" t="str">
        <f ca="1">IFERROR(__xludf.DUMMYFUNCTION("GOOGLETRANSLATE(O2628,""en"",""pt"")"),"7")</f>
        <v>7</v>
      </c>
      <c r="J2628" s="1" t="str">
        <f ca="1">IFERROR(__xludf.DUMMYFUNCTION("GOOGLETRANSLATE(Q2628,""en"",""pt"")"),"Refrigerado")</f>
        <v>Refrigerado</v>
      </c>
      <c r="K2628" s="3">
        <v>43974</v>
      </c>
      <c r="L2628" s="3">
        <v>43981</v>
      </c>
      <c r="M2628" s="1">
        <v>435</v>
      </c>
      <c r="N2628" s="1" t="s">
        <v>10044</v>
      </c>
      <c r="O2628" s="1" t="s">
        <v>13210</v>
      </c>
      <c r="P2628" s="1">
        <v>123</v>
      </c>
      <c r="Q2628" s="1" t="s">
        <v>1315</v>
      </c>
      <c r="R2628">
        <f t="shared" ca="1" si="41"/>
        <v>1</v>
      </c>
      <c r="S2628">
        <f t="shared" ca="1" si="41"/>
        <v>1</v>
      </c>
    </row>
    <row r="2629" spans="1:19" ht="13.2">
      <c r="A2629" s="1" t="s">
        <v>666</v>
      </c>
      <c r="B2629" s="1">
        <v>55</v>
      </c>
      <c r="C2629" s="1" t="str">
        <f ca="1">IFERROR(__xludf.DUMMYFUNCTION("GOOGLETRANSLATE(D2629,""en"",""pt"")"),"Grande")</f>
        <v>Grande</v>
      </c>
      <c r="D2629" s="3">
        <v>44002</v>
      </c>
      <c r="E2629" s="1">
        <v>7</v>
      </c>
      <c r="F2629" s="2" t="str">
        <f ca="1">IFERROR(__xludf.DUMMYFUNCTION("GOOGLETRANSLATE(I2629,""en"",""pt"")"),"Lassi")</f>
        <v>Lassi</v>
      </c>
      <c r="G2629" s="1" t="s">
        <v>6576</v>
      </c>
      <c r="H2629" s="1" t="s">
        <v>6240</v>
      </c>
      <c r="I2629" s="1" t="str">
        <f ca="1">IFERROR(__xludf.DUMMYFUNCTION("GOOGLETRANSLATE(O2629,""en"",""pt"")"),"15")</f>
        <v>15</v>
      </c>
      <c r="J2629" s="1" t="str">
        <f ca="1">IFERROR(__xludf.DUMMYFUNCTION("GOOGLETRANSLATE(Q2629,""en"",""pt"")"),"Refrigerado")</f>
        <v>Refrigerado</v>
      </c>
      <c r="K2629" s="3">
        <v>43945</v>
      </c>
      <c r="L2629" s="3">
        <v>43960</v>
      </c>
      <c r="M2629" s="1">
        <v>71</v>
      </c>
      <c r="N2629" s="1" t="s">
        <v>10664</v>
      </c>
      <c r="O2629" s="1" t="s">
        <v>13211</v>
      </c>
      <c r="P2629" s="1">
        <v>16</v>
      </c>
      <c r="Q2629" s="1" t="s">
        <v>6844</v>
      </c>
      <c r="R2629">
        <f t="shared" ca="1" si="41"/>
        <v>0</v>
      </c>
      <c r="S2629">
        <f t="shared" ca="1" si="41"/>
        <v>0</v>
      </c>
    </row>
    <row r="2630" spans="1:19" ht="13.2">
      <c r="A2630" s="1" t="s">
        <v>13212</v>
      </c>
      <c r="B2630" s="1">
        <v>78</v>
      </c>
      <c r="C2630" s="1" t="str">
        <f ca="1">IFERROR(__xludf.DUMMYFUNCTION("GOOGLETRANSLATE(D2630,""en"",""pt"")"),"Médio")</f>
        <v>Médio</v>
      </c>
      <c r="D2630" s="3">
        <v>44660</v>
      </c>
      <c r="E2630" s="1">
        <v>3</v>
      </c>
      <c r="F2630" s="2" t="str">
        <f ca="1">IFERROR(__xludf.DUMMYFUNCTION("GOOGLETRANSLATE(I2630,""en"",""pt"")"),"Queijo")</f>
        <v>Queijo</v>
      </c>
      <c r="G2630" s="1" t="s">
        <v>13213</v>
      </c>
      <c r="H2630" s="1" t="s">
        <v>12680</v>
      </c>
      <c r="I2630" s="1" t="str">
        <f ca="1">IFERROR(__xludf.DUMMYFUNCTION("GOOGLETRANSLATE(O2630,""en"",""pt"")"),"36")</f>
        <v>36</v>
      </c>
      <c r="J2630" s="1" t="str">
        <f ca="1">IFERROR(__xludf.DUMMYFUNCTION("GOOGLETRANSLATE(Q2630,""en"",""pt"")"),"Refrigerado")</f>
        <v>Refrigerado</v>
      </c>
      <c r="K2630" s="3">
        <v>44645</v>
      </c>
      <c r="L2630" s="3">
        <v>44681</v>
      </c>
      <c r="M2630" s="1">
        <v>49</v>
      </c>
      <c r="N2630" s="4">
        <v>45365</v>
      </c>
      <c r="O2630" s="1" t="s">
        <v>13214</v>
      </c>
      <c r="P2630" s="1">
        <v>90</v>
      </c>
      <c r="Q2630" s="1" t="s">
        <v>356</v>
      </c>
      <c r="R2630">
        <f t="shared" ca="1" si="41"/>
        <v>0</v>
      </c>
      <c r="S2630">
        <f t="shared" ca="1" si="41"/>
        <v>0</v>
      </c>
    </row>
    <row r="2631" spans="1:19" ht="13.2">
      <c r="A2631" s="1" t="s">
        <v>11794</v>
      </c>
      <c r="B2631" s="1">
        <v>42</v>
      </c>
      <c r="C2631" s="1" t="str">
        <f ca="1">IFERROR(__xludf.DUMMYFUNCTION("GOOGLETRANSLATE(D2631,""en"",""pt"")"),"Médio")</f>
        <v>Médio</v>
      </c>
      <c r="D2631" s="3">
        <v>44008</v>
      </c>
      <c r="E2631" s="1">
        <v>5</v>
      </c>
      <c r="F2631" s="2" t="str">
        <f ca="1">IFERROR(__xludf.DUMMYFUNCTION("GOOGLETRANSLATE(I2631,""en"",""pt"")"),"Sorvete")</f>
        <v>Sorvete</v>
      </c>
      <c r="G2631" s="1" t="s">
        <v>13215</v>
      </c>
      <c r="H2631" s="1" t="s">
        <v>4280</v>
      </c>
      <c r="I2631" s="1" t="str">
        <f ca="1">IFERROR(__xludf.DUMMYFUNCTION("GOOGLETRANSLATE(O2631,""en"",""pt"")"),"30")</f>
        <v>30</v>
      </c>
      <c r="J2631" s="1" t="str">
        <f ca="1">IFERROR(__xludf.DUMMYFUNCTION("GOOGLETRANSLATE(Q2631,""en"",""pt"")"),"Congeladas")</f>
        <v>Congeladas</v>
      </c>
      <c r="K2631" s="3">
        <v>43985</v>
      </c>
      <c r="L2631" s="3">
        <v>44015</v>
      </c>
      <c r="M2631" s="1">
        <v>151</v>
      </c>
      <c r="N2631" s="6">
        <v>45440</v>
      </c>
      <c r="O2631" s="1" t="s">
        <v>13216</v>
      </c>
      <c r="P2631" s="1">
        <v>312</v>
      </c>
      <c r="Q2631" s="1" t="s">
        <v>13217</v>
      </c>
      <c r="R2631">
        <f t="shared" ca="1" si="41"/>
        <v>0</v>
      </c>
      <c r="S2631">
        <f t="shared" ca="1" si="41"/>
        <v>0</v>
      </c>
    </row>
    <row r="2632" spans="1:19" ht="13.2">
      <c r="A2632" s="1" t="s">
        <v>7190</v>
      </c>
      <c r="B2632" s="1">
        <v>96</v>
      </c>
      <c r="C2632" s="1" t="str">
        <f ca="1">IFERROR(__xludf.DUMMYFUNCTION("GOOGLETRANSLATE(D2632,""en"",""pt"")"),"Grande")</f>
        <v>Grande</v>
      </c>
      <c r="D2632" s="3">
        <v>44385</v>
      </c>
      <c r="E2632" s="1">
        <v>3</v>
      </c>
      <c r="F2632" s="2" t="str">
        <f ca="1">IFERROR(__xludf.DUMMYFUNCTION("GOOGLETRANSLATE(I2632,""en"",""pt"")"),"Queijo")</f>
        <v>Queijo</v>
      </c>
      <c r="G2632" s="1" t="s">
        <v>13218</v>
      </c>
      <c r="H2632" s="1" t="s">
        <v>7475</v>
      </c>
      <c r="I2632" s="1" t="str">
        <f ca="1">IFERROR(__xludf.DUMMYFUNCTION("GOOGLETRANSLATE(O2632,""en"",""pt"")"),"59")</f>
        <v>59</v>
      </c>
      <c r="J2632" s="1" t="str">
        <f ca="1">IFERROR(__xludf.DUMMYFUNCTION("GOOGLETRANSLATE(Q2632,""en"",""pt"")"),"Congeladas")</f>
        <v>Congeladas</v>
      </c>
      <c r="K2632" s="3">
        <v>44338</v>
      </c>
      <c r="L2632" s="3">
        <v>44397</v>
      </c>
      <c r="M2632" s="1">
        <v>137</v>
      </c>
      <c r="N2632" s="1" t="s">
        <v>4454</v>
      </c>
      <c r="O2632" s="7">
        <v>2344858</v>
      </c>
      <c r="P2632" s="1">
        <v>687</v>
      </c>
      <c r="Q2632" s="1" t="s">
        <v>13220</v>
      </c>
      <c r="R2632">
        <f t="shared" ca="1" si="41"/>
        <v>0</v>
      </c>
      <c r="S2632">
        <f t="shared" ca="1" si="41"/>
        <v>1</v>
      </c>
    </row>
    <row r="2633" spans="1:19" ht="13.2">
      <c r="A2633" s="1" t="s">
        <v>13221</v>
      </c>
      <c r="B2633" s="1">
        <v>74</v>
      </c>
      <c r="C2633" s="1" t="str">
        <f ca="1">IFERROR(__xludf.DUMMYFUNCTION("GOOGLETRANSLATE(D2633,""en"",""pt"")"),"Médio")</f>
        <v>Médio</v>
      </c>
      <c r="D2633" s="3">
        <v>43517</v>
      </c>
      <c r="E2633" s="1">
        <v>10</v>
      </c>
      <c r="F2633" s="2" t="str">
        <f ca="1">IFERROR(__xludf.DUMMYFUNCTION("GOOGLETRANSLATE(I2633,""en"",""pt"")"),"ghee")</f>
        <v>ghee</v>
      </c>
      <c r="G2633" s="1" t="s">
        <v>13222</v>
      </c>
      <c r="H2633" s="1" t="s">
        <v>3876</v>
      </c>
      <c r="I2633" s="1" t="str">
        <f ca="1">IFERROR(__xludf.DUMMYFUNCTION("GOOGLETRANSLATE(O2633,""en"",""pt"")"),"100")</f>
        <v>100</v>
      </c>
      <c r="J2633" s="1" t="str">
        <f ca="1">IFERROR(__xludf.DUMMYFUNCTION("GOOGLETRANSLATE(Q2633,""en"",""pt"")"),"Ambiente")</f>
        <v>Ambiente</v>
      </c>
      <c r="K2633" s="3">
        <v>43458</v>
      </c>
      <c r="L2633" s="3">
        <v>43558</v>
      </c>
      <c r="M2633" s="1">
        <v>62</v>
      </c>
      <c r="N2633" s="1" t="s">
        <v>1117</v>
      </c>
      <c r="O2633" s="5">
        <v>1016837</v>
      </c>
      <c r="P2633" s="1">
        <v>691</v>
      </c>
      <c r="Q2633" s="1" t="s">
        <v>13223</v>
      </c>
      <c r="R2633">
        <f t="shared" ca="1" si="41"/>
        <v>0</v>
      </c>
      <c r="S2633">
        <f t="shared" ca="1" si="41"/>
        <v>1</v>
      </c>
    </row>
    <row r="2634" spans="1:19" ht="13.2">
      <c r="A2634" s="1" t="s">
        <v>13224</v>
      </c>
      <c r="B2634" s="1">
        <v>68</v>
      </c>
      <c r="C2634" s="1" t="str">
        <f ca="1">IFERROR(__xludf.DUMMYFUNCTION("GOOGLETRANSLATE(D2634,""en"",""pt"")"),"Médio")</f>
        <v>Médio</v>
      </c>
      <c r="D2634" s="3">
        <v>44535</v>
      </c>
      <c r="E2634" s="1">
        <v>9</v>
      </c>
      <c r="F2634" s="2" t="str">
        <f ca="1">IFERROR(__xludf.DUMMYFUNCTION("GOOGLETRANSLATE(I2634,""en"",""pt"")"),"Painel")</f>
        <v>Painel</v>
      </c>
      <c r="G2634" s="1" t="s">
        <v>13225</v>
      </c>
      <c r="H2634" s="1" t="s">
        <v>13226</v>
      </c>
      <c r="I2634" s="1" t="str">
        <f ca="1">IFERROR(__xludf.DUMMYFUNCTION("GOOGLETRANSLATE(O2634,""en"",""pt"")"),"7")</f>
        <v>7</v>
      </c>
      <c r="J2634" s="1" t="str">
        <f ca="1">IFERROR(__xludf.DUMMYFUNCTION("GOOGLETRANSLATE(Q2634,""en"",""pt"")"),"Refrigerado")</f>
        <v>Refrigerado</v>
      </c>
      <c r="K2634" s="3">
        <v>44504</v>
      </c>
      <c r="L2634" s="3">
        <v>44511</v>
      </c>
      <c r="M2634" s="1">
        <v>188</v>
      </c>
      <c r="N2634" s="1" t="s">
        <v>13227</v>
      </c>
      <c r="O2634" s="1" t="s">
        <v>13228</v>
      </c>
      <c r="P2634" s="1">
        <v>420</v>
      </c>
      <c r="Q2634" s="1" t="s">
        <v>13229</v>
      </c>
      <c r="R2634">
        <f t="shared" ca="1" si="41"/>
        <v>0</v>
      </c>
      <c r="S2634">
        <f t="shared" ca="1" si="41"/>
        <v>0</v>
      </c>
    </row>
    <row r="2635" spans="1:19" ht="13.2">
      <c r="A2635" s="1" t="s">
        <v>13230</v>
      </c>
      <c r="B2635" s="1">
        <v>97</v>
      </c>
      <c r="C2635" s="1" t="str">
        <f ca="1">IFERROR(__xludf.DUMMYFUNCTION("GOOGLETRANSLATE(D2635,""en"",""pt"")"),"Médio")</f>
        <v>Médio</v>
      </c>
      <c r="D2635" s="3">
        <v>44287</v>
      </c>
      <c r="E2635" s="1">
        <v>6</v>
      </c>
      <c r="F2635" s="2" t="str">
        <f ca="1">IFERROR(__xludf.DUMMYFUNCTION("GOOGLETRANSLATE(I2635,""en"",""pt"")"),"Coalhada")</f>
        <v>Coalhada</v>
      </c>
      <c r="G2635" s="1" t="s">
        <v>13231</v>
      </c>
      <c r="H2635" s="1" t="s">
        <v>2029</v>
      </c>
      <c r="I2635" s="1" t="str">
        <f ca="1">IFERROR(__xludf.DUMMYFUNCTION("GOOGLETRANSLATE(O2635,""en"",""pt"")"),"7")</f>
        <v>7</v>
      </c>
      <c r="J2635" s="1" t="str">
        <f ca="1">IFERROR(__xludf.DUMMYFUNCTION("GOOGLETRANSLATE(Q2635,""en"",""pt"")"),"Refrigerado")</f>
        <v>Refrigerado</v>
      </c>
      <c r="K2635" s="3">
        <v>44281</v>
      </c>
      <c r="L2635" s="3">
        <v>44288</v>
      </c>
      <c r="M2635" s="1">
        <v>419</v>
      </c>
      <c r="N2635" s="1" t="s">
        <v>8827</v>
      </c>
      <c r="O2635" s="1" t="s">
        <v>13232</v>
      </c>
      <c r="P2635" s="1">
        <v>54</v>
      </c>
      <c r="Q2635" s="1" t="s">
        <v>13234</v>
      </c>
      <c r="R2635">
        <f t="shared" ca="1" si="41"/>
        <v>0</v>
      </c>
      <c r="S2635">
        <f t="shared" ca="1" si="41"/>
        <v>1</v>
      </c>
    </row>
    <row r="2636" spans="1:19" ht="13.2">
      <c r="A2636" s="1" t="s">
        <v>13235</v>
      </c>
      <c r="B2636" s="1">
        <v>42</v>
      </c>
      <c r="C2636" s="1" t="str">
        <f ca="1">IFERROR(__xludf.DUMMYFUNCTION("GOOGLETRANSLATE(D2636,""en"",""pt"")"),"Grande")</f>
        <v>Grande</v>
      </c>
      <c r="D2636" s="3">
        <v>44443</v>
      </c>
      <c r="E2636" s="1">
        <v>8</v>
      </c>
      <c r="F2636" s="2" t="str">
        <f ca="1">IFERROR(__xludf.DUMMYFUNCTION("GOOGLETRANSLATE(I2636,""en"",""pt"")"),"Soro de leite coalhado")</f>
        <v>Soro de leite coalhado</v>
      </c>
      <c r="G2636" s="1" t="s">
        <v>13236</v>
      </c>
      <c r="H2636" s="1" t="s">
        <v>3969</v>
      </c>
      <c r="I2636" s="1" t="str">
        <f ca="1">IFERROR(__xludf.DUMMYFUNCTION("GOOGLETRANSLATE(O2636,""en"",""pt"")"),"8")</f>
        <v>8</v>
      </c>
      <c r="J2636" s="1" t="str">
        <f ca="1">IFERROR(__xludf.DUMMYFUNCTION("GOOGLETRANSLATE(Q2636,""en"",""pt"")"),"Refrigerado")</f>
        <v>Refrigerado</v>
      </c>
      <c r="K2636" s="3">
        <v>44421</v>
      </c>
      <c r="L2636" s="3">
        <v>44429</v>
      </c>
      <c r="M2636" s="1">
        <v>102</v>
      </c>
      <c r="N2636" s="4">
        <v>45623</v>
      </c>
      <c r="O2636" s="1" t="s">
        <v>13237</v>
      </c>
      <c r="P2636" s="1">
        <v>749</v>
      </c>
      <c r="Q2636" s="1" t="s">
        <v>13238</v>
      </c>
      <c r="R2636">
        <f t="shared" ca="1" si="41"/>
        <v>0</v>
      </c>
      <c r="S2636">
        <f t="shared" ca="1" si="41"/>
        <v>1</v>
      </c>
    </row>
    <row r="2637" spans="1:19" ht="13.2">
      <c r="A2637" s="1" t="s">
        <v>13239</v>
      </c>
      <c r="B2637" s="1">
        <v>47</v>
      </c>
      <c r="C2637" s="1" t="str">
        <f ca="1">IFERROR(__xludf.DUMMYFUNCTION("GOOGLETRANSLATE(D2637,""en"",""pt"")"),"Grande")</f>
        <v>Grande</v>
      </c>
      <c r="D2637" s="3">
        <v>44892</v>
      </c>
      <c r="E2637" s="1">
        <v>3</v>
      </c>
      <c r="F2637" s="2" t="str">
        <f ca="1">IFERROR(__xludf.DUMMYFUNCTION("GOOGLETRANSLATE(I2637,""en"",""pt"")"),"Queijo")</f>
        <v>Queijo</v>
      </c>
      <c r="G2637" s="1" t="s">
        <v>13240</v>
      </c>
      <c r="H2637" s="1" t="s">
        <v>9674</v>
      </c>
      <c r="I2637" s="1" t="str">
        <f ca="1">IFERROR(__xludf.DUMMYFUNCTION("GOOGLETRANSLATE(O2637,""en"",""pt"")"),"87")</f>
        <v>87</v>
      </c>
      <c r="J2637" s="1" t="str">
        <f ca="1">IFERROR(__xludf.DUMMYFUNCTION("GOOGLETRANSLATE(Q2637,""en"",""pt"")"),"Refrigerado")</f>
        <v>Refrigerado</v>
      </c>
      <c r="K2637" s="3">
        <v>44858</v>
      </c>
      <c r="L2637" s="3">
        <v>44945</v>
      </c>
      <c r="M2637" s="1">
        <v>196</v>
      </c>
      <c r="N2637" s="1" t="s">
        <v>13241</v>
      </c>
      <c r="O2637" s="1" t="s">
        <v>13242</v>
      </c>
      <c r="P2637" s="1">
        <v>29</v>
      </c>
      <c r="Q2637" s="1" t="s">
        <v>13243</v>
      </c>
      <c r="R2637">
        <f t="shared" ca="1" si="41"/>
        <v>1</v>
      </c>
      <c r="S2637">
        <f t="shared" ca="1" si="41"/>
        <v>0</v>
      </c>
    </row>
    <row r="2638" spans="1:19" ht="13.2">
      <c r="A2638" s="1" t="s">
        <v>13056</v>
      </c>
      <c r="B2638" s="1">
        <v>35</v>
      </c>
      <c r="C2638" s="1" t="str">
        <f ca="1">IFERROR(__xludf.DUMMYFUNCTION("GOOGLETRANSLATE(D2638,""en"",""pt"")"),"Médio")</f>
        <v>Médio</v>
      </c>
      <c r="D2638" s="3">
        <v>43935</v>
      </c>
      <c r="E2638" s="1">
        <v>3</v>
      </c>
      <c r="F2638" s="2" t="str">
        <f ca="1">IFERROR(__xludf.DUMMYFUNCTION("GOOGLETRANSLATE(I2638,""en"",""pt"")"),"Queijo")</f>
        <v>Queijo</v>
      </c>
      <c r="G2638" s="1" t="s">
        <v>13244</v>
      </c>
      <c r="H2638" s="1" t="s">
        <v>3111</v>
      </c>
      <c r="I2638" s="1" t="str">
        <f ca="1">IFERROR(__xludf.DUMMYFUNCTION("GOOGLETRANSLATE(O2638,""en"",""pt"")"),"59")</f>
        <v>59</v>
      </c>
      <c r="J2638" s="1" t="str">
        <f ca="1">IFERROR(__xludf.DUMMYFUNCTION("GOOGLETRANSLATE(Q2638,""en"",""pt"")"),"Refrigerado")</f>
        <v>Refrigerado</v>
      </c>
      <c r="K2638" s="3">
        <v>43924</v>
      </c>
      <c r="L2638" s="3">
        <v>43983</v>
      </c>
      <c r="M2638" s="1">
        <v>405</v>
      </c>
      <c r="N2638" s="1" t="s">
        <v>4794</v>
      </c>
      <c r="O2638" s="1" t="s">
        <v>13245</v>
      </c>
      <c r="P2638" s="1">
        <v>554</v>
      </c>
      <c r="Q2638" s="1" t="s">
        <v>13246</v>
      </c>
      <c r="R2638">
        <f t="shared" ca="1" si="41"/>
        <v>0</v>
      </c>
      <c r="S2638">
        <f t="shared" ca="1" si="41"/>
        <v>1</v>
      </c>
    </row>
    <row r="2639" spans="1:19" ht="13.2">
      <c r="A2639" s="1" t="s">
        <v>3064</v>
      </c>
      <c r="B2639" s="1">
        <v>32</v>
      </c>
      <c r="C2639" s="1" t="str">
        <f ca="1">IFERROR(__xludf.DUMMYFUNCTION("GOOGLETRANSLATE(D2639,""en"",""pt"")"),"Grande")</f>
        <v>Grande</v>
      </c>
      <c r="D2639" s="3">
        <v>44359</v>
      </c>
      <c r="E2639" s="1">
        <v>4</v>
      </c>
      <c r="F2639" s="2" t="str">
        <f ca="1">IFERROR(__xludf.DUMMYFUNCTION("GOOGLETRANSLATE(I2639,""en"",""pt"")"),"Iogurte")</f>
        <v>Iogurte</v>
      </c>
      <c r="G2639" s="1" t="s">
        <v>13247</v>
      </c>
      <c r="H2639" s="6">
        <v>45558</v>
      </c>
      <c r="I2639" s="1" t="str">
        <f ca="1">IFERROR(__xludf.DUMMYFUNCTION("GOOGLETRANSLATE(O2639,""en"",""pt"")"),"22")</f>
        <v>22</v>
      </c>
      <c r="J2639" s="1" t="str">
        <f ca="1">IFERROR(__xludf.DUMMYFUNCTION("GOOGLETRANSLATE(Q2639,""en"",""pt"")"),"Refrigerado")</f>
        <v>Refrigerado</v>
      </c>
      <c r="K2639" s="3">
        <v>44311</v>
      </c>
      <c r="L2639" s="3">
        <v>44333</v>
      </c>
      <c r="M2639" s="1">
        <v>313</v>
      </c>
      <c r="N2639" s="4">
        <v>45623</v>
      </c>
      <c r="O2639" s="1" t="s">
        <v>13248</v>
      </c>
      <c r="P2639" s="1">
        <v>266</v>
      </c>
      <c r="Q2639" s="1" t="s">
        <v>11863</v>
      </c>
      <c r="R2639">
        <f t="shared" ca="1" si="41"/>
        <v>1</v>
      </c>
      <c r="S2639">
        <f t="shared" ca="1" si="41"/>
        <v>0</v>
      </c>
    </row>
    <row r="2640" spans="1:19" ht="13.2">
      <c r="A2640" s="1" t="s">
        <v>13249</v>
      </c>
      <c r="B2640" s="1">
        <v>82</v>
      </c>
      <c r="C2640" s="1" t="str">
        <f ca="1">IFERROR(__xludf.DUMMYFUNCTION("GOOGLETRANSLATE(D2640,""en"",""pt"")"),"Grande")</f>
        <v>Grande</v>
      </c>
      <c r="D2640" s="3">
        <v>44472</v>
      </c>
      <c r="E2640" s="1">
        <v>4</v>
      </c>
      <c r="F2640" s="2" t="str">
        <f ca="1">IFERROR(__xludf.DUMMYFUNCTION("GOOGLETRANSLATE(I2640,""en"",""pt"")"),"Iogurte")</f>
        <v>Iogurte</v>
      </c>
      <c r="G2640" s="1" t="s">
        <v>13250</v>
      </c>
      <c r="H2640" s="1" t="s">
        <v>4972</v>
      </c>
      <c r="I2640" s="1" t="str">
        <f ca="1">IFERROR(__xludf.DUMMYFUNCTION("GOOGLETRANSLATE(O2640,""en"",""pt"")"),"28")</f>
        <v>28</v>
      </c>
      <c r="J2640" s="1" t="str">
        <f ca="1">IFERROR(__xludf.DUMMYFUNCTION("GOOGLETRANSLATE(Q2640,""en"",""pt"")"),"Refrigerado")</f>
        <v>Refrigerado</v>
      </c>
      <c r="K2640" s="3">
        <v>44463</v>
      </c>
      <c r="L2640" s="3">
        <v>44491</v>
      </c>
      <c r="M2640" s="1">
        <v>346</v>
      </c>
      <c r="N2640" s="4">
        <v>45364</v>
      </c>
      <c r="O2640" s="5">
        <v>986734</v>
      </c>
      <c r="P2640" s="1">
        <v>601</v>
      </c>
      <c r="Q2640" s="1" t="s">
        <v>13251</v>
      </c>
      <c r="R2640">
        <f t="shared" ca="1" si="41"/>
        <v>1</v>
      </c>
      <c r="S2640">
        <f t="shared" ca="1" si="41"/>
        <v>1</v>
      </c>
    </row>
    <row r="2641" spans="1:19" ht="13.2">
      <c r="A2641" s="1" t="s">
        <v>13252</v>
      </c>
      <c r="B2641" s="1">
        <v>32</v>
      </c>
      <c r="C2641" s="1" t="str">
        <f ca="1">IFERROR(__xludf.DUMMYFUNCTION("GOOGLETRANSLATE(D2641,""en"",""pt"")"),"Grande")</f>
        <v>Grande</v>
      </c>
      <c r="D2641" s="3">
        <v>44614</v>
      </c>
      <c r="E2641" s="1">
        <v>8</v>
      </c>
      <c r="F2641" s="2" t="str">
        <f ca="1">IFERROR(__xludf.DUMMYFUNCTION("GOOGLETRANSLATE(I2641,""en"",""pt"")"),"Soro de leite coalhado")</f>
        <v>Soro de leite coalhado</v>
      </c>
      <c r="G2641" s="1" t="s">
        <v>11206</v>
      </c>
      <c r="H2641" s="1" t="s">
        <v>8335</v>
      </c>
      <c r="I2641" s="1" t="str">
        <f ca="1">IFERROR(__xludf.DUMMYFUNCTION("GOOGLETRANSLATE(O2641,""en"",""pt"")"),"10")</f>
        <v>10</v>
      </c>
      <c r="J2641" s="1" t="str">
        <f ca="1">IFERROR(__xludf.DUMMYFUNCTION("GOOGLETRANSLATE(Q2641,""en"",""pt"")"),"Refrigerado")</f>
        <v>Refrigerado</v>
      </c>
      <c r="K2641" s="3">
        <v>44557</v>
      </c>
      <c r="L2641" s="3">
        <v>44567</v>
      </c>
      <c r="M2641" s="1">
        <v>278</v>
      </c>
      <c r="N2641" s="1" t="s">
        <v>13253</v>
      </c>
      <c r="O2641" s="1" t="s">
        <v>13254</v>
      </c>
      <c r="P2641" s="1">
        <v>333</v>
      </c>
      <c r="Q2641" s="1" t="s">
        <v>13255</v>
      </c>
      <c r="R2641">
        <f t="shared" ca="1" si="41"/>
        <v>1</v>
      </c>
      <c r="S2641">
        <f t="shared" ca="1" si="41"/>
        <v>1</v>
      </c>
    </row>
    <row r="2642" spans="1:19" ht="13.2">
      <c r="A2642" s="1" t="s">
        <v>13256</v>
      </c>
      <c r="B2642" s="1">
        <v>86</v>
      </c>
      <c r="C2642" s="1" t="str">
        <f ca="1">IFERROR(__xludf.DUMMYFUNCTION("GOOGLETRANSLATE(D2642,""en"",""pt"")"),"Pequeno")</f>
        <v>Pequeno</v>
      </c>
      <c r="D2642" s="3">
        <v>44920</v>
      </c>
      <c r="E2642" s="1">
        <v>10</v>
      </c>
      <c r="F2642" s="2" t="str">
        <f ca="1">IFERROR(__xludf.DUMMYFUNCTION("GOOGLETRANSLATE(I2642,""en"",""pt"")"),"ghee")</f>
        <v>ghee</v>
      </c>
      <c r="G2642" s="1" t="s">
        <v>2264</v>
      </c>
      <c r="H2642" s="1" t="s">
        <v>6095</v>
      </c>
      <c r="I2642" s="1" t="str">
        <f ca="1">IFERROR(__xludf.DUMMYFUNCTION("GOOGLETRANSLATE(O2642,""en"",""pt"")"),"119")</f>
        <v>119</v>
      </c>
      <c r="J2642" s="1" t="str">
        <f ca="1">IFERROR(__xludf.DUMMYFUNCTION("GOOGLETRANSLATE(Q2642,""en"",""pt"")"),"Ambiente")</f>
        <v>Ambiente</v>
      </c>
      <c r="K2642" s="3">
        <v>44861</v>
      </c>
      <c r="L2642" s="3">
        <v>44980</v>
      </c>
      <c r="M2642" s="1">
        <v>119</v>
      </c>
      <c r="N2642" s="1" t="s">
        <v>7777</v>
      </c>
      <c r="O2642" s="1" t="s">
        <v>13257</v>
      </c>
      <c r="P2642" s="1">
        <v>42</v>
      </c>
      <c r="Q2642" s="1" t="s">
        <v>6303</v>
      </c>
      <c r="R2642">
        <f t="shared" ca="1" si="41"/>
        <v>0</v>
      </c>
      <c r="S2642">
        <f t="shared" ca="1" si="41"/>
        <v>0</v>
      </c>
    </row>
    <row r="2643" spans="1:19" ht="13.2">
      <c r="A2643" s="1" t="s">
        <v>13258</v>
      </c>
      <c r="B2643" s="1">
        <v>33</v>
      </c>
      <c r="C2643" s="1" t="str">
        <f ca="1">IFERROR(__xludf.DUMMYFUNCTION("GOOGLETRANSLATE(D2643,""en"",""pt"")"),"Médio")</f>
        <v>Médio</v>
      </c>
      <c r="D2643" s="3">
        <v>43747</v>
      </c>
      <c r="E2643" s="1">
        <v>4</v>
      </c>
      <c r="F2643" s="2" t="str">
        <f ca="1">IFERROR(__xludf.DUMMYFUNCTION("GOOGLETRANSLATE(I2643,""en"",""pt"")"),"Iogurte")</f>
        <v>Iogurte</v>
      </c>
      <c r="G2643" s="1" t="s">
        <v>13259</v>
      </c>
      <c r="H2643" s="1" t="s">
        <v>6796</v>
      </c>
      <c r="I2643" s="1" t="str">
        <f ca="1">IFERROR(__xludf.DUMMYFUNCTION("GOOGLETRANSLATE(O2643,""en"",""pt"")"),"24")</f>
        <v>24</v>
      </c>
      <c r="J2643" s="1" t="str">
        <f ca="1">IFERROR(__xludf.DUMMYFUNCTION("GOOGLETRANSLATE(Q2643,""en"",""pt"")"),"Refrigerado")</f>
        <v>Refrigerado</v>
      </c>
      <c r="K2643" s="3">
        <v>43693</v>
      </c>
      <c r="L2643" s="3">
        <v>43717</v>
      </c>
      <c r="M2643" s="1">
        <v>343</v>
      </c>
      <c r="N2643" s="1" t="s">
        <v>5247</v>
      </c>
      <c r="O2643" s="1" t="s">
        <v>13260</v>
      </c>
      <c r="P2643" s="1">
        <v>368</v>
      </c>
      <c r="Q2643" s="1" t="s">
        <v>13261</v>
      </c>
      <c r="R2643">
        <f t="shared" ca="1" si="41"/>
        <v>1</v>
      </c>
      <c r="S2643">
        <f t="shared" ca="1" si="41"/>
        <v>0</v>
      </c>
    </row>
    <row r="2644" spans="1:19" ht="13.2">
      <c r="A2644" s="1" t="s">
        <v>13262</v>
      </c>
      <c r="B2644" s="1">
        <v>95</v>
      </c>
      <c r="C2644" s="1" t="str">
        <f ca="1">IFERROR(__xludf.DUMMYFUNCTION("GOOGLETRANSLATE(D2644,""en"",""pt"")"),"Pequeno")</f>
        <v>Pequeno</v>
      </c>
      <c r="D2644" s="3">
        <v>44464</v>
      </c>
      <c r="E2644" s="1">
        <v>3</v>
      </c>
      <c r="F2644" s="2" t="str">
        <f ca="1">IFERROR(__xludf.DUMMYFUNCTION("GOOGLETRANSLATE(I2644,""en"",""pt"")"),"Queijo")</f>
        <v>Queijo</v>
      </c>
      <c r="G2644" s="1" t="s">
        <v>13263</v>
      </c>
      <c r="H2644" s="1" t="s">
        <v>13264</v>
      </c>
      <c r="I2644" s="1" t="str">
        <f ca="1">IFERROR(__xludf.DUMMYFUNCTION("GOOGLETRANSLATE(O2644,""en"",""pt"")"),"60")</f>
        <v>60</v>
      </c>
      <c r="J2644" s="1" t="str">
        <f ca="1">IFERROR(__xludf.DUMMYFUNCTION("GOOGLETRANSLATE(Q2644,""en"",""pt"")"),"Refrigerado")</f>
        <v>Refrigerado</v>
      </c>
      <c r="K2644" s="3">
        <v>44449</v>
      </c>
      <c r="L2644" s="3">
        <v>44509</v>
      </c>
      <c r="M2644" s="1">
        <v>427</v>
      </c>
      <c r="N2644" s="1" t="s">
        <v>13265</v>
      </c>
      <c r="O2644" s="1" t="s">
        <v>13266</v>
      </c>
      <c r="P2644" s="1">
        <v>86</v>
      </c>
      <c r="Q2644" s="1" t="s">
        <v>13268</v>
      </c>
      <c r="R2644">
        <f t="shared" ca="1" si="41"/>
        <v>0</v>
      </c>
      <c r="S2644">
        <f t="shared" ca="1" si="41"/>
        <v>1</v>
      </c>
    </row>
    <row r="2645" spans="1:19" ht="13.2">
      <c r="A2645" s="1" t="s">
        <v>13269</v>
      </c>
      <c r="B2645" s="1">
        <v>22</v>
      </c>
      <c r="C2645" s="1" t="str">
        <f ca="1">IFERROR(__xludf.DUMMYFUNCTION("GOOGLETRANSLATE(D2645,""en"",""pt"")"),"Médio")</f>
        <v>Médio</v>
      </c>
      <c r="D2645" s="3">
        <v>43568</v>
      </c>
      <c r="E2645" s="1">
        <v>6</v>
      </c>
      <c r="F2645" s="2" t="str">
        <f ca="1">IFERROR(__xludf.DUMMYFUNCTION("GOOGLETRANSLATE(I2645,""en"",""pt"")"),"Coalhada")</f>
        <v>Coalhada</v>
      </c>
      <c r="G2645" s="1" t="s">
        <v>13270</v>
      </c>
      <c r="H2645" s="1" t="s">
        <v>11712</v>
      </c>
      <c r="I2645" s="1" t="str">
        <f ca="1">IFERROR(__xludf.DUMMYFUNCTION("GOOGLETRANSLATE(O2645,""en"",""pt"")"),"5")</f>
        <v>5</v>
      </c>
      <c r="J2645" s="1" t="str">
        <f ca="1">IFERROR(__xludf.DUMMYFUNCTION("GOOGLETRANSLATE(Q2645,""en"",""pt"")"),"Refrigerado")</f>
        <v>Refrigerado</v>
      </c>
      <c r="K2645" s="3">
        <v>43543</v>
      </c>
      <c r="L2645" s="3">
        <v>43548</v>
      </c>
      <c r="M2645" s="1">
        <v>190</v>
      </c>
      <c r="N2645" s="1" t="s">
        <v>13271</v>
      </c>
      <c r="O2645" s="5">
        <v>2430173</v>
      </c>
      <c r="P2645" s="1">
        <v>427</v>
      </c>
      <c r="Q2645" s="1" t="s">
        <v>1665</v>
      </c>
      <c r="R2645">
        <f t="shared" ca="1" si="41"/>
        <v>1</v>
      </c>
      <c r="S2645">
        <f t="shared" ca="1" si="41"/>
        <v>0</v>
      </c>
    </row>
    <row r="2646" spans="1:19" ht="13.2">
      <c r="A2646" s="1" t="s">
        <v>13272</v>
      </c>
      <c r="B2646" s="1">
        <v>34</v>
      </c>
      <c r="C2646" s="1" t="str">
        <f ca="1">IFERROR(__xludf.DUMMYFUNCTION("GOOGLETRANSLATE(D2646,""en"",""pt"")"),"Grande")</f>
        <v>Grande</v>
      </c>
      <c r="D2646" s="3">
        <v>43863</v>
      </c>
      <c r="E2646" s="1">
        <v>4</v>
      </c>
      <c r="F2646" s="2" t="str">
        <f ca="1">IFERROR(__xludf.DUMMYFUNCTION("GOOGLETRANSLATE(I2646,""en"",""pt"")"),"Iogurte")</f>
        <v>Iogurte</v>
      </c>
      <c r="G2646" s="1" t="s">
        <v>13273</v>
      </c>
      <c r="H2646" s="1" t="s">
        <v>12500</v>
      </c>
      <c r="I2646" s="1" t="str">
        <f ca="1">IFERROR(__xludf.DUMMYFUNCTION("GOOGLETRANSLATE(O2646,""en"",""pt"")"),"22")</f>
        <v>22</v>
      </c>
      <c r="J2646" s="1" t="str">
        <f ca="1">IFERROR(__xludf.DUMMYFUNCTION("GOOGLETRANSLATE(Q2646,""en"",""pt"")"),"Refrigerado")</f>
        <v>Refrigerado</v>
      </c>
      <c r="K2646" s="3">
        <v>43806</v>
      </c>
      <c r="L2646" s="3">
        <v>43828</v>
      </c>
      <c r="M2646" s="1">
        <v>158</v>
      </c>
      <c r="N2646" s="1" t="s">
        <v>13274</v>
      </c>
      <c r="O2646" s="1" t="s">
        <v>13275</v>
      </c>
      <c r="P2646" s="1">
        <v>67</v>
      </c>
      <c r="Q2646" s="1" t="s">
        <v>7182</v>
      </c>
      <c r="R2646">
        <f t="shared" ca="1" si="41"/>
        <v>0</v>
      </c>
      <c r="S2646">
        <f t="shared" ca="1" si="41"/>
        <v>1</v>
      </c>
    </row>
    <row r="2647" spans="1:19" ht="13.2">
      <c r="A2647" s="1" t="s">
        <v>13276</v>
      </c>
      <c r="B2647" s="1">
        <v>39</v>
      </c>
      <c r="C2647" s="1" t="str">
        <f ca="1">IFERROR(__xludf.DUMMYFUNCTION("GOOGLETRANSLATE(D2647,""en"",""pt"")"),"Médio")</f>
        <v>Médio</v>
      </c>
      <c r="D2647" s="3">
        <v>44013</v>
      </c>
      <c r="E2647" s="1">
        <v>4</v>
      </c>
      <c r="F2647" s="2" t="str">
        <f ca="1">IFERROR(__xludf.DUMMYFUNCTION("GOOGLETRANSLATE(I2647,""en"",""pt"")"),"Iogurte")</f>
        <v>Iogurte</v>
      </c>
      <c r="G2647" s="1" t="s">
        <v>13277</v>
      </c>
      <c r="H2647" s="1" t="s">
        <v>11460</v>
      </c>
      <c r="I2647" s="1" t="str">
        <f ca="1">IFERROR(__xludf.DUMMYFUNCTION("GOOGLETRANSLATE(O2647,""en"",""pt"")"),"25")</f>
        <v>25</v>
      </c>
      <c r="J2647" s="1" t="str">
        <f ca="1">IFERROR(__xludf.DUMMYFUNCTION("GOOGLETRANSLATE(Q2647,""en"",""pt"")"),"Refrigerado")</f>
        <v>Refrigerado</v>
      </c>
      <c r="K2647" s="3">
        <v>43996</v>
      </c>
      <c r="L2647" s="3">
        <v>44021</v>
      </c>
      <c r="M2647" s="1">
        <v>95</v>
      </c>
      <c r="N2647" s="1" t="s">
        <v>13278</v>
      </c>
      <c r="O2647" s="1" t="s">
        <v>13279</v>
      </c>
      <c r="P2647" s="1">
        <v>211</v>
      </c>
      <c r="Q2647" s="1" t="s">
        <v>13280</v>
      </c>
      <c r="R2647">
        <f t="shared" ca="1" si="41"/>
        <v>0</v>
      </c>
      <c r="S2647">
        <f t="shared" ca="1" si="41"/>
        <v>0</v>
      </c>
    </row>
    <row r="2648" spans="1:19" ht="13.2">
      <c r="A2648" s="1" t="s">
        <v>13281</v>
      </c>
      <c r="B2648" s="1">
        <v>59</v>
      </c>
      <c r="C2648" s="1" t="str">
        <f ca="1">IFERROR(__xludf.DUMMYFUNCTION("GOOGLETRANSLATE(D2648,""en"",""pt"")"),"Médio")</f>
        <v>Médio</v>
      </c>
      <c r="D2648" s="3">
        <v>43526</v>
      </c>
      <c r="E2648" s="1">
        <v>9</v>
      </c>
      <c r="F2648" s="2" t="str">
        <f ca="1">IFERROR(__xludf.DUMMYFUNCTION("GOOGLETRANSLATE(I2648,""en"",""pt"")"),"Painel")</f>
        <v>Painel</v>
      </c>
      <c r="G2648" s="1" t="s">
        <v>13282</v>
      </c>
      <c r="H2648" s="1" t="s">
        <v>13283</v>
      </c>
      <c r="I2648" s="1" t="str">
        <f ca="1">IFERROR(__xludf.DUMMYFUNCTION("GOOGLETRANSLATE(O2648,""en"",""pt"")"),"13")</f>
        <v>13</v>
      </c>
      <c r="J2648" s="1" t="str">
        <f ca="1">IFERROR(__xludf.DUMMYFUNCTION("GOOGLETRANSLATE(Q2648,""en"",""pt"")"),"Refrigerado")</f>
        <v>Refrigerado</v>
      </c>
      <c r="K2648" s="3">
        <v>43499</v>
      </c>
      <c r="L2648" s="3">
        <v>43512</v>
      </c>
      <c r="M2648" s="1">
        <v>214</v>
      </c>
      <c r="N2648" s="1" t="s">
        <v>13284</v>
      </c>
      <c r="O2648" s="1" t="s">
        <v>13285</v>
      </c>
      <c r="P2648" s="1">
        <v>441</v>
      </c>
      <c r="Q2648" s="1" t="s">
        <v>13287</v>
      </c>
      <c r="R2648">
        <f t="shared" ca="1" si="41"/>
        <v>1</v>
      </c>
      <c r="S2648">
        <f t="shared" ca="1" si="41"/>
        <v>0</v>
      </c>
    </row>
    <row r="2649" spans="1:19" ht="13.2">
      <c r="A2649" s="1" t="s">
        <v>13288</v>
      </c>
      <c r="B2649" s="1">
        <v>73</v>
      </c>
      <c r="C2649" s="1" t="str">
        <f ca="1">IFERROR(__xludf.DUMMYFUNCTION("GOOGLETRANSLATE(D2649,""en"",""pt"")"),"Grande")</f>
        <v>Grande</v>
      </c>
      <c r="D2649" s="3">
        <v>44663</v>
      </c>
      <c r="E2649" s="1">
        <v>4</v>
      </c>
      <c r="F2649" s="2" t="str">
        <f ca="1">IFERROR(__xludf.DUMMYFUNCTION("GOOGLETRANSLATE(I2649,""en"",""pt"")"),"Iogurte")</f>
        <v>Iogurte</v>
      </c>
      <c r="G2649" s="1" t="s">
        <v>13289</v>
      </c>
      <c r="H2649" s="1" t="s">
        <v>9344</v>
      </c>
      <c r="I2649" s="1" t="str">
        <f ca="1">IFERROR(__xludf.DUMMYFUNCTION("GOOGLETRANSLATE(O2649,""en"",""pt"")"),"27")</f>
        <v>27</v>
      </c>
      <c r="J2649" s="1" t="str">
        <f ca="1">IFERROR(__xludf.DUMMYFUNCTION("GOOGLETRANSLATE(Q2649,""en"",""pt"")"),"Refrigerado")</f>
        <v>Refrigerado</v>
      </c>
      <c r="K2649" s="3">
        <v>44638</v>
      </c>
      <c r="L2649" s="3">
        <v>44665</v>
      </c>
      <c r="M2649" s="1">
        <v>253</v>
      </c>
      <c r="N2649" s="1" t="s">
        <v>1817</v>
      </c>
      <c r="O2649" s="1" t="s">
        <v>13290</v>
      </c>
      <c r="P2649" s="1">
        <v>738</v>
      </c>
      <c r="Q2649" s="1" t="s">
        <v>13291</v>
      </c>
      <c r="R2649">
        <f t="shared" ca="1" si="41"/>
        <v>0</v>
      </c>
      <c r="S2649">
        <f t="shared" ca="1" si="41"/>
        <v>0</v>
      </c>
    </row>
    <row r="2650" spans="1:19" ht="13.2">
      <c r="A2650" s="1" t="s">
        <v>3898</v>
      </c>
      <c r="B2650" s="1">
        <v>76</v>
      </c>
      <c r="C2650" s="1" t="str">
        <f ca="1">IFERROR(__xludf.DUMMYFUNCTION("GOOGLETRANSLATE(D2650,""en"",""pt"")"),"Médio")</f>
        <v>Médio</v>
      </c>
      <c r="D2650" s="3">
        <v>44304</v>
      </c>
      <c r="E2650" s="1">
        <v>7</v>
      </c>
      <c r="F2650" s="2" t="str">
        <f ca="1">IFERROR(__xludf.DUMMYFUNCTION("GOOGLETRANSLATE(I2650,""en"",""pt"")"),"Lassi")</f>
        <v>Lassi</v>
      </c>
      <c r="G2650" s="1" t="s">
        <v>13292</v>
      </c>
      <c r="H2650" s="1" t="s">
        <v>6598</v>
      </c>
      <c r="I2650" s="1" t="str">
        <f ca="1">IFERROR(__xludf.DUMMYFUNCTION("GOOGLETRANSLATE(O2650,""en"",""pt"")"),"13")</f>
        <v>13</v>
      </c>
      <c r="J2650" s="1" t="str">
        <f ca="1">IFERROR(__xludf.DUMMYFUNCTION("GOOGLETRANSLATE(Q2650,""en"",""pt"")"),"Refrigerado")</f>
        <v>Refrigerado</v>
      </c>
      <c r="K2650" s="3">
        <v>44267</v>
      </c>
      <c r="L2650" s="3">
        <v>44280</v>
      </c>
      <c r="M2650" s="1">
        <v>166</v>
      </c>
      <c r="N2650" s="1" t="s">
        <v>6935</v>
      </c>
      <c r="O2650" s="1" t="s">
        <v>13293</v>
      </c>
      <c r="P2650" s="1">
        <v>742</v>
      </c>
      <c r="Q2650" s="1" t="s">
        <v>13294</v>
      </c>
      <c r="R2650">
        <f t="shared" ca="1" si="41"/>
        <v>0</v>
      </c>
      <c r="S2650">
        <f t="shared" ca="1" si="41"/>
        <v>1</v>
      </c>
    </row>
    <row r="2651" spans="1:19" ht="13.2">
      <c r="A2651" s="1" t="s">
        <v>13295</v>
      </c>
      <c r="B2651" s="1">
        <v>61</v>
      </c>
      <c r="C2651" s="1" t="str">
        <f ca="1">IFERROR(__xludf.DUMMYFUNCTION("GOOGLETRANSLATE(D2651,""en"",""pt"")"),"Pequeno")</f>
        <v>Pequeno</v>
      </c>
      <c r="D2651" s="3">
        <v>43510</v>
      </c>
      <c r="E2651" s="1">
        <v>1</v>
      </c>
      <c r="F2651" s="2" t="str">
        <f ca="1">IFERROR(__xludf.DUMMYFUNCTION("GOOGLETRANSLATE(I2651,""en"",""pt"")"),"Leite")</f>
        <v>Leite</v>
      </c>
      <c r="G2651" s="1" t="s">
        <v>13296</v>
      </c>
      <c r="H2651" s="1" t="s">
        <v>9950</v>
      </c>
      <c r="I2651" s="1" t="str">
        <f ca="1">IFERROR(__xludf.DUMMYFUNCTION("GOOGLETRANSLATE(O2651,""en"",""pt"")"),"1")</f>
        <v>1</v>
      </c>
      <c r="J2651" s="1" t="str">
        <f ca="1">IFERROR(__xludf.DUMMYFUNCTION("GOOGLETRANSLATE(Q2651,""en"",""pt"")"),"Pacote de polietileno")</f>
        <v>Pacote de polietileno</v>
      </c>
      <c r="K2651" s="3">
        <v>43479</v>
      </c>
      <c r="L2651" s="3">
        <v>43480</v>
      </c>
      <c r="M2651" s="1">
        <v>5</v>
      </c>
      <c r="N2651" s="1" t="s">
        <v>350</v>
      </c>
      <c r="O2651" s="1" t="s">
        <v>13297</v>
      </c>
      <c r="P2651" s="1">
        <v>23</v>
      </c>
      <c r="Q2651" s="1" t="s">
        <v>8223</v>
      </c>
      <c r="R2651">
        <f t="shared" ca="1" si="41"/>
        <v>1</v>
      </c>
      <c r="S2651">
        <f t="shared" ca="1" si="41"/>
        <v>1</v>
      </c>
    </row>
    <row r="2652" spans="1:19" ht="13.2">
      <c r="A2652" s="1" t="s">
        <v>13298</v>
      </c>
      <c r="B2652" s="1">
        <v>11</v>
      </c>
      <c r="C2652" s="1" t="str">
        <f ca="1">IFERROR(__xludf.DUMMYFUNCTION("GOOGLETRANSLATE(D2652,""en"",""pt"")"),"Pequeno")</f>
        <v>Pequeno</v>
      </c>
      <c r="D2652" s="3">
        <v>44687</v>
      </c>
      <c r="E2652" s="1">
        <v>4</v>
      </c>
      <c r="F2652" s="2" t="str">
        <f ca="1">IFERROR(__xludf.DUMMYFUNCTION("GOOGLETRANSLATE(I2652,""en"",""pt"")"),"Iogurte")</f>
        <v>Iogurte</v>
      </c>
      <c r="G2652" s="1" t="s">
        <v>13299</v>
      </c>
      <c r="H2652" s="1" t="s">
        <v>13300</v>
      </c>
      <c r="I2652" s="1" t="str">
        <f ca="1">IFERROR(__xludf.DUMMYFUNCTION("GOOGLETRANSLATE(O2652,""en"",""pt"")"),"24")</f>
        <v>24</v>
      </c>
      <c r="J2652" s="1" t="str">
        <f ca="1">IFERROR(__xludf.DUMMYFUNCTION("GOOGLETRANSLATE(Q2652,""en"",""pt"")"),"Refrigerado")</f>
        <v>Refrigerado</v>
      </c>
      <c r="K2652" s="3">
        <v>44662</v>
      </c>
      <c r="L2652" s="3">
        <v>44686</v>
      </c>
      <c r="M2652" s="1">
        <v>158</v>
      </c>
      <c r="N2652" s="1" t="s">
        <v>13301</v>
      </c>
      <c r="O2652" s="1" t="s">
        <v>13302</v>
      </c>
      <c r="P2652" s="1">
        <v>431</v>
      </c>
      <c r="Q2652" s="1" t="s">
        <v>6187</v>
      </c>
      <c r="R2652">
        <f t="shared" ca="1" si="41"/>
        <v>1</v>
      </c>
      <c r="S2652">
        <f t="shared" ca="1" si="41"/>
        <v>0</v>
      </c>
    </row>
    <row r="2653" spans="1:19" ht="13.2">
      <c r="A2653" s="1" t="s">
        <v>13303</v>
      </c>
      <c r="B2653" s="1">
        <v>56</v>
      </c>
      <c r="C2653" s="1" t="str">
        <f ca="1">IFERROR(__xludf.DUMMYFUNCTION("GOOGLETRANSLATE(D2653,""en"",""pt"")"),"Pequeno")</f>
        <v>Pequeno</v>
      </c>
      <c r="D2653" s="3">
        <v>44215</v>
      </c>
      <c r="E2653" s="1">
        <v>2</v>
      </c>
      <c r="F2653" s="2" t="str">
        <f ca="1">IFERROR(__xludf.DUMMYFUNCTION("GOOGLETRANSLATE(I2653,""en"",""pt"")"),"Manteiga")</f>
        <v>Manteiga</v>
      </c>
      <c r="G2653" s="1" t="s">
        <v>13304</v>
      </c>
      <c r="H2653" s="1" t="s">
        <v>13305</v>
      </c>
      <c r="I2653" s="1" t="str">
        <f ca="1">IFERROR(__xludf.DUMMYFUNCTION("GOOGLETRANSLATE(O2653,""en"",""pt"")"),"30")</f>
        <v>30</v>
      </c>
      <c r="J2653" s="1" t="str">
        <f ca="1">IFERROR(__xludf.DUMMYFUNCTION("GOOGLETRANSLATE(Q2653,""en"",""pt"")"),"Refrigerado")</f>
        <v>Refrigerado</v>
      </c>
      <c r="K2653" s="3">
        <v>44194</v>
      </c>
      <c r="L2653" s="3">
        <v>44224</v>
      </c>
      <c r="M2653" s="1">
        <v>320</v>
      </c>
      <c r="N2653" s="1" t="s">
        <v>13306</v>
      </c>
      <c r="O2653" s="1" t="s">
        <v>13307</v>
      </c>
      <c r="P2653" s="1">
        <v>160</v>
      </c>
      <c r="Q2653" s="1" t="s">
        <v>41</v>
      </c>
      <c r="R2653">
        <f t="shared" ca="1" si="41"/>
        <v>0</v>
      </c>
      <c r="S2653">
        <f t="shared" ca="1" si="41"/>
        <v>0</v>
      </c>
    </row>
    <row r="2654" spans="1:19" ht="13.2">
      <c r="A2654" s="1" t="s">
        <v>13308</v>
      </c>
      <c r="B2654" s="1">
        <v>22</v>
      </c>
      <c r="C2654" s="1" t="str">
        <f ca="1">IFERROR(__xludf.DUMMYFUNCTION("GOOGLETRANSLATE(D2654,""en"",""pt"")"),"Grande")</f>
        <v>Grande</v>
      </c>
      <c r="D2654" s="3">
        <v>44168</v>
      </c>
      <c r="E2654" s="1">
        <v>8</v>
      </c>
      <c r="F2654" s="2" t="str">
        <f ca="1">IFERROR(__xludf.DUMMYFUNCTION("GOOGLETRANSLATE(I2654,""en"",""pt"")"),"Soro de leite coalhado")</f>
        <v>Soro de leite coalhado</v>
      </c>
      <c r="G2654" s="1" t="s">
        <v>13309</v>
      </c>
      <c r="H2654" s="1" t="s">
        <v>13310</v>
      </c>
      <c r="I2654" s="1" t="str">
        <f ca="1">IFERROR(__xludf.DUMMYFUNCTION("GOOGLETRANSLATE(O2654,""en"",""pt"")"),"14")</f>
        <v>14</v>
      </c>
      <c r="J2654" s="1" t="str">
        <f ca="1">IFERROR(__xludf.DUMMYFUNCTION("GOOGLETRANSLATE(Q2654,""en"",""pt"")"),"Refrigerado")</f>
        <v>Refrigerado</v>
      </c>
      <c r="K2654" s="3">
        <v>44161</v>
      </c>
      <c r="L2654" s="3">
        <v>44175</v>
      </c>
      <c r="M2654" s="1">
        <v>100</v>
      </c>
      <c r="N2654" s="1" t="s">
        <v>7920</v>
      </c>
      <c r="O2654" s="1" t="s">
        <v>13311</v>
      </c>
      <c r="P2654" s="1">
        <v>21</v>
      </c>
      <c r="Q2654" s="1" t="s">
        <v>13312</v>
      </c>
      <c r="R2654">
        <f t="shared" ca="1" si="41"/>
        <v>1</v>
      </c>
      <c r="S2654">
        <f t="shared" ca="1" si="41"/>
        <v>1</v>
      </c>
    </row>
    <row r="2655" spans="1:19" ht="13.2">
      <c r="A2655" s="1" t="s">
        <v>3361</v>
      </c>
      <c r="B2655" s="1">
        <v>62</v>
      </c>
      <c r="C2655" s="1" t="str">
        <f ca="1">IFERROR(__xludf.DUMMYFUNCTION("GOOGLETRANSLATE(D2655,""en"",""pt"")"),"Médio")</f>
        <v>Médio</v>
      </c>
      <c r="D2655" s="3">
        <v>43639</v>
      </c>
      <c r="E2655" s="1">
        <v>2</v>
      </c>
      <c r="F2655" s="2" t="str">
        <f ca="1">IFERROR(__xludf.DUMMYFUNCTION("GOOGLETRANSLATE(I2655,""en"",""pt"")"),"Manteiga")</f>
        <v>Manteiga</v>
      </c>
      <c r="G2655" s="1" t="s">
        <v>13313</v>
      </c>
      <c r="H2655" s="4">
        <v>45454</v>
      </c>
      <c r="I2655" s="1" t="str">
        <f ca="1">IFERROR(__xludf.DUMMYFUNCTION("GOOGLETRANSLATE(O2655,""en"",""pt"")"),"38")</f>
        <v>38</v>
      </c>
      <c r="J2655" s="1" t="str">
        <f ca="1">IFERROR(__xludf.DUMMYFUNCTION("GOOGLETRANSLATE(Q2655,""en"",""pt"")"),"Refrigerado")</f>
        <v>Refrigerado</v>
      </c>
      <c r="K2655" s="3">
        <v>43611</v>
      </c>
      <c r="L2655" s="3">
        <v>43649</v>
      </c>
      <c r="M2655" s="1">
        <v>130</v>
      </c>
      <c r="N2655" s="1" t="s">
        <v>6783</v>
      </c>
      <c r="O2655" s="5">
        <v>91344</v>
      </c>
      <c r="P2655" s="1">
        <v>674</v>
      </c>
      <c r="Q2655" s="1" t="s">
        <v>11835</v>
      </c>
      <c r="R2655">
        <f t="shared" ca="1" si="41"/>
        <v>0</v>
      </c>
      <c r="S2655">
        <f t="shared" ca="1" si="41"/>
        <v>1</v>
      </c>
    </row>
    <row r="2656" spans="1:19" ht="13.2">
      <c r="A2656" s="1" t="s">
        <v>13314</v>
      </c>
      <c r="B2656" s="1">
        <v>89</v>
      </c>
      <c r="C2656" s="1" t="str">
        <f ca="1">IFERROR(__xludf.DUMMYFUNCTION("GOOGLETRANSLATE(D2656,""en"",""pt"")"),"Pequeno")</f>
        <v>Pequeno</v>
      </c>
      <c r="D2656" s="3">
        <v>43872</v>
      </c>
      <c r="E2656" s="1">
        <v>1</v>
      </c>
      <c r="F2656" s="2" t="str">
        <f ca="1">IFERROR(__xludf.DUMMYFUNCTION("GOOGLETRANSLATE(I2656,""en"",""pt"")"),"Leite")</f>
        <v>Leite</v>
      </c>
      <c r="G2656" s="1" t="s">
        <v>3977</v>
      </c>
      <c r="H2656" s="4">
        <v>45550</v>
      </c>
      <c r="I2656" s="1" t="str">
        <f ca="1">IFERROR(__xludf.DUMMYFUNCTION("GOOGLETRANSLATE(O2656,""en"",""pt"")"),"26")</f>
        <v>26</v>
      </c>
      <c r="J2656" s="1" t="str">
        <f ca="1">IFERROR(__xludf.DUMMYFUNCTION("GOOGLETRANSLATE(Q2656,""en"",""pt"")"),"Pacote Tetra")</f>
        <v>Pacote Tetra</v>
      </c>
      <c r="K2656" s="3">
        <v>43828</v>
      </c>
      <c r="L2656" s="3">
        <v>43854</v>
      </c>
      <c r="M2656" s="1">
        <v>27</v>
      </c>
      <c r="N2656" s="1" t="s">
        <v>4085</v>
      </c>
      <c r="O2656" s="1" t="s">
        <v>13315</v>
      </c>
      <c r="P2656" s="1">
        <v>73</v>
      </c>
      <c r="Q2656" s="1" t="s">
        <v>13316</v>
      </c>
      <c r="R2656">
        <f t="shared" ca="1" si="41"/>
        <v>0</v>
      </c>
      <c r="S2656">
        <f t="shared" ca="1" si="41"/>
        <v>0</v>
      </c>
    </row>
    <row r="2657" spans="1:19" ht="13.2">
      <c r="A2657" s="1" t="s">
        <v>9518</v>
      </c>
      <c r="B2657" s="1">
        <v>65</v>
      </c>
      <c r="C2657" s="1" t="str">
        <f ca="1">IFERROR(__xludf.DUMMYFUNCTION("GOOGLETRANSLATE(D2657,""en"",""pt"")"),"Grande")</f>
        <v>Grande</v>
      </c>
      <c r="D2657" s="3">
        <v>43649</v>
      </c>
      <c r="E2657" s="1">
        <v>6</v>
      </c>
      <c r="F2657" s="2" t="str">
        <f ca="1">IFERROR(__xludf.DUMMYFUNCTION("GOOGLETRANSLATE(I2657,""en"",""pt"")"),"Coalhada")</f>
        <v>Coalhada</v>
      </c>
      <c r="G2657" s="1" t="s">
        <v>13317</v>
      </c>
      <c r="H2657" s="1" t="s">
        <v>11477</v>
      </c>
      <c r="I2657" s="1" t="str">
        <f ca="1">IFERROR(__xludf.DUMMYFUNCTION("GOOGLETRANSLATE(O2657,""en"",""pt"")"),"7")</f>
        <v>7</v>
      </c>
      <c r="J2657" s="1" t="str">
        <f ca="1">IFERROR(__xludf.DUMMYFUNCTION("GOOGLETRANSLATE(Q2657,""en"",""pt"")"),"Refrigerado")</f>
        <v>Refrigerado</v>
      </c>
      <c r="K2657" s="3">
        <v>43594</v>
      </c>
      <c r="L2657" s="3">
        <v>43601</v>
      </c>
      <c r="M2657" s="1">
        <v>37</v>
      </c>
      <c r="N2657" s="1" t="s">
        <v>2547</v>
      </c>
      <c r="O2657" s="1" t="s">
        <v>13318</v>
      </c>
      <c r="P2657" s="1">
        <v>419</v>
      </c>
      <c r="Q2657" s="1" t="s">
        <v>12364</v>
      </c>
      <c r="R2657">
        <f t="shared" ca="1" si="41"/>
        <v>1</v>
      </c>
      <c r="S2657">
        <f t="shared" ca="1" si="41"/>
        <v>1</v>
      </c>
    </row>
    <row r="2658" spans="1:19" ht="13.2">
      <c r="A2658" s="1" t="s">
        <v>13320</v>
      </c>
      <c r="B2658" s="1">
        <v>77</v>
      </c>
      <c r="C2658" s="1" t="str">
        <f ca="1">IFERROR(__xludf.DUMMYFUNCTION("GOOGLETRANSLATE(D2658,""en"",""pt"")"),"Médio")</f>
        <v>Médio</v>
      </c>
      <c r="D2658" s="3">
        <v>43606</v>
      </c>
      <c r="E2658" s="1">
        <v>7</v>
      </c>
      <c r="F2658" s="2" t="str">
        <f ca="1">IFERROR(__xludf.DUMMYFUNCTION("GOOGLETRANSLATE(I2658,""en"",""pt"")"),"Lassi")</f>
        <v>Lassi</v>
      </c>
      <c r="G2658" s="1" t="s">
        <v>13321</v>
      </c>
      <c r="H2658" s="1" t="s">
        <v>9959</v>
      </c>
      <c r="I2658" s="1" t="str">
        <f ca="1">IFERROR(__xludf.DUMMYFUNCTION("GOOGLETRANSLATE(O2658,""en"",""pt"")"),"15")</f>
        <v>15</v>
      </c>
      <c r="J2658" s="1" t="str">
        <f ca="1">IFERROR(__xludf.DUMMYFUNCTION("GOOGLETRANSLATE(Q2658,""en"",""pt"")"),"Refrigerado")</f>
        <v>Refrigerado</v>
      </c>
      <c r="K2658" s="3">
        <v>43569</v>
      </c>
      <c r="L2658" s="3">
        <v>43584</v>
      </c>
      <c r="M2658" s="1">
        <v>94</v>
      </c>
      <c r="N2658" s="1" t="s">
        <v>433</v>
      </c>
      <c r="O2658" s="1" t="s">
        <v>13322</v>
      </c>
      <c r="P2658" s="1">
        <v>307</v>
      </c>
      <c r="Q2658" s="1" t="s">
        <v>13323</v>
      </c>
      <c r="R2658">
        <f t="shared" ca="1" si="41"/>
        <v>0</v>
      </c>
      <c r="S2658">
        <f t="shared" ca="1" si="41"/>
        <v>1</v>
      </c>
    </row>
    <row r="2659" spans="1:19" ht="13.2">
      <c r="A2659" s="1" t="s">
        <v>13324</v>
      </c>
      <c r="B2659" s="1">
        <v>62</v>
      </c>
      <c r="C2659" s="1" t="str">
        <f ca="1">IFERROR(__xludf.DUMMYFUNCTION("GOOGLETRANSLATE(D2659,""en"",""pt"")"),"Grande")</f>
        <v>Grande</v>
      </c>
      <c r="D2659" s="3">
        <v>44117</v>
      </c>
      <c r="E2659" s="1">
        <v>2</v>
      </c>
      <c r="F2659" s="2" t="str">
        <f ca="1">IFERROR(__xludf.DUMMYFUNCTION("GOOGLETRANSLATE(I2659,""en"",""pt"")"),"Manteiga")</f>
        <v>Manteiga</v>
      </c>
      <c r="G2659" s="1" t="s">
        <v>13325</v>
      </c>
      <c r="H2659" s="1" t="s">
        <v>4</v>
      </c>
      <c r="I2659" s="1" t="str">
        <f ca="1">IFERROR(__xludf.DUMMYFUNCTION("GOOGLETRANSLATE(O2659,""en"",""pt"")"),"31")</f>
        <v>31</v>
      </c>
      <c r="J2659" s="1" t="str">
        <f ca="1">IFERROR(__xludf.DUMMYFUNCTION("GOOGLETRANSLATE(Q2659,""en"",""pt"")"),"Refrigerado")</f>
        <v>Refrigerado</v>
      </c>
      <c r="K2659" s="3">
        <v>44093</v>
      </c>
      <c r="L2659" s="3">
        <v>44124</v>
      </c>
      <c r="M2659" s="1">
        <v>3</v>
      </c>
      <c r="N2659" s="1" t="s">
        <v>558</v>
      </c>
      <c r="O2659" s="1" t="s">
        <v>13326</v>
      </c>
      <c r="P2659" s="1">
        <v>1</v>
      </c>
      <c r="Q2659" s="1" t="s">
        <v>13327</v>
      </c>
      <c r="R2659">
        <f t="shared" ca="1" si="41"/>
        <v>0</v>
      </c>
      <c r="S2659">
        <f t="shared" ca="1" si="41"/>
        <v>0</v>
      </c>
    </row>
    <row r="2660" spans="1:19" ht="13.2">
      <c r="A2660" s="1" t="s">
        <v>13328</v>
      </c>
      <c r="B2660" s="1">
        <v>25</v>
      </c>
      <c r="C2660" s="1" t="str">
        <f ca="1">IFERROR(__xludf.DUMMYFUNCTION("GOOGLETRANSLATE(D2660,""en"",""pt"")"),"Médio")</f>
        <v>Médio</v>
      </c>
      <c r="D2660" s="3">
        <v>44668</v>
      </c>
      <c r="E2660" s="1">
        <v>3</v>
      </c>
      <c r="F2660" s="2" t="str">
        <f ca="1">IFERROR(__xludf.DUMMYFUNCTION("GOOGLETRANSLATE(I2660,""en"",""pt"")"),"Queijo")</f>
        <v>Queijo</v>
      </c>
      <c r="G2660" s="1" t="s">
        <v>13329</v>
      </c>
      <c r="H2660" s="1" t="s">
        <v>13330</v>
      </c>
      <c r="I2660" s="1" t="str">
        <f ca="1">IFERROR(__xludf.DUMMYFUNCTION("GOOGLETRANSLATE(O2660,""en"",""pt"")"),"88")</f>
        <v>88</v>
      </c>
      <c r="J2660" s="1" t="str">
        <f ca="1">IFERROR(__xludf.DUMMYFUNCTION("GOOGLETRANSLATE(Q2660,""en"",""pt"")"),"Congeladas")</f>
        <v>Congeladas</v>
      </c>
      <c r="K2660" s="3">
        <v>44642</v>
      </c>
      <c r="L2660" s="3">
        <v>44730</v>
      </c>
      <c r="M2660" s="1">
        <v>298</v>
      </c>
      <c r="N2660" s="6">
        <v>45441</v>
      </c>
      <c r="O2660" s="5">
        <v>2467824</v>
      </c>
      <c r="P2660" s="1">
        <v>701</v>
      </c>
      <c r="Q2660" s="1" t="s">
        <v>13331</v>
      </c>
      <c r="R2660">
        <f t="shared" ca="1" si="41"/>
        <v>1</v>
      </c>
      <c r="S2660">
        <f t="shared" ca="1" si="41"/>
        <v>0</v>
      </c>
    </row>
    <row r="2661" spans="1:19" ht="13.2">
      <c r="A2661" s="1" t="s">
        <v>1437</v>
      </c>
      <c r="B2661" s="1">
        <v>59</v>
      </c>
      <c r="C2661" s="1" t="str">
        <f ca="1">IFERROR(__xludf.DUMMYFUNCTION("GOOGLETRANSLATE(D2661,""en"",""pt"")"),"Médio")</f>
        <v>Médio</v>
      </c>
      <c r="D2661" s="3">
        <v>44457</v>
      </c>
      <c r="E2661" s="1">
        <v>7</v>
      </c>
      <c r="F2661" s="2" t="str">
        <f ca="1">IFERROR(__xludf.DUMMYFUNCTION("GOOGLETRANSLATE(I2661,""en"",""pt"")"),"Lassi")</f>
        <v>Lassi</v>
      </c>
      <c r="G2661" s="1" t="s">
        <v>13332</v>
      </c>
      <c r="H2661" s="1" t="s">
        <v>13333</v>
      </c>
      <c r="I2661" s="1" t="str">
        <f ca="1">IFERROR(__xludf.DUMMYFUNCTION("GOOGLETRANSLATE(O2661,""en"",""pt"")"),"15")</f>
        <v>15</v>
      </c>
      <c r="J2661" s="1" t="str">
        <f ca="1">IFERROR(__xludf.DUMMYFUNCTION("GOOGLETRANSLATE(Q2661,""en"",""pt"")"),"Refrigerado")</f>
        <v>Refrigerado</v>
      </c>
      <c r="K2661" s="3">
        <v>44423</v>
      </c>
      <c r="L2661" s="3">
        <v>44438</v>
      </c>
      <c r="M2661" s="1">
        <v>129</v>
      </c>
      <c r="N2661" s="1" t="s">
        <v>2336</v>
      </c>
      <c r="O2661" s="1" t="s">
        <v>13334</v>
      </c>
      <c r="P2661" s="1">
        <v>90</v>
      </c>
      <c r="Q2661" s="1" t="s">
        <v>13335</v>
      </c>
      <c r="R2661">
        <f t="shared" ca="1" si="41"/>
        <v>1</v>
      </c>
      <c r="S2661">
        <f t="shared" ca="1" si="41"/>
        <v>0</v>
      </c>
    </row>
    <row r="2662" spans="1:19" ht="13.2">
      <c r="A2662" s="1" t="s">
        <v>13336</v>
      </c>
      <c r="B2662" s="1">
        <v>51</v>
      </c>
      <c r="C2662" s="1" t="str">
        <f ca="1">IFERROR(__xludf.DUMMYFUNCTION("GOOGLETRANSLATE(D2662,""en"",""pt"")"),"Grande")</f>
        <v>Grande</v>
      </c>
      <c r="D2662" s="3">
        <v>44049</v>
      </c>
      <c r="E2662" s="1">
        <v>3</v>
      </c>
      <c r="F2662" s="2" t="str">
        <f ca="1">IFERROR(__xludf.DUMMYFUNCTION("GOOGLETRANSLATE(I2662,""en"",""pt"")"),"Queijo")</f>
        <v>Queijo</v>
      </c>
      <c r="G2662" s="1" t="s">
        <v>13337</v>
      </c>
      <c r="H2662" s="4">
        <v>45398</v>
      </c>
      <c r="I2662" s="1" t="str">
        <f ca="1">IFERROR(__xludf.DUMMYFUNCTION("GOOGLETRANSLATE(O2662,""en"",""pt"")"),"64")</f>
        <v>64</v>
      </c>
      <c r="J2662" s="1" t="str">
        <f ca="1">IFERROR(__xludf.DUMMYFUNCTION("GOOGLETRANSLATE(Q2662,""en"",""pt"")"),"Refrigerado")</f>
        <v>Refrigerado</v>
      </c>
      <c r="K2662" s="3">
        <v>44006</v>
      </c>
      <c r="L2662" s="3">
        <v>44070</v>
      </c>
      <c r="M2662" s="1">
        <v>2</v>
      </c>
      <c r="N2662" s="4">
        <v>45613</v>
      </c>
      <c r="O2662" s="1" t="s">
        <v>13338</v>
      </c>
      <c r="P2662" s="1">
        <v>908</v>
      </c>
      <c r="Q2662" s="1" t="s">
        <v>13339</v>
      </c>
      <c r="R2662">
        <f t="shared" ca="1" si="41"/>
        <v>1</v>
      </c>
      <c r="S2662">
        <f t="shared" ca="1" si="41"/>
        <v>0</v>
      </c>
    </row>
    <row r="2663" spans="1:19" ht="13.2">
      <c r="A2663" s="1" t="s">
        <v>13340</v>
      </c>
      <c r="B2663" s="1">
        <v>12</v>
      </c>
      <c r="C2663" s="1" t="str">
        <f ca="1">IFERROR(__xludf.DUMMYFUNCTION("GOOGLETRANSLATE(D2663,""en"",""pt"")"),"Grande")</f>
        <v>Grande</v>
      </c>
      <c r="D2663" s="3">
        <v>43669</v>
      </c>
      <c r="E2663" s="1">
        <v>10</v>
      </c>
      <c r="F2663" s="2" t="str">
        <f ca="1">IFERROR(__xludf.DUMMYFUNCTION("GOOGLETRANSLATE(I2663,""en"",""pt"")"),"ghee")</f>
        <v>ghee</v>
      </c>
      <c r="G2663" s="1" t="s">
        <v>13341</v>
      </c>
      <c r="H2663" s="1" t="s">
        <v>13342</v>
      </c>
      <c r="I2663" s="1" t="str">
        <f ca="1">IFERROR(__xludf.DUMMYFUNCTION("GOOGLETRANSLATE(O2663,""en"",""pt"")"),"70")</f>
        <v>70</v>
      </c>
      <c r="J2663" s="1" t="str">
        <f ca="1">IFERROR(__xludf.DUMMYFUNCTION("GOOGLETRANSLATE(Q2663,""en"",""pt"")"),"Ambiente")</f>
        <v>Ambiente</v>
      </c>
      <c r="K2663" s="3">
        <v>43653</v>
      </c>
      <c r="L2663" s="3">
        <v>43723</v>
      </c>
      <c r="M2663" s="1">
        <v>55</v>
      </c>
      <c r="N2663" s="1" t="s">
        <v>6853</v>
      </c>
      <c r="O2663" s="1" t="s">
        <v>13343</v>
      </c>
      <c r="P2663" s="1">
        <v>528</v>
      </c>
      <c r="Q2663" s="1" t="s">
        <v>13344</v>
      </c>
      <c r="R2663">
        <f t="shared" ca="1" si="41"/>
        <v>1</v>
      </c>
      <c r="S2663">
        <f t="shared" ca="1" si="41"/>
        <v>1</v>
      </c>
    </row>
    <row r="2664" spans="1:19" ht="13.2">
      <c r="A2664" s="1" t="s">
        <v>13345</v>
      </c>
      <c r="B2664" s="1">
        <v>89</v>
      </c>
      <c r="C2664" s="1" t="str">
        <f ca="1">IFERROR(__xludf.DUMMYFUNCTION("GOOGLETRANSLATE(D2664,""en"",""pt"")"),"Pequeno")</f>
        <v>Pequeno</v>
      </c>
      <c r="D2664" s="3">
        <v>43918</v>
      </c>
      <c r="E2664" s="1">
        <v>4</v>
      </c>
      <c r="F2664" s="2" t="str">
        <f ca="1">IFERROR(__xludf.DUMMYFUNCTION("GOOGLETRANSLATE(I2664,""en"",""pt"")"),"Iogurte")</f>
        <v>Iogurte</v>
      </c>
      <c r="G2664" s="1" t="s">
        <v>13346</v>
      </c>
      <c r="H2664" s="1" t="s">
        <v>12253</v>
      </c>
      <c r="I2664" s="1" t="str">
        <f ca="1">IFERROR(__xludf.DUMMYFUNCTION("GOOGLETRANSLATE(O2664,""en"",""pt"")"),"29")</f>
        <v>29</v>
      </c>
      <c r="J2664" s="1" t="str">
        <f ca="1">IFERROR(__xludf.DUMMYFUNCTION("GOOGLETRANSLATE(Q2664,""en"",""pt"")"),"Congeladas")</f>
        <v>Congeladas</v>
      </c>
      <c r="K2664" s="3">
        <v>43904</v>
      </c>
      <c r="L2664" s="3">
        <v>43933</v>
      </c>
      <c r="M2664" s="1">
        <v>385</v>
      </c>
      <c r="N2664" s="1" t="s">
        <v>7428</v>
      </c>
      <c r="O2664" s="1" t="s">
        <v>13347</v>
      </c>
      <c r="P2664" s="1">
        <v>122</v>
      </c>
      <c r="Q2664" s="1" t="s">
        <v>13348</v>
      </c>
      <c r="R2664">
        <f t="shared" ca="1" si="41"/>
        <v>0</v>
      </c>
      <c r="S2664">
        <f t="shared" ca="1" si="41"/>
        <v>1</v>
      </c>
    </row>
    <row r="2665" spans="1:19" ht="13.2">
      <c r="A2665" s="1" t="s">
        <v>13349</v>
      </c>
      <c r="B2665" s="1">
        <v>18</v>
      </c>
      <c r="C2665" s="1" t="str">
        <f ca="1">IFERROR(__xludf.DUMMYFUNCTION("GOOGLETRANSLATE(D2665,""en"",""pt"")"),"Médio")</f>
        <v>Médio</v>
      </c>
      <c r="D2665" s="3">
        <v>43681</v>
      </c>
      <c r="E2665" s="1">
        <v>2</v>
      </c>
      <c r="F2665" s="2" t="str">
        <f ca="1">IFERROR(__xludf.DUMMYFUNCTION("GOOGLETRANSLATE(I2665,""en"",""pt"")"),"Manteiga")</f>
        <v>Manteiga</v>
      </c>
      <c r="G2665" s="1" t="s">
        <v>13350</v>
      </c>
      <c r="H2665" s="1" t="s">
        <v>13180</v>
      </c>
      <c r="I2665" s="1" t="str">
        <f ca="1">IFERROR(__xludf.DUMMYFUNCTION("GOOGLETRANSLATE(O2665,""en"",""pt"")"),"32")</f>
        <v>32</v>
      </c>
      <c r="J2665" s="1" t="str">
        <f ca="1">IFERROR(__xludf.DUMMYFUNCTION("GOOGLETRANSLATE(Q2665,""en"",""pt"")"),"Congeladas")</f>
        <v>Congeladas</v>
      </c>
      <c r="K2665" s="3">
        <v>43641</v>
      </c>
      <c r="L2665" s="3">
        <v>43673</v>
      </c>
      <c r="M2665" s="1">
        <v>521</v>
      </c>
      <c r="N2665" s="1" t="s">
        <v>12655</v>
      </c>
      <c r="O2665" s="1" t="s">
        <v>13351</v>
      </c>
      <c r="P2665" s="1">
        <v>153</v>
      </c>
      <c r="Q2665" s="1" t="s">
        <v>13352</v>
      </c>
      <c r="R2665">
        <f t="shared" ca="1" si="41"/>
        <v>0</v>
      </c>
      <c r="S2665">
        <f t="shared" ca="1" si="41"/>
        <v>1</v>
      </c>
    </row>
    <row r="2666" spans="1:19" ht="13.2">
      <c r="A2666" s="1" t="s">
        <v>13353</v>
      </c>
      <c r="B2666" s="1">
        <v>100</v>
      </c>
      <c r="C2666" s="1" t="str">
        <f ca="1">IFERROR(__xludf.DUMMYFUNCTION("GOOGLETRANSLATE(D2666,""en"",""pt"")"),"Médio")</f>
        <v>Médio</v>
      </c>
      <c r="D2666" s="3">
        <v>43606</v>
      </c>
      <c r="E2666" s="1">
        <v>4</v>
      </c>
      <c r="F2666" s="2" t="str">
        <f ca="1">IFERROR(__xludf.DUMMYFUNCTION("GOOGLETRANSLATE(I2666,""en"",""pt"")"),"Iogurte")</f>
        <v>Iogurte</v>
      </c>
      <c r="G2666" s="1" t="s">
        <v>13354</v>
      </c>
      <c r="H2666" s="1" t="s">
        <v>9730</v>
      </c>
      <c r="I2666" s="1" t="str">
        <f ca="1">IFERROR(__xludf.DUMMYFUNCTION("GOOGLETRANSLATE(O2666,""en"",""pt"")"),"24")</f>
        <v>24</v>
      </c>
      <c r="J2666" s="1" t="str">
        <f ca="1">IFERROR(__xludf.DUMMYFUNCTION("GOOGLETRANSLATE(Q2666,""en"",""pt"")"),"Refrigerado")</f>
        <v>Refrigerado</v>
      </c>
      <c r="K2666" s="3">
        <v>43561</v>
      </c>
      <c r="L2666" s="3">
        <v>43585</v>
      </c>
      <c r="M2666" s="1">
        <v>355</v>
      </c>
      <c r="N2666" s="1" t="s">
        <v>6787</v>
      </c>
      <c r="O2666" s="1" t="s">
        <v>13355</v>
      </c>
      <c r="P2666" s="1">
        <v>68</v>
      </c>
      <c r="Q2666" s="1" t="s">
        <v>13357</v>
      </c>
      <c r="R2666">
        <f t="shared" ca="1" si="41"/>
        <v>0</v>
      </c>
      <c r="S2666">
        <f t="shared" ca="1" si="41"/>
        <v>1</v>
      </c>
    </row>
    <row r="2667" spans="1:19" ht="13.2">
      <c r="A2667" s="1" t="s">
        <v>13358</v>
      </c>
      <c r="B2667" s="1">
        <v>64</v>
      </c>
      <c r="C2667" s="1" t="str">
        <f ca="1">IFERROR(__xludf.DUMMYFUNCTION("GOOGLETRANSLATE(D2667,""en"",""pt"")"),"Médio")</f>
        <v>Médio</v>
      </c>
      <c r="D2667" s="3">
        <v>44068</v>
      </c>
      <c r="E2667" s="1">
        <v>2</v>
      </c>
      <c r="F2667" s="2" t="str">
        <f ca="1">IFERROR(__xludf.DUMMYFUNCTION("GOOGLETRANSLATE(I2667,""en"",""pt"")"),"Manteiga")</f>
        <v>Manteiga</v>
      </c>
      <c r="G2667" s="1" t="s">
        <v>13359</v>
      </c>
      <c r="H2667" s="1" t="s">
        <v>4392</v>
      </c>
      <c r="I2667" s="1" t="str">
        <f ca="1">IFERROR(__xludf.DUMMYFUNCTION("GOOGLETRANSLATE(O2667,""en"",""pt"")"),"33")</f>
        <v>33</v>
      </c>
      <c r="J2667" s="1" t="str">
        <f ca="1">IFERROR(__xludf.DUMMYFUNCTION("GOOGLETRANSLATE(Q2667,""en"",""pt"")"),"Congeladas")</f>
        <v>Congeladas</v>
      </c>
      <c r="K2667" s="3">
        <v>44023</v>
      </c>
      <c r="L2667" s="3">
        <v>44056</v>
      </c>
      <c r="M2667" s="1">
        <v>16</v>
      </c>
      <c r="N2667" s="1" t="s">
        <v>3901</v>
      </c>
      <c r="O2667" s="1" t="s">
        <v>13360</v>
      </c>
      <c r="P2667" s="1">
        <v>655</v>
      </c>
      <c r="Q2667" s="1" t="s">
        <v>6800</v>
      </c>
      <c r="R2667">
        <f t="shared" ca="1" si="41"/>
        <v>0</v>
      </c>
      <c r="S2667">
        <f t="shared" ca="1" si="41"/>
        <v>1</v>
      </c>
    </row>
    <row r="2668" spans="1:19" ht="13.2">
      <c r="A2668" s="1" t="s">
        <v>4963</v>
      </c>
      <c r="B2668" s="1">
        <v>83</v>
      </c>
      <c r="C2668" s="1" t="str">
        <f ca="1">IFERROR(__xludf.DUMMYFUNCTION("GOOGLETRANSLATE(D2668,""en"",""pt"")"),"Médio")</f>
        <v>Médio</v>
      </c>
      <c r="D2668" s="3">
        <v>44891</v>
      </c>
      <c r="E2668" s="1">
        <v>2</v>
      </c>
      <c r="F2668" s="2" t="str">
        <f ca="1">IFERROR(__xludf.DUMMYFUNCTION("GOOGLETRANSLATE(I2668,""en"",""pt"")"),"Manteiga")</f>
        <v>Manteiga</v>
      </c>
      <c r="G2668" s="1" t="s">
        <v>13361</v>
      </c>
      <c r="H2668" s="1" t="s">
        <v>13362</v>
      </c>
      <c r="I2668" s="1" t="str">
        <f ca="1">IFERROR(__xludf.DUMMYFUNCTION("GOOGLETRANSLATE(O2668,""en"",""pt"")"),"35")</f>
        <v>35</v>
      </c>
      <c r="J2668" s="1" t="str">
        <f ca="1">IFERROR(__xludf.DUMMYFUNCTION("GOOGLETRANSLATE(Q2668,""en"",""pt"")"),"Congeladas")</f>
        <v>Congeladas</v>
      </c>
      <c r="K2668" s="3">
        <v>44883</v>
      </c>
      <c r="L2668" s="3">
        <v>44918</v>
      </c>
      <c r="M2668" s="1">
        <v>814</v>
      </c>
      <c r="N2668" s="1" t="s">
        <v>7027</v>
      </c>
      <c r="O2668" s="1" t="s">
        <v>13363</v>
      </c>
      <c r="P2668" s="1">
        <v>17</v>
      </c>
      <c r="Q2668" s="1" t="s">
        <v>13364</v>
      </c>
      <c r="R2668">
        <f t="shared" ca="1" si="41"/>
        <v>0</v>
      </c>
      <c r="S2668">
        <f t="shared" ca="1" si="41"/>
        <v>0</v>
      </c>
    </row>
    <row r="2669" spans="1:19" ht="13.2">
      <c r="A2669" s="1" t="s">
        <v>13365</v>
      </c>
      <c r="B2669" s="1">
        <v>67</v>
      </c>
      <c r="C2669" s="1" t="str">
        <f ca="1">IFERROR(__xludf.DUMMYFUNCTION("GOOGLETRANSLATE(D2669,""en"",""pt"")"),"Grande")</f>
        <v>Grande</v>
      </c>
      <c r="D2669" s="3">
        <v>44637</v>
      </c>
      <c r="E2669" s="1">
        <v>4</v>
      </c>
      <c r="F2669" s="2" t="str">
        <f ca="1">IFERROR(__xludf.DUMMYFUNCTION("GOOGLETRANSLATE(I2669,""en"",""pt"")"),"Iogurte")</f>
        <v>Iogurte</v>
      </c>
      <c r="G2669" s="1" t="s">
        <v>3701</v>
      </c>
      <c r="H2669" s="1" t="s">
        <v>6623</v>
      </c>
      <c r="I2669" s="1" t="str">
        <f ca="1">IFERROR(__xludf.DUMMYFUNCTION("GOOGLETRANSLATE(O2669,""en"",""pt"")"),"29")</f>
        <v>29</v>
      </c>
      <c r="J2669" s="1" t="str">
        <f ca="1">IFERROR(__xludf.DUMMYFUNCTION("GOOGLETRANSLATE(Q2669,""en"",""pt"")"),"Refrigerado")</f>
        <v>Refrigerado</v>
      </c>
      <c r="K2669" s="3">
        <v>44634</v>
      </c>
      <c r="L2669" s="3">
        <v>44663</v>
      </c>
      <c r="M2669" s="1">
        <v>32</v>
      </c>
      <c r="N2669" s="1" t="s">
        <v>13366</v>
      </c>
      <c r="O2669" s="1" t="s">
        <v>13367</v>
      </c>
      <c r="P2669" s="1">
        <v>22</v>
      </c>
      <c r="Q2669" s="1" t="s">
        <v>13368</v>
      </c>
      <c r="R2669">
        <f t="shared" ca="1" si="41"/>
        <v>1</v>
      </c>
      <c r="S2669">
        <f t="shared" ca="1" si="41"/>
        <v>1</v>
      </c>
    </row>
    <row r="2670" spans="1:19" ht="13.2">
      <c r="A2670" s="1" t="s">
        <v>13369</v>
      </c>
      <c r="B2670" s="1">
        <v>44</v>
      </c>
      <c r="C2670" s="1" t="str">
        <f ca="1">IFERROR(__xludf.DUMMYFUNCTION("GOOGLETRANSLATE(D2670,""en"",""pt"")"),"Médio")</f>
        <v>Médio</v>
      </c>
      <c r="D2670" s="3">
        <v>43979</v>
      </c>
      <c r="E2670" s="1">
        <v>3</v>
      </c>
      <c r="F2670" s="2" t="str">
        <f ca="1">IFERROR(__xludf.DUMMYFUNCTION("GOOGLETRANSLATE(I2670,""en"",""pt"")"),"Queijo")</f>
        <v>Queijo</v>
      </c>
      <c r="G2670" s="1" t="s">
        <v>13370</v>
      </c>
      <c r="H2670" s="1" t="s">
        <v>13371</v>
      </c>
      <c r="I2670" s="1" t="str">
        <f ca="1">IFERROR(__xludf.DUMMYFUNCTION("GOOGLETRANSLATE(O2670,""en"",""pt"")"),"77")</f>
        <v>77</v>
      </c>
      <c r="J2670" s="1" t="str">
        <f ca="1">IFERROR(__xludf.DUMMYFUNCTION("GOOGLETRANSLATE(Q2670,""en"",""pt"")"),"Refrigerado")</f>
        <v>Refrigerado</v>
      </c>
      <c r="K2670" s="3">
        <v>43950</v>
      </c>
      <c r="L2670" s="3">
        <v>44027</v>
      </c>
      <c r="M2670" s="1">
        <v>181</v>
      </c>
      <c r="N2670" s="1" t="s">
        <v>13372</v>
      </c>
      <c r="O2670" s="1" t="s">
        <v>13373</v>
      </c>
      <c r="P2670" s="1">
        <v>354</v>
      </c>
      <c r="Q2670" s="1" t="s">
        <v>13374</v>
      </c>
      <c r="R2670">
        <f t="shared" ca="1" si="41"/>
        <v>1</v>
      </c>
      <c r="S2670">
        <f t="shared" ca="1" si="41"/>
        <v>0</v>
      </c>
    </row>
    <row r="2671" spans="1:19" ht="13.2">
      <c r="A2671" s="1" t="s">
        <v>13375</v>
      </c>
      <c r="B2671" s="1">
        <v>37</v>
      </c>
      <c r="C2671" s="1" t="str">
        <f ca="1">IFERROR(__xludf.DUMMYFUNCTION("GOOGLETRANSLATE(D2671,""en"",""pt"")"),"Médio")</f>
        <v>Médio</v>
      </c>
      <c r="D2671" s="3">
        <v>44061</v>
      </c>
      <c r="E2671" s="1">
        <v>9</v>
      </c>
      <c r="F2671" s="2" t="str">
        <f ca="1">IFERROR(__xludf.DUMMYFUNCTION("GOOGLETRANSLATE(I2671,""en"",""pt"")"),"Painel")</f>
        <v>Painel</v>
      </c>
      <c r="G2671" s="1" t="s">
        <v>13376</v>
      </c>
      <c r="H2671" s="6">
        <v>45548</v>
      </c>
      <c r="I2671" s="1" t="str">
        <f ca="1">IFERROR(__xludf.DUMMYFUNCTION("GOOGLETRANSLATE(O2671,""en"",""pt"")"),"12")</f>
        <v>12</v>
      </c>
      <c r="J2671" s="1" t="str">
        <f ca="1">IFERROR(__xludf.DUMMYFUNCTION("GOOGLETRANSLATE(Q2671,""en"",""pt"")"),"Refrigerado")</f>
        <v>Refrigerado</v>
      </c>
      <c r="K2671" s="3">
        <v>44013</v>
      </c>
      <c r="L2671" s="3">
        <v>44025</v>
      </c>
      <c r="M2671" s="1">
        <v>469</v>
      </c>
      <c r="N2671" s="4">
        <v>45545</v>
      </c>
      <c r="O2671" s="5">
        <v>1173160</v>
      </c>
      <c r="P2671" s="1">
        <v>100</v>
      </c>
      <c r="Q2671" s="1" t="s">
        <v>13377</v>
      </c>
      <c r="R2671">
        <f t="shared" ca="1" si="41"/>
        <v>0</v>
      </c>
      <c r="S2671">
        <f t="shared" ca="1" si="41"/>
        <v>1</v>
      </c>
    </row>
    <row r="2672" spans="1:19" ht="13.2">
      <c r="A2672" s="1" t="s">
        <v>13378</v>
      </c>
      <c r="B2672" s="1">
        <v>81</v>
      </c>
      <c r="C2672" s="1" t="str">
        <f ca="1">IFERROR(__xludf.DUMMYFUNCTION("GOOGLETRANSLATE(D2672,""en"",""pt"")"),"Pequeno")</f>
        <v>Pequeno</v>
      </c>
      <c r="D2672" s="3">
        <v>44231</v>
      </c>
      <c r="E2672" s="1">
        <v>6</v>
      </c>
      <c r="F2672" s="2" t="str">
        <f ca="1">IFERROR(__xludf.DUMMYFUNCTION("GOOGLETRANSLATE(I2672,""en"",""pt"")"),"Coalhada")</f>
        <v>Coalhada</v>
      </c>
      <c r="G2672" s="1" t="s">
        <v>4550</v>
      </c>
      <c r="H2672" s="1" t="s">
        <v>10157</v>
      </c>
      <c r="I2672" s="1" t="str">
        <f ca="1">IFERROR(__xludf.DUMMYFUNCTION("GOOGLETRANSLATE(O2672,""en"",""pt"")"),"6")</f>
        <v>6</v>
      </c>
      <c r="J2672" s="1" t="str">
        <f ca="1">IFERROR(__xludf.DUMMYFUNCTION("GOOGLETRANSLATE(Q2672,""en"",""pt"")"),"Refrigerado")</f>
        <v>Refrigerado</v>
      </c>
      <c r="K2672" s="3">
        <v>44214</v>
      </c>
      <c r="L2672" s="3">
        <v>44220</v>
      </c>
      <c r="M2672" s="1">
        <v>25</v>
      </c>
      <c r="N2672" s="1" t="s">
        <v>13379</v>
      </c>
      <c r="O2672" s="5">
        <v>108965</v>
      </c>
      <c r="P2672" s="1">
        <v>7</v>
      </c>
      <c r="Q2672" s="1" t="s">
        <v>13380</v>
      </c>
      <c r="R2672">
        <f t="shared" ca="1" si="41"/>
        <v>0</v>
      </c>
      <c r="S2672">
        <f t="shared" ca="1" si="41"/>
        <v>0</v>
      </c>
    </row>
    <row r="2673" spans="1:19" ht="13.2">
      <c r="A2673" s="1" t="s">
        <v>13381</v>
      </c>
      <c r="B2673" s="1">
        <v>71</v>
      </c>
      <c r="C2673" s="1" t="str">
        <f ca="1">IFERROR(__xludf.DUMMYFUNCTION("GOOGLETRANSLATE(D2673,""en"",""pt"")"),"Pequeno")</f>
        <v>Pequeno</v>
      </c>
      <c r="D2673" s="3">
        <v>44034</v>
      </c>
      <c r="E2673" s="1">
        <v>1</v>
      </c>
      <c r="F2673" s="2" t="str">
        <f ca="1">IFERROR(__xludf.DUMMYFUNCTION("GOOGLETRANSLATE(I2673,""en"",""pt"")"),"Leite")</f>
        <v>Leite</v>
      </c>
      <c r="G2673" s="1" t="s">
        <v>13382</v>
      </c>
      <c r="H2673" s="1" t="s">
        <v>11300</v>
      </c>
      <c r="I2673" s="1" t="str">
        <f ca="1">IFERROR(__xludf.DUMMYFUNCTION("GOOGLETRANSLATE(O2673,""en"",""pt"")"),"29")</f>
        <v>29</v>
      </c>
      <c r="J2673" s="1" t="str">
        <f ca="1">IFERROR(__xludf.DUMMYFUNCTION("GOOGLETRANSLATE(Q2673,""en"",""pt"")"),"Pacote Tetra")</f>
        <v>Pacote Tetra</v>
      </c>
      <c r="K2673" s="3">
        <v>43994</v>
      </c>
      <c r="L2673" s="3">
        <v>44023</v>
      </c>
      <c r="M2673" s="1">
        <v>520</v>
      </c>
      <c r="N2673" s="1" t="s">
        <v>13383</v>
      </c>
      <c r="O2673" s="1" t="s">
        <v>13384</v>
      </c>
      <c r="P2673" s="1">
        <v>138</v>
      </c>
      <c r="Q2673" s="1" t="s">
        <v>13386</v>
      </c>
      <c r="R2673">
        <f t="shared" ca="1" si="41"/>
        <v>1</v>
      </c>
      <c r="S2673">
        <f t="shared" ca="1" si="41"/>
        <v>1</v>
      </c>
    </row>
    <row r="2674" spans="1:19" ht="13.2">
      <c r="A2674" s="1" t="s">
        <v>13387</v>
      </c>
      <c r="B2674" s="1">
        <v>41</v>
      </c>
      <c r="C2674" s="1" t="str">
        <f ca="1">IFERROR(__xludf.DUMMYFUNCTION("GOOGLETRANSLATE(D2674,""en"",""pt"")"),"Pequeno")</f>
        <v>Pequeno</v>
      </c>
      <c r="D2674" s="3">
        <v>44025</v>
      </c>
      <c r="E2674" s="1">
        <v>9</v>
      </c>
      <c r="F2674" s="2" t="str">
        <f ca="1">IFERROR(__xludf.DUMMYFUNCTION("GOOGLETRANSLATE(I2674,""en"",""pt"")"),"Painel")</f>
        <v>Painel</v>
      </c>
      <c r="G2674" s="1" t="s">
        <v>13388</v>
      </c>
      <c r="H2674" s="1" t="s">
        <v>1272</v>
      </c>
      <c r="I2674" s="1" t="str">
        <f ca="1">IFERROR(__xludf.DUMMYFUNCTION("GOOGLETRANSLATE(O2674,""en"",""pt"")"),"8")</f>
        <v>8</v>
      </c>
      <c r="J2674" s="1" t="str">
        <f ca="1">IFERROR(__xludf.DUMMYFUNCTION("GOOGLETRANSLATE(Q2674,""en"",""pt"")"),"Refrigerado")</f>
        <v>Refrigerado</v>
      </c>
      <c r="K2674" s="3">
        <v>43968</v>
      </c>
      <c r="L2674" s="3">
        <v>43976</v>
      </c>
      <c r="M2674" s="1">
        <v>143</v>
      </c>
      <c r="N2674" s="1" t="s">
        <v>13389</v>
      </c>
      <c r="O2674" s="1" t="s">
        <v>13390</v>
      </c>
      <c r="P2674" s="1">
        <v>320</v>
      </c>
      <c r="Q2674" s="1" t="s">
        <v>6279</v>
      </c>
      <c r="R2674">
        <f t="shared" ca="1" si="41"/>
        <v>1</v>
      </c>
      <c r="S2674">
        <f t="shared" ca="1" si="41"/>
        <v>0</v>
      </c>
    </row>
    <row r="2675" spans="1:19" ht="13.2">
      <c r="A2675" s="1" t="s">
        <v>13391</v>
      </c>
      <c r="B2675" s="1">
        <v>62</v>
      </c>
      <c r="C2675" s="1" t="str">
        <f ca="1">IFERROR(__xludf.DUMMYFUNCTION("GOOGLETRANSLATE(D2675,""en"",""pt"")"),"Grande")</f>
        <v>Grande</v>
      </c>
      <c r="D2675" s="3">
        <v>44068</v>
      </c>
      <c r="E2675" s="1">
        <v>2</v>
      </c>
      <c r="F2675" s="2" t="str">
        <f ca="1">IFERROR(__xludf.DUMMYFUNCTION("GOOGLETRANSLATE(I2675,""en"",""pt"")"),"Manteiga")</f>
        <v>Manteiga</v>
      </c>
      <c r="G2675" s="1" t="s">
        <v>5807</v>
      </c>
      <c r="H2675" s="1" t="s">
        <v>383</v>
      </c>
      <c r="I2675" s="1" t="str">
        <f ca="1">IFERROR(__xludf.DUMMYFUNCTION("GOOGLETRANSLATE(O2675,""en"",""pt"")"),"28")</f>
        <v>28</v>
      </c>
      <c r="J2675" s="1" t="str">
        <f ca="1">IFERROR(__xludf.DUMMYFUNCTION("GOOGLETRANSLATE(Q2675,""en"",""pt"")"),"Refrigerado")</f>
        <v>Refrigerado</v>
      </c>
      <c r="K2675" s="3">
        <v>44033</v>
      </c>
      <c r="L2675" s="3">
        <v>44061</v>
      </c>
      <c r="M2675" s="1">
        <v>50</v>
      </c>
      <c r="N2675" s="1" t="s">
        <v>5631</v>
      </c>
      <c r="O2675" s="1" t="s">
        <v>13392</v>
      </c>
      <c r="P2675" s="1">
        <v>119</v>
      </c>
      <c r="Q2675" s="1" t="s">
        <v>13393</v>
      </c>
      <c r="R2675">
        <f t="shared" ca="1" si="41"/>
        <v>1</v>
      </c>
      <c r="S2675">
        <f t="shared" ca="1" si="41"/>
        <v>0</v>
      </c>
    </row>
    <row r="2676" spans="1:19" ht="13.2">
      <c r="A2676" s="1" t="s">
        <v>13394</v>
      </c>
      <c r="B2676" s="1">
        <v>65</v>
      </c>
      <c r="C2676" s="1" t="str">
        <f ca="1">IFERROR(__xludf.DUMMYFUNCTION("GOOGLETRANSLATE(D2676,""en"",""pt"")"),"Pequeno")</f>
        <v>Pequeno</v>
      </c>
      <c r="D2676" s="3">
        <v>44517</v>
      </c>
      <c r="E2676" s="1">
        <v>4</v>
      </c>
      <c r="F2676" s="2" t="str">
        <f ca="1">IFERROR(__xludf.DUMMYFUNCTION("GOOGLETRANSLATE(I2676,""en"",""pt"")"),"Iogurte")</f>
        <v>Iogurte</v>
      </c>
      <c r="G2676" s="1" t="s">
        <v>13395</v>
      </c>
      <c r="H2676" s="1" t="s">
        <v>13396</v>
      </c>
      <c r="I2676" s="1" t="str">
        <f ca="1">IFERROR(__xludf.DUMMYFUNCTION("GOOGLETRANSLATE(O2676,""en"",""pt"")"),"26")</f>
        <v>26</v>
      </c>
      <c r="J2676" s="1" t="str">
        <f ca="1">IFERROR(__xludf.DUMMYFUNCTION("GOOGLETRANSLATE(Q2676,""en"",""pt"")"),"Refrigerado")</f>
        <v>Refrigerado</v>
      </c>
      <c r="K2676" s="3">
        <v>44470</v>
      </c>
      <c r="L2676" s="3">
        <v>44496</v>
      </c>
      <c r="M2676" s="1">
        <v>174</v>
      </c>
      <c r="N2676" s="1" t="s">
        <v>3667</v>
      </c>
      <c r="O2676" s="1" t="s">
        <v>13397</v>
      </c>
      <c r="P2676" s="1">
        <v>195</v>
      </c>
      <c r="Q2676" s="1" t="s">
        <v>13398</v>
      </c>
      <c r="R2676">
        <f t="shared" ca="1" si="41"/>
        <v>1</v>
      </c>
      <c r="S2676">
        <f t="shared" ca="1" si="41"/>
        <v>1</v>
      </c>
    </row>
    <row r="2677" spans="1:19" ht="13.2">
      <c r="A2677" s="1" t="s">
        <v>13399</v>
      </c>
      <c r="B2677" s="1">
        <v>13</v>
      </c>
      <c r="C2677" s="1" t="str">
        <f ca="1">IFERROR(__xludf.DUMMYFUNCTION("GOOGLETRANSLATE(D2677,""en"",""pt"")"),"Pequeno")</f>
        <v>Pequeno</v>
      </c>
      <c r="D2677" s="3">
        <v>43596</v>
      </c>
      <c r="E2677" s="1">
        <v>4</v>
      </c>
      <c r="F2677" s="2" t="str">
        <f ca="1">IFERROR(__xludf.DUMMYFUNCTION("GOOGLETRANSLATE(I2677,""en"",""pt"")"),"Iogurte")</f>
        <v>Iogurte</v>
      </c>
      <c r="G2677" s="1" t="s">
        <v>13400</v>
      </c>
      <c r="H2677" s="1" t="s">
        <v>13401</v>
      </c>
      <c r="I2677" s="1" t="str">
        <f ca="1">IFERROR(__xludf.DUMMYFUNCTION("GOOGLETRANSLATE(O2677,""en"",""pt"")"),"27")</f>
        <v>27</v>
      </c>
      <c r="J2677" s="1" t="str">
        <f ca="1">IFERROR(__xludf.DUMMYFUNCTION("GOOGLETRANSLATE(Q2677,""en"",""pt"")"),"Refrigerado")</f>
        <v>Refrigerado</v>
      </c>
      <c r="K2677" s="3">
        <v>43591</v>
      </c>
      <c r="L2677" s="3">
        <v>43618</v>
      </c>
      <c r="M2677" s="1">
        <v>377</v>
      </c>
      <c r="N2677" s="1" t="s">
        <v>13402</v>
      </c>
      <c r="O2677" s="1" t="s">
        <v>13403</v>
      </c>
      <c r="P2677" s="1">
        <v>414</v>
      </c>
      <c r="Q2677" s="1" t="s">
        <v>4297</v>
      </c>
      <c r="R2677">
        <f t="shared" ca="1" si="41"/>
        <v>0</v>
      </c>
      <c r="S2677">
        <f t="shared" ca="1" si="41"/>
        <v>0</v>
      </c>
    </row>
    <row r="2678" spans="1:19" ht="13.2">
      <c r="A2678" s="1" t="s">
        <v>13404</v>
      </c>
      <c r="B2678" s="1">
        <v>28</v>
      </c>
      <c r="C2678" s="1" t="str">
        <f ca="1">IFERROR(__xludf.DUMMYFUNCTION("GOOGLETRANSLATE(D2678,""en"",""pt"")"),"Grande")</f>
        <v>Grande</v>
      </c>
      <c r="D2678" s="3">
        <v>44088</v>
      </c>
      <c r="E2678" s="1">
        <v>7</v>
      </c>
      <c r="F2678" s="2" t="str">
        <f ca="1">IFERROR(__xludf.DUMMYFUNCTION("GOOGLETRANSLATE(I2678,""en"",""pt"")"),"Lassi")</f>
        <v>Lassi</v>
      </c>
      <c r="G2678" s="1" t="s">
        <v>13405</v>
      </c>
      <c r="H2678" s="1" t="s">
        <v>13406</v>
      </c>
      <c r="I2678" s="1" t="str">
        <f ca="1">IFERROR(__xludf.DUMMYFUNCTION("GOOGLETRANSLATE(O2678,""en"",""pt"")"),"13")</f>
        <v>13</v>
      </c>
      <c r="J2678" s="1" t="str">
        <f ca="1">IFERROR(__xludf.DUMMYFUNCTION("GOOGLETRANSLATE(Q2678,""en"",""pt"")"),"Refrigerado")</f>
        <v>Refrigerado</v>
      </c>
      <c r="K2678" s="3">
        <v>44074</v>
      </c>
      <c r="L2678" s="3">
        <v>44087</v>
      </c>
      <c r="M2678" s="1">
        <v>36</v>
      </c>
      <c r="N2678" s="1" t="s">
        <v>6291</v>
      </c>
      <c r="O2678" s="5" t="s">
        <v>11153</v>
      </c>
      <c r="P2678" s="1">
        <v>518</v>
      </c>
      <c r="Q2678" s="1" t="s">
        <v>13407</v>
      </c>
      <c r="R2678">
        <f t="shared" ca="1" si="41"/>
        <v>0</v>
      </c>
      <c r="S2678">
        <f t="shared" ca="1" si="41"/>
        <v>0</v>
      </c>
    </row>
    <row r="2679" spans="1:19" ht="13.2">
      <c r="A2679" s="1" t="s">
        <v>13408</v>
      </c>
      <c r="B2679" s="1">
        <v>31</v>
      </c>
      <c r="C2679" s="1" t="str">
        <f ca="1">IFERROR(__xludf.DUMMYFUNCTION("GOOGLETRANSLATE(D2679,""en"",""pt"")"),"Médio")</f>
        <v>Médio</v>
      </c>
      <c r="D2679" s="3">
        <v>44375</v>
      </c>
      <c r="E2679" s="1">
        <v>1</v>
      </c>
      <c r="F2679" s="2" t="str">
        <f ca="1">IFERROR(__xludf.DUMMYFUNCTION("GOOGLETRANSLATE(I2679,""en"",""pt"")"),"Leite")</f>
        <v>Leite</v>
      </c>
      <c r="G2679" s="1" t="s">
        <v>9407</v>
      </c>
      <c r="H2679" s="1" t="s">
        <v>908</v>
      </c>
      <c r="I2679" s="1" t="str">
        <f ca="1">IFERROR(__xludf.DUMMYFUNCTION("GOOGLETRANSLATE(O2679,""en"",""pt"")"),"2")</f>
        <v>2</v>
      </c>
      <c r="J2679" s="1" t="str">
        <f ca="1">IFERROR(__xludf.DUMMYFUNCTION("GOOGLETRANSLATE(Q2679,""en"",""pt"")"),"Pacote de polietileno")</f>
        <v>Pacote de polietileno</v>
      </c>
      <c r="K2679" s="3">
        <v>44358</v>
      </c>
      <c r="L2679" s="3">
        <v>44360</v>
      </c>
      <c r="M2679" s="1">
        <v>49</v>
      </c>
      <c r="N2679" s="1" t="s">
        <v>1643</v>
      </c>
      <c r="O2679" s="1" t="s">
        <v>13409</v>
      </c>
      <c r="P2679" s="1">
        <v>27</v>
      </c>
      <c r="Q2679" s="1" t="s">
        <v>13410</v>
      </c>
      <c r="R2679">
        <f t="shared" ca="1" si="41"/>
        <v>1</v>
      </c>
      <c r="S2679">
        <f t="shared" ca="1" si="41"/>
        <v>1</v>
      </c>
    </row>
    <row r="2680" spans="1:19" ht="13.2">
      <c r="A2680" s="1" t="s">
        <v>13411</v>
      </c>
      <c r="B2680" s="1">
        <v>99</v>
      </c>
      <c r="C2680" s="1" t="str">
        <f ca="1">IFERROR(__xludf.DUMMYFUNCTION("GOOGLETRANSLATE(D2680,""en"",""pt"")"),"Grande")</f>
        <v>Grande</v>
      </c>
      <c r="D2680" s="3">
        <v>43735</v>
      </c>
      <c r="E2680" s="1">
        <v>10</v>
      </c>
      <c r="F2680" s="2" t="str">
        <f ca="1">IFERROR(__xludf.DUMMYFUNCTION("GOOGLETRANSLATE(I2680,""en"",""pt"")"),"ghee")</f>
        <v>ghee</v>
      </c>
      <c r="G2680" s="1" t="s">
        <v>13412</v>
      </c>
      <c r="H2680" s="1" t="s">
        <v>13413</v>
      </c>
      <c r="I2680" s="1" t="str">
        <f ca="1">IFERROR(__xludf.DUMMYFUNCTION("GOOGLETRANSLATE(O2680,""en"",""pt"")"),"132")</f>
        <v>132</v>
      </c>
      <c r="J2680" s="1" t="str">
        <f ca="1">IFERROR(__xludf.DUMMYFUNCTION("GOOGLETRANSLATE(Q2680,""en"",""pt"")"),"Ambiente")</f>
        <v>Ambiente</v>
      </c>
      <c r="K2680" s="3">
        <v>43728</v>
      </c>
      <c r="L2680" s="3">
        <v>43860</v>
      </c>
      <c r="M2680" s="1">
        <v>219</v>
      </c>
      <c r="N2680" s="1" t="s">
        <v>13414</v>
      </c>
      <c r="O2680" s="1" t="s">
        <v>13415</v>
      </c>
      <c r="P2680" s="1">
        <v>713</v>
      </c>
      <c r="Q2680" s="1" t="s">
        <v>13417</v>
      </c>
      <c r="R2680">
        <f t="shared" ca="1" si="41"/>
        <v>1</v>
      </c>
      <c r="S2680">
        <f t="shared" ca="1" si="41"/>
        <v>1</v>
      </c>
    </row>
    <row r="2681" spans="1:19" ht="13.2">
      <c r="A2681" s="1" t="s">
        <v>13418</v>
      </c>
      <c r="B2681" s="1">
        <v>15</v>
      </c>
      <c r="C2681" s="1" t="str">
        <f ca="1">IFERROR(__xludf.DUMMYFUNCTION("GOOGLETRANSLATE(D2681,""en"",""pt"")"),"Grande")</f>
        <v>Grande</v>
      </c>
      <c r="D2681" s="3">
        <v>44713</v>
      </c>
      <c r="E2681" s="1">
        <v>3</v>
      </c>
      <c r="F2681" s="2" t="str">
        <f ca="1">IFERROR(__xludf.DUMMYFUNCTION("GOOGLETRANSLATE(I2681,""en"",""pt"")"),"Queijo")</f>
        <v>Queijo</v>
      </c>
      <c r="G2681" s="1" t="s">
        <v>13419</v>
      </c>
      <c r="H2681" s="1" t="s">
        <v>6614</v>
      </c>
      <c r="I2681" s="1" t="str">
        <f ca="1">IFERROR(__xludf.DUMMYFUNCTION("GOOGLETRANSLATE(O2681,""en"",""pt"")"),"38")</f>
        <v>38</v>
      </c>
      <c r="J2681" s="1" t="str">
        <f ca="1">IFERROR(__xludf.DUMMYFUNCTION("GOOGLETRANSLATE(Q2681,""en"",""pt"")"),"Refrigerado")</f>
        <v>Refrigerado</v>
      </c>
      <c r="K2681" s="3">
        <v>44662</v>
      </c>
      <c r="L2681" s="3">
        <v>44700</v>
      </c>
      <c r="M2681" s="1">
        <v>134</v>
      </c>
      <c r="N2681" s="1" t="s">
        <v>9103</v>
      </c>
      <c r="O2681" s="1" t="s">
        <v>13420</v>
      </c>
      <c r="P2681" s="1">
        <v>300</v>
      </c>
      <c r="Q2681" s="1" t="s">
        <v>3076</v>
      </c>
      <c r="R2681">
        <f t="shared" ca="1" si="41"/>
        <v>1</v>
      </c>
      <c r="S2681">
        <f t="shared" ca="1" si="41"/>
        <v>1</v>
      </c>
    </row>
    <row r="2682" spans="1:19" ht="13.2">
      <c r="A2682" s="1" t="s">
        <v>13421</v>
      </c>
      <c r="B2682" s="1">
        <v>51</v>
      </c>
      <c r="C2682" s="1" t="str">
        <f ca="1">IFERROR(__xludf.DUMMYFUNCTION("GOOGLETRANSLATE(D2682,""en"",""pt"")"),"Grande")</f>
        <v>Grande</v>
      </c>
      <c r="D2682" s="3">
        <v>44662</v>
      </c>
      <c r="E2682" s="1">
        <v>2</v>
      </c>
      <c r="F2682" s="2" t="str">
        <f ca="1">IFERROR(__xludf.DUMMYFUNCTION("GOOGLETRANSLATE(I2682,""en"",""pt"")"),"Manteiga")</f>
        <v>Manteiga</v>
      </c>
      <c r="G2682" s="1" t="s">
        <v>13422</v>
      </c>
      <c r="H2682" s="1" t="s">
        <v>9652</v>
      </c>
      <c r="I2682" s="1" t="str">
        <f ca="1">IFERROR(__xludf.DUMMYFUNCTION("GOOGLETRANSLATE(O2682,""en"",""pt"")"),"28")</f>
        <v>28</v>
      </c>
      <c r="J2682" s="1" t="str">
        <f ca="1">IFERROR(__xludf.DUMMYFUNCTION("GOOGLETRANSLATE(Q2682,""en"",""pt"")"),"Refrigerado")</f>
        <v>Refrigerado</v>
      </c>
      <c r="K2682" s="3">
        <v>44649</v>
      </c>
      <c r="L2682" s="3">
        <v>44677</v>
      </c>
      <c r="M2682" s="1">
        <v>86</v>
      </c>
      <c r="N2682" s="1" t="s">
        <v>861</v>
      </c>
      <c r="O2682" s="1" t="s">
        <v>13423</v>
      </c>
      <c r="P2682" s="1">
        <v>146</v>
      </c>
      <c r="Q2682" s="1" t="s">
        <v>8655</v>
      </c>
      <c r="R2682">
        <f t="shared" ca="1" si="41"/>
        <v>0</v>
      </c>
      <c r="S2682">
        <f t="shared" ca="1" si="41"/>
        <v>1</v>
      </c>
    </row>
    <row r="2683" spans="1:19" ht="13.2">
      <c r="A2683" s="1" t="s">
        <v>13424</v>
      </c>
      <c r="B2683" s="1">
        <v>34</v>
      </c>
      <c r="C2683" s="1" t="str">
        <f ca="1">IFERROR(__xludf.DUMMYFUNCTION("GOOGLETRANSLATE(D2683,""en"",""pt"")"),"Médio")</f>
        <v>Médio</v>
      </c>
      <c r="D2683" s="3">
        <v>43513</v>
      </c>
      <c r="E2683" s="1">
        <v>8</v>
      </c>
      <c r="F2683" s="2" t="str">
        <f ca="1">IFERROR(__xludf.DUMMYFUNCTION("GOOGLETRANSLATE(I2683,""en"",""pt"")"),"Soro de leite coalhado")</f>
        <v>Soro de leite coalhado</v>
      </c>
      <c r="G2683" s="1" t="s">
        <v>13425</v>
      </c>
      <c r="H2683" s="1" t="s">
        <v>4834</v>
      </c>
      <c r="I2683" s="1" t="str">
        <f ca="1">IFERROR(__xludf.DUMMYFUNCTION("GOOGLETRANSLATE(O2683,""en"",""pt"")"),"8")</f>
        <v>8</v>
      </c>
      <c r="J2683" s="1" t="str">
        <f ca="1">IFERROR(__xludf.DUMMYFUNCTION("GOOGLETRANSLATE(Q2683,""en"",""pt"")"),"Refrigerado")</f>
        <v>Refrigerado</v>
      </c>
      <c r="K2683" s="3">
        <v>43479</v>
      </c>
      <c r="L2683" s="3">
        <v>43487</v>
      </c>
      <c r="M2683" s="1">
        <v>18</v>
      </c>
      <c r="N2683" s="1" t="s">
        <v>9421</v>
      </c>
      <c r="O2683" s="1" t="s">
        <v>13426</v>
      </c>
      <c r="P2683" s="1">
        <v>17</v>
      </c>
      <c r="Q2683" s="1" t="s">
        <v>4093</v>
      </c>
      <c r="R2683">
        <f t="shared" ca="1" si="41"/>
        <v>0</v>
      </c>
      <c r="S2683">
        <f t="shared" ca="1" si="41"/>
        <v>1</v>
      </c>
    </row>
    <row r="2684" spans="1:19" ht="13.2">
      <c r="A2684" s="1" t="s">
        <v>13428</v>
      </c>
      <c r="B2684" s="1">
        <v>29</v>
      </c>
      <c r="C2684" s="1" t="str">
        <f ca="1">IFERROR(__xludf.DUMMYFUNCTION("GOOGLETRANSLATE(D2684,""en"",""pt"")"),"Médio")</f>
        <v>Médio</v>
      </c>
      <c r="D2684" s="3">
        <v>43521</v>
      </c>
      <c r="E2684" s="1">
        <v>8</v>
      </c>
      <c r="F2684" s="2" t="str">
        <f ca="1">IFERROR(__xludf.DUMMYFUNCTION("GOOGLETRANSLATE(I2684,""en"",""pt"")"),"Soro de leite coalhado")</f>
        <v>Soro de leite coalhado</v>
      </c>
      <c r="G2684" s="1" t="s">
        <v>13429</v>
      </c>
      <c r="H2684" s="1" t="s">
        <v>2353</v>
      </c>
      <c r="I2684" s="1" t="str">
        <f ca="1">IFERROR(__xludf.DUMMYFUNCTION("GOOGLETRANSLATE(O2684,""en"",""pt"")"),"7")</f>
        <v>7</v>
      </c>
      <c r="J2684" s="1" t="str">
        <f ca="1">IFERROR(__xludf.DUMMYFUNCTION("GOOGLETRANSLATE(Q2684,""en"",""pt"")"),"Refrigerado")</f>
        <v>Refrigerado</v>
      </c>
      <c r="K2684" s="3">
        <v>43479</v>
      </c>
      <c r="L2684" s="3">
        <v>43486</v>
      </c>
      <c r="M2684" s="1">
        <v>569</v>
      </c>
      <c r="N2684" s="1" t="s">
        <v>12771</v>
      </c>
      <c r="O2684" s="1" t="s">
        <v>13430</v>
      </c>
      <c r="P2684" s="1">
        <v>360</v>
      </c>
      <c r="Q2684" s="1" t="s">
        <v>13431</v>
      </c>
      <c r="R2684">
        <f t="shared" ca="1" si="41"/>
        <v>1</v>
      </c>
      <c r="S2684">
        <f t="shared" ca="1" si="41"/>
        <v>1</v>
      </c>
    </row>
    <row r="2685" spans="1:19" ht="13.2">
      <c r="A2685" s="1" t="s">
        <v>13432</v>
      </c>
      <c r="B2685" s="1">
        <v>52</v>
      </c>
      <c r="C2685" s="1" t="str">
        <f ca="1">IFERROR(__xludf.DUMMYFUNCTION("GOOGLETRANSLATE(D2685,""en"",""pt"")"),"Grande")</f>
        <v>Grande</v>
      </c>
      <c r="D2685" s="3">
        <v>43556</v>
      </c>
      <c r="E2685" s="1">
        <v>7</v>
      </c>
      <c r="F2685" s="2" t="str">
        <f ca="1">IFERROR(__xludf.DUMMYFUNCTION("GOOGLETRANSLATE(I2685,""en"",""pt"")"),"Lassi")</f>
        <v>Lassi</v>
      </c>
      <c r="G2685" s="1" t="s">
        <v>13433</v>
      </c>
      <c r="H2685" s="1" t="s">
        <v>6543</v>
      </c>
      <c r="I2685" s="1" t="str">
        <f ca="1">IFERROR(__xludf.DUMMYFUNCTION("GOOGLETRANSLATE(O2685,""en"",""pt"")"),"16")</f>
        <v>16</v>
      </c>
      <c r="J2685" s="1" t="str">
        <f ca="1">IFERROR(__xludf.DUMMYFUNCTION("GOOGLETRANSLATE(Q2685,""en"",""pt"")"),"Refrigerado")</f>
        <v>Refrigerado</v>
      </c>
      <c r="K2685" s="3">
        <v>43520</v>
      </c>
      <c r="L2685" s="3">
        <v>43536</v>
      </c>
      <c r="M2685" s="1">
        <v>144</v>
      </c>
      <c r="N2685" s="1" t="s">
        <v>1117</v>
      </c>
      <c r="O2685" s="1" t="s">
        <v>13434</v>
      </c>
      <c r="P2685" s="1">
        <v>302</v>
      </c>
      <c r="Q2685" s="1" t="s">
        <v>13435</v>
      </c>
      <c r="R2685">
        <f t="shared" ca="1" si="41"/>
        <v>0</v>
      </c>
      <c r="S2685">
        <f t="shared" ca="1" si="41"/>
        <v>1</v>
      </c>
    </row>
    <row r="2686" spans="1:19" ht="13.2">
      <c r="A2686" s="1" t="s">
        <v>13436</v>
      </c>
      <c r="B2686" s="1">
        <v>100</v>
      </c>
      <c r="C2686" s="1" t="str">
        <f ca="1">IFERROR(__xludf.DUMMYFUNCTION("GOOGLETRANSLATE(D2686,""en"",""pt"")"),"Pequeno")</f>
        <v>Pequeno</v>
      </c>
      <c r="D2686" s="3">
        <v>43821</v>
      </c>
      <c r="E2686" s="1">
        <v>9</v>
      </c>
      <c r="F2686" s="2" t="str">
        <f ca="1">IFERROR(__xludf.DUMMYFUNCTION("GOOGLETRANSLATE(I2686,""en"",""pt"")"),"Painel")</f>
        <v>Painel</v>
      </c>
      <c r="G2686" s="1" t="s">
        <v>2769</v>
      </c>
      <c r="H2686" s="1" t="s">
        <v>527</v>
      </c>
      <c r="I2686" s="1" t="str">
        <f ca="1">IFERROR(__xludf.DUMMYFUNCTION("GOOGLETRANSLATE(O2686,""en"",""pt"")"),"13")</f>
        <v>13</v>
      </c>
      <c r="J2686" s="1" t="str">
        <f ca="1">IFERROR(__xludf.DUMMYFUNCTION("GOOGLETRANSLATE(Q2686,""en"",""pt"")"),"Refrigerado")</f>
        <v>Refrigerado</v>
      </c>
      <c r="K2686" s="3">
        <v>43765</v>
      </c>
      <c r="L2686" s="3">
        <v>43778</v>
      </c>
      <c r="M2686" s="1">
        <v>49</v>
      </c>
      <c r="N2686" s="1" t="s">
        <v>7457</v>
      </c>
      <c r="O2686" s="1" t="s">
        <v>13437</v>
      </c>
      <c r="P2686" s="1">
        <v>44</v>
      </c>
      <c r="Q2686" s="1" t="s">
        <v>13438</v>
      </c>
      <c r="R2686">
        <f t="shared" ca="1" si="41"/>
        <v>0</v>
      </c>
      <c r="S2686">
        <f t="shared" ca="1" si="41"/>
        <v>0</v>
      </c>
    </row>
    <row r="2687" spans="1:19" ht="13.2">
      <c r="A2687" s="1" t="s">
        <v>13439</v>
      </c>
      <c r="B2687" s="1">
        <v>99</v>
      </c>
      <c r="C2687" s="1" t="str">
        <f ca="1">IFERROR(__xludf.DUMMYFUNCTION("GOOGLETRANSLATE(D2687,""en"",""pt"")"),"Grande")</f>
        <v>Grande</v>
      </c>
      <c r="D2687" s="3">
        <v>43682</v>
      </c>
      <c r="E2687" s="1">
        <v>9</v>
      </c>
      <c r="F2687" s="2" t="str">
        <f ca="1">IFERROR(__xludf.DUMMYFUNCTION("GOOGLETRANSLATE(I2687,""en"",""pt"")"),"Painel")</f>
        <v>Painel</v>
      </c>
      <c r="G2687" s="1" t="s">
        <v>13440</v>
      </c>
      <c r="H2687" s="1" t="s">
        <v>13441</v>
      </c>
      <c r="I2687" s="1" t="str">
        <f ca="1">IFERROR(__xludf.DUMMYFUNCTION("GOOGLETRANSLATE(O2687,""en"",""pt"")"),"8")</f>
        <v>8</v>
      </c>
      <c r="J2687" s="1" t="str">
        <f ca="1">IFERROR(__xludf.DUMMYFUNCTION("GOOGLETRANSLATE(Q2687,""en"",""pt"")"),"Refrigerado")</f>
        <v>Refrigerado</v>
      </c>
      <c r="K2687" s="3">
        <v>43635</v>
      </c>
      <c r="L2687" s="3">
        <v>43643</v>
      </c>
      <c r="M2687" s="1">
        <v>281</v>
      </c>
      <c r="N2687" s="1" t="s">
        <v>13442</v>
      </c>
      <c r="O2687" s="1" t="s">
        <v>13443</v>
      </c>
      <c r="P2687" s="1">
        <v>152</v>
      </c>
      <c r="Q2687" s="1" t="s">
        <v>4116</v>
      </c>
      <c r="R2687">
        <f t="shared" ca="1" si="41"/>
        <v>0</v>
      </c>
      <c r="S2687">
        <f t="shared" ca="1" si="41"/>
        <v>1</v>
      </c>
    </row>
    <row r="2688" spans="1:19" ht="13.2">
      <c r="A2688" s="1" t="s">
        <v>13444</v>
      </c>
      <c r="B2688" s="1">
        <v>12</v>
      </c>
      <c r="C2688" s="1" t="str">
        <f ca="1">IFERROR(__xludf.DUMMYFUNCTION("GOOGLETRANSLATE(D2688,""en"",""pt"")"),"Pequeno")</f>
        <v>Pequeno</v>
      </c>
      <c r="D2688" s="3">
        <v>43993</v>
      </c>
      <c r="E2688" s="1">
        <v>6</v>
      </c>
      <c r="F2688" s="2" t="str">
        <f ca="1">IFERROR(__xludf.DUMMYFUNCTION("GOOGLETRANSLATE(I2688,""en"",""pt"")"),"Coalhada")</f>
        <v>Coalhada</v>
      </c>
      <c r="G2688" s="1" t="s">
        <v>13445</v>
      </c>
      <c r="H2688" s="1" t="s">
        <v>8687</v>
      </c>
      <c r="I2688" s="1" t="str">
        <f ca="1">IFERROR(__xludf.DUMMYFUNCTION("GOOGLETRANSLATE(O2688,""en"",""pt"")"),"7")</f>
        <v>7</v>
      </c>
      <c r="J2688" s="1" t="str">
        <f ca="1">IFERROR(__xludf.DUMMYFUNCTION("GOOGLETRANSLATE(Q2688,""en"",""pt"")"),"Refrigerado")</f>
        <v>Refrigerado</v>
      </c>
      <c r="K2688" s="3">
        <v>43959</v>
      </c>
      <c r="L2688" s="3">
        <v>43966</v>
      </c>
      <c r="M2688" s="1">
        <v>604</v>
      </c>
      <c r="N2688" s="1" t="s">
        <v>13446</v>
      </c>
      <c r="O2688" s="1" t="s">
        <v>13447</v>
      </c>
      <c r="P2688" s="1">
        <v>239</v>
      </c>
      <c r="Q2688" s="1" t="s">
        <v>13448</v>
      </c>
      <c r="R2688">
        <f t="shared" ca="1" si="41"/>
        <v>1</v>
      </c>
      <c r="S2688">
        <f t="shared" ca="1" si="41"/>
        <v>1</v>
      </c>
    </row>
    <row r="2689" spans="1:19" ht="13.2">
      <c r="A2689" s="1" t="s">
        <v>13449</v>
      </c>
      <c r="B2689" s="1">
        <v>48</v>
      </c>
      <c r="C2689" s="1" t="str">
        <f ca="1">IFERROR(__xludf.DUMMYFUNCTION("GOOGLETRANSLATE(D2689,""en"",""pt"")"),"Pequeno")</f>
        <v>Pequeno</v>
      </c>
      <c r="D2689" s="3">
        <v>44705</v>
      </c>
      <c r="E2689" s="1">
        <v>1</v>
      </c>
      <c r="F2689" s="2" t="str">
        <f ca="1">IFERROR(__xludf.DUMMYFUNCTION("GOOGLETRANSLATE(I2689,""en"",""pt"")"),"Leite")</f>
        <v>Leite</v>
      </c>
      <c r="G2689" s="1" t="s">
        <v>13450</v>
      </c>
      <c r="H2689" s="6">
        <v>45534</v>
      </c>
      <c r="I2689" s="1" t="str">
        <f ca="1">IFERROR(__xludf.DUMMYFUNCTION("GOOGLETRANSLATE(O2689,""en"",""pt"")"),"25")</f>
        <v>25</v>
      </c>
      <c r="J2689" s="1" t="str">
        <f ca="1">IFERROR(__xludf.DUMMYFUNCTION("GOOGLETRANSLATE(Q2689,""en"",""pt"")"),"Pacote Tetra")</f>
        <v>Pacote Tetra</v>
      </c>
      <c r="K2689" s="3">
        <v>44662</v>
      </c>
      <c r="L2689" s="3">
        <v>44687</v>
      </c>
      <c r="M2689" s="1">
        <v>19</v>
      </c>
      <c r="N2689" s="1" t="s">
        <v>13451</v>
      </c>
      <c r="O2689" s="1" t="s">
        <v>13452</v>
      </c>
      <c r="P2689" s="1">
        <v>375</v>
      </c>
      <c r="Q2689" s="1" t="s">
        <v>7644</v>
      </c>
      <c r="R2689">
        <f t="shared" ca="1" si="41"/>
        <v>1</v>
      </c>
      <c r="S2689">
        <f t="shared" ca="1" si="41"/>
        <v>1</v>
      </c>
    </row>
    <row r="2690" spans="1:19" ht="13.2">
      <c r="A2690" s="1" t="s">
        <v>13453</v>
      </c>
      <c r="B2690" s="1">
        <v>34</v>
      </c>
      <c r="C2690" s="1" t="str">
        <f ca="1">IFERROR(__xludf.DUMMYFUNCTION("GOOGLETRANSLATE(D2690,""en"",""pt"")"),"Médio")</f>
        <v>Médio</v>
      </c>
      <c r="D2690" s="3">
        <v>44201</v>
      </c>
      <c r="E2690" s="1">
        <v>6</v>
      </c>
      <c r="F2690" s="2" t="str">
        <f ca="1">IFERROR(__xludf.DUMMYFUNCTION("GOOGLETRANSLATE(I2690,""en"",""pt"")"),"Coalhada")</f>
        <v>Coalhada</v>
      </c>
      <c r="G2690" s="1" t="s">
        <v>13454</v>
      </c>
      <c r="H2690" s="1" t="s">
        <v>11082</v>
      </c>
      <c r="I2690" s="1" t="str">
        <f ca="1">IFERROR(__xludf.DUMMYFUNCTION("GOOGLETRANSLATE(O2690,""en"",""pt"")"),"6")</f>
        <v>6</v>
      </c>
      <c r="J2690" s="1" t="str">
        <f ca="1">IFERROR(__xludf.DUMMYFUNCTION("GOOGLETRANSLATE(Q2690,""en"",""pt"")"),"Refrigerado")</f>
        <v>Refrigerado</v>
      </c>
      <c r="K2690" s="3">
        <v>44188</v>
      </c>
      <c r="L2690" s="3">
        <v>44194</v>
      </c>
      <c r="M2690" s="1">
        <v>238</v>
      </c>
      <c r="N2690" s="1" t="s">
        <v>4553</v>
      </c>
      <c r="O2690" s="1" t="s">
        <v>13455</v>
      </c>
      <c r="P2690" s="1">
        <v>570</v>
      </c>
      <c r="Q2690" s="1" t="s">
        <v>13456</v>
      </c>
      <c r="R2690">
        <f t="shared" ca="1" si="41"/>
        <v>0</v>
      </c>
      <c r="S2690">
        <f t="shared" ca="1" si="41"/>
        <v>0</v>
      </c>
    </row>
    <row r="2691" spans="1:19" ht="13.2">
      <c r="A2691" s="1" t="s">
        <v>13457</v>
      </c>
      <c r="B2691" s="1">
        <v>61</v>
      </c>
      <c r="C2691" s="1" t="str">
        <f ca="1">IFERROR(__xludf.DUMMYFUNCTION("GOOGLETRANSLATE(D2691,""en"",""pt"")"),"Médio")</f>
        <v>Médio</v>
      </c>
      <c r="D2691" s="3">
        <v>44555</v>
      </c>
      <c r="E2691" s="1">
        <v>10</v>
      </c>
      <c r="F2691" s="2" t="str">
        <f ca="1">IFERROR(__xludf.DUMMYFUNCTION("GOOGLETRANSLATE(I2691,""en"",""pt"")"),"ghee")</f>
        <v>ghee</v>
      </c>
      <c r="G2691" s="1" t="s">
        <v>13458</v>
      </c>
      <c r="H2691" s="1" t="s">
        <v>12987</v>
      </c>
      <c r="I2691" s="1" t="str">
        <f ca="1">IFERROR(__xludf.DUMMYFUNCTION("GOOGLETRANSLATE(O2691,""en"",""pt"")"),"127")</f>
        <v>127</v>
      </c>
      <c r="J2691" s="1" t="str">
        <f ca="1">IFERROR(__xludf.DUMMYFUNCTION("GOOGLETRANSLATE(Q2691,""en"",""pt"")"),"Ambiente")</f>
        <v>Ambiente</v>
      </c>
      <c r="K2691" s="3">
        <v>44498</v>
      </c>
      <c r="L2691" s="3">
        <v>44625</v>
      </c>
      <c r="M2691" s="1">
        <v>197</v>
      </c>
      <c r="N2691" s="1" t="s">
        <v>6684</v>
      </c>
      <c r="O2691" s="1" t="s">
        <v>13459</v>
      </c>
      <c r="P2691" s="1">
        <v>584</v>
      </c>
      <c r="Q2691" s="1" t="s">
        <v>12146</v>
      </c>
      <c r="R2691">
        <f t="shared" ref="R2691:S2754" ca="1" si="42">RANDBETWEEN(0,1)</f>
        <v>1</v>
      </c>
      <c r="S2691">
        <f t="shared" ca="1" si="42"/>
        <v>0</v>
      </c>
    </row>
    <row r="2692" spans="1:19" ht="13.2">
      <c r="A2692" s="1" t="s">
        <v>13460</v>
      </c>
      <c r="B2692" s="1">
        <v>56</v>
      </c>
      <c r="C2692" s="1" t="str">
        <f ca="1">IFERROR(__xludf.DUMMYFUNCTION("GOOGLETRANSLATE(D2692,""en"",""pt"")"),"Pequeno")</f>
        <v>Pequeno</v>
      </c>
      <c r="D2692" s="3">
        <v>44775</v>
      </c>
      <c r="E2692" s="1">
        <v>5</v>
      </c>
      <c r="F2692" s="2" t="str">
        <f ca="1">IFERROR(__xludf.DUMMYFUNCTION("GOOGLETRANSLATE(I2692,""en"",""pt"")"),"Sorvete")</f>
        <v>Sorvete</v>
      </c>
      <c r="G2692" s="1" t="s">
        <v>13461</v>
      </c>
      <c r="H2692" s="1" t="s">
        <v>13462</v>
      </c>
      <c r="I2692" s="1" t="str">
        <f ca="1">IFERROR(__xludf.DUMMYFUNCTION("GOOGLETRANSLATE(O2692,""en"",""pt"")"),"22")</f>
        <v>22</v>
      </c>
      <c r="J2692" s="1" t="str">
        <f ca="1">IFERROR(__xludf.DUMMYFUNCTION("GOOGLETRANSLATE(Q2692,""en"",""pt"")"),"Congeladas")</f>
        <v>Congeladas</v>
      </c>
      <c r="K2692" s="3">
        <v>44724</v>
      </c>
      <c r="L2692" s="3">
        <v>44746</v>
      </c>
      <c r="M2692" s="1">
        <v>17</v>
      </c>
      <c r="N2692" s="1" t="s">
        <v>13463</v>
      </c>
      <c r="O2692" s="7" t="s">
        <v>13464</v>
      </c>
      <c r="P2692" s="1">
        <v>649</v>
      </c>
      <c r="Q2692" s="1" t="s">
        <v>1659</v>
      </c>
      <c r="R2692">
        <f t="shared" ca="1" si="42"/>
        <v>1</v>
      </c>
      <c r="S2692">
        <f t="shared" ca="1" si="42"/>
        <v>0</v>
      </c>
    </row>
    <row r="2693" spans="1:19" ht="13.2">
      <c r="A2693" s="1" t="s">
        <v>13465</v>
      </c>
      <c r="B2693" s="1">
        <v>86</v>
      </c>
      <c r="C2693" s="1" t="str">
        <f ca="1">IFERROR(__xludf.DUMMYFUNCTION("GOOGLETRANSLATE(D2693,""en"",""pt"")"),"Pequeno")</f>
        <v>Pequeno</v>
      </c>
      <c r="D2693" s="3">
        <v>43944</v>
      </c>
      <c r="E2693" s="1">
        <v>3</v>
      </c>
      <c r="F2693" s="2" t="str">
        <f ca="1">IFERROR(__xludf.DUMMYFUNCTION("GOOGLETRANSLATE(I2693,""en"",""pt"")"),"Queijo")</f>
        <v>Queijo</v>
      </c>
      <c r="G2693" s="1" t="s">
        <v>13466</v>
      </c>
      <c r="H2693" s="1" t="s">
        <v>6695</v>
      </c>
      <c r="I2693" s="1" t="str">
        <f ca="1">IFERROR(__xludf.DUMMYFUNCTION("GOOGLETRANSLATE(O2693,""en"",""pt"")"),"68")</f>
        <v>68</v>
      </c>
      <c r="J2693" s="1" t="str">
        <f ca="1">IFERROR(__xludf.DUMMYFUNCTION("GOOGLETRANSLATE(Q2693,""en"",""pt"")"),"Congeladas")</f>
        <v>Congeladas</v>
      </c>
      <c r="K2693" s="3">
        <v>43930</v>
      </c>
      <c r="L2693" s="3">
        <v>43998</v>
      </c>
      <c r="M2693" s="1">
        <v>276</v>
      </c>
      <c r="N2693" s="1" t="s">
        <v>13467</v>
      </c>
      <c r="O2693" s="1" t="s">
        <v>13468</v>
      </c>
      <c r="P2693" s="1">
        <v>392</v>
      </c>
      <c r="Q2693" s="1" t="s">
        <v>4204</v>
      </c>
      <c r="R2693">
        <f t="shared" ca="1" si="42"/>
        <v>0</v>
      </c>
      <c r="S2693">
        <f t="shared" ca="1" si="42"/>
        <v>0</v>
      </c>
    </row>
    <row r="2694" spans="1:19" ht="13.2">
      <c r="A2694" s="1" t="s">
        <v>11257</v>
      </c>
      <c r="B2694" s="1">
        <v>88</v>
      </c>
      <c r="C2694" s="1" t="str">
        <f ca="1">IFERROR(__xludf.DUMMYFUNCTION("GOOGLETRANSLATE(D2694,""en"",""pt"")"),"Médio")</f>
        <v>Médio</v>
      </c>
      <c r="D2694" s="3">
        <v>44158</v>
      </c>
      <c r="E2694" s="1">
        <v>7</v>
      </c>
      <c r="F2694" s="2" t="str">
        <f ca="1">IFERROR(__xludf.DUMMYFUNCTION("GOOGLETRANSLATE(I2694,""en"",""pt"")"),"Lassi")</f>
        <v>Lassi</v>
      </c>
      <c r="G2694" s="1" t="s">
        <v>13470</v>
      </c>
      <c r="H2694" s="1" t="s">
        <v>2833</v>
      </c>
      <c r="I2694" s="1" t="str">
        <f ca="1">IFERROR(__xludf.DUMMYFUNCTION("GOOGLETRANSLATE(O2694,""en"",""pt"")"),"12")</f>
        <v>12</v>
      </c>
      <c r="J2694" s="1" t="str">
        <f ca="1">IFERROR(__xludf.DUMMYFUNCTION("GOOGLETRANSLATE(Q2694,""en"",""pt"")"),"Refrigerado")</f>
        <v>Refrigerado</v>
      </c>
      <c r="K2694" s="3">
        <v>44157</v>
      </c>
      <c r="L2694" s="3">
        <v>44169</v>
      </c>
      <c r="M2694" s="1">
        <v>561</v>
      </c>
      <c r="N2694" s="1" t="s">
        <v>8319</v>
      </c>
      <c r="O2694" s="1" t="s">
        <v>13471</v>
      </c>
      <c r="P2694" s="1">
        <v>338</v>
      </c>
      <c r="Q2694" s="1" t="s">
        <v>4849</v>
      </c>
      <c r="R2694">
        <f t="shared" ca="1" si="42"/>
        <v>1</v>
      </c>
      <c r="S2694">
        <f t="shared" ca="1" si="42"/>
        <v>1</v>
      </c>
    </row>
    <row r="2695" spans="1:19" ht="13.2">
      <c r="A2695" s="1" t="s">
        <v>13472</v>
      </c>
      <c r="B2695" s="1">
        <v>15</v>
      </c>
      <c r="C2695" s="1" t="str">
        <f ca="1">IFERROR(__xludf.DUMMYFUNCTION("GOOGLETRANSLATE(D2695,""en"",""pt"")"),"Médio")</f>
        <v>Médio</v>
      </c>
      <c r="D2695" s="3">
        <v>44545</v>
      </c>
      <c r="E2695" s="1">
        <v>4</v>
      </c>
      <c r="F2695" s="2" t="str">
        <f ca="1">IFERROR(__xludf.DUMMYFUNCTION("GOOGLETRANSLATE(I2695,""en"",""pt"")"),"Iogurte")</f>
        <v>Iogurte</v>
      </c>
      <c r="G2695" s="1" t="s">
        <v>13473</v>
      </c>
      <c r="H2695" s="1" t="s">
        <v>6644</v>
      </c>
      <c r="I2695" s="1" t="str">
        <f ca="1">IFERROR(__xludf.DUMMYFUNCTION("GOOGLETRANSLATE(O2695,""en"",""pt"")"),"28")</f>
        <v>28</v>
      </c>
      <c r="J2695" s="1" t="str">
        <f ca="1">IFERROR(__xludf.DUMMYFUNCTION("GOOGLETRANSLATE(Q2695,""en"",""pt"")"),"Congeladas")</f>
        <v>Congeladas</v>
      </c>
      <c r="K2695" s="3">
        <v>44544</v>
      </c>
      <c r="L2695" s="3">
        <v>44572</v>
      </c>
      <c r="M2695" s="1">
        <v>100</v>
      </c>
      <c r="N2695" s="1" t="s">
        <v>13474</v>
      </c>
      <c r="O2695" s="1" t="s">
        <v>13475</v>
      </c>
      <c r="P2695" s="1">
        <v>374</v>
      </c>
      <c r="Q2695" s="1" t="s">
        <v>13476</v>
      </c>
      <c r="R2695">
        <f t="shared" ca="1" si="42"/>
        <v>0</v>
      </c>
      <c r="S2695">
        <f t="shared" ca="1" si="42"/>
        <v>0</v>
      </c>
    </row>
    <row r="2696" spans="1:19" ht="13.2">
      <c r="A2696" s="1" t="s">
        <v>13477</v>
      </c>
      <c r="B2696" s="1">
        <v>27</v>
      </c>
      <c r="C2696" s="1" t="str">
        <f ca="1">IFERROR(__xludf.DUMMYFUNCTION("GOOGLETRANSLATE(D2696,""en"",""pt"")"),"Pequeno")</f>
        <v>Pequeno</v>
      </c>
      <c r="D2696" s="3">
        <v>44724</v>
      </c>
      <c r="E2696" s="1">
        <v>7</v>
      </c>
      <c r="F2696" s="2" t="str">
        <f ca="1">IFERROR(__xludf.DUMMYFUNCTION("GOOGLETRANSLATE(I2696,""en"",""pt"")"),"Lassi")</f>
        <v>Lassi</v>
      </c>
      <c r="G2696" s="1" t="s">
        <v>13478</v>
      </c>
      <c r="H2696" s="1" t="s">
        <v>8801</v>
      </c>
      <c r="I2696" s="1" t="str">
        <f ca="1">IFERROR(__xludf.DUMMYFUNCTION("GOOGLETRANSLATE(O2696,""en"",""pt"")"),"16")</f>
        <v>16</v>
      </c>
      <c r="J2696" s="1" t="str">
        <f ca="1">IFERROR(__xludf.DUMMYFUNCTION("GOOGLETRANSLATE(Q2696,""en"",""pt"")"),"Refrigerado")</f>
        <v>Refrigerado</v>
      </c>
      <c r="K2696" s="3">
        <v>44698</v>
      </c>
      <c r="L2696" s="3">
        <v>44714</v>
      </c>
      <c r="M2696" s="1">
        <v>49</v>
      </c>
      <c r="N2696" s="1" t="s">
        <v>13479</v>
      </c>
      <c r="O2696" s="1" t="s">
        <v>13480</v>
      </c>
      <c r="P2696" s="1">
        <v>570</v>
      </c>
      <c r="Q2696" s="1" t="s">
        <v>8121</v>
      </c>
      <c r="R2696">
        <f t="shared" ca="1" si="42"/>
        <v>1</v>
      </c>
      <c r="S2696">
        <f t="shared" ca="1" si="42"/>
        <v>1</v>
      </c>
    </row>
    <row r="2697" spans="1:19" ht="13.2">
      <c r="A2697" s="1" t="s">
        <v>13481</v>
      </c>
      <c r="B2697" s="1">
        <v>48</v>
      </c>
      <c r="C2697" s="1" t="str">
        <f ca="1">IFERROR(__xludf.DUMMYFUNCTION("GOOGLETRANSLATE(D2697,""en"",""pt"")"),"Grande")</f>
        <v>Grande</v>
      </c>
      <c r="D2697" s="3">
        <v>43552</v>
      </c>
      <c r="E2697" s="1">
        <v>4</v>
      </c>
      <c r="F2697" s="2" t="str">
        <f ca="1">IFERROR(__xludf.DUMMYFUNCTION("GOOGLETRANSLATE(I2697,""en"",""pt"")"),"Iogurte")</f>
        <v>Iogurte</v>
      </c>
      <c r="G2697" s="1" t="s">
        <v>13482</v>
      </c>
      <c r="H2697" s="1" t="s">
        <v>10253</v>
      </c>
      <c r="I2697" s="1" t="str">
        <f ca="1">IFERROR(__xludf.DUMMYFUNCTION("GOOGLETRANSLATE(O2697,""en"",""pt"")"),"24")</f>
        <v>24</v>
      </c>
      <c r="J2697" s="1" t="str">
        <f ca="1">IFERROR(__xludf.DUMMYFUNCTION("GOOGLETRANSLATE(Q2697,""en"",""pt"")"),"Refrigerado")</f>
        <v>Refrigerado</v>
      </c>
      <c r="K2697" s="3">
        <v>43512</v>
      </c>
      <c r="L2697" s="3">
        <v>43536</v>
      </c>
      <c r="M2697" s="1">
        <v>97</v>
      </c>
      <c r="N2697" s="1" t="s">
        <v>9022</v>
      </c>
      <c r="O2697" s="1" t="s">
        <v>13483</v>
      </c>
      <c r="P2697" s="1">
        <v>175</v>
      </c>
      <c r="Q2697" s="1" t="s">
        <v>7543</v>
      </c>
      <c r="R2697">
        <f t="shared" ca="1" si="42"/>
        <v>1</v>
      </c>
      <c r="S2697">
        <f t="shared" ca="1" si="42"/>
        <v>0</v>
      </c>
    </row>
    <row r="2698" spans="1:19" ht="13.2">
      <c r="A2698" s="1" t="s">
        <v>13484</v>
      </c>
      <c r="B2698" s="1">
        <v>65</v>
      </c>
      <c r="C2698" s="1" t="str">
        <f ca="1">IFERROR(__xludf.DUMMYFUNCTION("GOOGLETRANSLATE(D2698,""en"",""pt"")"),"Médio")</f>
        <v>Médio</v>
      </c>
      <c r="D2698" s="3">
        <v>44830</v>
      </c>
      <c r="E2698" s="1">
        <v>5</v>
      </c>
      <c r="F2698" s="2" t="str">
        <f ca="1">IFERROR(__xludf.DUMMYFUNCTION("GOOGLETRANSLATE(I2698,""en"",""pt"")"),"Sorvete")</f>
        <v>Sorvete</v>
      </c>
      <c r="G2698" s="1" t="s">
        <v>13485</v>
      </c>
      <c r="H2698" s="1" t="s">
        <v>8681</v>
      </c>
      <c r="I2698" s="1" t="str">
        <f ca="1">IFERROR(__xludf.DUMMYFUNCTION("GOOGLETRANSLATE(O2698,""en"",""pt"")"),"24")</f>
        <v>24</v>
      </c>
      <c r="J2698" s="1" t="str">
        <f ca="1">IFERROR(__xludf.DUMMYFUNCTION("GOOGLETRANSLATE(Q2698,""en"",""pt"")"),"Congeladas")</f>
        <v>Congeladas</v>
      </c>
      <c r="K2698" s="3">
        <v>44809</v>
      </c>
      <c r="L2698" s="3">
        <v>44833</v>
      </c>
      <c r="M2698" s="1">
        <v>335</v>
      </c>
      <c r="N2698" s="1" t="s">
        <v>7767</v>
      </c>
      <c r="O2698" s="1" t="s">
        <v>13486</v>
      </c>
      <c r="P2698" s="1">
        <v>654</v>
      </c>
      <c r="Q2698" s="1" t="s">
        <v>7185</v>
      </c>
      <c r="R2698">
        <f t="shared" ca="1" si="42"/>
        <v>1</v>
      </c>
      <c r="S2698">
        <f t="shared" ca="1" si="42"/>
        <v>1</v>
      </c>
    </row>
    <row r="2699" spans="1:19" ht="13.2">
      <c r="A2699" s="1" t="s">
        <v>13487</v>
      </c>
      <c r="B2699" s="1">
        <v>80</v>
      </c>
      <c r="C2699" s="1" t="str">
        <f ca="1">IFERROR(__xludf.DUMMYFUNCTION("GOOGLETRANSLATE(D2699,""en"",""pt"")"),"Médio")</f>
        <v>Médio</v>
      </c>
      <c r="D2699" s="3">
        <v>44192</v>
      </c>
      <c r="E2699" s="1">
        <v>8</v>
      </c>
      <c r="F2699" s="2" t="str">
        <f ca="1">IFERROR(__xludf.DUMMYFUNCTION("GOOGLETRANSLATE(I2699,""en"",""pt"")"),"Soro de leite coalhado")</f>
        <v>Soro de leite coalhado</v>
      </c>
      <c r="G2699" s="1" t="s">
        <v>100</v>
      </c>
      <c r="H2699" s="1" t="s">
        <v>4128</v>
      </c>
      <c r="I2699" s="1" t="str">
        <f ca="1">IFERROR(__xludf.DUMMYFUNCTION("GOOGLETRANSLATE(O2699,""en"",""pt"")"),"7")</f>
        <v>7</v>
      </c>
      <c r="J2699" s="1" t="str">
        <f ca="1">IFERROR(__xludf.DUMMYFUNCTION("GOOGLETRANSLATE(Q2699,""en"",""pt"")"),"Refrigerado")</f>
        <v>Refrigerado</v>
      </c>
      <c r="K2699" s="3">
        <v>44190</v>
      </c>
      <c r="L2699" s="3">
        <v>44197</v>
      </c>
      <c r="M2699" s="1">
        <v>1</v>
      </c>
      <c r="N2699" s="4">
        <v>45367</v>
      </c>
      <c r="O2699" s="4">
        <v>45367</v>
      </c>
      <c r="P2699" s="1">
        <v>10</v>
      </c>
      <c r="Q2699" s="1" t="s">
        <v>13488</v>
      </c>
      <c r="R2699">
        <f t="shared" ca="1" si="42"/>
        <v>0</v>
      </c>
      <c r="S2699">
        <f t="shared" ca="1" si="42"/>
        <v>1</v>
      </c>
    </row>
    <row r="2700" spans="1:19" ht="13.2">
      <c r="A2700" s="1" t="s">
        <v>13489</v>
      </c>
      <c r="B2700" s="1">
        <v>11</v>
      </c>
      <c r="C2700" s="1" t="str">
        <f ca="1">IFERROR(__xludf.DUMMYFUNCTION("GOOGLETRANSLATE(D2700,""en"",""pt"")"),"Grande")</f>
        <v>Grande</v>
      </c>
      <c r="D2700" s="3">
        <v>44923</v>
      </c>
      <c r="E2700" s="1">
        <v>10</v>
      </c>
      <c r="F2700" s="2" t="str">
        <f ca="1">IFERROR(__xludf.DUMMYFUNCTION("GOOGLETRANSLATE(I2700,""en"",""pt"")"),"ghee")</f>
        <v>ghee</v>
      </c>
      <c r="G2700" s="1" t="s">
        <v>13490</v>
      </c>
      <c r="H2700" s="1" t="s">
        <v>8196</v>
      </c>
      <c r="I2700" s="1" t="str">
        <f ca="1">IFERROR(__xludf.DUMMYFUNCTION("GOOGLETRANSLATE(O2700,""en"",""pt"")"),"130")</f>
        <v>130</v>
      </c>
      <c r="J2700" s="1" t="str">
        <f ca="1">IFERROR(__xludf.DUMMYFUNCTION("GOOGLETRANSLATE(Q2700,""en"",""pt"")"),"Ambiente")</f>
        <v>Ambiente</v>
      </c>
      <c r="K2700" s="3">
        <v>44911</v>
      </c>
      <c r="L2700" s="3">
        <v>45041</v>
      </c>
      <c r="M2700" s="1">
        <v>261</v>
      </c>
      <c r="N2700" s="1" t="s">
        <v>12550</v>
      </c>
      <c r="O2700" s="1" t="s">
        <v>13491</v>
      </c>
      <c r="P2700" s="1">
        <v>90</v>
      </c>
      <c r="Q2700" s="1" t="s">
        <v>7767</v>
      </c>
      <c r="R2700">
        <f t="shared" ca="1" si="42"/>
        <v>1</v>
      </c>
      <c r="S2700">
        <f t="shared" ca="1" si="42"/>
        <v>1</v>
      </c>
    </row>
    <row r="2701" spans="1:19" ht="13.2">
      <c r="A2701" s="1" t="s">
        <v>13493</v>
      </c>
      <c r="B2701" s="1">
        <v>83</v>
      </c>
      <c r="C2701" s="1" t="str">
        <f ca="1">IFERROR(__xludf.DUMMYFUNCTION("GOOGLETRANSLATE(D2701,""en"",""pt"")"),"Grande")</f>
        <v>Grande</v>
      </c>
      <c r="D2701" s="3">
        <v>44105</v>
      </c>
      <c r="E2701" s="1">
        <v>1</v>
      </c>
      <c r="F2701" s="2" t="str">
        <f ca="1">IFERROR(__xludf.DUMMYFUNCTION("GOOGLETRANSLATE(I2701,""en"",""pt"")"),"Leite")</f>
        <v>Leite</v>
      </c>
      <c r="G2701" s="1" t="s">
        <v>2811</v>
      </c>
      <c r="H2701" s="1" t="s">
        <v>8770</v>
      </c>
      <c r="I2701" s="1" t="str">
        <f ca="1">IFERROR(__xludf.DUMMYFUNCTION("GOOGLETRANSLATE(O2701,""en"",""pt"")"),"21")</f>
        <v>21</v>
      </c>
      <c r="J2701" s="1" t="str">
        <f ca="1">IFERROR(__xludf.DUMMYFUNCTION("GOOGLETRANSLATE(Q2701,""en"",""pt"")"),"Pacote Tetra")</f>
        <v>Pacote Tetra</v>
      </c>
      <c r="K2701" s="3">
        <v>44067</v>
      </c>
      <c r="L2701" s="3">
        <v>44088</v>
      </c>
      <c r="M2701" s="1">
        <v>369</v>
      </c>
      <c r="N2701" s="6">
        <v>45525</v>
      </c>
      <c r="O2701" s="1" t="s">
        <v>13494</v>
      </c>
      <c r="P2701" s="1">
        <v>16</v>
      </c>
      <c r="Q2701" s="1" t="s">
        <v>13495</v>
      </c>
      <c r="R2701">
        <f t="shared" ca="1" si="42"/>
        <v>0</v>
      </c>
      <c r="S2701">
        <f t="shared" ca="1" si="42"/>
        <v>0</v>
      </c>
    </row>
    <row r="2702" spans="1:19" ht="13.2">
      <c r="A2702" s="1" t="s">
        <v>13496</v>
      </c>
      <c r="B2702" s="1">
        <v>42</v>
      </c>
      <c r="C2702" s="1" t="str">
        <f ca="1">IFERROR(__xludf.DUMMYFUNCTION("GOOGLETRANSLATE(D2702,""en"",""pt"")"),"Médio")</f>
        <v>Médio</v>
      </c>
      <c r="D2702" s="3">
        <v>43490</v>
      </c>
      <c r="E2702" s="1">
        <v>9</v>
      </c>
      <c r="F2702" s="2" t="str">
        <f ca="1">IFERROR(__xludf.DUMMYFUNCTION("GOOGLETRANSLATE(I2702,""en"",""pt"")"),"Painel")</f>
        <v>Painel</v>
      </c>
      <c r="G2702" s="1" t="s">
        <v>13497</v>
      </c>
      <c r="H2702" s="1" t="s">
        <v>13498</v>
      </c>
      <c r="I2702" s="1" t="str">
        <f ca="1">IFERROR(__xludf.DUMMYFUNCTION("GOOGLETRANSLATE(O2702,""en"",""pt"")"),"14")</f>
        <v>14</v>
      </c>
      <c r="J2702" s="1" t="str">
        <f ca="1">IFERROR(__xludf.DUMMYFUNCTION("GOOGLETRANSLATE(Q2702,""en"",""pt"")"),"Refrigerado")</f>
        <v>Refrigerado</v>
      </c>
      <c r="K2702" s="3">
        <v>43432</v>
      </c>
      <c r="L2702" s="3">
        <v>43446</v>
      </c>
      <c r="M2702" s="1">
        <v>490</v>
      </c>
      <c r="N2702" s="1" t="s">
        <v>11502</v>
      </c>
      <c r="O2702" s="1" t="s">
        <v>13499</v>
      </c>
      <c r="P2702" s="1">
        <v>481</v>
      </c>
      <c r="Q2702" s="1" t="s">
        <v>13501</v>
      </c>
      <c r="R2702">
        <f t="shared" ca="1" si="42"/>
        <v>1</v>
      </c>
      <c r="S2702">
        <f t="shared" ca="1" si="42"/>
        <v>1</v>
      </c>
    </row>
    <row r="2703" spans="1:19" ht="13.2">
      <c r="A2703" s="1" t="s">
        <v>13502</v>
      </c>
      <c r="B2703" s="1">
        <v>71</v>
      </c>
      <c r="C2703" s="1" t="str">
        <f ca="1">IFERROR(__xludf.DUMMYFUNCTION("GOOGLETRANSLATE(D2703,""en"",""pt"")"),"Médio")</f>
        <v>Médio</v>
      </c>
      <c r="D2703" s="3">
        <v>44623</v>
      </c>
      <c r="E2703" s="1">
        <v>5</v>
      </c>
      <c r="F2703" s="2" t="str">
        <f ca="1">IFERROR(__xludf.DUMMYFUNCTION("GOOGLETRANSLATE(I2703,""en"",""pt"")"),"Sorvete")</f>
        <v>Sorvete</v>
      </c>
      <c r="G2703" s="1" t="s">
        <v>13503</v>
      </c>
      <c r="H2703" s="1" t="s">
        <v>13504</v>
      </c>
      <c r="I2703" s="1" t="str">
        <f ca="1">IFERROR(__xludf.DUMMYFUNCTION("GOOGLETRANSLATE(O2703,""en"",""pt"")"),"21")</f>
        <v>21</v>
      </c>
      <c r="J2703" s="1" t="str">
        <f ca="1">IFERROR(__xludf.DUMMYFUNCTION("GOOGLETRANSLATE(Q2703,""en"",""pt"")"),"Congeladas")</f>
        <v>Congeladas</v>
      </c>
      <c r="K2703" s="3">
        <v>44608</v>
      </c>
      <c r="L2703" s="3">
        <v>44629</v>
      </c>
      <c r="M2703" s="1">
        <v>45</v>
      </c>
      <c r="N2703" s="1" t="s">
        <v>13505</v>
      </c>
      <c r="O2703" s="1" t="s">
        <v>13506</v>
      </c>
      <c r="P2703" s="1">
        <v>395</v>
      </c>
      <c r="Q2703" s="1" t="s">
        <v>4073</v>
      </c>
      <c r="R2703">
        <f t="shared" ca="1" si="42"/>
        <v>0</v>
      </c>
      <c r="S2703">
        <f t="shared" ca="1" si="42"/>
        <v>0</v>
      </c>
    </row>
    <row r="2704" spans="1:19" ht="13.2">
      <c r="A2704" s="1" t="s">
        <v>13508</v>
      </c>
      <c r="B2704" s="1">
        <v>79</v>
      </c>
      <c r="C2704" s="1" t="str">
        <f ca="1">IFERROR(__xludf.DUMMYFUNCTION("GOOGLETRANSLATE(D2704,""en"",""pt"")"),"Grande")</f>
        <v>Grande</v>
      </c>
      <c r="D2704" s="3">
        <v>44727</v>
      </c>
      <c r="E2704" s="1">
        <v>10</v>
      </c>
      <c r="F2704" s="2" t="str">
        <f ca="1">IFERROR(__xludf.DUMMYFUNCTION("GOOGLETRANSLATE(I2704,""en"",""pt"")"),"ghee")</f>
        <v>ghee</v>
      </c>
      <c r="G2704" s="1" t="s">
        <v>13509</v>
      </c>
      <c r="H2704" s="1" t="s">
        <v>11927</v>
      </c>
      <c r="I2704" s="1" t="str">
        <f ca="1">IFERROR(__xludf.DUMMYFUNCTION("GOOGLETRANSLATE(O2704,""en"",""pt"")"),"114")</f>
        <v>114</v>
      </c>
      <c r="J2704" s="1" t="str">
        <f ca="1">IFERROR(__xludf.DUMMYFUNCTION("GOOGLETRANSLATE(Q2704,""en"",""pt"")"),"Ambiente")</f>
        <v>Ambiente</v>
      </c>
      <c r="K2704" s="3">
        <v>44711</v>
      </c>
      <c r="L2704" s="3">
        <v>44825</v>
      </c>
      <c r="M2704" s="1">
        <v>486</v>
      </c>
      <c r="N2704" s="1" t="s">
        <v>4744</v>
      </c>
      <c r="O2704" s="1" t="s">
        <v>13510</v>
      </c>
      <c r="P2704" s="1">
        <v>368</v>
      </c>
      <c r="Q2704" s="1" t="s">
        <v>2752</v>
      </c>
      <c r="R2704">
        <f t="shared" ca="1" si="42"/>
        <v>0</v>
      </c>
      <c r="S2704">
        <f t="shared" ca="1" si="42"/>
        <v>1</v>
      </c>
    </row>
    <row r="2705" spans="1:19" ht="13.2">
      <c r="A2705" s="1" t="s">
        <v>13511</v>
      </c>
      <c r="B2705" s="1">
        <v>50</v>
      </c>
      <c r="C2705" s="1" t="str">
        <f ca="1">IFERROR(__xludf.DUMMYFUNCTION("GOOGLETRANSLATE(D2705,""en"",""pt"")"),"Médio")</f>
        <v>Médio</v>
      </c>
      <c r="D2705" s="3">
        <v>43873</v>
      </c>
      <c r="E2705" s="1">
        <v>9</v>
      </c>
      <c r="F2705" s="2" t="str">
        <f ca="1">IFERROR(__xludf.DUMMYFUNCTION("GOOGLETRANSLATE(I2705,""en"",""pt"")"),"Painel")</f>
        <v>Painel</v>
      </c>
      <c r="G2705" s="1" t="s">
        <v>13512</v>
      </c>
      <c r="H2705" s="1" t="s">
        <v>13513</v>
      </c>
      <c r="I2705" s="1" t="str">
        <f ca="1">IFERROR(__xludf.DUMMYFUNCTION("GOOGLETRANSLATE(O2705,""en"",""pt"")"),"14")</f>
        <v>14</v>
      </c>
      <c r="J2705" s="1" t="str">
        <f ca="1">IFERROR(__xludf.DUMMYFUNCTION("GOOGLETRANSLATE(Q2705,""en"",""pt"")"),"Refrigerado")</f>
        <v>Refrigerado</v>
      </c>
      <c r="K2705" s="3">
        <v>43849</v>
      </c>
      <c r="L2705" s="3">
        <v>43863</v>
      </c>
      <c r="M2705" s="1">
        <v>21</v>
      </c>
      <c r="N2705" s="1" t="s">
        <v>13514</v>
      </c>
      <c r="O2705" s="1" t="s">
        <v>13515</v>
      </c>
      <c r="P2705" s="1">
        <v>237</v>
      </c>
      <c r="Q2705" s="1" t="s">
        <v>6265</v>
      </c>
      <c r="R2705">
        <f t="shared" ca="1" si="42"/>
        <v>0</v>
      </c>
      <c r="S2705">
        <f t="shared" ca="1" si="42"/>
        <v>0</v>
      </c>
    </row>
    <row r="2706" spans="1:19" ht="13.2">
      <c r="A2706" s="1" t="s">
        <v>13517</v>
      </c>
      <c r="B2706" s="1">
        <v>99</v>
      </c>
      <c r="C2706" s="1" t="str">
        <f ca="1">IFERROR(__xludf.DUMMYFUNCTION("GOOGLETRANSLATE(D2706,""en"",""pt"")"),"Médio")</f>
        <v>Médio</v>
      </c>
      <c r="D2706" s="3">
        <v>44797</v>
      </c>
      <c r="E2706" s="1">
        <v>2</v>
      </c>
      <c r="F2706" s="2" t="str">
        <f ca="1">IFERROR(__xludf.DUMMYFUNCTION("GOOGLETRANSLATE(I2706,""en"",""pt"")"),"Manteiga")</f>
        <v>Manteiga</v>
      </c>
      <c r="G2706" s="1" t="s">
        <v>13518</v>
      </c>
      <c r="H2706" s="1" t="s">
        <v>1606</v>
      </c>
      <c r="I2706" s="1" t="str">
        <f ca="1">IFERROR(__xludf.DUMMYFUNCTION("GOOGLETRANSLATE(O2706,""en"",""pt"")"),"33")</f>
        <v>33</v>
      </c>
      <c r="J2706" s="1" t="str">
        <f ca="1">IFERROR(__xludf.DUMMYFUNCTION("GOOGLETRANSLATE(Q2706,""en"",""pt"")"),"Congeladas")</f>
        <v>Congeladas</v>
      </c>
      <c r="K2706" s="3">
        <v>44760</v>
      </c>
      <c r="L2706" s="3">
        <v>44793</v>
      </c>
      <c r="M2706" s="1">
        <v>177</v>
      </c>
      <c r="N2706" s="1" t="s">
        <v>3864</v>
      </c>
      <c r="O2706" s="1" t="s">
        <v>13519</v>
      </c>
      <c r="P2706" s="1">
        <v>184</v>
      </c>
      <c r="Q2706" s="1" t="s">
        <v>13520</v>
      </c>
      <c r="R2706">
        <f t="shared" ca="1" si="42"/>
        <v>0</v>
      </c>
      <c r="S2706">
        <f t="shared" ca="1" si="42"/>
        <v>1</v>
      </c>
    </row>
    <row r="2707" spans="1:19" ht="13.2">
      <c r="A2707" s="1" t="s">
        <v>13521</v>
      </c>
      <c r="B2707" s="1">
        <v>30</v>
      </c>
      <c r="C2707" s="1" t="str">
        <f ca="1">IFERROR(__xludf.DUMMYFUNCTION("GOOGLETRANSLATE(D2707,""en"",""pt"")"),"Grande")</f>
        <v>Grande</v>
      </c>
      <c r="D2707" s="3">
        <v>43806</v>
      </c>
      <c r="E2707" s="1">
        <v>1</v>
      </c>
      <c r="F2707" s="2" t="str">
        <f ca="1">IFERROR(__xludf.DUMMYFUNCTION("GOOGLETRANSLATE(I2707,""en"",""pt"")"),"Leite")</f>
        <v>Leite</v>
      </c>
      <c r="G2707" s="1" t="s">
        <v>3832</v>
      </c>
      <c r="H2707" s="1" t="s">
        <v>2804</v>
      </c>
      <c r="I2707" s="1" t="str">
        <f ca="1">IFERROR(__xludf.DUMMYFUNCTION("GOOGLETRANSLATE(O2707,""en"",""pt"")"),"2")</f>
        <v>2</v>
      </c>
      <c r="J2707" s="1" t="str">
        <f ca="1">IFERROR(__xludf.DUMMYFUNCTION("GOOGLETRANSLATE(Q2707,""en"",""pt"")"),"Pacote de polietileno")</f>
        <v>Pacote de polietileno</v>
      </c>
      <c r="K2707" s="3">
        <v>43775</v>
      </c>
      <c r="L2707" s="3">
        <v>43777</v>
      </c>
      <c r="M2707" s="1">
        <v>11</v>
      </c>
      <c r="N2707" s="1" t="s">
        <v>13522</v>
      </c>
      <c r="O2707" s="1" t="s">
        <v>13523</v>
      </c>
      <c r="P2707" s="1">
        <v>68</v>
      </c>
      <c r="Q2707" s="1" t="s">
        <v>10535</v>
      </c>
      <c r="R2707">
        <f t="shared" ca="1" si="42"/>
        <v>1</v>
      </c>
      <c r="S2707">
        <f t="shared" ca="1" si="42"/>
        <v>1</v>
      </c>
    </row>
    <row r="2708" spans="1:19" ht="13.2">
      <c r="A2708" s="1" t="s">
        <v>4303</v>
      </c>
      <c r="B2708" s="1">
        <v>11</v>
      </c>
      <c r="C2708" s="1" t="str">
        <f ca="1">IFERROR(__xludf.DUMMYFUNCTION("GOOGLETRANSLATE(D2708,""en"",""pt"")"),"Pequeno")</f>
        <v>Pequeno</v>
      </c>
      <c r="D2708" s="3">
        <v>43580</v>
      </c>
      <c r="E2708" s="1">
        <v>3</v>
      </c>
      <c r="F2708" s="2" t="str">
        <f ca="1">IFERROR(__xludf.DUMMYFUNCTION("GOOGLETRANSLATE(I2708,""en"",""pt"")"),"Queijo")</f>
        <v>Queijo</v>
      </c>
      <c r="G2708" s="1" t="s">
        <v>13524</v>
      </c>
      <c r="H2708" s="1" t="s">
        <v>9938</v>
      </c>
      <c r="I2708" s="1" t="str">
        <f ca="1">IFERROR(__xludf.DUMMYFUNCTION("GOOGLETRANSLATE(O2708,""en"",""pt"")"),"79")</f>
        <v>79</v>
      </c>
      <c r="J2708" s="1" t="str">
        <f ca="1">IFERROR(__xludf.DUMMYFUNCTION("GOOGLETRANSLATE(Q2708,""en"",""pt"")"),"Congeladas")</f>
        <v>Congeladas</v>
      </c>
      <c r="K2708" s="3">
        <v>43575</v>
      </c>
      <c r="L2708" s="3">
        <v>43654</v>
      </c>
      <c r="M2708" s="1">
        <v>41</v>
      </c>
      <c r="N2708" s="1" t="s">
        <v>13525</v>
      </c>
      <c r="O2708" s="1" t="s">
        <v>13526</v>
      </c>
      <c r="P2708" s="1">
        <v>341</v>
      </c>
      <c r="Q2708" s="1" t="s">
        <v>13528</v>
      </c>
      <c r="R2708">
        <f t="shared" ca="1" si="42"/>
        <v>0</v>
      </c>
      <c r="S2708">
        <f t="shared" ca="1" si="42"/>
        <v>0</v>
      </c>
    </row>
    <row r="2709" spans="1:19" ht="13.2">
      <c r="A2709" s="1" t="s">
        <v>13529</v>
      </c>
      <c r="B2709" s="1">
        <v>32</v>
      </c>
      <c r="C2709" s="1" t="str">
        <f ca="1">IFERROR(__xludf.DUMMYFUNCTION("GOOGLETRANSLATE(D2709,""en"",""pt"")"),"Pequeno")</f>
        <v>Pequeno</v>
      </c>
      <c r="D2709" s="3">
        <v>44254</v>
      </c>
      <c r="E2709" s="1">
        <v>4</v>
      </c>
      <c r="F2709" s="2" t="str">
        <f ca="1">IFERROR(__xludf.DUMMYFUNCTION("GOOGLETRANSLATE(I2709,""en"",""pt"")"),"Iogurte")</f>
        <v>Iogurte</v>
      </c>
      <c r="G2709" s="1" t="s">
        <v>13530</v>
      </c>
      <c r="H2709" s="1" t="s">
        <v>13531</v>
      </c>
      <c r="I2709" s="1" t="str">
        <f ca="1">IFERROR(__xludf.DUMMYFUNCTION("GOOGLETRANSLATE(O2709,""en"",""pt"")"),"30")</f>
        <v>30</v>
      </c>
      <c r="J2709" s="1" t="str">
        <f ca="1">IFERROR(__xludf.DUMMYFUNCTION("GOOGLETRANSLATE(Q2709,""en"",""pt"")"),"Congeladas")</f>
        <v>Congeladas</v>
      </c>
      <c r="K2709" s="3">
        <v>44229</v>
      </c>
      <c r="L2709" s="3">
        <v>44259</v>
      </c>
      <c r="M2709" s="1">
        <v>36</v>
      </c>
      <c r="N2709" s="1" t="s">
        <v>12892</v>
      </c>
      <c r="O2709" s="1" t="s">
        <v>13532</v>
      </c>
      <c r="P2709" s="1">
        <v>83</v>
      </c>
      <c r="Q2709" s="1" t="s">
        <v>2390</v>
      </c>
      <c r="R2709">
        <f t="shared" ca="1" si="42"/>
        <v>0</v>
      </c>
      <c r="S2709">
        <f t="shared" ca="1" si="42"/>
        <v>1</v>
      </c>
    </row>
    <row r="2710" spans="1:19" ht="13.2">
      <c r="A2710" s="1" t="s">
        <v>13534</v>
      </c>
      <c r="B2710" s="1">
        <v>85</v>
      </c>
      <c r="C2710" s="1" t="str">
        <f ca="1">IFERROR(__xludf.DUMMYFUNCTION("GOOGLETRANSLATE(D2710,""en"",""pt"")"),"Médio")</f>
        <v>Médio</v>
      </c>
      <c r="D2710" s="3">
        <v>43810</v>
      </c>
      <c r="E2710" s="1">
        <v>3</v>
      </c>
      <c r="F2710" s="2" t="str">
        <f ca="1">IFERROR(__xludf.DUMMYFUNCTION("GOOGLETRANSLATE(I2710,""en"",""pt"")"),"Queijo")</f>
        <v>Queijo</v>
      </c>
      <c r="G2710" s="1" t="s">
        <v>13535</v>
      </c>
      <c r="H2710" s="1" t="s">
        <v>13462</v>
      </c>
      <c r="I2710" s="1" t="str">
        <f ca="1">IFERROR(__xludf.DUMMYFUNCTION("GOOGLETRANSLATE(O2710,""en"",""pt"")"),"86")</f>
        <v>86</v>
      </c>
      <c r="J2710" s="1" t="str">
        <f ca="1">IFERROR(__xludf.DUMMYFUNCTION("GOOGLETRANSLATE(Q2710,""en"",""pt"")"),"Refrigerado")</f>
        <v>Refrigerado</v>
      </c>
      <c r="K2710" s="3">
        <v>43783</v>
      </c>
      <c r="L2710" s="3">
        <v>43869</v>
      </c>
      <c r="M2710" s="1">
        <v>29</v>
      </c>
      <c r="N2710" s="1" t="s">
        <v>12095</v>
      </c>
      <c r="O2710" s="1" t="s">
        <v>13536</v>
      </c>
      <c r="P2710" s="1">
        <v>962</v>
      </c>
      <c r="Q2710" s="1" t="s">
        <v>13537</v>
      </c>
      <c r="R2710">
        <f t="shared" ca="1" si="42"/>
        <v>1</v>
      </c>
      <c r="S2710">
        <f t="shared" ca="1" si="42"/>
        <v>0</v>
      </c>
    </row>
    <row r="2711" spans="1:19" ht="13.2">
      <c r="A2711" s="1" t="s">
        <v>13538</v>
      </c>
      <c r="B2711" s="1">
        <v>98</v>
      </c>
      <c r="C2711" s="1" t="str">
        <f ca="1">IFERROR(__xludf.DUMMYFUNCTION("GOOGLETRANSLATE(D2711,""en"",""pt"")"),"Grande")</f>
        <v>Grande</v>
      </c>
      <c r="D2711" s="3">
        <v>43912</v>
      </c>
      <c r="E2711" s="1">
        <v>10</v>
      </c>
      <c r="F2711" s="2" t="str">
        <f ca="1">IFERROR(__xludf.DUMMYFUNCTION("GOOGLETRANSLATE(I2711,""en"",""pt"")"),"ghee")</f>
        <v>ghee</v>
      </c>
      <c r="G2711" s="1" t="s">
        <v>13539</v>
      </c>
      <c r="H2711" s="1" t="s">
        <v>13540</v>
      </c>
      <c r="I2711" s="1" t="str">
        <f ca="1">IFERROR(__xludf.DUMMYFUNCTION("GOOGLETRANSLATE(O2711,""en"",""pt"")"),"150")</f>
        <v>150</v>
      </c>
      <c r="J2711" s="1" t="str">
        <f ca="1">IFERROR(__xludf.DUMMYFUNCTION("GOOGLETRANSLATE(Q2711,""en"",""pt"")"),"Ambiente")</f>
        <v>Ambiente</v>
      </c>
      <c r="K2711" s="3">
        <v>43860</v>
      </c>
      <c r="L2711" s="3">
        <v>44010</v>
      </c>
      <c r="M2711" s="1">
        <v>628</v>
      </c>
      <c r="N2711" s="1" t="s">
        <v>5276</v>
      </c>
      <c r="O2711" s="1" t="s">
        <v>13541</v>
      </c>
      <c r="P2711" s="1">
        <v>248</v>
      </c>
      <c r="Q2711" s="1" t="s">
        <v>7902</v>
      </c>
      <c r="R2711">
        <f t="shared" ca="1" si="42"/>
        <v>1</v>
      </c>
      <c r="S2711">
        <f t="shared" ca="1" si="42"/>
        <v>1</v>
      </c>
    </row>
    <row r="2712" spans="1:19" ht="13.2">
      <c r="A2712" s="1" t="s">
        <v>13543</v>
      </c>
      <c r="B2712" s="1">
        <v>93</v>
      </c>
      <c r="C2712" s="1" t="str">
        <f ca="1">IFERROR(__xludf.DUMMYFUNCTION("GOOGLETRANSLATE(D2712,""en"",""pt"")"),"Grande")</f>
        <v>Grande</v>
      </c>
      <c r="D2712" s="3">
        <v>44893</v>
      </c>
      <c r="E2712" s="1">
        <v>3</v>
      </c>
      <c r="F2712" s="2" t="str">
        <f ca="1">IFERROR(__xludf.DUMMYFUNCTION("GOOGLETRANSLATE(I2712,""en"",""pt"")"),"Queijo")</f>
        <v>Queijo</v>
      </c>
      <c r="G2712" s="1" t="s">
        <v>13544</v>
      </c>
      <c r="H2712" s="1" t="s">
        <v>4750</v>
      </c>
      <c r="I2712" s="1" t="str">
        <f ca="1">IFERROR(__xludf.DUMMYFUNCTION("GOOGLETRANSLATE(O2712,""en"",""pt"")"),"78")</f>
        <v>78</v>
      </c>
      <c r="J2712" s="1" t="str">
        <f ca="1">IFERROR(__xludf.DUMMYFUNCTION("GOOGLETRANSLATE(Q2712,""en"",""pt"")"),"Refrigerado")</f>
        <v>Refrigerado</v>
      </c>
      <c r="K2712" s="3">
        <v>44880</v>
      </c>
      <c r="L2712" s="3">
        <v>44958</v>
      </c>
      <c r="M2712" s="1">
        <v>211</v>
      </c>
      <c r="N2712" s="1" t="s">
        <v>7816</v>
      </c>
      <c r="O2712" s="1" t="s">
        <v>13545</v>
      </c>
      <c r="P2712" s="1">
        <v>151</v>
      </c>
      <c r="Q2712" s="1" t="s">
        <v>9407</v>
      </c>
      <c r="R2712">
        <f t="shared" ca="1" si="42"/>
        <v>0</v>
      </c>
      <c r="S2712">
        <f t="shared" ca="1" si="42"/>
        <v>0</v>
      </c>
    </row>
    <row r="2713" spans="1:19" ht="13.2">
      <c r="A2713" s="1" t="s">
        <v>13546</v>
      </c>
      <c r="B2713" s="1">
        <v>54</v>
      </c>
      <c r="C2713" s="1" t="str">
        <f ca="1">IFERROR(__xludf.DUMMYFUNCTION("GOOGLETRANSLATE(D2713,""en"",""pt"")"),"Pequeno")</f>
        <v>Pequeno</v>
      </c>
      <c r="D2713" s="3">
        <v>44614</v>
      </c>
      <c r="E2713" s="1">
        <v>3</v>
      </c>
      <c r="F2713" s="2" t="str">
        <f ca="1">IFERROR(__xludf.DUMMYFUNCTION("GOOGLETRANSLATE(I2713,""en"",""pt"")"),"Queijo")</f>
        <v>Queijo</v>
      </c>
      <c r="G2713" s="1" t="s">
        <v>13547</v>
      </c>
      <c r="H2713" s="1" t="s">
        <v>1192</v>
      </c>
      <c r="I2713" s="1" t="str">
        <f ca="1">IFERROR(__xludf.DUMMYFUNCTION("GOOGLETRANSLATE(O2713,""en"",""pt"")"),"71")</f>
        <v>71</v>
      </c>
      <c r="J2713" s="1" t="str">
        <f ca="1">IFERROR(__xludf.DUMMYFUNCTION("GOOGLETRANSLATE(Q2713,""en"",""pt"")"),"Congeladas")</f>
        <v>Congeladas</v>
      </c>
      <c r="K2713" s="3">
        <v>44580</v>
      </c>
      <c r="L2713" s="3">
        <v>44651</v>
      </c>
      <c r="M2713" s="1">
        <v>250</v>
      </c>
      <c r="N2713" s="1" t="s">
        <v>1830</v>
      </c>
      <c r="O2713" s="1" t="s">
        <v>13548</v>
      </c>
      <c r="P2713" s="1">
        <v>591</v>
      </c>
      <c r="Q2713" s="1" t="s">
        <v>1033</v>
      </c>
      <c r="R2713">
        <f t="shared" ca="1" si="42"/>
        <v>1</v>
      </c>
      <c r="S2713">
        <f t="shared" ca="1" si="42"/>
        <v>1</v>
      </c>
    </row>
    <row r="2714" spans="1:19" ht="13.2">
      <c r="A2714" s="1" t="s">
        <v>13549</v>
      </c>
      <c r="B2714" s="1">
        <v>75</v>
      </c>
      <c r="C2714" s="1" t="str">
        <f ca="1">IFERROR(__xludf.DUMMYFUNCTION("GOOGLETRANSLATE(D2714,""en"",""pt"")"),"Grande")</f>
        <v>Grande</v>
      </c>
      <c r="D2714" s="3">
        <v>43665</v>
      </c>
      <c r="E2714" s="1">
        <v>1</v>
      </c>
      <c r="F2714" s="2" t="str">
        <f ca="1">IFERROR(__xludf.DUMMYFUNCTION("GOOGLETRANSLATE(I2714,""en"",""pt"")"),"Leite")</f>
        <v>Leite</v>
      </c>
      <c r="G2714" s="1" t="s">
        <v>13550</v>
      </c>
      <c r="H2714" s="1" t="s">
        <v>1908</v>
      </c>
      <c r="I2714" s="1" t="str">
        <f ca="1">IFERROR(__xludf.DUMMYFUNCTION("GOOGLETRANSLATE(O2714,""en"",""pt"")"),"1")</f>
        <v>1</v>
      </c>
      <c r="J2714" s="1" t="str">
        <f ca="1">IFERROR(__xludf.DUMMYFUNCTION("GOOGLETRANSLATE(Q2714,""en"",""pt"")"),"Pacote de polietileno")</f>
        <v>Pacote de polietileno</v>
      </c>
      <c r="K2714" s="3">
        <v>43635</v>
      </c>
      <c r="L2714" s="3">
        <v>43636</v>
      </c>
      <c r="M2714" s="1">
        <v>176</v>
      </c>
      <c r="N2714" s="1" t="s">
        <v>1583</v>
      </c>
      <c r="O2714" s="1" t="s">
        <v>13551</v>
      </c>
      <c r="P2714" s="1">
        <v>585</v>
      </c>
      <c r="Q2714" s="1" t="s">
        <v>6678</v>
      </c>
      <c r="R2714">
        <f t="shared" ca="1" si="42"/>
        <v>1</v>
      </c>
      <c r="S2714">
        <f t="shared" ca="1" si="42"/>
        <v>0</v>
      </c>
    </row>
    <row r="2715" spans="1:19" ht="13.2">
      <c r="A2715" s="1" t="s">
        <v>13552</v>
      </c>
      <c r="B2715" s="1">
        <v>59</v>
      </c>
      <c r="C2715" s="1" t="str">
        <f ca="1">IFERROR(__xludf.DUMMYFUNCTION("GOOGLETRANSLATE(D2715,""en"",""pt"")"),"Grande")</f>
        <v>Grande</v>
      </c>
      <c r="D2715" s="3">
        <v>44321</v>
      </c>
      <c r="E2715" s="1">
        <v>5</v>
      </c>
      <c r="F2715" s="2" t="str">
        <f ca="1">IFERROR(__xludf.DUMMYFUNCTION("GOOGLETRANSLATE(I2715,""en"",""pt"")"),"Sorvete")</f>
        <v>Sorvete</v>
      </c>
      <c r="G2715" s="1" t="s">
        <v>13553</v>
      </c>
      <c r="H2715" s="1" t="s">
        <v>5377</v>
      </c>
      <c r="I2715" s="1" t="str">
        <f ca="1">IFERROR(__xludf.DUMMYFUNCTION("GOOGLETRANSLATE(O2715,""en"",""pt"")"),"26")</f>
        <v>26</v>
      </c>
      <c r="J2715" s="1" t="str">
        <f ca="1">IFERROR(__xludf.DUMMYFUNCTION("GOOGLETRANSLATE(Q2715,""en"",""pt"")"),"Congeladas")</f>
        <v>Congeladas</v>
      </c>
      <c r="K2715" s="3">
        <v>44298</v>
      </c>
      <c r="L2715" s="3">
        <v>44324</v>
      </c>
      <c r="M2715" s="1">
        <v>131</v>
      </c>
      <c r="N2715" s="1" t="s">
        <v>684</v>
      </c>
      <c r="O2715" s="1" t="s">
        <v>13554</v>
      </c>
      <c r="P2715" s="1">
        <v>33</v>
      </c>
      <c r="Q2715" s="1" t="s">
        <v>9229</v>
      </c>
      <c r="R2715">
        <f t="shared" ca="1" si="42"/>
        <v>0</v>
      </c>
      <c r="S2715">
        <f t="shared" ca="1" si="42"/>
        <v>0</v>
      </c>
    </row>
    <row r="2716" spans="1:19" ht="13.2">
      <c r="A2716" s="1" t="s">
        <v>13555</v>
      </c>
      <c r="B2716" s="1">
        <v>76</v>
      </c>
      <c r="C2716" s="1" t="str">
        <f ca="1">IFERROR(__xludf.DUMMYFUNCTION("GOOGLETRANSLATE(D2716,""en"",""pt"")"),"Médio")</f>
        <v>Médio</v>
      </c>
      <c r="D2716" s="3">
        <v>43602</v>
      </c>
      <c r="E2716" s="1">
        <v>1</v>
      </c>
      <c r="F2716" s="2" t="str">
        <f ca="1">IFERROR(__xludf.DUMMYFUNCTION("GOOGLETRANSLATE(I2716,""en"",""pt"")"),"Leite")</f>
        <v>Leite</v>
      </c>
      <c r="G2716" s="1" t="s">
        <v>8947</v>
      </c>
      <c r="H2716" s="1" t="s">
        <v>13556</v>
      </c>
      <c r="I2716" s="1" t="str">
        <f ca="1">IFERROR(__xludf.DUMMYFUNCTION("GOOGLETRANSLATE(O2716,""en"",""pt"")"),"24")</f>
        <v>24</v>
      </c>
      <c r="J2716" s="1" t="str">
        <f ca="1">IFERROR(__xludf.DUMMYFUNCTION("GOOGLETRANSLATE(Q2716,""en"",""pt"")"),"Pacote Tetra")</f>
        <v>Pacote Tetra</v>
      </c>
      <c r="K2716" s="3">
        <v>43547</v>
      </c>
      <c r="L2716" s="3">
        <v>43571</v>
      </c>
      <c r="M2716" s="1">
        <v>51</v>
      </c>
      <c r="N2716" s="1" t="s">
        <v>244</v>
      </c>
      <c r="O2716" s="1" t="s">
        <v>13557</v>
      </c>
      <c r="P2716" s="1">
        <v>797</v>
      </c>
      <c r="Q2716" s="1" t="s">
        <v>13558</v>
      </c>
      <c r="R2716">
        <f t="shared" ca="1" si="42"/>
        <v>0</v>
      </c>
      <c r="S2716">
        <f t="shared" ca="1" si="42"/>
        <v>1</v>
      </c>
    </row>
    <row r="2717" spans="1:19" ht="13.2">
      <c r="A2717" s="1" t="s">
        <v>13559</v>
      </c>
      <c r="B2717" s="1">
        <v>83</v>
      </c>
      <c r="C2717" s="1" t="str">
        <f ca="1">IFERROR(__xludf.DUMMYFUNCTION("GOOGLETRANSLATE(D2717,""en"",""pt"")"),"Grande")</f>
        <v>Grande</v>
      </c>
      <c r="D2717" s="3">
        <v>44385</v>
      </c>
      <c r="E2717" s="1">
        <v>2</v>
      </c>
      <c r="F2717" s="2" t="str">
        <f ca="1">IFERROR(__xludf.DUMMYFUNCTION("GOOGLETRANSLATE(I2717,""en"",""pt"")"),"Manteiga")</f>
        <v>Manteiga</v>
      </c>
      <c r="G2717" s="1" t="s">
        <v>13560</v>
      </c>
      <c r="H2717" s="1" t="s">
        <v>11257</v>
      </c>
      <c r="I2717" s="1" t="str">
        <f ca="1">IFERROR(__xludf.DUMMYFUNCTION("GOOGLETRANSLATE(O2717,""en"",""pt"")"),"37")</f>
        <v>37</v>
      </c>
      <c r="J2717" s="1" t="str">
        <f ca="1">IFERROR(__xludf.DUMMYFUNCTION("GOOGLETRANSLATE(Q2717,""en"",""pt"")"),"Congeladas")</f>
        <v>Congeladas</v>
      </c>
      <c r="K2717" s="3">
        <v>44381</v>
      </c>
      <c r="L2717" s="3">
        <v>44418</v>
      </c>
      <c r="M2717" s="1">
        <v>55</v>
      </c>
      <c r="N2717" s="1" t="s">
        <v>3946</v>
      </c>
      <c r="O2717" s="1" t="s">
        <v>13561</v>
      </c>
      <c r="P2717" s="1">
        <v>167</v>
      </c>
      <c r="Q2717" s="1" t="s">
        <v>10477</v>
      </c>
      <c r="R2717">
        <f t="shared" ca="1" si="42"/>
        <v>0</v>
      </c>
      <c r="S2717">
        <f t="shared" ca="1" si="42"/>
        <v>1</v>
      </c>
    </row>
    <row r="2718" spans="1:19" ht="13.2">
      <c r="A2718" s="1" t="s">
        <v>13562</v>
      </c>
      <c r="B2718" s="1">
        <v>58</v>
      </c>
      <c r="C2718" s="1" t="str">
        <f ca="1">IFERROR(__xludf.DUMMYFUNCTION("GOOGLETRANSLATE(D2718,""en"",""pt"")"),"Grande")</f>
        <v>Grande</v>
      </c>
      <c r="D2718" s="3">
        <v>43895</v>
      </c>
      <c r="E2718" s="1">
        <v>2</v>
      </c>
      <c r="F2718" s="2" t="str">
        <f ca="1">IFERROR(__xludf.DUMMYFUNCTION("GOOGLETRANSLATE(I2718,""en"",""pt"")"),"Manteiga")</f>
        <v>Manteiga</v>
      </c>
      <c r="G2718" s="1" t="s">
        <v>13563</v>
      </c>
      <c r="H2718" s="1" t="s">
        <v>13564</v>
      </c>
      <c r="I2718" s="1" t="str">
        <f ca="1">IFERROR(__xludf.DUMMYFUNCTION("GOOGLETRANSLATE(O2718,""en"",""pt"")"),"39")</f>
        <v>39</v>
      </c>
      <c r="J2718" s="1" t="str">
        <f ca="1">IFERROR(__xludf.DUMMYFUNCTION("GOOGLETRANSLATE(Q2718,""en"",""pt"")"),"Congeladas")</f>
        <v>Congeladas</v>
      </c>
      <c r="K2718" s="3">
        <v>43851</v>
      </c>
      <c r="L2718" s="3">
        <v>43890</v>
      </c>
      <c r="M2718" s="1">
        <v>341</v>
      </c>
      <c r="N2718" s="1" t="s">
        <v>244</v>
      </c>
      <c r="O2718" s="1" t="s">
        <v>13565</v>
      </c>
      <c r="P2718" s="1">
        <v>101</v>
      </c>
      <c r="Q2718" s="1" t="s">
        <v>13566</v>
      </c>
      <c r="R2718">
        <f t="shared" ca="1" si="42"/>
        <v>1</v>
      </c>
      <c r="S2718">
        <f t="shared" ca="1" si="42"/>
        <v>1</v>
      </c>
    </row>
    <row r="2719" spans="1:19" ht="13.2">
      <c r="A2719" s="1" t="s">
        <v>13567</v>
      </c>
      <c r="B2719" s="1">
        <v>17</v>
      </c>
      <c r="C2719" s="1" t="str">
        <f ca="1">IFERROR(__xludf.DUMMYFUNCTION("GOOGLETRANSLATE(D2719,""en"",""pt"")"),"Pequeno")</f>
        <v>Pequeno</v>
      </c>
      <c r="D2719" s="3">
        <v>44009</v>
      </c>
      <c r="E2719" s="1">
        <v>5</v>
      </c>
      <c r="F2719" s="2" t="str">
        <f ca="1">IFERROR(__xludf.DUMMYFUNCTION("GOOGLETRANSLATE(I2719,""en"",""pt"")"),"Sorvete")</f>
        <v>Sorvete</v>
      </c>
      <c r="G2719" s="1" t="s">
        <v>13568</v>
      </c>
      <c r="H2719" s="1" t="s">
        <v>13569</v>
      </c>
      <c r="I2719" s="1" t="str">
        <f ca="1">IFERROR(__xludf.DUMMYFUNCTION("GOOGLETRANSLATE(O2719,""en"",""pt"")"),"30")</f>
        <v>30</v>
      </c>
      <c r="J2719" s="1" t="str">
        <f ca="1">IFERROR(__xludf.DUMMYFUNCTION("GOOGLETRANSLATE(Q2719,""en"",""pt"")"),"Congeladas")</f>
        <v>Congeladas</v>
      </c>
      <c r="K2719" s="3">
        <v>44001</v>
      </c>
      <c r="L2719" s="3">
        <v>44031</v>
      </c>
      <c r="M2719" s="1">
        <v>65</v>
      </c>
      <c r="N2719" s="1" t="s">
        <v>12227</v>
      </c>
      <c r="O2719" s="1" t="s">
        <v>13570</v>
      </c>
      <c r="P2719" s="1">
        <v>632</v>
      </c>
      <c r="Q2719" s="1" t="s">
        <v>10195</v>
      </c>
      <c r="R2719">
        <f t="shared" ca="1" si="42"/>
        <v>1</v>
      </c>
      <c r="S2719">
        <f t="shared" ca="1" si="42"/>
        <v>1</v>
      </c>
    </row>
    <row r="2720" spans="1:19" ht="13.2">
      <c r="A2720" s="1" t="s">
        <v>27</v>
      </c>
      <c r="B2720" s="1">
        <v>30</v>
      </c>
      <c r="C2720" s="1" t="str">
        <f ca="1">IFERROR(__xludf.DUMMYFUNCTION("GOOGLETRANSLATE(D2720,""en"",""pt"")"),"Médio")</f>
        <v>Médio</v>
      </c>
      <c r="D2720" s="3">
        <v>43700</v>
      </c>
      <c r="E2720" s="1">
        <v>9</v>
      </c>
      <c r="F2720" s="2" t="str">
        <f ca="1">IFERROR(__xludf.DUMMYFUNCTION("GOOGLETRANSLATE(I2720,""en"",""pt"")"),"Painel")</f>
        <v>Painel</v>
      </c>
      <c r="G2720" s="1" t="s">
        <v>13571</v>
      </c>
      <c r="H2720" s="1" t="s">
        <v>1188</v>
      </c>
      <c r="I2720" s="1" t="str">
        <f ca="1">IFERROR(__xludf.DUMMYFUNCTION("GOOGLETRANSLATE(O2720,""en"",""pt"")"),"13")</f>
        <v>13</v>
      </c>
      <c r="J2720" s="1" t="str">
        <f ca="1">IFERROR(__xludf.DUMMYFUNCTION("GOOGLETRANSLATE(Q2720,""en"",""pt"")"),"Refrigerado")</f>
        <v>Refrigerado</v>
      </c>
      <c r="K2720" s="3">
        <v>43645</v>
      </c>
      <c r="L2720" s="3">
        <v>43658</v>
      </c>
      <c r="M2720" s="1">
        <v>283</v>
      </c>
      <c r="N2720" s="1" t="s">
        <v>13572</v>
      </c>
      <c r="O2720" s="1" t="s">
        <v>13573</v>
      </c>
      <c r="P2720" s="1">
        <v>172</v>
      </c>
      <c r="Q2720" s="1" t="s">
        <v>13574</v>
      </c>
      <c r="R2720">
        <f t="shared" ca="1" si="42"/>
        <v>1</v>
      </c>
      <c r="S2720">
        <f t="shared" ca="1" si="42"/>
        <v>1</v>
      </c>
    </row>
    <row r="2721" spans="1:19" ht="13.2">
      <c r="A2721" s="1" t="s">
        <v>13575</v>
      </c>
      <c r="B2721" s="1">
        <v>91</v>
      </c>
      <c r="C2721" s="1" t="str">
        <f ca="1">IFERROR(__xludf.DUMMYFUNCTION("GOOGLETRANSLATE(D2721,""en"",""pt"")"),"Médio")</f>
        <v>Médio</v>
      </c>
      <c r="D2721" s="3">
        <v>43601</v>
      </c>
      <c r="E2721" s="1">
        <v>7</v>
      </c>
      <c r="F2721" s="2" t="str">
        <f ca="1">IFERROR(__xludf.DUMMYFUNCTION("GOOGLETRANSLATE(I2721,""en"",""pt"")"),"Lassi")</f>
        <v>Lassi</v>
      </c>
      <c r="G2721" s="1" t="s">
        <v>8902</v>
      </c>
      <c r="H2721" s="1" t="s">
        <v>13576</v>
      </c>
      <c r="I2721" s="1" t="str">
        <f ca="1">IFERROR(__xludf.DUMMYFUNCTION("GOOGLETRANSLATE(O2721,""en"",""pt"")"),"12")</f>
        <v>12</v>
      </c>
      <c r="J2721" s="1" t="str">
        <f ca="1">IFERROR(__xludf.DUMMYFUNCTION("GOOGLETRANSLATE(Q2721,""en"",""pt"")"),"Refrigerado")</f>
        <v>Refrigerado</v>
      </c>
      <c r="K2721" s="3">
        <v>43591</v>
      </c>
      <c r="L2721" s="3">
        <v>43603</v>
      </c>
      <c r="M2721" s="1">
        <v>194</v>
      </c>
      <c r="N2721" s="1" t="s">
        <v>1064</v>
      </c>
      <c r="O2721" s="5">
        <v>1800130</v>
      </c>
      <c r="P2721" s="1">
        <v>250</v>
      </c>
      <c r="Q2721" s="1" t="s">
        <v>7694</v>
      </c>
      <c r="R2721">
        <f t="shared" ca="1" si="42"/>
        <v>0</v>
      </c>
      <c r="S2721">
        <f t="shared" ca="1" si="42"/>
        <v>1</v>
      </c>
    </row>
    <row r="2722" spans="1:19" ht="13.2">
      <c r="A2722" s="1" t="s">
        <v>378</v>
      </c>
      <c r="B2722" s="1">
        <v>95</v>
      </c>
      <c r="C2722" s="1" t="str">
        <f ca="1">IFERROR(__xludf.DUMMYFUNCTION("GOOGLETRANSLATE(D2722,""en"",""pt"")"),"Pequeno")</f>
        <v>Pequeno</v>
      </c>
      <c r="D2722" s="3">
        <v>44279</v>
      </c>
      <c r="E2722" s="1">
        <v>7</v>
      </c>
      <c r="F2722" s="2" t="str">
        <f ca="1">IFERROR(__xludf.DUMMYFUNCTION("GOOGLETRANSLATE(I2722,""en"",""pt"")"),"Lassi")</f>
        <v>Lassi</v>
      </c>
      <c r="G2722" s="1" t="s">
        <v>13577</v>
      </c>
      <c r="H2722" s="1" t="s">
        <v>3604</v>
      </c>
      <c r="I2722" s="1" t="str">
        <f ca="1">IFERROR(__xludf.DUMMYFUNCTION("GOOGLETRANSLATE(O2722,""en"",""pt"")"),"17")</f>
        <v>17</v>
      </c>
      <c r="J2722" s="1" t="str">
        <f ca="1">IFERROR(__xludf.DUMMYFUNCTION("GOOGLETRANSLATE(Q2722,""en"",""pt"")"),"Refrigerado")</f>
        <v>Refrigerado</v>
      </c>
      <c r="K2722" s="3">
        <v>44249</v>
      </c>
      <c r="L2722" s="3">
        <v>44266</v>
      </c>
      <c r="M2722" s="1">
        <v>189</v>
      </c>
      <c r="N2722" s="1" t="s">
        <v>838</v>
      </c>
      <c r="O2722" s="1" t="s">
        <v>13578</v>
      </c>
      <c r="P2722" s="1">
        <v>287</v>
      </c>
      <c r="Q2722" s="1" t="s">
        <v>2466</v>
      </c>
      <c r="R2722">
        <f t="shared" ca="1" si="42"/>
        <v>0</v>
      </c>
      <c r="S2722">
        <f t="shared" ca="1" si="42"/>
        <v>0</v>
      </c>
    </row>
    <row r="2723" spans="1:19" ht="13.2">
      <c r="A2723" s="1" t="s">
        <v>7047</v>
      </c>
      <c r="B2723" s="1">
        <v>43</v>
      </c>
      <c r="C2723" s="1" t="str">
        <f ca="1">IFERROR(__xludf.DUMMYFUNCTION("GOOGLETRANSLATE(D2723,""en"",""pt"")"),"Grande")</f>
        <v>Grande</v>
      </c>
      <c r="D2723" s="3">
        <v>43505</v>
      </c>
      <c r="E2723" s="1">
        <v>7</v>
      </c>
      <c r="F2723" s="2" t="str">
        <f ca="1">IFERROR(__xludf.DUMMYFUNCTION("GOOGLETRANSLATE(I2723,""en"",""pt"")"),"Lassi")</f>
        <v>Lassi</v>
      </c>
      <c r="G2723" s="1" t="s">
        <v>13580</v>
      </c>
      <c r="H2723" s="1" t="s">
        <v>7960</v>
      </c>
      <c r="I2723" s="1" t="str">
        <f ca="1">IFERROR(__xludf.DUMMYFUNCTION("GOOGLETRANSLATE(O2723,""en"",""pt"")"),"17")</f>
        <v>17</v>
      </c>
      <c r="J2723" s="1" t="str">
        <f ca="1">IFERROR(__xludf.DUMMYFUNCTION("GOOGLETRANSLATE(Q2723,""en"",""pt"")"),"Refrigerado")</f>
        <v>Refrigerado</v>
      </c>
      <c r="K2723" s="3">
        <v>43445</v>
      </c>
      <c r="L2723" s="3">
        <v>43462</v>
      </c>
      <c r="M2723" s="1">
        <v>272</v>
      </c>
      <c r="N2723" s="1" t="s">
        <v>13581</v>
      </c>
      <c r="O2723" s="1" t="s">
        <v>13582</v>
      </c>
      <c r="P2723" s="1">
        <v>444</v>
      </c>
      <c r="Q2723" s="1" t="s">
        <v>13584</v>
      </c>
      <c r="R2723">
        <f t="shared" ca="1" si="42"/>
        <v>1</v>
      </c>
      <c r="S2723">
        <f t="shared" ca="1" si="42"/>
        <v>1</v>
      </c>
    </row>
    <row r="2724" spans="1:19" ht="13.2">
      <c r="A2724" s="1" t="s">
        <v>13585</v>
      </c>
      <c r="B2724" s="1">
        <v>79</v>
      </c>
      <c r="C2724" s="1" t="str">
        <f ca="1">IFERROR(__xludf.DUMMYFUNCTION("GOOGLETRANSLATE(D2724,""en"",""pt"")"),"Grande")</f>
        <v>Grande</v>
      </c>
      <c r="D2724" s="3">
        <v>44857</v>
      </c>
      <c r="E2724" s="1">
        <v>1</v>
      </c>
      <c r="F2724" s="2" t="str">
        <f ca="1">IFERROR(__xludf.DUMMYFUNCTION("GOOGLETRANSLATE(I2724,""en"",""pt"")"),"Leite")</f>
        <v>Leite</v>
      </c>
      <c r="G2724" s="1" t="s">
        <v>5797</v>
      </c>
      <c r="H2724" s="1" t="s">
        <v>13586</v>
      </c>
      <c r="I2724" s="1" t="str">
        <f ca="1">IFERROR(__xludf.DUMMYFUNCTION("GOOGLETRANSLATE(O2724,""en"",""pt"")"),"25")</f>
        <v>25</v>
      </c>
      <c r="J2724" s="1" t="str">
        <f ca="1">IFERROR(__xludf.DUMMYFUNCTION("GOOGLETRANSLATE(Q2724,""en"",""pt"")"),"Pacote Tetra")</f>
        <v>Pacote Tetra</v>
      </c>
      <c r="K2724" s="3">
        <v>44843</v>
      </c>
      <c r="L2724" s="3">
        <v>44868</v>
      </c>
      <c r="M2724" s="1">
        <v>39</v>
      </c>
      <c r="N2724" s="1" t="s">
        <v>13587</v>
      </c>
      <c r="O2724" s="1" t="s">
        <v>13588</v>
      </c>
      <c r="P2724" s="1">
        <v>11</v>
      </c>
      <c r="Q2724" s="1" t="s">
        <v>13589</v>
      </c>
      <c r="R2724">
        <f t="shared" ca="1" si="42"/>
        <v>1</v>
      </c>
      <c r="S2724">
        <f t="shared" ca="1" si="42"/>
        <v>1</v>
      </c>
    </row>
    <row r="2725" spans="1:19" ht="13.2">
      <c r="A2725" s="1" t="s">
        <v>13590</v>
      </c>
      <c r="B2725" s="1">
        <v>60</v>
      </c>
      <c r="C2725" s="1" t="str">
        <f ca="1">IFERROR(__xludf.DUMMYFUNCTION("GOOGLETRANSLATE(D2725,""en"",""pt"")"),"Grande")</f>
        <v>Grande</v>
      </c>
      <c r="D2725" s="3">
        <v>44007</v>
      </c>
      <c r="E2725" s="1">
        <v>1</v>
      </c>
      <c r="F2725" s="2" t="str">
        <f ca="1">IFERROR(__xludf.DUMMYFUNCTION("GOOGLETRANSLATE(I2725,""en"",""pt"")"),"Leite")</f>
        <v>Leite</v>
      </c>
      <c r="G2725" s="1" t="s">
        <v>13591</v>
      </c>
      <c r="H2725" s="1" t="s">
        <v>2554</v>
      </c>
      <c r="I2725" s="1" t="str">
        <f ca="1">IFERROR(__xludf.DUMMYFUNCTION("GOOGLETRANSLATE(O2725,""en"",""pt"")"),"1")</f>
        <v>1</v>
      </c>
      <c r="J2725" s="1" t="str">
        <f ca="1">IFERROR(__xludf.DUMMYFUNCTION("GOOGLETRANSLATE(Q2725,""en"",""pt"")"),"Pacote de polietileno")</f>
        <v>Pacote de polietileno</v>
      </c>
      <c r="K2725" s="3">
        <v>43965</v>
      </c>
      <c r="L2725" s="3">
        <v>43966</v>
      </c>
      <c r="M2725" s="1">
        <v>25</v>
      </c>
      <c r="N2725" s="1" t="s">
        <v>7092</v>
      </c>
      <c r="O2725" s="1" t="s">
        <v>13592</v>
      </c>
      <c r="P2725" s="1">
        <v>66</v>
      </c>
      <c r="Q2725" s="1" t="s">
        <v>13593</v>
      </c>
      <c r="R2725">
        <f t="shared" ca="1" si="42"/>
        <v>0</v>
      </c>
      <c r="S2725">
        <f t="shared" ca="1" si="42"/>
        <v>0</v>
      </c>
    </row>
    <row r="2726" spans="1:19" ht="13.2">
      <c r="A2726" s="1" t="s">
        <v>5985</v>
      </c>
      <c r="B2726" s="1">
        <v>92</v>
      </c>
      <c r="C2726" s="1" t="str">
        <f ca="1">IFERROR(__xludf.DUMMYFUNCTION("GOOGLETRANSLATE(D2726,""en"",""pt"")"),"Pequeno")</f>
        <v>Pequeno</v>
      </c>
      <c r="D2726" s="3">
        <v>44922</v>
      </c>
      <c r="E2726" s="1">
        <v>1</v>
      </c>
      <c r="F2726" s="2" t="str">
        <f ca="1">IFERROR(__xludf.DUMMYFUNCTION("GOOGLETRANSLATE(I2726,""en"",""pt"")"),"Leite")</f>
        <v>Leite</v>
      </c>
      <c r="G2726" s="1" t="s">
        <v>13594</v>
      </c>
      <c r="H2726" s="1" t="s">
        <v>6262</v>
      </c>
      <c r="I2726" s="1" t="str">
        <f ca="1">IFERROR(__xludf.DUMMYFUNCTION("GOOGLETRANSLATE(O2726,""en"",""pt"")"),"23")</f>
        <v>23</v>
      </c>
      <c r="J2726" s="1" t="str">
        <f ca="1">IFERROR(__xludf.DUMMYFUNCTION("GOOGLETRANSLATE(Q2726,""en"",""pt"")"),"Pacote Tetra")</f>
        <v>Pacote Tetra</v>
      </c>
      <c r="K2726" s="3">
        <v>44898</v>
      </c>
      <c r="L2726" s="3">
        <v>44921</v>
      </c>
      <c r="M2726" s="1">
        <v>283</v>
      </c>
      <c r="N2726" s="1" t="s">
        <v>13595</v>
      </c>
      <c r="O2726" s="1" t="s">
        <v>13596</v>
      </c>
      <c r="P2726" s="1">
        <v>347</v>
      </c>
      <c r="Q2726" s="1" t="s">
        <v>13597</v>
      </c>
      <c r="R2726">
        <f t="shared" ca="1" si="42"/>
        <v>1</v>
      </c>
      <c r="S2726">
        <f t="shared" ca="1" si="42"/>
        <v>0</v>
      </c>
    </row>
    <row r="2727" spans="1:19" ht="13.2">
      <c r="A2727" s="1" t="s">
        <v>13598</v>
      </c>
      <c r="B2727" s="1">
        <v>11</v>
      </c>
      <c r="C2727" s="1" t="str">
        <f ca="1">IFERROR(__xludf.DUMMYFUNCTION("GOOGLETRANSLATE(D2727,""en"",""pt"")"),"Pequeno")</f>
        <v>Pequeno</v>
      </c>
      <c r="D2727" s="3">
        <v>44619</v>
      </c>
      <c r="E2727" s="1">
        <v>10</v>
      </c>
      <c r="F2727" s="2" t="str">
        <f ca="1">IFERROR(__xludf.DUMMYFUNCTION("GOOGLETRANSLATE(I2727,""en"",""pt"")"),"ghee")</f>
        <v>ghee</v>
      </c>
      <c r="G2727" s="1" t="s">
        <v>13599</v>
      </c>
      <c r="H2727" s="1" t="s">
        <v>1396</v>
      </c>
      <c r="I2727" s="1" t="str">
        <f ca="1">IFERROR(__xludf.DUMMYFUNCTION("GOOGLETRANSLATE(O2727,""en"",""pt"")"),"105")</f>
        <v>105</v>
      </c>
      <c r="J2727" s="1" t="str">
        <f ca="1">IFERROR(__xludf.DUMMYFUNCTION("GOOGLETRANSLATE(Q2727,""en"",""pt"")"),"Ambiente")</f>
        <v>Ambiente</v>
      </c>
      <c r="K2727" s="3">
        <v>44561</v>
      </c>
      <c r="L2727" s="3">
        <v>44666</v>
      </c>
      <c r="M2727" s="1">
        <v>108</v>
      </c>
      <c r="N2727" s="1" t="s">
        <v>10905</v>
      </c>
      <c r="O2727" s="5">
        <v>2041555</v>
      </c>
      <c r="P2727" s="1">
        <v>7</v>
      </c>
      <c r="Q2727" s="1" t="s">
        <v>10237</v>
      </c>
      <c r="R2727">
        <f t="shared" ca="1" si="42"/>
        <v>1</v>
      </c>
      <c r="S2727">
        <f t="shared" ca="1" si="42"/>
        <v>0</v>
      </c>
    </row>
    <row r="2728" spans="1:19" ht="13.2">
      <c r="A2728" s="1" t="s">
        <v>13600</v>
      </c>
      <c r="B2728" s="1">
        <v>26</v>
      </c>
      <c r="C2728" s="1" t="str">
        <f ca="1">IFERROR(__xludf.DUMMYFUNCTION("GOOGLETRANSLATE(D2728,""en"",""pt"")"),"Pequeno")</f>
        <v>Pequeno</v>
      </c>
      <c r="D2728" s="3">
        <v>44014</v>
      </c>
      <c r="E2728" s="1">
        <v>2</v>
      </c>
      <c r="F2728" s="2" t="str">
        <f ca="1">IFERROR(__xludf.DUMMYFUNCTION("GOOGLETRANSLATE(I2728,""en"",""pt"")"),"Manteiga")</f>
        <v>Manteiga</v>
      </c>
      <c r="G2728" s="1" t="s">
        <v>13601</v>
      </c>
      <c r="H2728" s="1" t="s">
        <v>13602</v>
      </c>
      <c r="I2728" s="1" t="str">
        <f ca="1">IFERROR(__xludf.DUMMYFUNCTION("GOOGLETRANSLATE(O2728,""en"",""pt"")"),"39")</f>
        <v>39</v>
      </c>
      <c r="J2728" s="1" t="str">
        <f ca="1">IFERROR(__xludf.DUMMYFUNCTION("GOOGLETRANSLATE(Q2728,""en"",""pt"")"),"Congeladas")</f>
        <v>Congeladas</v>
      </c>
      <c r="K2728" s="3">
        <v>44005</v>
      </c>
      <c r="L2728" s="3">
        <v>44044</v>
      </c>
      <c r="M2728" s="1">
        <v>63</v>
      </c>
      <c r="N2728" s="1" t="s">
        <v>13603</v>
      </c>
      <c r="O2728" s="1" t="s">
        <v>13604</v>
      </c>
      <c r="P2728" s="1">
        <v>552</v>
      </c>
      <c r="Q2728" s="1" t="s">
        <v>13606</v>
      </c>
      <c r="R2728">
        <f t="shared" ca="1" si="42"/>
        <v>0</v>
      </c>
      <c r="S2728">
        <f t="shared" ca="1" si="42"/>
        <v>0</v>
      </c>
    </row>
    <row r="2729" spans="1:19" ht="13.2">
      <c r="A2729" s="1" t="s">
        <v>13607</v>
      </c>
      <c r="B2729" s="1">
        <v>14</v>
      </c>
      <c r="C2729" s="1" t="str">
        <f ca="1">IFERROR(__xludf.DUMMYFUNCTION("GOOGLETRANSLATE(D2729,""en"",""pt"")"),"Pequeno")</f>
        <v>Pequeno</v>
      </c>
      <c r="D2729" s="3">
        <v>44920</v>
      </c>
      <c r="E2729" s="1">
        <v>6</v>
      </c>
      <c r="F2729" s="2" t="str">
        <f ca="1">IFERROR(__xludf.DUMMYFUNCTION("GOOGLETRANSLATE(I2729,""en"",""pt"")"),"Coalhada")</f>
        <v>Coalhada</v>
      </c>
      <c r="G2729" s="1" t="s">
        <v>13608</v>
      </c>
      <c r="H2729" s="1" t="s">
        <v>1467</v>
      </c>
      <c r="I2729" s="1" t="str">
        <f ca="1">IFERROR(__xludf.DUMMYFUNCTION("GOOGLETRANSLATE(O2729,""en"",""pt"")"),"6")</f>
        <v>6</v>
      </c>
      <c r="J2729" s="1" t="str">
        <f ca="1">IFERROR(__xludf.DUMMYFUNCTION("GOOGLETRANSLATE(Q2729,""en"",""pt"")"),"Refrigerado")</f>
        <v>Refrigerado</v>
      </c>
      <c r="K2729" s="3">
        <v>44865</v>
      </c>
      <c r="L2729" s="3">
        <v>44871</v>
      </c>
      <c r="M2729" s="1">
        <v>388</v>
      </c>
      <c r="N2729" s="1" t="s">
        <v>9462</v>
      </c>
      <c r="O2729" s="1" t="s">
        <v>13609</v>
      </c>
      <c r="P2729" s="1">
        <v>197</v>
      </c>
      <c r="Q2729" s="1" t="s">
        <v>13610</v>
      </c>
      <c r="R2729">
        <f t="shared" ca="1" si="42"/>
        <v>0</v>
      </c>
      <c r="S2729">
        <f t="shared" ca="1" si="42"/>
        <v>1</v>
      </c>
    </row>
    <row r="2730" spans="1:19" ht="13.2">
      <c r="A2730" s="1" t="s">
        <v>13611</v>
      </c>
      <c r="B2730" s="1">
        <v>27</v>
      </c>
      <c r="C2730" s="1" t="str">
        <f ca="1">IFERROR(__xludf.DUMMYFUNCTION("GOOGLETRANSLATE(D2730,""en"",""pt"")"),"Médio")</f>
        <v>Médio</v>
      </c>
      <c r="D2730" s="3">
        <v>43795</v>
      </c>
      <c r="E2730" s="1">
        <v>5</v>
      </c>
      <c r="F2730" s="2" t="str">
        <f ca="1">IFERROR(__xludf.DUMMYFUNCTION("GOOGLETRANSLATE(I2730,""en"",""pt"")"),"Sorvete")</f>
        <v>Sorvete</v>
      </c>
      <c r="G2730" s="1" t="s">
        <v>13612</v>
      </c>
      <c r="H2730" s="1" t="s">
        <v>13613</v>
      </c>
      <c r="I2730" s="1" t="str">
        <f ca="1">IFERROR(__xludf.DUMMYFUNCTION("GOOGLETRANSLATE(O2730,""en"",""pt"")"),"24")</f>
        <v>24</v>
      </c>
      <c r="J2730" s="1" t="str">
        <f ca="1">IFERROR(__xludf.DUMMYFUNCTION("GOOGLETRANSLATE(Q2730,""en"",""pt"")"),"Congeladas")</f>
        <v>Congeladas</v>
      </c>
      <c r="K2730" s="3">
        <v>43791</v>
      </c>
      <c r="L2730" s="3">
        <v>43815</v>
      </c>
      <c r="M2730" s="1">
        <v>760</v>
      </c>
      <c r="N2730" s="1" t="s">
        <v>3489</v>
      </c>
      <c r="O2730" s="1" t="s">
        <v>13614</v>
      </c>
      <c r="P2730" s="1">
        <v>201</v>
      </c>
      <c r="Q2730" s="1" t="s">
        <v>4154</v>
      </c>
      <c r="R2730">
        <f t="shared" ca="1" si="42"/>
        <v>1</v>
      </c>
      <c r="S2730">
        <f t="shared" ca="1" si="42"/>
        <v>1</v>
      </c>
    </row>
    <row r="2731" spans="1:19" ht="13.2">
      <c r="A2731" s="1" t="s">
        <v>2579</v>
      </c>
      <c r="B2731" s="1">
        <v>86</v>
      </c>
      <c r="C2731" s="1" t="str">
        <f ca="1">IFERROR(__xludf.DUMMYFUNCTION("GOOGLETRANSLATE(D2731,""en"",""pt"")"),"Grande")</f>
        <v>Grande</v>
      </c>
      <c r="D2731" s="3">
        <v>44474</v>
      </c>
      <c r="E2731" s="1">
        <v>6</v>
      </c>
      <c r="F2731" s="2" t="str">
        <f ca="1">IFERROR(__xludf.DUMMYFUNCTION("GOOGLETRANSLATE(I2731,""en"",""pt"")"),"Coalhada")</f>
        <v>Coalhada</v>
      </c>
      <c r="G2731" s="1" t="s">
        <v>13615</v>
      </c>
      <c r="H2731" s="1" t="s">
        <v>13616</v>
      </c>
      <c r="I2731" s="1" t="str">
        <f ca="1">IFERROR(__xludf.DUMMYFUNCTION("GOOGLETRANSLATE(O2731,""en"",""pt"")"),"6")</f>
        <v>6</v>
      </c>
      <c r="J2731" s="1" t="str">
        <f ca="1">IFERROR(__xludf.DUMMYFUNCTION("GOOGLETRANSLATE(Q2731,""en"",""pt"")"),"Refrigerado")</f>
        <v>Refrigerado</v>
      </c>
      <c r="K2731" s="3">
        <v>44445</v>
      </c>
      <c r="L2731" s="3">
        <v>44451</v>
      </c>
      <c r="M2731" s="1">
        <v>321</v>
      </c>
      <c r="N2731" s="1" t="s">
        <v>13617</v>
      </c>
      <c r="O2731" s="1" t="s">
        <v>13618</v>
      </c>
      <c r="P2731" s="1">
        <v>565</v>
      </c>
      <c r="Q2731" s="1" t="s">
        <v>13619</v>
      </c>
      <c r="R2731">
        <f t="shared" ca="1" si="42"/>
        <v>0</v>
      </c>
      <c r="S2731">
        <f t="shared" ca="1" si="42"/>
        <v>0</v>
      </c>
    </row>
    <row r="2732" spans="1:19" ht="13.2">
      <c r="A2732" s="1" t="s">
        <v>13620</v>
      </c>
      <c r="B2732" s="1">
        <v>97</v>
      </c>
      <c r="C2732" s="1" t="str">
        <f ca="1">IFERROR(__xludf.DUMMYFUNCTION("GOOGLETRANSLATE(D2732,""en"",""pt"")"),"Médio")</f>
        <v>Médio</v>
      </c>
      <c r="D2732" s="3">
        <v>44826</v>
      </c>
      <c r="E2732" s="1">
        <v>1</v>
      </c>
      <c r="F2732" s="2" t="str">
        <f ca="1">IFERROR(__xludf.DUMMYFUNCTION("GOOGLETRANSLATE(I2732,""en"",""pt"")"),"Leite")</f>
        <v>Leite</v>
      </c>
      <c r="G2732" s="1" t="s">
        <v>13621</v>
      </c>
      <c r="H2732" s="1" t="s">
        <v>13622</v>
      </c>
      <c r="I2732" s="1" t="str">
        <f ca="1">IFERROR(__xludf.DUMMYFUNCTION("GOOGLETRANSLATE(O2732,""en"",""pt"")"),"30")</f>
        <v>30</v>
      </c>
      <c r="J2732" s="1" t="str">
        <f ca="1">IFERROR(__xludf.DUMMYFUNCTION("GOOGLETRANSLATE(Q2732,""en"",""pt"")"),"Pacote Tetra")</f>
        <v>Pacote Tetra</v>
      </c>
      <c r="K2732" s="3">
        <v>44815</v>
      </c>
      <c r="L2732" s="3">
        <v>44845</v>
      </c>
      <c r="M2732" s="1">
        <v>3</v>
      </c>
      <c r="N2732" s="1" t="s">
        <v>2035</v>
      </c>
      <c r="O2732" s="1" t="s">
        <v>13623</v>
      </c>
      <c r="P2732" s="1">
        <v>2</v>
      </c>
      <c r="Q2732" s="1" t="s">
        <v>13624</v>
      </c>
      <c r="R2732">
        <f t="shared" ca="1" si="42"/>
        <v>1</v>
      </c>
      <c r="S2732">
        <f t="shared" ca="1" si="42"/>
        <v>1</v>
      </c>
    </row>
    <row r="2733" spans="1:19" ht="13.2">
      <c r="A2733" s="1" t="s">
        <v>13625</v>
      </c>
      <c r="B2733" s="1">
        <v>38</v>
      </c>
      <c r="C2733" s="1" t="str">
        <f ca="1">IFERROR(__xludf.DUMMYFUNCTION("GOOGLETRANSLATE(D2733,""en"",""pt"")"),"Pequeno")</f>
        <v>Pequeno</v>
      </c>
      <c r="D2733" s="3">
        <v>44261</v>
      </c>
      <c r="E2733" s="1">
        <v>7</v>
      </c>
      <c r="F2733" s="2" t="str">
        <f ca="1">IFERROR(__xludf.DUMMYFUNCTION("GOOGLETRANSLATE(I2733,""en"",""pt"")"),"Lassi")</f>
        <v>Lassi</v>
      </c>
      <c r="G2733" s="1" t="s">
        <v>12301</v>
      </c>
      <c r="H2733" s="1" t="s">
        <v>4133</v>
      </c>
      <c r="I2733" s="1" t="str">
        <f ca="1">IFERROR(__xludf.DUMMYFUNCTION("GOOGLETRANSLATE(O2733,""en"",""pt"")"),"12")</f>
        <v>12</v>
      </c>
      <c r="J2733" s="1" t="str">
        <f ca="1">IFERROR(__xludf.DUMMYFUNCTION("GOOGLETRANSLATE(Q2733,""en"",""pt"")"),"Refrigerado")</f>
        <v>Refrigerado</v>
      </c>
      <c r="K2733" s="3">
        <v>44230</v>
      </c>
      <c r="L2733" s="3">
        <v>44242</v>
      </c>
      <c r="M2733" s="1">
        <v>377</v>
      </c>
      <c r="N2733" s="1" t="s">
        <v>4620</v>
      </c>
      <c r="O2733" s="1" t="s">
        <v>13626</v>
      </c>
      <c r="P2733" s="1">
        <v>453</v>
      </c>
      <c r="Q2733" s="1" t="s">
        <v>11360</v>
      </c>
      <c r="R2733">
        <f t="shared" ca="1" si="42"/>
        <v>0</v>
      </c>
      <c r="S2733">
        <f t="shared" ca="1" si="42"/>
        <v>0</v>
      </c>
    </row>
    <row r="2734" spans="1:19" ht="13.2">
      <c r="A2734" s="1" t="s">
        <v>13627</v>
      </c>
      <c r="B2734" s="1">
        <v>34</v>
      </c>
      <c r="C2734" s="1" t="str">
        <f ca="1">IFERROR(__xludf.DUMMYFUNCTION("GOOGLETRANSLATE(D2734,""en"",""pt"")"),"Grande")</f>
        <v>Grande</v>
      </c>
      <c r="D2734" s="3">
        <v>43609</v>
      </c>
      <c r="E2734" s="1">
        <v>1</v>
      </c>
      <c r="F2734" s="2" t="str">
        <f ca="1">IFERROR(__xludf.DUMMYFUNCTION("GOOGLETRANSLATE(I2734,""en"",""pt"")"),"Leite")</f>
        <v>Leite</v>
      </c>
      <c r="G2734" s="1" t="s">
        <v>13628</v>
      </c>
      <c r="H2734" s="1" t="s">
        <v>2647</v>
      </c>
      <c r="I2734" s="1" t="str">
        <f ca="1">IFERROR(__xludf.DUMMYFUNCTION("GOOGLETRANSLATE(O2734,""en"",""pt"")"),"2")</f>
        <v>2</v>
      </c>
      <c r="J2734" s="1" t="str">
        <f ca="1">IFERROR(__xludf.DUMMYFUNCTION("GOOGLETRANSLATE(Q2734,""en"",""pt"")"),"Pacote de polietileno")</f>
        <v>Pacote de polietileno</v>
      </c>
      <c r="K2734" s="3">
        <v>43571</v>
      </c>
      <c r="L2734" s="3">
        <v>43573</v>
      </c>
      <c r="M2734" s="1">
        <v>35</v>
      </c>
      <c r="N2734" s="1" t="s">
        <v>1702</v>
      </c>
      <c r="O2734" s="5" t="s">
        <v>13629</v>
      </c>
      <c r="P2734" s="1">
        <v>76</v>
      </c>
      <c r="Q2734" s="1" t="s">
        <v>10068</v>
      </c>
      <c r="R2734">
        <f t="shared" ca="1" si="42"/>
        <v>0</v>
      </c>
      <c r="S2734">
        <f t="shared" ca="1" si="42"/>
        <v>0</v>
      </c>
    </row>
    <row r="2735" spans="1:19" ht="13.2">
      <c r="A2735" s="1" t="s">
        <v>13630</v>
      </c>
      <c r="B2735" s="1">
        <v>77</v>
      </c>
      <c r="C2735" s="1" t="str">
        <f ca="1">IFERROR(__xludf.DUMMYFUNCTION("GOOGLETRANSLATE(D2735,""en"",""pt"")"),"Grande")</f>
        <v>Grande</v>
      </c>
      <c r="D2735" s="3">
        <v>44821</v>
      </c>
      <c r="E2735" s="1">
        <v>5</v>
      </c>
      <c r="F2735" s="2" t="str">
        <f ca="1">IFERROR(__xludf.DUMMYFUNCTION("GOOGLETRANSLATE(I2735,""en"",""pt"")"),"Sorvete")</f>
        <v>Sorvete</v>
      </c>
      <c r="G2735" s="1" t="s">
        <v>13631</v>
      </c>
      <c r="H2735" s="1" t="s">
        <v>792</v>
      </c>
      <c r="I2735" s="1" t="str">
        <f ca="1">IFERROR(__xludf.DUMMYFUNCTION("GOOGLETRANSLATE(O2735,""en"",""pt"")"),"25")</f>
        <v>25</v>
      </c>
      <c r="J2735" s="1" t="str">
        <f ca="1">IFERROR(__xludf.DUMMYFUNCTION("GOOGLETRANSLATE(Q2735,""en"",""pt"")"),"Congeladas")</f>
        <v>Congeladas</v>
      </c>
      <c r="K2735" s="3">
        <v>44786</v>
      </c>
      <c r="L2735" s="3">
        <v>44811</v>
      </c>
      <c r="M2735" s="1">
        <v>575</v>
      </c>
      <c r="N2735" s="1" t="s">
        <v>8409</v>
      </c>
      <c r="O2735" s="1" t="s">
        <v>13632</v>
      </c>
      <c r="P2735" s="1">
        <v>57</v>
      </c>
      <c r="Q2735" s="1" t="s">
        <v>13633</v>
      </c>
      <c r="R2735">
        <f t="shared" ca="1" si="42"/>
        <v>1</v>
      </c>
      <c r="S2735">
        <f t="shared" ca="1" si="42"/>
        <v>0</v>
      </c>
    </row>
    <row r="2736" spans="1:19" ht="13.2">
      <c r="A2736" s="1" t="s">
        <v>13634</v>
      </c>
      <c r="B2736" s="1">
        <v>79</v>
      </c>
      <c r="C2736" s="1" t="str">
        <f ca="1">IFERROR(__xludf.DUMMYFUNCTION("GOOGLETRANSLATE(D2736,""en"",""pt"")"),"Pequeno")</f>
        <v>Pequeno</v>
      </c>
      <c r="D2736" s="3">
        <v>43589</v>
      </c>
      <c r="E2736" s="1">
        <v>5</v>
      </c>
      <c r="F2736" s="2" t="str">
        <f ca="1">IFERROR(__xludf.DUMMYFUNCTION("GOOGLETRANSLATE(I2736,""en"",""pt"")"),"Sorvete")</f>
        <v>Sorvete</v>
      </c>
      <c r="G2736" s="1" t="s">
        <v>6767</v>
      </c>
      <c r="H2736" s="1" t="s">
        <v>4549</v>
      </c>
      <c r="I2736" s="1" t="str">
        <f ca="1">IFERROR(__xludf.DUMMYFUNCTION("GOOGLETRANSLATE(O2736,""en"",""pt"")"),"24")</f>
        <v>24</v>
      </c>
      <c r="J2736" s="1" t="str">
        <f ca="1">IFERROR(__xludf.DUMMYFUNCTION("GOOGLETRANSLATE(Q2736,""en"",""pt"")"),"Congeladas")</f>
        <v>Congeladas</v>
      </c>
      <c r="K2736" s="3">
        <v>43543</v>
      </c>
      <c r="L2736" s="3">
        <v>43567</v>
      </c>
      <c r="M2736" s="1">
        <v>166</v>
      </c>
      <c r="N2736" s="1" t="s">
        <v>11934</v>
      </c>
      <c r="O2736" s="1" t="s">
        <v>13635</v>
      </c>
      <c r="P2736" s="1">
        <v>17</v>
      </c>
      <c r="Q2736" s="1" t="s">
        <v>13636</v>
      </c>
      <c r="R2736">
        <f t="shared" ca="1" si="42"/>
        <v>0</v>
      </c>
      <c r="S2736">
        <f t="shared" ca="1" si="42"/>
        <v>0</v>
      </c>
    </row>
    <row r="2737" spans="1:19" ht="13.2">
      <c r="A2737" s="1" t="s">
        <v>13637</v>
      </c>
      <c r="B2737" s="1">
        <v>44</v>
      </c>
      <c r="C2737" s="1" t="str">
        <f ca="1">IFERROR(__xludf.DUMMYFUNCTION("GOOGLETRANSLATE(D2737,""en"",""pt"")"),"Médio")</f>
        <v>Médio</v>
      </c>
      <c r="D2737" s="3">
        <v>44054</v>
      </c>
      <c r="E2737" s="1">
        <v>9</v>
      </c>
      <c r="F2737" s="2" t="str">
        <f ca="1">IFERROR(__xludf.DUMMYFUNCTION("GOOGLETRANSLATE(I2737,""en"",""pt"")"),"Painel")</f>
        <v>Painel</v>
      </c>
      <c r="G2737" s="1" t="s">
        <v>10161</v>
      </c>
      <c r="H2737" s="1" t="s">
        <v>7814</v>
      </c>
      <c r="I2737" s="1" t="str">
        <f ca="1">IFERROR(__xludf.DUMMYFUNCTION("GOOGLETRANSLATE(O2737,""en"",""pt"")"),"10")</f>
        <v>10</v>
      </c>
      <c r="J2737" s="1" t="str">
        <f ca="1">IFERROR(__xludf.DUMMYFUNCTION("GOOGLETRANSLATE(Q2737,""en"",""pt"")"),"Refrigerado")</f>
        <v>Refrigerado</v>
      </c>
      <c r="K2737" s="3">
        <v>44038</v>
      </c>
      <c r="L2737" s="3">
        <v>44048</v>
      </c>
      <c r="M2737" s="1">
        <v>780</v>
      </c>
      <c r="N2737" s="4">
        <v>45379</v>
      </c>
      <c r="O2737" s="1" t="s">
        <v>13638</v>
      </c>
      <c r="P2737" s="1">
        <v>31</v>
      </c>
      <c r="Q2737" s="1" t="s">
        <v>13640</v>
      </c>
      <c r="R2737">
        <f t="shared" ca="1" si="42"/>
        <v>0</v>
      </c>
      <c r="S2737">
        <f t="shared" ca="1" si="42"/>
        <v>0</v>
      </c>
    </row>
    <row r="2738" spans="1:19" ht="13.2">
      <c r="A2738" s="1" t="s">
        <v>13641</v>
      </c>
      <c r="B2738" s="1">
        <v>38</v>
      </c>
      <c r="C2738" s="1" t="str">
        <f ca="1">IFERROR(__xludf.DUMMYFUNCTION("GOOGLETRANSLATE(D2738,""en"",""pt"")"),"Grande")</f>
        <v>Grande</v>
      </c>
      <c r="D2738" s="3">
        <v>43752</v>
      </c>
      <c r="E2738" s="1">
        <v>2</v>
      </c>
      <c r="F2738" s="2" t="str">
        <f ca="1">IFERROR(__xludf.DUMMYFUNCTION("GOOGLETRANSLATE(I2738,""en"",""pt"")"),"Manteiga")</f>
        <v>Manteiga</v>
      </c>
      <c r="G2738" s="1" t="s">
        <v>564</v>
      </c>
      <c r="H2738" s="1" t="s">
        <v>1409</v>
      </c>
      <c r="I2738" s="1" t="str">
        <f ca="1">IFERROR(__xludf.DUMMYFUNCTION("GOOGLETRANSLATE(O2738,""en"",""pt"")"),"32")</f>
        <v>32</v>
      </c>
      <c r="J2738" s="1" t="str">
        <f ca="1">IFERROR(__xludf.DUMMYFUNCTION("GOOGLETRANSLATE(Q2738,""en"",""pt"")"),"Refrigerado")</f>
        <v>Refrigerado</v>
      </c>
      <c r="K2738" s="3">
        <v>43714</v>
      </c>
      <c r="L2738" s="3">
        <v>43746</v>
      </c>
      <c r="M2738" s="1">
        <v>3</v>
      </c>
      <c r="N2738" s="1" t="s">
        <v>9233</v>
      </c>
      <c r="O2738" s="1" t="s">
        <v>7105</v>
      </c>
      <c r="P2738" s="1">
        <v>70</v>
      </c>
      <c r="Q2738" s="1" t="s">
        <v>8911</v>
      </c>
      <c r="R2738">
        <f t="shared" ca="1" si="42"/>
        <v>1</v>
      </c>
      <c r="S2738">
        <f t="shared" ca="1" si="42"/>
        <v>0</v>
      </c>
    </row>
    <row r="2739" spans="1:19" ht="13.2">
      <c r="A2739" s="1" t="s">
        <v>13642</v>
      </c>
      <c r="B2739" s="1">
        <v>24</v>
      </c>
      <c r="C2739" s="1" t="str">
        <f ca="1">IFERROR(__xludf.DUMMYFUNCTION("GOOGLETRANSLATE(D2739,""en"",""pt"")"),"Grande")</f>
        <v>Grande</v>
      </c>
      <c r="D2739" s="3">
        <v>43916</v>
      </c>
      <c r="E2739" s="1">
        <v>9</v>
      </c>
      <c r="F2739" s="2" t="str">
        <f ca="1">IFERROR(__xludf.DUMMYFUNCTION("GOOGLETRANSLATE(I2739,""en"",""pt"")"),"Painel")</f>
        <v>Painel</v>
      </c>
      <c r="G2739" s="1" t="s">
        <v>10690</v>
      </c>
      <c r="H2739" s="1" t="s">
        <v>4754</v>
      </c>
      <c r="I2739" s="1" t="str">
        <f ca="1">IFERROR(__xludf.DUMMYFUNCTION("GOOGLETRANSLATE(O2739,""en"",""pt"")"),"11")</f>
        <v>11</v>
      </c>
      <c r="J2739" s="1" t="str">
        <f ca="1">IFERROR(__xludf.DUMMYFUNCTION("GOOGLETRANSLATE(Q2739,""en"",""pt"")"),"Refrigerado")</f>
        <v>Refrigerado</v>
      </c>
      <c r="K2739" s="3">
        <v>43875</v>
      </c>
      <c r="L2739" s="3">
        <v>43886</v>
      </c>
      <c r="M2739" s="1">
        <v>37</v>
      </c>
      <c r="N2739" s="4">
        <v>45554</v>
      </c>
      <c r="O2739" s="1" t="s">
        <v>13643</v>
      </c>
      <c r="P2739" s="1">
        <v>596</v>
      </c>
      <c r="Q2739" s="1" t="s">
        <v>13644</v>
      </c>
      <c r="R2739">
        <f t="shared" ca="1" si="42"/>
        <v>0</v>
      </c>
      <c r="S2739">
        <f t="shared" ca="1" si="42"/>
        <v>1</v>
      </c>
    </row>
    <row r="2740" spans="1:19" ht="13.2">
      <c r="A2740" s="1" t="s">
        <v>13645</v>
      </c>
      <c r="B2740" s="1">
        <v>88</v>
      </c>
      <c r="C2740" s="1" t="str">
        <f ca="1">IFERROR(__xludf.DUMMYFUNCTION("GOOGLETRANSLATE(D2740,""en"",""pt"")"),"Pequeno")</f>
        <v>Pequeno</v>
      </c>
      <c r="D2740" s="3">
        <v>44185</v>
      </c>
      <c r="E2740" s="1">
        <v>7</v>
      </c>
      <c r="F2740" s="2" t="str">
        <f ca="1">IFERROR(__xludf.DUMMYFUNCTION("GOOGLETRANSLATE(I2740,""en"",""pt"")"),"Lassi")</f>
        <v>Lassi</v>
      </c>
      <c r="G2740" s="1" t="s">
        <v>12015</v>
      </c>
      <c r="H2740" s="1" t="s">
        <v>10805</v>
      </c>
      <c r="I2740" s="1" t="str">
        <f ca="1">IFERROR(__xludf.DUMMYFUNCTION("GOOGLETRANSLATE(O2740,""en"",""pt"")"),"13")</f>
        <v>13</v>
      </c>
      <c r="J2740" s="1" t="str">
        <f ca="1">IFERROR(__xludf.DUMMYFUNCTION("GOOGLETRANSLATE(Q2740,""en"",""pt"")"),"Refrigerado")</f>
        <v>Refrigerado</v>
      </c>
      <c r="K2740" s="3">
        <v>44179</v>
      </c>
      <c r="L2740" s="3">
        <v>44192</v>
      </c>
      <c r="M2740" s="1">
        <v>5</v>
      </c>
      <c r="N2740" s="1" t="s">
        <v>6625</v>
      </c>
      <c r="O2740" s="1" t="s">
        <v>13646</v>
      </c>
      <c r="P2740" s="1">
        <v>734</v>
      </c>
      <c r="Q2740" s="1" t="s">
        <v>13648</v>
      </c>
      <c r="R2740">
        <f t="shared" ca="1" si="42"/>
        <v>0</v>
      </c>
      <c r="S2740">
        <f t="shared" ca="1" si="42"/>
        <v>1</v>
      </c>
    </row>
    <row r="2741" spans="1:19" ht="13.2">
      <c r="A2741" s="1" t="s">
        <v>13649</v>
      </c>
      <c r="B2741" s="1">
        <v>14</v>
      </c>
      <c r="C2741" s="1" t="str">
        <f ca="1">IFERROR(__xludf.DUMMYFUNCTION("GOOGLETRANSLATE(D2741,""en"",""pt"")"),"Grande")</f>
        <v>Grande</v>
      </c>
      <c r="D2741" s="3">
        <v>44322</v>
      </c>
      <c r="E2741" s="1">
        <v>7</v>
      </c>
      <c r="F2741" s="2" t="str">
        <f ca="1">IFERROR(__xludf.DUMMYFUNCTION("GOOGLETRANSLATE(I2741,""en"",""pt"")"),"Lassi")</f>
        <v>Lassi</v>
      </c>
      <c r="G2741" s="1" t="s">
        <v>13650</v>
      </c>
      <c r="H2741" s="1" t="s">
        <v>3118</v>
      </c>
      <c r="I2741" s="1" t="str">
        <f ca="1">IFERROR(__xludf.DUMMYFUNCTION("GOOGLETRANSLATE(O2741,""en"",""pt"")"),"17")</f>
        <v>17</v>
      </c>
      <c r="J2741" s="1" t="str">
        <f ca="1">IFERROR(__xludf.DUMMYFUNCTION("GOOGLETRANSLATE(Q2741,""en"",""pt"")"),"Refrigerado")</f>
        <v>Refrigerado</v>
      </c>
      <c r="K2741" s="3">
        <v>44321</v>
      </c>
      <c r="L2741" s="3">
        <v>44338</v>
      </c>
      <c r="M2741" s="1">
        <v>17</v>
      </c>
      <c r="N2741" s="6">
        <v>45351</v>
      </c>
      <c r="O2741" s="1" t="s">
        <v>13651</v>
      </c>
      <c r="P2741" s="1">
        <v>579</v>
      </c>
      <c r="Q2741" s="1" t="s">
        <v>7576</v>
      </c>
      <c r="R2741">
        <f t="shared" ca="1" si="42"/>
        <v>0</v>
      </c>
      <c r="S2741">
        <f t="shared" ca="1" si="42"/>
        <v>0</v>
      </c>
    </row>
    <row r="2742" spans="1:19" ht="13.2">
      <c r="A2742" s="1" t="s">
        <v>4407</v>
      </c>
      <c r="B2742" s="1">
        <v>61</v>
      </c>
      <c r="C2742" s="1" t="str">
        <f ca="1">IFERROR(__xludf.DUMMYFUNCTION("GOOGLETRANSLATE(D2742,""en"",""pt"")"),"Grande")</f>
        <v>Grande</v>
      </c>
      <c r="D2742" s="3">
        <v>44472</v>
      </c>
      <c r="E2742" s="1">
        <v>5</v>
      </c>
      <c r="F2742" s="2" t="str">
        <f ca="1">IFERROR(__xludf.DUMMYFUNCTION("GOOGLETRANSLATE(I2742,""en"",""pt"")"),"Sorvete")</f>
        <v>Sorvete</v>
      </c>
      <c r="G2742" s="1" t="s">
        <v>13652</v>
      </c>
      <c r="H2742" s="1" t="s">
        <v>13653</v>
      </c>
      <c r="I2742" s="1" t="str">
        <f ca="1">IFERROR(__xludf.DUMMYFUNCTION("GOOGLETRANSLATE(O2742,""en"",""pt"")"),"24")</f>
        <v>24</v>
      </c>
      <c r="J2742" s="1" t="str">
        <f ca="1">IFERROR(__xludf.DUMMYFUNCTION("GOOGLETRANSLATE(Q2742,""en"",""pt"")"),"Congeladas")</f>
        <v>Congeladas</v>
      </c>
      <c r="K2742" s="3">
        <v>44446</v>
      </c>
      <c r="L2742" s="3">
        <v>44470</v>
      </c>
      <c r="M2742" s="1">
        <v>196</v>
      </c>
      <c r="N2742" s="1" t="s">
        <v>13654</v>
      </c>
      <c r="O2742" s="5">
        <v>2722489</v>
      </c>
      <c r="P2742" s="1">
        <v>40</v>
      </c>
      <c r="Q2742" s="1" t="s">
        <v>13655</v>
      </c>
      <c r="R2742">
        <f t="shared" ca="1" si="42"/>
        <v>0</v>
      </c>
      <c r="S2742">
        <f t="shared" ca="1" si="42"/>
        <v>0</v>
      </c>
    </row>
    <row r="2743" spans="1:19" ht="13.2">
      <c r="A2743" s="1" t="s">
        <v>13656</v>
      </c>
      <c r="B2743" s="1">
        <v>63</v>
      </c>
      <c r="C2743" s="1" t="str">
        <f ca="1">IFERROR(__xludf.DUMMYFUNCTION("GOOGLETRANSLATE(D2743,""en"",""pt"")"),"Grande")</f>
        <v>Grande</v>
      </c>
      <c r="D2743" s="3">
        <v>44888</v>
      </c>
      <c r="E2743" s="1">
        <v>4</v>
      </c>
      <c r="F2743" s="2" t="str">
        <f ca="1">IFERROR(__xludf.DUMMYFUNCTION("GOOGLETRANSLATE(I2743,""en"",""pt"")"),"Iogurte")</f>
        <v>Iogurte</v>
      </c>
      <c r="G2743" s="1" t="s">
        <v>9283</v>
      </c>
      <c r="H2743" s="1" t="s">
        <v>13657</v>
      </c>
      <c r="I2743" s="1" t="str">
        <f ca="1">IFERROR(__xludf.DUMMYFUNCTION("GOOGLETRANSLATE(O2743,""en"",""pt"")"),"23")</f>
        <v>23</v>
      </c>
      <c r="J2743" s="1" t="str">
        <f ca="1">IFERROR(__xludf.DUMMYFUNCTION("GOOGLETRANSLATE(Q2743,""en"",""pt"")"),"Refrigerado")</f>
        <v>Refrigerado</v>
      </c>
      <c r="K2743" s="3">
        <v>44855</v>
      </c>
      <c r="L2743" s="3">
        <v>44878</v>
      </c>
      <c r="M2743" s="1">
        <v>184</v>
      </c>
      <c r="N2743" s="1" t="s">
        <v>13658</v>
      </c>
      <c r="O2743" s="1" t="s">
        <v>13659</v>
      </c>
      <c r="P2743" s="1">
        <v>144</v>
      </c>
      <c r="Q2743" s="1" t="s">
        <v>13660</v>
      </c>
      <c r="R2743">
        <f t="shared" ca="1" si="42"/>
        <v>0</v>
      </c>
      <c r="S2743">
        <f t="shared" ca="1" si="42"/>
        <v>1</v>
      </c>
    </row>
    <row r="2744" spans="1:19" ht="13.2">
      <c r="A2744" s="1" t="s">
        <v>13661</v>
      </c>
      <c r="B2744" s="1">
        <v>12</v>
      </c>
      <c r="C2744" s="1" t="str">
        <f ca="1">IFERROR(__xludf.DUMMYFUNCTION("GOOGLETRANSLATE(D2744,""en"",""pt"")"),"Médio")</f>
        <v>Médio</v>
      </c>
      <c r="D2744" s="3">
        <v>44628</v>
      </c>
      <c r="E2744" s="1">
        <v>1</v>
      </c>
      <c r="F2744" s="2" t="str">
        <f ca="1">IFERROR(__xludf.DUMMYFUNCTION("GOOGLETRANSLATE(I2744,""en"",""pt"")"),"Leite")</f>
        <v>Leite</v>
      </c>
      <c r="G2744" s="1" t="s">
        <v>13662</v>
      </c>
      <c r="H2744" s="1" t="s">
        <v>13663</v>
      </c>
      <c r="I2744" s="1" t="str">
        <f ca="1">IFERROR(__xludf.DUMMYFUNCTION("GOOGLETRANSLATE(O2744,""en"",""pt"")"),"2")</f>
        <v>2</v>
      </c>
      <c r="J2744" s="1" t="str">
        <f ca="1">IFERROR(__xludf.DUMMYFUNCTION("GOOGLETRANSLATE(Q2744,""en"",""pt"")"),"Pacote de polietileno")</f>
        <v>Pacote de polietileno</v>
      </c>
      <c r="K2744" s="3">
        <v>44600</v>
      </c>
      <c r="L2744" s="3">
        <v>44602</v>
      </c>
      <c r="M2744" s="1">
        <v>190</v>
      </c>
      <c r="N2744" s="1" t="s">
        <v>7256</v>
      </c>
      <c r="O2744" s="5">
        <v>584936</v>
      </c>
      <c r="P2744" s="1">
        <v>461</v>
      </c>
      <c r="Q2744" s="1" t="s">
        <v>13664</v>
      </c>
      <c r="R2744">
        <f t="shared" ca="1" si="42"/>
        <v>1</v>
      </c>
      <c r="S2744">
        <f t="shared" ca="1" si="42"/>
        <v>0</v>
      </c>
    </row>
    <row r="2745" spans="1:19" ht="13.2">
      <c r="A2745" s="1" t="s">
        <v>13665</v>
      </c>
      <c r="B2745" s="1">
        <v>49</v>
      </c>
      <c r="C2745" s="1" t="str">
        <f ca="1">IFERROR(__xludf.DUMMYFUNCTION("GOOGLETRANSLATE(D2745,""en"",""pt"")"),"Grande")</f>
        <v>Grande</v>
      </c>
      <c r="D2745" s="3">
        <v>43759</v>
      </c>
      <c r="E2745" s="1">
        <v>7</v>
      </c>
      <c r="F2745" s="2" t="str">
        <f ca="1">IFERROR(__xludf.DUMMYFUNCTION("GOOGLETRANSLATE(I2745,""en"",""pt"")"),"Lassi")</f>
        <v>Lassi</v>
      </c>
      <c r="G2745" s="1" t="s">
        <v>13666</v>
      </c>
      <c r="H2745" s="1" t="s">
        <v>260</v>
      </c>
      <c r="I2745" s="1" t="str">
        <f ca="1">IFERROR(__xludf.DUMMYFUNCTION("GOOGLETRANSLATE(O2745,""en"",""pt"")"),"13")</f>
        <v>13</v>
      </c>
      <c r="J2745" s="1" t="str">
        <f ca="1">IFERROR(__xludf.DUMMYFUNCTION("GOOGLETRANSLATE(Q2745,""en"",""pt"")"),"Refrigerado")</f>
        <v>Refrigerado</v>
      </c>
      <c r="K2745" s="3">
        <v>43741</v>
      </c>
      <c r="L2745" s="3">
        <v>43754</v>
      </c>
      <c r="M2745" s="1">
        <v>41</v>
      </c>
      <c r="N2745" s="1" t="s">
        <v>12956</v>
      </c>
      <c r="O2745" s="1" t="s">
        <v>13667</v>
      </c>
      <c r="P2745" s="1">
        <v>4</v>
      </c>
      <c r="Q2745" s="1" t="s">
        <v>13668</v>
      </c>
      <c r="R2745">
        <f t="shared" ca="1" si="42"/>
        <v>1</v>
      </c>
      <c r="S2745">
        <f t="shared" ca="1" si="42"/>
        <v>0</v>
      </c>
    </row>
    <row r="2746" spans="1:19" ht="13.2">
      <c r="A2746" s="1" t="s">
        <v>13669</v>
      </c>
      <c r="B2746" s="1">
        <v>65</v>
      </c>
      <c r="C2746" s="1" t="str">
        <f ca="1">IFERROR(__xludf.DUMMYFUNCTION("GOOGLETRANSLATE(D2746,""en"",""pt"")"),"Grande")</f>
        <v>Grande</v>
      </c>
      <c r="D2746" s="3">
        <v>44392</v>
      </c>
      <c r="E2746" s="1">
        <v>7</v>
      </c>
      <c r="F2746" s="2" t="str">
        <f ca="1">IFERROR(__xludf.DUMMYFUNCTION("GOOGLETRANSLATE(I2746,""en"",""pt"")"),"Lassi")</f>
        <v>Lassi</v>
      </c>
      <c r="G2746" s="1" t="s">
        <v>5922</v>
      </c>
      <c r="H2746" s="1" t="s">
        <v>13670</v>
      </c>
      <c r="I2746" s="1" t="str">
        <f ca="1">IFERROR(__xludf.DUMMYFUNCTION("GOOGLETRANSLATE(O2746,""en"",""pt"")"),"13")</f>
        <v>13</v>
      </c>
      <c r="J2746" s="1" t="str">
        <f ca="1">IFERROR(__xludf.DUMMYFUNCTION("GOOGLETRANSLATE(Q2746,""en"",""pt"")"),"Refrigerado")</f>
        <v>Refrigerado</v>
      </c>
      <c r="K2746" s="3">
        <v>44391</v>
      </c>
      <c r="L2746" s="3">
        <v>44404</v>
      </c>
      <c r="M2746" s="1">
        <v>28</v>
      </c>
      <c r="N2746" s="1" t="s">
        <v>13671</v>
      </c>
      <c r="O2746" s="7">
        <v>156172</v>
      </c>
      <c r="P2746" s="1">
        <v>16</v>
      </c>
      <c r="Q2746" s="1" t="s">
        <v>13672</v>
      </c>
      <c r="R2746">
        <f t="shared" ca="1" si="42"/>
        <v>1</v>
      </c>
      <c r="S2746">
        <f t="shared" ca="1" si="42"/>
        <v>0</v>
      </c>
    </row>
    <row r="2747" spans="1:19" ht="13.2">
      <c r="A2747" s="1" t="s">
        <v>13673</v>
      </c>
      <c r="B2747" s="1">
        <v>73</v>
      </c>
      <c r="C2747" s="1" t="str">
        <f ca="1">IFERROR(__xludf.DUMMYFUNCTION("GOOGLETRANSLATE(D2747,""en"",""pt"")"),"Pequeno")</f>
        <v>Pequeno</v>
      </c>
      <c r="D2747" s="3">
        <v>44867</v>
      </c>
      <c r="E2747" s="1">
        <v>3</v>
      </c>
      <c r="F2747" s="2" t="str">
        <f ca="1">IFERROR(__xludf.DUMMYFUNCTION("GOOGLETRANSLATE(I2747,""en"",""pt"")"),"Queijo")</f>
        <v>Queijo</v>
      </c>
      <c r="G2747" s="1" t="s">
        <v>13674</v>
      </c>
      <c r="H2747" s="1" t="s">
        <v>13675</v>
      </c>
      <c r="I2747" s="1" t="str">
        <f ca="1">IFERROR(__xludf.DUMMYFUNCTION("GOOGLETRANSLATE(O2747,""en"",""pt"")"),"67")</f>
        <v>67</v>
      </c>
      <c r="J2747" s="1" t="str">
        <f ca="1">IFERROR(__xludf.DUMMYFUNCTION("GOOGLETRANSLATE(Q2747,""en"",""pt"")"),"Congeladas")</f>
        <v>Congeladas</v>
      </c>
      <c r="K2747" s="3">
        <v>44852</v>
      </c>
      <c r="L2747" s="3">
        <v>44919</v>
      </c>
      <c r="M2747" s="1">
        <v>174</v>
      </c>
      <c r="N2747" s="1" t="s">
        <v>1777</v>
      </c>
      <c r="O2747" s="1" t="s">
        <v>13676</v>
      </c>
      <c r="P2747" s="1">
        <v>462</v>
      </c>
      <c r="Q2747" s="1" t="s">
        <v>13677</v>
      </c>
      <c r="R2747">
        <f t="shared" ca="1" si="42"/>
        <v>0</v>
      </c>
      <c r="S2747">
        <f t="shared" ca="1" si="42"/>
        <v>1</v>
      </c>
    </row>
    <row r="2748" spans="1:19" ht="13.2">
      <c r="A2748" s="1" t="s">
        <v>13678</v>
      </c>
      <c r="B2748" s="1">
        <v>50</v>
      </c>
      <c r="C2748" s="1" t="str">
        <f ca="1">IFERROR(__xludf.DUMMYFUNCTION("GOOGLETRANSLATE(D2748,""en"",""pt"")"),"Grande")</f>
        <v>Grande</v>
      </c>
      <c r="D2748" s="3">
        <v>44563</v>
      </c>
      <c r="E2748" s="1">
        <v>10</v>
      </c>
      <c r="F2748" s="2" t="str">
        <f ca="1">IFERROR(__xludf.DUMMYFUNCTION("GOOGLETRANSLATE(I2748,""en"",""pt"")"),"ghee")</f>
        <v>ghee</v>
      </c>
      <c r="G2748" s="1" t="s">
        <v>13679</v>
      </c>
      <c r="H2748" s="1" t="s">
        <v>3293</v>
      </c>
      <c r="I2748" s="1" t="str">
        <f ca="1">IFERROR(__xludf.DUMMYFUNCTION("GOOGLETRANSLATE(O2748,""en"",""pt"")"),"145")</f>
        <v>145</v>
      </c>
      <c r="J2748" s="1" t="str">
        <f ca="1">IFERROR(__xludf.DUMMYFUNCTION("GOOGLETRANSLATE(Q2748,""en"",""pt"")"),"Ambiente")</f>
        <v>Ambiente</v>
      </c>
      <c r="K2748" s="3">
        <v>44554</v>
      </c>
      <c r="L2748" s="3">
        <v>44699</v>
      </c>
      <c r="M2748" s="1">
        <v>650</v>
      </c>
      <c r="N2748" s="1" t="s">
        <v>5120</v>
      </c>
      <c r="O2748" s="1" t="s">
        <v>13680</v>
      </c>
      <c r="P2748" s="1">
        <v>311</v>
      </c>
      <c r="Q2748" s="1" t="s">
        <v>10721</v>
      </c>
      <c r="R2748">
        <f t="shared" ca="1" si="42"/>
        <v>1</v>
      </c>
      <c r="S2748">
        <f t="shared" ca="1" si="42"/>
        <v>1</v>
      </c>
    </row>
    <row r="2749" spans="1:19" ht="13.2">
      <c r="A2749" s="1" t="s">
        <v>13681</v>
      </c>
      <c r="B2749" s="1">
        <v>42</v>
      </c>
      <c r="C2749" s="1" t="str">
        <f ca="1">IFERROR(__xludf.DUMMYFUNCTION("GOOGLETRANSLATE(D2749,""en"",""pt"")"),"Médio")</f>
        <v>Médio</v>
      </c>
      <c r="D2749" s="3">
        <v>44092</v>
      </c>
      <c r="E2749" s="1">
        <v>2</v>
      </c>
      <c r="F2749" s="2" t="str">
        <f ca="1">IFERROR(__xludf.DUMMYFUNCTION("GOOGLETRANSLATE(I2749,""en"",""pt"")"),"Manteiga")</f>
        <v>Manteiga</v>
      </c>
      <c r="G2749" s="1" t="s">
        <v>13682</v>
      </c>
      <c r="H2749" s="1" t="s">
        <v>13683</v>
      </c>
      <c r="I2749" s="1" t="str">
        <f ca="1">IFERROR(__xludf.DUMMYFUNCTION("GOOGLETRANSLATE(O2749,""en"",""pt"")"),"26")</f>
        <v>26</v>
      </c>
      <c r="J2749" s="1" t="str">
        <f ca="1">IFERROR(__xludf.DUMMYFUNCTION("GOOGLETRANSLATE(Q2749,""en"",""pt"")"),"Congeladas")</f>
        <v>Congeladas</v>
      </c>
      <c r="K2749" s="3">
        <v>44049</v>
      </c>
      <c r="L2749" s="3">
        <v>44075</v>
      </c>
      <c r="M2749" s="1">
        <v>52</v>
      </c>
      <c r="N2749" s="1" t="s">
        <v>10157</v>
      </c>
      <c r="O2749" s="5">
        <v>1064715</v>
      </c>
      <c r="P2749" s="1">
        <v>20</v>
      </c>
      <c r="Q2749" s="4">
        <v>45316</v>
      </c>
      <c r="R2749">
        <f t="shared" ca="1" si="42"/>
        <v>1</v>
      </c>
      <c r="S2749">
        <f t="shared" ca="1" si="42"/>
        <v>1</v>
      </c>
    </row>
    <row r="2750" spans="1:19" ht="13.2">
      <c r="A2750" s="1" t="s">
        <v>13684</v>
      </c>
      <c r="B2750" s="1">
        <v>73</v>
      </c>
      <c r="C2750" s="1" t="str">
        <f ca="1">IFERROR(__xludf.DUMMYFUNCTION("GOOGLETRANSLATE(D2750,""en"",""pt"")"),"Médio")</f>
        <v>Médio</v>
      </c>
      <c r="D2750" s="3">
        <v>43605</v>
      </c>
      <c r="E2750" s="1">
        <v>1</v>
      </c>
      <c r="F2750" s="2" t="str">
        <f ca="1">IFERROR(__xludf.DUMMYFUNCTION("GOOGLETRANSLATE(I2750,""en"",""pt"")"),"Leite")</f>
        <v>Leite</v>
      </c>
      <c r="G2750" s="1" t="s">
        <v>13685</v>
      </c>
      <c r="H2750" s="1" t="s">
        <v>4536</v>
      </c>
      <c r="I2750" s="1" t="str">
        <f ca="1">IFERROR(__xludf.DUMMYFUNCTION("GOOGLETRANSLATE(O2750,""en"",""pt"")"),"1")</f>
        <v>1</v>
      </c>
      <c r="J2750" s="1" t="str">
        <f ca="1">IFERROR(__xludf.DUMMYFUNCTION("GOOGLETRANSLATE(Q2750,""en"",""pt"")"),"Pacote de polietileno")</f>
        <v>Pacote de polietileno</v>
      </c>
      <c r="K2750" s="3">
        <v>43600</v>
      </c>
      <c r="L2750" s="3">
        <v>43601</v>
      </c>
      <c r="M2750" s="1">
        <v>244</v>
      </c>
      <c r="N2750" s="1" t="s">
        <v>2023</v>
      </c>
      <c r="O2750" s="1" t="s">
        <v>13686</v>
      </c>
      <c r="P2750" s="1">
        <v>62</v>
      </c>
      <c r="Q2750" s="1" t="s">
        <v>6701</v>
      </c>
      <c r="R2750">
        <f t="shared" ca="1" si="42"/>
        <v>1</v>
      </c>
      <c r="S2750">
        <f t="shared" ca="1" si="42"/>
        <v>1</v>
      </c>
    </row>
    <row r="2751" spans="1:19" ht="13.2">
      <c r="A2751" s="1" t="s">
        <v>13688</v>
      </c>
      <c r="B2751" s="1">
        <v>100</v>
      </c>
      <c r="C2751" s="1" t="str">
        <f ca="1">IFERROR(__xludf.DUMMYFUNCTION("GOOGLETRANSLATE(D2751,""en"",""pt"")"),"Pequeno")</f>
        <v>Pequeno</v>
      </c>
      <c r="D2751" s="3">
        <v>44683</v>
      </c>
      <c r="E2751" s="1">
        <v>8</v>
      </c>
      <c r="F2751" s="2" t="str">
        <f ca="1">IFERROR(__xludf.DUMMYFUNCTION("GOOGLETRANSLATE(I2751,""en"",""pt"")"),"Soro de leite coalhado")</f>
        <v>Soro de leite coalhado</v>
      </c>
      <c r="G2751" s="1" t="s">
        <v>13689</v>
      </c>
      <c r="H2751" s="1" t="s">
        <v>13690</v>
      </c>
      <c r="I2751" s="1" t="str">
        <f ca="1">IFERROR(__xludf.DUMMYFUNCTION("GOOGLETRANSLATE(O2751,""en"",""pt"")"),"7")</f>
        <v>7</v>
      </c>
      <c r="J2751" s="1" t="str">
        <f ca="1">IFERROR(__xludf.DUMMYFUNCTION("GOOGLETRANSLATE(Q2751,""en"",""pt"")"),"Refrigerado")</f>
        <v>Refrigerado</v>
      </c>
      <c r="K2751" s="3">
        <v>44669</v>
      </c>
      <c r="L2751" s="3">
        <v>44676</v>
      </c>
      <c r="M2751" s="1">
        <v>381</v>
      </c>
      <c r="N2751" s="6">
        <v>45307</v>
      </c>
      <c r="O2751" s="1" t="s">
        <v>13691</v>
      </c>
      <c r="P2751" s="1">
        <v>376</v>
      </c>
      <c r="Q2751" s="1" t="s">
        <v>10988</v>
      </c>
      <c r="R2751">
        <f t="shared" ca="1" si="42"/>
        <v>0</v>
      </c>
      <c r="S2751">
        <f t="shared" ca="1" si="42"/>
        <v>0</v>
      </c>
    </row>
    <row r="2752" spans="1:19" ht="13.2">
      <c r="A2752" s="1" t="s">
        <v>13692</v>
      </c>
      <c r="B2752" s="1">
        <v>28</v>
      </c>
      <c r="C2752" s="1" t="str">
        <f ca="1">IFERROR(__xludf.DUMMYFUNCTION("GOOGLETRANSLATE(D2752,""en"",""pt"")"),"Pequeno")</f>
        <v>Pequeno</v>
      </c>
      <c r="D2752" s="3">
        <v>44159</v>
      </c>
      <c r="E2752" s="1">
        <v>3</v>
      </c>
      <c r="F2752" s="2" t="str">
        <f ca="1">IFERROR(__xludf.DUMMYFUNCTION("GOOGLETRANSLATE(I2752,""en"",""pt"")"),"Queijo")</f>
        <v>Queijo</v>
      </c>
      <c r="G2752" s="1" t="s">
        <v>13693</v>
      </c>
      <c r="H2752" s="1" t="s">
        <v>1658</v>
      </c>
      <c r="I2752" s="1" t="str">
        <f ca="1">IFERROR(__xludf.DUMMYFUNCTION("GOOGLETRANSLATE(O2752,""en"",""pt"")"),"85")</f>
        <v>85</v>
      </c>
      <c r="J2752" s="1" t="str">
        <f ca="1">IFERROR(__xludf.DUMMYFUNCTION("GOOGLETRANSLATE(Q2752,""en"",""pt"")"),"Congeladas")</f>
        <v>Congeladas</v>
      </c>
      <c r="K2752" s="3">
        <v>44147</v>
      </c>
      <c r="L2752" s="3">
        <v>44232</v>
      </c>
      <c r="M2752" s="1">
        <v>299</v>
      </c>
      <c r="N2752" s="1" t="s">
        <v>7617</v>
      </c>
      <c r="O2752" s="1" t="s">
        <v>13694</v>
      </c>
      <c r="P2752" s="1">
        <v>219</v>
      </c>
      <c r="Q2752" s="1" t="s">
        <v>10198</v>
      </c>
      <c r="R2752">
        <f t="shared" ca="1" si="42"/>
        <v>0</v>
      </c>
      <c r="S2752">
        <f t="shared" ca="1" si="42"/>
        <v>0</v>
      </c>
    </row>
    <row r="2753" spans="1:19" ht="13.2">
      <c r="A2753" s="1" t="s">
        <v>13695</v>
      </c>
      <c r="B2753" s="1">
        <v>27</v>
      </c>
      <c r="C2753" s="1" t="str">
        <f ca="1">IFERROR(__xludf.DUMMYFUNCTION("GOOGLETRANSLATE(D2753,""en"",""pt"")"),"Médio")</f>
        <v>Médio</v>
      </c>
      <c r="D2753" s="3">
        <v>44507</v>
      </c>
      <c r="E2753" s="1">
        <v>5</v>
      </c>
      <c r="F2753" s="2" t="str">
        <f ca="1">IFERROR(__xludf.DUMMYFUNCTION("GOOGLETRANSLATE(I2753,""en"",""pt"")"),"Sorvete")</f>
        <v>Sorvete</v>
      </c>
      <c r="G2753" s="1" t="s">
        <v>13696</v>
      </c>
      <c r="H2753" s="1" t="s">
        <v>9795</v>
      </c>
      <c r="I2753" s="1" t="str">
        <f ca="1">IFERROR(__xludf.DUMMYFUNCTION("GOOGLETRANSLATE(O2753,""en"",""pt"")"),"26")</f>
        <v>26</v>
      </c>
      <c r="J2753" s="1" t="str">
        <f ca="1">IFERROR(__xludf.DUMMYFUNCTION("GOOGLETRANSLATE(Q2753,""en"",""pt"")"),"Congeladas")</f>
        <v>Congeladas</v>
      </c>
      <c r="K2753" s="3">
        <v>44494</v>
      </c>
      <c r="L2753" s="3">
        <v>44520</v>
      </c>
      <c r="M2753" s="1">
        <v>306</v>
      </c>
      <c r="N2753" s="6">
        <v>45530</v>
      </c>
      <c r="O2753" s="1" t="s">
        <v>13697</v>
      </c>
      <c r="P2753" s="1">
        <v>492</v>
      </c>
      <c r="Q2753" s="1" t="s">
        <v>13698</v>
      </c>
      <c r="R2753">
        <f t="shared" ca="1" si="42"/>
        <v>1</v>
      </c>
      <c r="S2753">
        <f t="shared" ca="1" si="42"/>
        <v>1</v>
      </c>
    </row>
    <row r="2754" spans="1:19" ht="13.2">
      <c r="A2754" s="1" t="s">
        <v>13699</v>
      </c>
      <c r="B2754" s="1">
        <v>96</v>
      </c>
      <c r="C2754" s="1" t="str">
        <f ca="1">IFERROR(__xludf.DUMMYFUNCTION("GOOGLETRANSLATE(D2754,""en"",""pt"")"),"Médio")</f>
        <v>Médio</v>
      </c>
      <c r="D2754" s="3">
        <v>44745</v>
      </c>
      <c r="E2754" s="1">
        <v>7</v>
      </c>
      <c r="F2754" s="2" t="str">
        <f ca="1">IFERROR(__xludf.DUMMYFUNCTION("GOOGLETRANSLATE(I2754,""en"",""pt"")"),"Lassi")</f>
        <v>Lassi</v>
      </c>
      <c r="G2754" s="1" t="s">
        <v>13700</v>
      </c>
      <c r="H2754" s="1" t="s">
        <v>8752</v>
      </c>
      <c r="I2754" s="1" t="str">
        <f ca="1">IFERROR(__xludf.DUMMYFUNCTION("GOOGLETRANSLATE(O2754,""en"",""pt"")"),"17")</f>
        <v>17</v>
      </c>
      <c r="J2754" s="1" t="str">
        <f ca="1">IFERROR(__xludf.DUMMYFUNCTION("GOOGLETRANSLATE(Q2754,""en"",""pt"")"),"Refrigerado")</f>
        <v>Refrigerado</v>
      </c>
      <c r="K2754" s="3">
        <v>44711</v>
      </c>
      <c r="L2754" s="3">
        <v>44728</v>
      </c>
      <c r="M2754" s="1">
        <v>656</v>
      </c>
      <c r="N2754" s="1" t="s">
        <v>13701</v>
      </c>
      <c r="O2754" s="1" t="s">
        <v>13702</v>
      </c>
      <c r="P2754" s="1">
        <v>99</v>
      </c>
      <c r="Q2754" s="1" t="s">
        <v>10314</v>
      </c>
      <c r="R2754">
        <f t="shared" ca="1" si="42"/>
        <v>0</v>
      </c>
      <c r="S2754">
        <f t="shared" ca="1" si="42"/>
        <v>0</v>
      </c>
    </row>
    <row r="2755" spans="1:19" ht="13.2">
      <c r="A2755" s="1" t="s">
        <v>13703</v>
      </c>
      <c r="B2755" s="1">
        <v>63</v>
      </c>
      <c r="C2755" s="1" t="str">
        <f ca="1">IFERROR(__xludf.DUMMYFUNCTION("GOOGLETRANSLATE(D2755,""en"",""pt"")"),"Grande")</f>
        <v>Grande</v>
      </c>
      <c r="D2755" s="3">
        <v>43573</v>
      </c>
      <c r="E2755" s="1">
        <v>2</v>
      </c>
      <c r="F2755" s="2" t="str">
        <f ca="1">IFERROR(__xludf.DUMMYFUNCTION("GOOGLETRANSLATE(I2755,""en"",""pt"")"),"Manteiga")</f>
        <v>Manteiga</v>
      </c>
      <c r="G2755" s="1" t="s">
        <v>13704</v>
      </c>
      <c r="H2755" s="1" t="s">
        <v>13705</v>
      </c>
      <c r="I2755" s="1" t="str">
        <f ca="1">IFERROR(__xludf.DUMMYFUNCTION("GOOGLETRANSLATE(O2755,""en"",""pt"")"),"40")</f>
        <v>40</v>
      </c>
      <c r="J2755" s="1" t="str">
        <f ca="1">IFERROR(__xludf.DUMMYFUNCTION("GOOGLETRANSLATE(Q2755,""en"",""pt"")"),"Congeladas")</f>
        <v>Congeladas</v>
      </c>
      <c r="K2755" s="3">
        <v>43542</v>
      </c>
      <c r="L2755" s="3">
        <v>43582</v>
      </c>
      <c r="M2755" s="1">
        <v>377</v>
      </c>
      <c r="N2755" s="1" t="s">
        <v>1356</v>
      </c>
      <c r="O2755" s="1" t="s">
        <v>13706</v>
      </c>
      <c r="P2755" s="1">
        <v>564</v>
      </c>
      <c r="Q2755" s="1" t="s">
        <v>494</v>
      </c>
      <c r="R2755">
        <f t="shared" ref="R2755:S2818" ca="1" si="43">RANDBETWEEN(0,1)</f>
        <v>1</v>
      </c>
      <c r="S2755">
        <f t="shared" ca="1" si="43"/>
        <v>0</v>
      </c>
    </row>
    <row r="2756" spans="1:19" ht="13.2">
      <c r="A2756" s="1" t="s">
        <v>13707</v>
      </c>
      <c r="B2756" s="1">
        <v>48</v>
      </c>
      <c r="C2756" s="1" t="str">
        <f ca="1">IFERROR(__xludf.DUMMYFUNCTION("GOOGLETRANSLATE(D2756,""en"",""pt"")"),"Grande")</f>
        <v>Grande</v>
      </c>
      <c r="D2756" s="3">
        <v>44030</v>
      </c>
      <c r="E2756" s="1">
        <v>6</v>
      </c>
      <c r="F2756" s="2" t="str">
        <f ca="1">IFERROR(__xludf.DUMMYFUNCTION("GOOGLETRANSLATE(I2756,""en"",""pt"")"),"Coalhada")</f>
        <v>Coalhada</v>
      </c>
      <c r="G2756" s="1" t="s">
        <v>13708</v>
      </c>
      <c r="H2756" s="4">
        <v>45557</v>
      </c>
      <c r="I2756" s="1" t="str">
        <f ca="1">IFERROR(__xludf.DUMMYFUNCTION("GOOGLETRANSLATE(O2756,""en"",""pt"")"),"7")</f>
        <v>7</v>
      </c>
      <c r="J2756" s="1" t="str">
        <f ca="1">IFERROR(__xludf.DUMMYFUNCTION("GOOGLETRANSLATE(Q2756,""en"",""pt"")"),"Refrigerado")</f>
        <v>Refrigerado</v>
      </c>
      <c r="K2756" s="3">
        <v>43984</v>
      </c>
      <c r="L2756" s="3">
        <v>43991</v>
      </c>
      <c r="M2756" s="1">
        <v>339</v>
      </c>
      <c r="N2756" s="6">
        <v>45345</v>
      </c>
      <c r="O2756" s="1" t="s">
        <v>13709</v>
      </c>
      <c r="P2756" s="1">
        <v>619</v>
      </c>
      <c r="Q2756" s="1" t="s">
        <v>11533</v>
      </c>
      <c r="R2756">
        <f t="shared" ca="1" si="43"/>
        <v>1</v>
      </c>
      <c r="S2756">
        <f t="shared" ca="1" si="43"/>
        <v>1</v>
      </c>
    </row>
    <row r="2757" spans="1:19" ht="13.2">
      <c r="A2757" s="1" t="s">
        <v>13710</v>
      </c>
      <c r="B2757" s="1">
        <v>81</v>
      </c>
      <c r="C2757" s="1" t="str">
        <f ca="1">IFERROR(__xludf.DUMMYFUNCTION("GOOGLETRANSLATE(D2757,""en"",""pt"")"),"Grande")</f>
        <v>Grande</v>
      </c>
      <c r="D2757" s="3">
        <v>44454</v>
      </c>
      <c r="E2757" s="1">
        <v>10</v>
      </c>
      <c r="F2757" s="2" t="str">
        <f ca="1">IFERROR(__xludf.DUMMYFUNCTION("GOOGLETRANSLATE(I2757,""en"",""pt"")"),"ghee")</f>
        <v>ghee</v>
      </c>
      <c r="G2757" s="1" t="s">
        <v>13711</v>
      </c>
      <c r="H2757" s="1" t="s">
        <v>13712</v>
      </c>
      <c r="I2757" s="1" t="str">
        <f ca="1">IFERROR(__xludf.DUMMYFUNCTION("GOOGLETRANSLATE(O2757,""en"",""pt"")"),"89")</f>
        <v>89</v>
      </c>
      <c r="J2757" s="1" t="str">
        <f ca="1">IFERROR(__xludf.DUMMYFUNCTION("GOOGLETRANSLATE(Q2757,""en"",""pt"")"),"Ambiente")</f>
        <v>Ambiente</v>
      </c>
      <c r="K2757" s="3">
        <v>44402</v>
      </c>
      <c r="L2757" s="3">
        <v>44491</v>
      </c>
      <c r="M2757" s="1">
        <v>123</v>
      </c>
      <c r="N2757" s="1" t="s">
        <v>13713</v>
      </c>
      <c r="O2757" s="5">
        <v>1354534</v>
      </c>
      <c r="P2757" s="1">
        <v>53</v>
      </c>
      <c r="Q2757" s="1" t="s">
        <v>13714</v>
      </c>
      <c r="R2757">
        <f t="shared" ca="1" si="43"/>
        <v>0</v>
      </c>
      <c r="S2757">
        <f t="shared" ca="1" si="43"/>
        <v>1</v>
      </c>
    </row>
    <row r="2758" spans="1:19" ht="13.2">
      <c r="A2758" s="1" t="s">
        <v>13715</v>
      </c>
      <c r="B2758" s="1">
        <v>28</v>
      </c>
      <c r="C2758" s="1" t="str">
        <f ca="1">IFERROR(__xludf.DUMMYFUNCTION("GOOGLETRANSLATE(D2758,""en"",""pt"")"),"Grande")</f>
        <v>Grande</v>
      </c>
      <c r="D2758" s="3">
        <v>44744</v>
      </c>
      <c r="E2758" s="1">
        <v>7</v>
      </c>
      <c r="F2758" s="2" t="str">
        <f ca="1">IFERROR(__xludf.DUMMYFUNCTION("GOOGLETRANSLATE(I2758,""en"",""pt"")"),"Lassi")</f>
        <v>Lassi</v>
      </c>
      <c r="G2758" s="1" t="s">
        <v>8729</v>
      </c>
      <c r="H2758" s="1" t="s">
        <v>2730</v>
      </c>
      <c r="I2758" s="1" t="str">
        <f ca="1">IFERROR(__xludf.DUMMYFUNCTION("GOOGLETRANSLATE(O2758,""en"",""pt"")"),"12")</f>
        <v>12</v>
      </c>
      <c r="J2758" s="1" t="str">
        <f ca="1">IFERROR(__xludf.DUMMYFUNCTION("GOOGLETRANSLATE(Q2758,""en"",""pt"")"),"Refrigerado")</f>
        <v>Refrigerado</v>
      </c>
      <c r="K2758" s="3">
        <v>44716</v>
      </c>
      <c r="L2758" s="3">
        <v>44728</v>
      </c>
      <c r="M2758" s="1">
        <v>79</v>
      </c>
      <c r="N2758" s="1" t="s">
        <v>11573</v>
      </c>
      <c r="O2758" s="1" t="s">
        <v>13716</v>
      </c>
      <c r="P2758" s="1">
        <v>8</v>
      </c>
      <c r="Q2758" s="1" t="s">
        <v>1584</v>
      </c>
      <c r="R2758">
        <f t="shared" ca="1" si="43"/>
        <v>1</v>
      </c>
      <c r="S2758">
        <f t="shared" ca="1" si="43"/>
        <v>0</v>
      </c>
    </row>
    <row r="2759" spans="1:19" ht="13.2">
      <c r="A2759" s="1" t="s">
        <v>13717</v>
      </c>
      <c r="B2759" s="1">
        <v>87</v>
      </c>
      <c r="C2759" s="1" t="str">
        <f ca="1">IFERROR(__xludf.DUMMYFUNCTION("GOOGLETRANSLATE(D2759,""en"",""pt"")"),"Grande")</f>
        <v>Grande</v>
      </c>
      <c r="D2759" s="3">
        <v>43583</v>
      </c>
      <c r="E2759" s="1">
        <v>1</v>
      </c>
      <c r="F2759" s="2" t="str">
        <f ca="1">IFERROR(__xludf.DUMMYFUNCTION("GOOGLETRANSLATE(I2759,""en"",""pt"")"),"Leite")</f>
        <v>Leite</v>
      </c>
      <c r="G2759" s="1" t="s">
        <v>13718</v>
      </c>
      <c r="H2759" s="1" t="s">
        <v>1113</v>
      </c>
      <c r="I2759" s="1" t="str">
        <f ca="1">IFERROR(__xludf.DUMMYFUNCTION("GOOGLETRANSLATE(O2759,""en"",""pt"")"),"2")</f>
        <v>2</v>
      </c>
      <c r="J2759" s="1" t="str">
        <f ca="1">IFERROR(__xludf.DUMMYFUNCTION("GOOGLETRANSLATE(Q2759,""en"",""pt"")"),"Pacote de polietileno")</f>
        <v>Pacote de polietileno</v>
      </c>
      <c r="K2759" s="3">
        <v>43565</v>
      </c>
      <c r="L2759" s="3">
        <v>43567</v>
      </c>
      <c r="M2759" s="1">
        <v>293</v>
      </c>
      <c r="N2759" s="1" t="s">
        <v>1416</v>
      </c>
      <c r="O2759" s="1" t="s">
        <v>13719</v>
      </c>
      <c r="P2759" s="1">
        <v>184</v>
      </c>
      <c r="Q2759" s="1" t="s">
        <v>13720</v>
      </c>
      <c r="R2759">
        <f t="shared" ca="1" si="43"/>
        <v>1</v>
      </c>
      <c r="S2759">
        <f t="shared" ca="1" si="43"/>
        <v>1</v>
      </c>
    </row>
    <row r="2760" spans="1:19" ht="13.2">
      <c r="A2760" s="1" t="s">
        <v>13721</v>
      </c>
      <c r="B2760" s="1">
        <v>19</v>
      </c>
      <c r="C2760" s="1" t="str">
        <f ca="1">IFERROR(__xludf.DUMMYFUNCTION("GOOGLETRANSLATE(D2760,""en"",""pt"")"),"Pequeno")</f>
        <v>Pequeno</v>
      </c>
      <c r="D2760" s="3">
        <v>44740</v>
      </c>
      <c r="E2760" s="1">
        <v>9</v>
      </c>
      <c r="F2760" s="2" t="str">
        <f ca="1">IFERROR(__xludf.DUMMYFUNCTION("GOOGLETRANSLATE(I2760,""en"",""pt"")"),"Painel")</f>
        <v>Painel</v>
      </c>
      <c r="G2760" s="1" t="s">
        <v>13722</v>
      </c>
      <c r="H2760" s="1" t="s">
        <v>8758</v>
      </c>
      <c r="I2760" s="1" t="str">
        <f ca="1">IFERROR(__xludf.DUMMYFUNCTION("GOOGLETRANSLATE(O2760,""en"",""pt"")"),"10")</f>
        <v>10</v>
      </c>
      <c r="J2760" s="1" t="str">
        <f ca="1">IFERROR(__xludf.DUMMYFUNCTION("GOOGLETRANSLATE(Q2760,""en"",""pt"")"),"Refrigerado")</f>
        <v>Refrigerado</v>
      </c>
      <c r="K2760" s="3">
        <v>44728</v>
      </c>
      <c r="L2760" s="3">
        <v>44738</v>
      </c>
      <c r="M2760" s="1">
        <v>182</v>
      </c>
      <c r="N2760" s="1" t="s">
        <v>13723</v>
      </c>
      <c r="O2760" s="1" t="s">
        <v>13724</v>
      </c>
      <c r="P2760" s="1">
        <v>369</v>
      </c>
      <c r="Q2760" s="1" t="s">
        <v>7272</v>
      </c>
      <c r="R2760">
        <f t="shared" ca="1" si="43"/>
        <v>0</v>
      </c>
      <c r="S2760">
        <f t="shared" ca="1" si="43"/>
        <v>1</v>
      </c>
    </row>
    <row r="2761" spans="1:19" ht="13.2">
      <c r="A2761" s="1" t="s">
        <v>13725</v>
      </c>
      <c r="B2761" s="1">
        <v>30</v>
      </c>
      <c r="C2761" s="1" t="str">
        <f ca="1">IFERROR(__xludf.DUMMYFUNCTION("GOOGLETRANSLATE(D2761,""en"",""pt"")"),"Grande")</f>
        <v>Grande</v>
      </c>
      <c r="D2761" s="3">
        <v>43878</v>
      </c>
      <c r="E2761" s="1">
        <v>8</v>
      </c>
      <c r="F2761" s="2" t="str">
        <f ca="1">IFERROR(__xludf.DUMMYFUNCTION("GOOGLETRANSLATE(I2761,""en"",""pt"")"),"Soro de leite coalhado")</f>
        <v>Soro de leite coalhado</v>
      </c>
      <c r="G2761" s="1" t="s">
        <v>13726</v>
      </c>
      <c r="H2761" s="1" t="s">
        <v>5416</v>
      </c>
      <c r="I2761" s="1" t="str">
        <f ca="1">IFERROR(__xludf.DUMMYFUNCTION("GOOGLETRANSLATE(O2761,""en"",""pt"")"),"11")</f>
        <v>11</v>
      </c>
      <c r="J2761" s="1" t="str">
        <f ca="1">IFERROR(__xludf.DUMMYFUNCTION("GOOGLETRANSLATE(Q2761,""en"",""pt"")"),"Refrigerado")</f>
        <v>Refrigerado</v>
      </c>
      <c r="K2761" s="3">
        <v>43844</v>
      </c>
      <c r="L2761" s="3">
        <v>43855</v>
      </c>
      <c r="M2761" s="1">
        <v>427</v>
      </c>
      <c r="N2761" s="1" t="s">
        <v>8393</v>
      </c>
      <c r="O2761" s="1" t="s">
        <v>13727</v>
      </c>
      <c r="P2761" s="1">
        <v>387</v>
      </c>
      <c r="Q2761" s="1" t="s">
        <v>804</v>
      </c>
      <c r="R2761">
        <f t="shared" ca="1" si="43"/>
        <v>0</v>
      </c>
      <c r="S2761">
        <f t="shared" ca="1" si="43"/>
        <v>0</v>
      </c>
    </row>
    <row r="2762" spans="1:19" ht="13.2">
      <c r="A2762" s="1" t="s">
        <v>13728</v>
      </c>
      <c r="B2762" s="1">
        <v>20</v>
      </c>
      <c r="C2762" s="1" t="str">
        <f ca="1">IFERROR(__xludf.DUMMYFUNCTION("GOOGLETRANSLATE(D2762,""en"",""pt"")"),"Pequeno")</f>
        <v>Pequeno</v>
      </c>
      <c r="D2762" s="3">
        <v>44579</v>
      </c>
      <c r="E2762" s="1">
        <v>1</v>
      </c>
      <c r="F2762" s="2" t="str">
        <f ca="1">IFERROR(__xludf.DUMMYFUNCTION("GOOGLETRANSLATE(I2762,""en"",""pt"")"),"Leite")</f>
        <v>Leite</v>
      </c>
      <c r="G2762" s="1" t="s">
        <v>319</v>
      </c>
      <c r="H2762" s="1" t="s">
        <v>3387</v>
      </c>
      <c r="I2762" s="1" t="str">
        <f ca="1">IFERROR(__xludf.DUMMYFUNCTION("GOOGLETRANSLATE(O2762,""en"",""pt"")"),"2")</f>
        <v>2</v>
      </c>
      <c r="J2762" s="1" t="str">
        <f ca="1">IFERROR(__xludf.DUMMYFUNCTION("GOOGLETRANSLATE(Q2762,""en"",""pt"")"),"Pacote de polietileno")</f>
        <v>Pacote de polietileno</v>
      </c>
      <c r="K2762" s="3">
        <v>44564</v>
      </c>
      <c r="L2762" s="3">
        <v>44566</v>
      </c>
      <c r="M2762" s="1">
        <v>48</v>
      </c>
      <c r="N2762" s="1" t="s">
        <v>13729</v>
      </c>
      <c r="O2762" s="1" t="s">
        <v>13730</v>
      </c>
      <c r="P2762" s="1">
        <v>16</v>
      </c>
      <c r="Q2762" s="1" t="s">
        <v>10416</v>
      </c>
      <c r="R2762">
        <f t="shared" ca="1" si="43"/>
        <v>0</v>
      </c>
      <c r="S2762">
        <f t="shared" ca="1" si="43"/>
        <v>0</v>
      </c>
    </row>
    <row r="2763" spans="1:19" ht="13.2">
      <c r="A2763" s="1" t="s">
        <v>13731</v>
      </c>
      <c r="B2763" s="1">
        <v>49</v>
      </c>
      <c r="C2763" s="1" t="str">
        <f ca="1">IFERROR(__xludf.DUMMYFUNCTION("GOOGLETRANSLATE(D2763,""en"",""pt"")"),"Grande")</f>
        <v>Grande</v>
      </c>
      <c r="D2763" s="3">
        <v>44838</v>
      </c>
      <c r="E2763" s="1">
        <v>5</v>
      </c>
      <c r="F2763" s="2" t="str">
        <f ca="1">IFERROR(__xludf.DUMMYFUNCTION("GOOGLETRANSLATE(I2763,""en"",""pt"")"),"Sorvete")</f>
        <v>Sorvete</v>
      </c>
      <c r="G2763" s="1" t="s">
        <v>13732</v>
      </c>
      <c r="H2763" s="1" t="s">
        <v>12667</v>
      </c>
      <c r="I2763" s="1" t="str">
        <f ca="1">IFERROR(__xludf.DUMMYFUNCTION("GOOGLETRANSLATE(O2763,""en"",""pt"")"),"29")</f>
        <v>29</v>
      </c>
      <c r="J2763" s="1" t="str">
        <f ca="1">IFERROR(__xludf.DUMMYFUNCTION("GOOGLETRANSLATE(Q2763,""en"",""pt"")"),"Congeladas")</f>
        <v>Congeladas</v>
      </c>
      <c r="K2763" s="3">
        <v>44829</v>
      </c>
      <c r="L2763" s="3">
        <v>44858</v>
      </c>
      <c r="M2763" s="1">
        <v>388</v>
      </c>
      <c r="N2763" s="1" t="s">
        <v>13733</v>
      </c>
      <c r="O2763" s="1" t="s">
        <v>13734</v>
      </c>
      <c r="P2763" s="1">
        <v>313</v>
      </c>
      <c r="Q2763" s="1" t="s">
        <v>13338</v>
      </c>
      <c r="R2763">
        <f t="shared" ca="1" si="43"/>
        <v>0</v>
      </c>
      <c r="S2763">
        <f t="shared" ca="1" si="43"/>
        <v>0</v>
      </c>
    </row>
    <row r="2764" spans="1:19" ht="13.2">
      <c r="A2764" s="1" t="s">
        <v>13735</v>
      </c>
      <c r="B2764" s="1">
        <v>48</v>
      </c>
      <c r="C2764" s="1" t="str">
        <f ca="1">IFERROR(__xludf.DUMMYFUNCTION("GOOGLETRANSLATE(D2764,""en"",""pt"")"),"Médio")</f>
        <v>Médio</v>
      </c>
      <c r="D2764" s="3">
        <v>44096</v>
      </c>
      <c r="E2764" s="1">
        <v>5</v>
      </c>
      <c r="F2764" s="2" t="str">
        <f ca="1">IFERROR(__xludf.DUMMYFUNCTION("GOOGLETRANSLATE(I2764,""en"",""pt"")"),"Sorvete")</f>
        <v>Sorvete</v>
      </c>
      <c r="G2764" s="1" t="s">
        <v>13736</v>
      </c>
      <c r="H2764" s="1" t="s">
        <v>12964</v>
      </c>
      <c r="I2764" s="1" t="str">
        <f ca="1">IFERROR(__xludf.DUMMYFUNCTION("GOOGLETRANSLATE(O2764,""en"",""pt"")"),"22")</f>
        <v>22</v>
      </c>
      <c r="J2764" s="1" t="str">
        <f ca="1">IFERROR(__xludf.DUMMYFUNCTION("GOOGLETRANSLATE(Q2764,""en"",""pt"")"),"Congeladas")</f>
        <v>Congeladas</v>
      </c>
      <c r="K2764" s="3">
        <v>44057</v>
      </c>
      <c r="L2764" s="3">
        <v>44079</v>
      </c>
      <c r="M2764" s="1">
        <v>91</v>
      </c>
      <c r="N2764" s="1" t="s">
        <v>13737</v>
      </c>
      <c r="O2764" s="1" t="s">
        <v>13738</v>
      </c>
      <c r="P2764" s="1">
        <v>838</v>
      </c>
      <c r="Q2764" s="1" t="s">
        <v>13739</v>
      </c>
      <c r="R2764">
        <f t="shared" ca="1" si="43"/>
        <v>1</v>
      </c>
      <c r="S2764">
        <f t="shared" ca="1" si="43"/>
        <v>0</v>
      </c>
    </row>
    <row r="2765" spans="1:19" ht="13.2">
      <c r="A2765" s="1" t="s">
        <v>13740</v>
      </c>
      <c r="B2765" s="1">
        <v>19</v>
      </c>
      <c r="C2765" s="1" t="str">
        <f ca="1">IFERROR(__xludf.DUMMYFUNCTION("GOOGLETRANSLATE(D2765,""en"",""pt"")"),"Médio")</f>
        <v>Médio</v>
      </c>
      <c r="D2765" s="3">
        <v>43848</v>
      </c>
      <c r="E2765" s="1">
        <v>8</v>
      </c>
      <c r="F2765" s="2" t="str">
        <f ca="1">IFERROR(__xludf.DUMMYFUNCTION("GOOGLETRANSLATE(I2765,""en"",""pt"")"),"Soro de leite coalhado")</f>
        <v>Soro de leite coalhado</v>
      </c>
      <c r="G2765" s="1" t="s">
        <v>755</v>
      </c>
      <c r="H2765" s="1" t="s">
        <v>13741</v>
      </c>
      <c r="I2765" s="1" t="str">
        <f ca="1">IFERROR(__xludf.DUMMYFUNCTION("GOOGLETRANSLATE(O2765,""en"",""pt"")"),"10")</f>
        <v>10</v>
      </c>
      <c r="J2765" s="1" t="str">
        <f ca="1">IFERROR(__xludf.DUMMYFUNCTION("GOOGLETRANSLATE(Q2765,""en"",""pt"")"),"Refrigerado")</f>
        <v>Refrigerado</v>
      </c>
      <c r="K2765" s="3">
        <v>43798</v>
      </c>
      <c r="L2765" s="3">
        <v>43808</v>
      </c>
      <c r="M2765" s="1">
        <v>13</v>
      </c>
      <c r="N2765" s="1" t="s">
        <v>13742</v>
      </c>
      <c r="O2765" s="1" t="s">
        <v>13743</v>
      </c>
      <c r="P2765" s="1">
        <v>62</v>
      </c>
      <c r="Q2765" s="1" t="s">
        <v>13744</v>
      </c>
      <c r="R2765">
        <f t="shared" ca="1" si="43"/>
        <v>0</v>
      </c>
      <c r="S2765">
        <f t="shared" ca="1" si="43"/>
        <v>0</v>
      </c>
    </row>
    <row r="2766" spans="1:19" ht="13.2">
      <c r="A2766" s="1" t="s">
        <v>13745</v>
      </c>
      <c r="B2766" s="1">
        <v>35</v>
      </c>
      <c r="C2766" s="1" t="str">
        <f ca="1">IFERROR(__xludf.DUMMYFUNCTION("GOOGLETRANSLATE(D2766,""en"",""pt"")"),"Grande")</f>
        <v>Grande</v>
      </c>
      <c r="D2766" s="3">
        <v>43851</v>
      </c>
      <c r="E2766" s="1">
        <v>9</v>
      </c>
      <c r="F2766" s="2" t="str">
        <f ca="1">IFERROR(__xludf.DUMMYFUNCTION("GOOGLETRANSLATE(I2766,""en"",""pt"")"),"Painel")</f>
        <v>Painel</v>
      </c>
      <c r="G2766" s="1" t="s">
        <v>694</v>
      </c>
      <c r="H2766" s="1" t="s">
        <v>5078</v>
      </c>
      <c r="I2766" s="1" t="str">
        <f ca="1">IFERROR(__xludf.DUMMYFUNCTION("GOOGLETRANSLATE(O2766,""en"",""pt"")"),"7")</f>
        <v>7</v>
      </c>
      <c r="J2766" s="1" t="str">
        <f ca="1">IFERROR(__xludf.DUMMYFUNCTION("GOOGLETRANSLATE(Q2766,""en"",""pt"")"),"Refrigerado")</f>
        <v>Refrigerado</v>
      </c>
      <c r="K2766" s="3">
        <v>43817</v>
      </c>
      <c r="L2766" s="3">
        <v>43824</v>
      </c>
      <c r="M2766" s="1">
        <v>477</v>
      </c>
      <c r="N2766" s="1" t="s">
        <v>5089</v>
      </c>
      <c r="O2766" s="1" t="s">
        <v>13746</v>
      </c>
      <c r="P2766" s="1">
        <v>492</v>
      </c>
      <c r="Q2766" s="1" t="s">
        <v>5464</v>
      </c>
      <c r="R2766">
        <f t="shared" ca="1" si="43"/>
        <v>0</v>
      </c>
      <c r="S2766">
        <f t="shared" ca="1" si="43"/>
        <v>1</v>
      </c>
    </row>
    <row r="2767" spans="1:19" ht="13.2">
      <c r="A2767" s="1" t="s">
        <v>13747</v>
      </c>
      <c r="B2767" s="1">
        <v>46</v>
      </c>
      <c r="C2767" s="1" t="str">
        <f ca="1">IFERROR(__xludf.DUMMYFUNCTION("GOOGLETRANSLATE(D2767,""en"",""pt"")"),"Grande")</f>
        <v>Grande</v>
      </c>
      <c r="D2767" s="3">
        <v>43874</v>
      </c>
      <c r="E2767" s="1">
        <v>9</v>
      </c>
      <c r="F2767" s="2" t="str">
        <f ca="1">IFERROR(__xludf.DUMMYFUNCTION("GOOGLETRANSLATE(I2767,""en"",""pt"")"),"Painel")</f>
        <v>Painel</v>
      </c>
      <c r="G2767" s="1" t="s">
        <v>13748</v>
      </c>
      <c r="H2767" s="1" t="s">
        <v>13749</v>
      </c>
      <c r="I2767" s="1" t="str">
        <f ca="1">IFERROR(__xludf.DUMMYFUNCTION("GOOGLETRANSLATE(O2767,""en"",""pt"")"),"12")</f>
        <v>12</v>
      </c>
      <c r="J2767" s="1" t="str">
        <f ca="1">IFERROR(__xludf.DUMMYFUNCTION("GOOGLETRANSLATE(Q2767,""en"",""pt"")"),"Refrigerado")</f>
        <v>Refrigerado</v>
      </c>
      <c r="K2767" s="3">
        <v>43832</v>
      </c>
      <c r="L2767" s="3">
        <v>43844</v>
      </c>
      <c r="M2767" s="1">
        <v>292</v>
      </c>
      <c r="N2767" s="1" t="s">
        <v>6495</v>
      </c>
      <c r="O2767" s="1" t="s">
        <v>13750</v>
      </c>
      <c r="P2767" s="1">
        <v>415</v>
      </c>
      <c r="Q2767" s="1" t="s">
        <v>11132</v>
      </c>
      <c r="R2767">
        <f t="shared" ca="1" si="43"/>
        <v>0</v>
      </c>
      <c r="S2767">
        <f t="shared" ca="1" si="43"/>
        <v>1</v>
      </c>
    </row>
    <row r="2768" spans="1:19" ht="13.2">
      <c r="A2768" s="1" t="s">
        <v>12040</v>
      </c>
      <c r="B2768" s="1">
        <v>73</v>
      </c>
      <c r="C2768" s="1" t="str">
        <f ca="1">IFERROR(__xludf.DUMMYFUNCTION("GOOGLETRANSLATE(D2768,""en"",""pt"")"),"Grande")</f>
        <v>Grande</v>
      </c>
      <c r="D2768" s="3">
        <v>44280</v>
      </c>
      <c r="E2768" s="1">
        <v>8</v>
      </c>
      <c r="F2768" s="2" t="str">
        <f ca="1">IFERROR(__xludf.DUMMYFUNCTION("GOOGLETRANSLATE(I2768,""en"",""pt"")"),"Soro de leite coalhado")</f>
        <v>Soro de leite coalhado</v>
      </c>
      <c r="G2768" s="1" t="s">
        <v>12686</v>
      </c>
      <c r="H2768" s="1" t="s">
        <v>9986</v>
      </c>
      <c r="I2768" s="1" t="str">
        <f ca="1">IFERROR(__xludf.DUMMYFUNCTION("GOOGLETRANSLATE(O2768,""en"",""pt"")"),"13")</f>
        <v>13</v>
      </c>
      <c r="J2768" s="1" t="str">
        <f ca="1">IFERROR(__xludf.DUMMYFUNCTION("GOOGLETRANSLATE(Q2768,""en"",""pt"")"),"Refrigerado")</f>
        <v>Refrigerado</v>
      </c>
      <c r="K2768" s="3">
        <v>44255</v>
      </c>
      <c r="L2768" s="3">
        <v>44268</v>
      </c>
      <c r="M2768" s="1">
        <v>142</v>
      </c>
      <c r="N2768" s="1" t="s">
        <v>9083</v>
      </c>
      <c r="O2768" s="5">
        <v>13940</v>
      </c>
      <c r="P2768" s="1">
        <v>40</v>
      </c>
      <c r="Q2768" s="1" t="s">
        <v>13751</v>
      </c>
      <c r="R2768">
        <f t="shared" ca="1" si="43"/>
        <v>0</v>
      </c>
      <c r="S2768">
        <f t="shared" ca="1" si="43"/>
        <v>1</v>
      </c>
    </row>
    <row r="2769" spans="1:19" ht="13.2">
      <c r="A2769" s="1" t="s">
        <v>13752</v>
      </c>
      <c r="B2769" s="1">
        <v>85</v>
      </c>
      <c r="C2769" s="1" t="str">
        <f ca="1">IFERROR(__xludf.DUMMYFUNCTION("GOOGLETRANSLATE(D2769,""en"",""pt"")"),"Pequeno")</f>
        <v>Pequeno</v>
      </c>
      <c r="D2769" s="3">
        <v>44540</v>
      </c>
      <c r="E2769" s="1">
        <v>5</v>
      </c>
      <c r="F2769" s="2" t="str">
        <f ca="1">IFERROR(__xludf.DUMMYFUNCTION("GOOGLETRANSLATE(I2769,""en"",""pt"")"),"Sorvete")</f>
        <v>Sorvete</v>
      </c>
      <c r="G2769" s="1" t="s">
        <v>13753</v>
      </c>
      <c r="H2769" s="1" t="s">
        <v>8513</v>
      </c>
      <c r="I2769" s="1" t="str">
        <f ca="1">IFERROR(__xludf.DUMMYFUNCTION("GOOGLETRANSLATE(O2769,""en"",""pt"")"),"28")</f>
        <v>28</v>
      </c>
      <c r="J2769" s="1" t="str">
        <f ca="1">IFERROR(__xludf.DUMMYFUNCTION("GOOGLETRANSLATE(Q2769,""en"",""pt"")"),"Congeladas")</f>
        <v>Congeladas</v>
      </c>
      <c r="K2769" s="3">
        <v>44502</v>
      </c>
      <c r="L2769" s="3">
        <v>44530</v>
      </c>
      <c r="M2769" s="1">
        <v>282</v>
      </c>
      <c r="N2769" s="1" t="s">
        <v>13754</v>
      </c>
      <c r="O2769" s="1" t="s">
        <v>13755</v>
      </c>
      <c r="P2769" s="1">
        <v>435</v>
      </c>
      <c r="Q2769" s="4">
        <v>45402</v>
      </c>
      <c r="R2769">
        <f t="shared" ca="1" si="43"/>
        <v>1</v>
      </c>
      <c r="S2769">
        <f t="shared" ca="1" si="43"/>
        <v>1</v>
      </c>
    </row>
    <row r="2770" spans="1:19" ht="13.2">
      <c r="A2770" s="1" t="s">
        <v>13756</v>
      </c>
      <c r="B2770" s="1">
        <v>76</v>
      </c>
      <c r="C2770" s="1" t="str">
        <f ca="1">IFERROR(__xludf.DUMMYFUNCTION("GOOGLETRANSLATE(D2770,""en"",""pt"")"),"Pequeno")</f>
        <v>Pequeno</v>
      </c>
      <c r="D2770" s="3">
        <v>44393</v>
      </c>
      <c r="E2770" s="1">
        <v>5</v>
      </c>
      <c r="F2770" s="2" t="str">
        <f ca="1">IFERROR(__xludf.DUMMYFUNCTION("GOOGLETRANSLATE(I2770,""en"",""pt"")"),"Sorvete")</f>
        <v>Sorvete</v>
      </c>
      <c r="G2770" s="1" t="s">
        <v>13757</v>
      </c>
      <c r="H2770" s="1" t="s">
        <v>6105</v>
      </c>
      <c r="I2770" s="1" t="str">
        <f ca="1">IFERROR(__xludf.DUMMYFUNCTION("GOOGLETRANSLATE(O2770,""en"",""pt"")"),"24")</f>
        <v>24</v>
      </c>
      <c r="J2770" s="1" t="str">
        <f ca="1">IFERROR(__xludf.DUMMYFUNCTION("GOOGLETRANSLATE(Q2770,""en"",""pt"")"),"Congeladas")</f>
        <v>Congeladas</v>
      </c>
      <c r="K2770" s="3">
        <v>44364</v>
      </c>
      <c r="L2770" s="3">
        <v>44388</v>
      </c>
      <c r="M2770" s="1">
        <v>362</v>
      </c>
      <c r="N2770" s="1" t="s">
        <v>13030</v>
      </c>
      <c r="O2770" s="1" t="s">
        <v>13758</v>
      </c>
      <c r="P2770" s="1">
        <v>364</v>
      </c>
      <c r="Q2770" s="1" t="s">
        <v>12416</v>
      </c>
      <c r="R2770">
        <f t="shared" ca="1" si="43"/>
        <v>0</v>
      </c>
      <c r="S2770">
        <f t="shared" ca="1" si="43"/>
        <v>1</v>
      </c>
    </row>
    <row r="2771" spans="1:19" ht="13.2">
      <c r="A2771" s="1" t="s">
        <v>13759</v>
      </c>
      <c r="B2771" s="1">
        <v>81</v>
      </c>
      <c r="C2771" s="1" t="str">
        <f ca="1">IFERROR(__xludf.DUMMYFUNCTION("GOOGLETRANSLATE(D2771,""en"",""pt"")"),"Médio")</f>
        <v>Médio</v>
      </c>
      <c r="D2771" s="3">
        <v>44089</v>
      </c>
      <c r="E2771" s="1">
        <v>10</v>
      </c>
      <c r="F2771" s="2" t="str">
        <f ca="1">IFERROR(__xludf.DUMMYFUNCTION("GOOGLETRANSLATE(I2771,""en"",""pt"")"),"ghee")</f>
        <v>ghee</v>
      </c>
      <c r="G2771" s="1" t="s">
        <v>13760</v>
      </c>
      <c r="H2771" s="1" t="s">
        <v>1791</v>
      </c>
      <c r="I2771" s="1" t="str">
        <f ca="1">IFERROR(__xludf.DUMMYFUNCTION("GOOGLETRANSLATE(O2771,""en"",""pt"")"),"77")</f>
        <v>77</v>
      </c>
      <c r="J2771" s="1" t="str">
        <f ca="1">IFERROR(__xludf.DUMMYFUNCTION("GOOGLETRANSLATE(Q2771,""en"",""pt"")"),"Ambiente")</f>
        <v>Ambiente</v>
      </c>
      <c r="K2771" s="3">
        <v>44056</v>
      </c>
      <c r="L2771" s="3">
        <v>44133</v>
      </c>
      <c r="M2771" s="1">
        <v>109</v>
      </c>
      <c r="N2771" s="1" t="s">
        <v>24</v>
      </c>
      <c r="O2771" s="1" t="s">
        <v>13761</v>
      </c>
      <c r="P2771" s="1">
        <v>819</v>
      </c>
      <c r="Q2771" s="1" t="s">
        <v>13762</v>
      </c>
      <c r="R2771">
        <f t="shared" ca="1" si="43"/>
        <v>0</v>
      </c>
      <c r="S2771">
        <f t="shared" ca="1" si="43"/>
        <v>0</v>
      </c>
    </row>
    <row r="2772" spans="1:19" ht="13.2">
      <c r="A2772" s="1" t="s">
        <v>13763</v>
      </c>
      <c r="B2772" s="1">
        <v>98</v>
      </c>
      <c r="C2772" s="1" t="str">
        <f ca="1">IFERROR(__xludf.DUMMYFUNCTION("GOOGLETRANSLATE(D2772,""en"",""pt"")"),"Pequeno")</f>
        <v>Pequeno</v>
      </c>
      <c r="D2772" s="3">
        <v>44677</v>
      </c>
      <c r="E2772" s="1">
        <v>5</v>
      </c>
      <c r="F2772" s="2" t="str">
        <f ca="1">IFERROR(__xludf.DUMMYFUNCTION("GOOGLETRANSLATE(I2772,""en"",""pt"")"),"Sorvete")</f>
        <v>Sorvete</v>
      </c>
      <c r="G2772" s="1" t="s">
        <v>4030</v>
      </c>
      <c r="H2772" s="1" t="s">
        <v>4052</v>
      </c>
      <c r="I2772" s="1" t="str">
        <f ca="1">IFERROR(__xludf.DUMMYFUNCTION("GOOGLETRANSLATE(O2772,""en"",""pt"")"),"22")</f>
        <v>22</v>
      </c>
      <c r="J2772" s="1" t="str">
        <f ca="1">IFERROR(__xludf.DUMMYFUNCTION("GOOGLETRANSLATE(Q2772,""en"",""pt"")"),"Congeladas")</f>
        <v>Congeladas</v>
      </c>
      <c r="K2772" s="3">
        <v>44666</v>
      </c>
      <c r="L2772" s="3">
        <v>44688</v>
      </c>
      <c r="M2772" s="1">
        <v>28</v>
      </c>
      <c r="N2772" s="1" t="s">
        <v>13094</v>
      </c>
      <c r="O2772" s="5">
        <v>175774</v>
      </c>
      <c r="P2772" s="1">
        <v>6</v>
      </c>
      <c r="Q2772" s="1" t="s">
        <v>6011</v>
      </c>
      <c r="R2772">
        <f t="shared" ca="1" si="43"/>
        <v>1</v>
      </c>
      <c r="S2772">
        <f t="shared" ca="1" si="43"/>
        <v>0</v>
      </c>
    </row>
    <row r="2773" spans="1:19" ht="13.2">
      <c r="A2773" s="1" t="s">
        <v>13764</v>
      </c>
      <c r="B2773" s="1">
        <v>74</v>
      </c>
      <c r="C2773" s="1" t="str">
        <f ca="1">IFERROR(__xludf.DUMMYFUNCTION("GOOGLETRANSLATE(D2773,""en"",""pt"")"),"Médio")</f>
        <v>Médio</v>
      </c>
      <c r="D2773" s="3">
        <v>44587</v>
      </c>
      <c r="E2773" s="1">
        <v>6</v>
      </c>
      <c r="F2773" s="2" t="str">
        <f ca="1">IFERROR(__xludf.DUMMYFUNCTION("GOOGLETRANSLATE(I2773,""en"",""pt"")"),"Coalhada")</f>
        <v>Coalhada</v>
      </c>
      <c r="G2773" s="1" t="s">
        <v>13765</v>
      </c>
      <c r="H2773" s="1" t="s">
        <v>13766</v>
      </c>
      <c r="I2773" s="1" t="str">
        <f ca="1">IFERROR(__xludf.DUMMYFUNCTION("GOOGLETRANSLATE(O2773,""en"",""pt"")"),"7")</f>
        <v>7</v>
      </c>
      <c r="J2773" s="1" t="str">
        <f ca="1">IFERROR(__xludf.DUMMYFUNCTION("GOOGLETRANSLATE(Q2773,""en"",""pt"")"),"Refrigerado")</f>
        <v>Refrigerado</v>
      </c>
      <c r="K2773" s="3">
        <v>44574</v>
      </c>
      <c r="L2773" s="3">
        <v>44581</v>
      </c>
      <c r="M2773" s="1">
        <v>553</v>
      </c>
      <c r="N2773" s="1" t="s">
        <v>13767</v>
      </c>
      <c r="O2773" s="1" t="s">
        <v>13768</v>
      </c>
      <c r="P2773" s="1">
        <v>222</v>
      </c>
      <c r="Q2773" s="1" t="s">
        <v>13769</v>
      </c>
      <c r="R2773">
        <f t="shared" ca="1" si="43"/>
        <v>1</v>
      </c>
      <c r="S2773">
        <f t="shared" ca="1" si="43"/>
        <v>0</v>
      </c>
    </row>
    <row r="2774" spans="1:19" ht="13.2">
      <c r="A2774" s="1" t="s">
        <v>13770</v>
      </c>
      <c r="B2774" s="1">
        <v>46</v>
      </c>
      <c r="C2774" s="1" t="str">
        <f ca="1">IFERROR(__xludf.DUMMYFUNCTION("GOOGLETRANSLATE(D2774,""en"",""pt"")"),"Pequeno")</f>
        <v>Pequeno</v>
      </c>
      <c r="D2774" s="3">
        <v>43792</v>
      </c>
      <c r="E2774" s="1">
        <v>7</v>
      </c>
      <c r="F2774" s="2" t="str">
        <f ca="1">IFERROR(__xludf.DUMMYFUNCTION("GOOGLETRANSLATE(I2774,""en"",""pt"")"),"Lassi")</f>
        <v>Lassi</v>
      </c>
      <c r="G2774" s="1" t="s">
        <v>13771</v>
      </c>
      <c r="H2774" s="1" t="s">
        <v>9467</v>
      </c>
      <c r="I2774" s="1" t="str">
        <f ca="1">IFERROR(__xludf.DUMMYFUNCTION("GOOGLETRANSLATE(O2774,""en"",""pt"")"),"13")</f>
        <v>13</v>
      </c>
      <c r="J2774" s="1" t="str">
        <f ca="1">IFERROR(__xludf.DUMMYFUNCTION("GOOGLETRANSLATE(Q2774,""en"",""pt"")"),"Refrigerado")</f>
        <v>Refrigerado</v>
      </c>
      <c r="K2774" s="3">
        <v>43739</v>
      </c>
      <c r="L2774" s="3">
        <v>43752</v>
      </c>
      <c r="M2774" s="1">
        <v>80</v>
      </c>
      <c r="N2774" s="1" t="s">
        <v>13772</v>
      </c>
      <c r="O2774" s="5">
        <v>1218117</v>
      </c>
      <c r="P2774" s="1">
        <v>86</v>
      </c>
      <c r="Q2774" s="1" t="s">
        <v>13774</v>
      </c>
      <c r="R2774">
        <f t="shared" ca="1" si="43"/>
        <v>1</v>
      </c>
      <c r="S2774">
        <f t="shared" ca="1" si="43"/>
        <v>1</v>
      </c>
    </row>
    <row r="2775" spans="1:19" ht="13.2">
      <c r="A2775" s="1" t="s">
        <v>13775</v>
      </c>
      <c r="B2775" s="1">
        <v>96</v>
      </c>
      <c r="C2775" s="1" t="str">
        <f ca="1">IFERROR(__xludf.DUMMYFUNCTION("GOOGLETRANSLATE(D2775,""en"",""pt"")"),"Médio")</f>
        <v>Médio</v>
      </c>
      <c r="D2775" s="3">
        <v>44588</v>
      </c>
      <c r="E2775" s="1">
        <v>8</v>
      </c>
      <c r="F2775" s="2" t="str">
        <f ca="1">IFERROR(__xludf.DUMMYFUNCTION("GOOGLETRANSLATE(I2775,""en"",""pt"")"),"Soro de leite coalhado")</f>
        <v>Soro de leite coalhado</v>
      </c>
      <c r="G2775" s="1" t="s">
        <v>13776</v>
      </c>
      <c r="H2775" s="1" t="s">
        <v>13777</v>
      </c>
      <c r="I2775" s="1" t="str">
        <f ca="1">IFERROR(__xludf.DUMMYFUNCTION("GOOGLETRANSLATE(O2775,""en"",""pt"")"),"10")</f>
        <v>10</v>
      </c>
      <c r="J2775" s="1" t="str">
        <f ca="1">IFERROR(__xludf.DUMMYFUNCTION("GOOGLETRANSLATE(Q2775,""en"",""pt"")"),"Refrigerado")</f>
        <v>Refrigerado</v>
      </c>
      <c r="K2775" s="3">
        <v>44557</v>
      </c>
      <c r="L2775" s="3">
        <v>44567</v>
      </c>
      <c r="M2775" s="1">
        <v>407</v>
      </c>
      <c r="N2775" s="1" t="s">
        <v>1752</v>
      </c>
      <c r="O2775" s="1" t="s">
        <v>13778</v>
      </c>
      <c r="P2775" s="1">
        <v>590</v>
      </c>
      <c r="Q2775" s="1" t="s">
        <v>13780</v>
      </c>
      <c r="R2775">
        <f t="shared" ca="1" si="43"/>
        <v>0</v>
      </c>
      <c r="S2775">
        <f t="shared" ca="1" si="43"/>
        <v>0</v>
      </c>
    </row>
    <row r="2776" spans="1:19" ht="13.2">
      <c r="A2776" s="1" t="s">
        <v>13781</v>
      </c>
      <c r="B2776" s="1">
        <v>92</v>
      </c>
      <c r="C2776" s="1" t="str">
        <f ca="1">IFERROR(__xludf.DUMMYFUNCTION("GOOGLETRANSLATE(D2776,""en"",""pt"")"),"Pequeno")</f>
        <v>Pequeno</v>
      </c>
      <c r="D2776" s="3">
        <v>43965</v>
      </c>
      <c r="E2776" s="1">
        <v>1</v>
      </c>
      <c r="F2776" s="2" t="str">
        <f ca="1">IFERROR(__xludf.DUMMYFUNCTION("GOOGLETRANSLATE(I2776,""en"",""pt"")"),"Leite")</f>
        <v>Leite</v>
      </c>
      <c r="G2776" s="1" t="s">
        <v>13782</v>
      </c>
      <c r="H2776" s="6">
        <v>45565</v>
      </c>
      <c r="I2776" s="1" t="str">
        <f ca="1">IFERROR(__xludf.DUMMYFUNCTION("GOOGLETRANSLATE(O2776,""en"",""pt"")"),"1")</f>
        <v>1</v>
      </c>
      <c r="J2776" s="1" t="str">
        <f ca="1">IFERROR(__xludf.DUMMYFUNCTION("GOOGLETRANSLATE(Q2776,""en"",""pt"")"),"Pacote de polietileno")</f>
        <v>Pacote de polietileno</v>
      </c>
      <c r="K2776" s="3">
        <v>43906</v>
      </c>
      <c r="L2776" s="3">
        <v>43907</v>
      </c>
      <c r="M2776" s="1">
        <v>281</v>
      </c>
      <c r="N2776" s="1" t="s">
        <v>13783</v>
      </c>
      <c r="O2776" s="1" t="s">
        <v>13784</v>
      </c>
      <c r="P2776" s="1">
        <v>445</v>
      </c>
      <c r="Q2776" s="1" t="s">
        <v>13785</v>
      </c>
      <c r="R2776">
        <f t="shared" ca="1" si="43"/>
        <v>0</v>
      </c>
      <c r="S2776">
        <f t="shared" ca="1" si="43"/>
        <v>0</v>
      </c>
    </row>
    <row r="2777" spans="1:19" ht="13.2">
      <c r="A2777" s="1" t="s">
        <v>13786</v>
      </c>
      <c r="B2777" s="1">
        <v>34</v>
      </c>
      <c r="C2777" s="1" t="str">
        <f ca="1">IFERROR(__xludf.DUMMYFUNCTION("GOOGLETRANSLATE(D2777,""en"",""pt"")"),"Pequeno")</f>
        <v>Pequeno</v>
      </c>
      <c r="D2777" s="3">
        <v>44812</v>
      </c>
      <c r="E2777" s="1">
        <v>2</v>
      </c>
      <c r="F2777" s="2" t="str">
        <f ca="1">IFERROR(__xludf.DUMMYFUNCTION("GOOGLETRANSLATE(I2777,""en"",""pt"")"),"Manteiga")</f>
        <v>Manteiga</v>
      </c>
      <c r="G2777" s="1" t="s">
        <v>13787</v>
      </c>
      <c r="H2777" s="1" t="s">
        <v>9404</v>
      </c>
      <c r="I2777" s="1" t="str">
        <f ca="1">IFERROR(__xludf.DUMMYFUNCTION("GOOGLETRANSLATE(O2777,""en"",""pt"")"),"40")</f>
        <v>40</v>
      </c>
      <c r="J2777" s="1" t="str">
        <f ca="1">IFERROR(__xludf.DUMMYFUNCTION("GOOGLETRANSLATE(Q2777,""en"",""pt"")"),"Refrigerado")</f>
        <v>Refrigerado</v>
      </c>
      <c r="K2777" s="3">
        <v>44753</v>
      </c>
      <c r="L2777" s="3">
        <v>44793</v>
      </c>
      <c r="M2777" s="1">
        <v>346</v>
      </c>
      <c r="N2777" s="1" t="s">
        <v>389</v>
      </c>
      <c r="O2777" s="1" t="s">
        <v>13788</v>
      </c>
      <c r="P2777" s="1">
        <v>575</v>
      </c>
      <c r="Q2777" s="1" t="s">
        <v>6877</v>
      </c>
      <c r="R2777">
        <f t="shared" ca="1" si="43"/>
        <v>1</v>
      </c>
      <c r="S2777">
        <f t="shared" ca="1" si="43"/>
        <v>0</v>
      </c>
    </row>
    <row r="2778" spans="1:19" ht="13.2">
      <c r="A2778" s="1" t="s">
        <v>857</v>
      </c>
      <c r="B2778" s="1">
        <v>85</v>
      </c>
      <c r="C2778" s="1" t="str">
        <f ca="1">IFERROR(__xludf.DUMMYFUNCTION("GOOGLETRANSLATE(D2778,""en"",""pt"")"),"Pequeno")</f>
        <v>Pequeno</v>
      </c>
      <c r="D2778" s="3">
        <v>43985</v>
      </c>
      <c r="E2778" s="1">
        <v>10</v>
      </c>
      <c r="F2778" s="2" t="str">
        <f ca="1">IFERROR(__xludf.DUMMYFUNCTION("GOOGLETRANSLATE(I2778,""en"",""pt"")"),"ghee")</f>
        <v>ghee</v>
      </c>
      <c r="G2778" s="1" t="s">
        <v>13789</v>
      </c>
      <c r="H2778" s="1" t="s">
        <v>2186</v>
      </c>
      <c r="I2778" s="1" t="str">
        <f ca="1">IFERROR(__xludf.DUMMYFUNCTION("GOOGLETRANSLATE(O2778,""en"",""pt"")"),"131")</f>
        <v>131</v>
      </c>
      <c r="J2778" s="1" t="str">
        <f ca="1">IFERROR(__xludf.DUMMYFUNCTION("GOOGLETRANSLATE(Q2778,""en"",""pt"")"),"Ambiente")</f>
        <v>Ambiente</v>
      </c>
      <c r="K2778" s="3">
        <v>43925</v>
      </c>
      <c r="L2778" s="3">
        <v>44056</v>
      </c>
      <c r="M2778" s="1">
        <v>125</v>
      </c>
      <c r="N2778" s="1" t="s">
        <v>9851</v>
      </c>
      <c r="O2778" s="1" t="s">
        <v>13790</v>
      </c>
      <c r="P2778" s="1">
        <v>313</v>
      </c>
      <c r="Q2778" s="1" t="s">
        <v>13791</v>
      </c>
      <c r="R2778">
        <f t="shared" ca="1" si="43"/>
        <v>0</v>
      </c>
      <c r="S2778">
        <f t="shared" ca="1" si="43"/>
        <v>1</v>
      </c>
    </row>
    <row r="2779" spans="1:19" ht="13.2">
      <c r="A2779" s="1" t="s">
        <v>9536</v>
      </c>
      <c r="B2779" s="1">
        <v>66</v>
      </c>
      <c r="C2779" s="1" t="str">
        <f ca="1">IFERROR(__xludf.DUMMYFUNCTION("GOOGLETRANSLATE(D2779,""en"",""pt"")"),"Grande")</f>
        <v>Grande</v>
      </c>
      <c r="D2779" s="3">
        <v>44362</v>
      </c>
      <c r="E2779" s="1">
        <v>6</v>
      </c>
      <c r="F2779" s="2" t="str">
        <f ca="1">IFERROR(__xludf.DUMMYFUNCTION("GOOGLETRANSLATE(I2779,""en"",""pt"")"),"Coalhada")</f>
        <v>Coalhada</v>
      </c>
      <c r="G2779" s="1" t="s">
        <v>13792</v>
      </c>
      <c r="H2779" s="1" t="s">
        <v>7146</v>
      </c>
      <c r="I2779" s="1" t="str">
        <f ca="1">IFERROR(__xludf.DUMMYFUNCTION("GOOGLETRANSLATE(O2779,""en"",""pt"")"),"7")</f>
        <v>7</v>
      </c>
      <c r="J2779" s="1" t="str">
        <f ca="1">IFERROR(__xludf.DUMMYFUNCTION("GOOGLETRANSLATE(Q2779,""en"",""pt"")"),"Refrigerado")</f>
        <v>Refrigerado</v>
      </c>
      <c r="K2779" s="3">
        <v>44359</v>
      </c>
      <c r="L2779" s="3">
        <v>44366</v>
      </c>
      <c r="M2779" s="1">
        <v>155</v>
      </c>
      <c r="N2779" s="1" t="s">
        <v>13605</v>
      </c>
      <c r="O2779" s="1" t="s">
        <v>13793</v>
      </c>
      <c r="P2779" s="1">
        <v>271</v>
      </c>
      <c r="Q2779" s="1" t="s">
        <v>9559</v>
      </c>
      <c r="R2779">
        <f t="shared" ca="1" si="43"/>
        <v>0</v>
      </c>
      <c r="S2779">
        <f t="shared" ca="1" si="43"/>
        <v>0</v>
      </c>
    </row>
    <row r="2780" spans="1:19" ht="13.2">
      <c r="A2780" s="1" t="s">
        <v>13794</v>
      </c>
      <c r="B2780" s="1">
        <v>49</v>
      </c>
      <c r="C2780" s="1" t="str">
        <f ca="1">IFERROR(__xludf.DUMMYFUNCTION("GOOGLETRANSLATE(D2780,""en"",""pt"")"),"Médio")</f>
        <v>Médio</v>
      </c>
      <c r="D2780" s="3">
        <v>44472</v>
      </c>
      <c r="E2780" s="1">
        <v>10</v>
      </c>
      <c r="F2780" s="2" t="str">
        <f ca="1">IFERROR(__xludf.DUMMYFUNCTION("GOOGLETRANSLATE(I2780,""en"",""pt"")"),"ghee")</f>
        <v>ghee</v>
      </c>
      <c r="G2780" s="1" t="s">
        <v>13795</v>
      </c>
      <c r="H2780" s="1" t="s">
        <v>2307</v>
      </c>
      <c r="I2780" s="1" t="str">
        <f ca="1">IFERROR(__xludf.DUMMYFUNCTION("GOOGLETRANSLATE(O2780,""en"",""pt"")"),"130")</f>
        <v>130</v>
      </c>
      <c r="J2780" s="1" t="str">
        <f ca="1">IFERROR(__xludf.DUMMYFUNCTION("GOOGLETRANSLATE(Q2780,""en"",""pt"")"),"Ambiente")</f>
        <v>Ambiente</v>
      </c>
      <c r="K2780" s="3">
        <v>44450</v>
      </c>
      <c r="L2780" s="3">
        <v>44580</v>
      </c>
      <c r="M2780" s="1">
        <v>369</v>
      </c>
      <c r="N2780" s="1" t="s">
        <v>12069</v>
      </c>
      <c r="O2780" s="1" t="s">
        <v>13796</v>
      </c>
      <c r="P2780" s="1">
        <v>476</v>
      </c>
      <c r="Q2780" s="1" t="s">
        <v>13797</v>
      </c>
      <c r="R2780">
        <f t="shared" ca="1" si="43"/>
        <v>0</v>
      </c>
      <c r="S2780">
        <f t="shared" ca="1" si="43"/>
        <v>1</v>
      </c>
    </row>
    <row r="2781" spans="1:19" ht="13.2">
      <c r="A2781" s="1" t="s">
        <v>13798</v>
      </c>
      <c r="B2781" s="1">
        <v>76</v>
      </c>
      <c r="C2781" s="1" t="str">
        <f ca="1">IFERROR(__xludf.DUMMYFUNCTION("GOOGLETRANSLATE(D2781,""en"",""pt"")"),"Médio")</f>
        <v>Médio</v>
      </c>
      <c r="D2781" s="3">
        <v>43679</v>
      </c>
      <c r="E2781" s="1">
        <v>2</v>
      </c>
      <c r="F2781" s="2" t="str">
        <f ca="1">IFERROR(__xludf.DUMMYFUNCTION("GOOGLETRANSLATE(I2781,""en"",""pt"")"),"Manteiga")</f>
        <v>Manteiga</v>
      </c>
      <c r="G2781" s="1" t="s">
        <v>13799</v>
      </c>
      <c r="H2781" s="1" t="s">
        <v>13800</v>
      </c>
      <c r="I2781" s="1" t="str">
        <f ca="1">IFERROR(__xludf.DUMMYFUNCTION("GOOGLETRANSLATE(O2781,""en"",""pt"")"),"40")</f>
        <v>40</v>
      </c>
      <c r="J2781" s="1" t="str">
        <f ca="1">IFERROR(__xludf.DUMMYFUNCTION("GOOGLETRANSLATE(Q2781,""en"",""pt"")"),"Congeladas")</f>
        <v>Congeladas</v>
      </c>
      <c r="K2781" s="3">
        <v>43651</v>
      </c>
      <c r="L2781" s="3">
        <v>43691</v>
      </c>
      <c r="M2781" s="1">
        <v>344</v>
      </c>
      <c r="N2781" s="1" t="s">
        <v>13801</v>
      </c>
      <c r="O2781" s="1" t="s">
        <v>13802</v>
      </c>
      <c r="P2781" s="1">
        <v>156</v>
      </c>
      <c r="Q2781" s="1" t="s">
        <v>13803</v>
      </c>
      <c r="R2781">
        <f t="shared" ca="1" si="43"/>
        <v>0</v>
      </c>
      <c r="S2781">
        <f t="shared" ca="1" si="43"/>
        <v>1</v>
      </c>
    </row>
    <row r="2782" spans="1:19" ht="13.2">
      <c r="A2782" s="1" t="s">
        <v>13804</v>
      </c>
      <c r="B2782" s="1">
        <v>62</v>
      </c>
      <c r="C2782" s="1" t="str">
        <f ca="1">IFERROR(__xludf.DUMMYFUNCTION("GOOGLETRANSLATE(D2782,""en"",""pt"")"),"Médio")</f>
        <v>Médio</v>
      </c>
      <c r="D2782" s="3">
        <v>44659</v>
      </c>
      <c r="E2782" s="1">
        <v>2</v>
      </c>
      <c r="F2782" s="2" t="str">
        <f ca="1">IFERROR(__xludf.DUMMYFUNCTION("GOOGLETRANSLATE(I2782,""en"",""pt"")"),"Manteiga")</f>
        <v>Manteiga</v>
      </c>
      <c r="G2782" s="1" t="s">
        <v>13805</v>
      </c>
      <c r="H2782" s="1" t="s">
        <v>2635</v>
      </c>
      <c r="I2782" s="1" t="str">
        <f ca="1">IFERROR(__xludf.DUMMYFUNCTION("GOOGLETRANSLATE(O2782,""en"",""pt"")"),"34")</f>
        <v>34</v>
      </c>
      <c r="J2782" s="1" t="str">
        <f ca="1">IFERROR(__xludf.DUMMYFUNCTION("GOOGLETRANSLATE(Q2782,""en"",""pt"")"),"Refrigerado")</f>
        <v>Refrigerado</v>
      </c>
      <c r="K2782" s="3">
        <v>44632</v>
      </c>
      <c r="L2782" s="3">
        <v>44666</v>
      </c>
      <c r="M2782" s="1">
        <v>223</v>
      </c>
      <c r="N2782" s="1" t="s">
        <v>13806</v>
      </c>
      <c r="O2782" s="1" t="s">
        <v>13807</v>
      </c>
      <c r="P2782" s="1">
        <v>382</v>
      </c>
      <c r="Q2782" s="1" t="s">
        <v>946</v>
      </c>
      <c r="R2782">
        <f t="shared" ca="1" si="43"/>
        <v>1</v>
      </c>
      <c r="S2782">
        <f t="shared" ca="1" si="43"/>
        <v>0</v>
      </c>
    </row>
    <row r="2783" spans="1:19" ht="13.2">
      <c r="A2783" s="1" t="s">
        <v>13808</v>
      </c>
      <c r="B2783" s="1">
        <v>44</v>
      </c>
      <c r="C2783" s="1" t="str">
        <f ca="1">IFERROR(__xludf.DUMMYFUNCTION("GOOGLETRANSLATE(D2783,""en"",""pt"")"),"Pequeno")</f>
        <v>Pequeno</v>
      </c>
      <c r="D2783" s="3">
        <v>43527</v>
      </c>
      <c r="E2783" s="1">
        <v>4</v>
      </c>
      <c r="F2783" s="2" t="str">
        <f ca="1">IFERROR(__xludf.DUMMYFUNCTION("GOOGLETRANSLATE(I2783,""en"",""pt"")"),"Iogurte")</f>
        <v>Iogurte</v>
      </c>
      <c r="G2783" s="1" t="s">
        <v>8107</v>
      </c>
      <c r="H2783" s="1" t="s">
        <v>4323</v>
      </c>
      <c r="I2783" s="1" t="str">
        <f ca="1">IFERROR(__xludf.DUMMYFUNCTION("GOOGLETRANSLATE(O2783,""en"",""pt"")"),"27")</f>
        <v>27</v>
      </c>
      <c r="J2783" s="1" t="str">
        <f ca="1">IFERROR(__xludf.DUMMYFUNCTION("GOOGLETRANSLATE(Q2783,""en"",""pt"")"),"Refrigerado")</f>
        <v>Refrigerado</v>
      </c>
      <c r="K2783" s="3">
        <v>43471</v>
      </c>
      <c r="L2783" s="3">
        <v>43498</v>
      </c>
      <c r="M2783" s="1">
        <v>61</v>
      </c>
      <c r="N2783" s="1" t="s">
        <v>13809</v>
      </c>
      <c r="O2783" s="1" t="s">
        <v>13810</v>
      </c>
      <c r="P2783" s="1">
        <v>234</v>
      </c>
      <c r="Q2783" s="1" t="s">
        <v>13811</v>
      </c>
      <c r="R2783">
        <f t="shared" ca="1" si="43"/>
        <v>0</v>
      </c>
      <c r="S2783">
        <f t="shared" ca="1" si="43"/>
        <v>1</v>
      </c>
    </row>
    <row r="2784" spans="1:19" ht="13.2">
      <c r="A2784" s="1" t="s">
        <v>13812</v>
      </c>
      <c r="B2784" s="1">
        <v>45</v>
      </c>
      <c r="C2784" s="1" t="str">
        <f ca="1">IFERROR(__xludf.DUMMYFUNCTION("GOOGLETRANSLATE(D2784,""en"",""pt"")"),"Grande")</f>
        <v>Grande</v>
      </c>
      <c r="D2784" s="3">
        <v>44608</v>
      </c>
      <c r="E2784" s="1">
        <v>2</v>
      </c>
      <c r="F2784" s="2" t="str">
        <f ca="1">IFERROR(__xludf.DUMMYFUNCTION("GOOGLETRANSLATE(I2784,""en"",""pt"")"),"Manteiga")</f>
        <v>Manteiga</v>
      </c>
      <c r="G2784" s="1" t="s">
        <v>13813</v>
      </c>
      <c r="H2784" s="1" t="s">
        <v>13814</v>
      </c>
      <c r="I2784" s="1" t="str">
        <f ca="1">IFERROR(__xludf.DUMMYFUNCTION("GOOGLETRANSLATE(O2784,""en"",""pt"")"),"30")</f>
        <v>30</v>
      </c>
      <c r="J2784" s="1" t="str">
        <f ca="1">IFERROR(__xludf.DUMMYFUNCTION("GOOGLETRANSLATE(Q2784,""en"",""pt"")"),"Refrigerado")</f>
        <v>Refrigerado</v>
      </c>
      <c r="K2784" s="3">
        <v>44550</v>
      </c>
      <c r="L2784" s="3">
        <v>44580</v>
      </c>
      <c r="M2784" s="1">
        <v>75</v>
      </c>
      <c r="N2784" s="1" t="s">
        <v>9854</v>
      </c>
      <c r="O2784" s="5">
        <v>1902305</v>
      </c>
      <c r="P2784" s="1">
        <v>779</v>
      </c>
      <c r="Q2784" s="1" t="s">
        <v>13815</v>
      </c>
      <c r="R2784">
        <f t="shared" ca="1" si="43"/>
        <v>1</v>
      </c>
      <c r="S2784">
        <f t="shared" ca="1" si="43"/>
        <v>1</v>
      </c>
    </row>
    <row r="2785" spans="1:19" ht="13.2">
      <c r="A2785" s="1" t="s">
        <v>13816</v>
      </c>
      <c r="B2785" s="1">
        <v>11</v>
      </c>
      <c r="C2785" s="1" t="str">
        <f ca="1">IFERROR(__xludf.DUMMYFUNCTION("GOOGLETRANSLATE(D2785,""en"",""pt"")"),"Pequeno")</f>
        <v>Pequeno</v>
      </c>
      <c r="D2785" s="3">
        <v>43969</v>
      </c>
      <c r="E2785" s="1">
        <v>9</v>
      </c>
      <c r="F2785" s="2" t="str">
        <f ca="1">IFERROR(__xludf.DUMMYFUNCTION("GOOGLETRANSLATE(I2785,""en"",""pt"")"),"Painel")</f>
        <v>Painel</v>
      </c>
      <c r="G2785" s="1" t="s">
        <v>13817</v>
      </c>
      <c r="H2785" s="1" t="s">
        <v>12080</v>
      </c>
      <c r="I2785" s="1" t="str">
        <f ca="1">IFERROR(__xludf.DUMMYFUNCTION("GOOGLETRANSLATE(O2785,""en"",""pt"")"),"14")</f>
        <v>14</v>
      </c>
      <c r="J2785" s="1" t="str">
        <f ca="1">IFERROR(__xludf.DUMMYFUNCTION("GOOGLETRANSLATE(Q2785,""en"",""pt"")"),"Refrigerado")</f>
        <v>Refrigerado</v>
      </c>
      <c r="K2785" s="3">
        <v>43930</v>
      </c>
      <c r="L2785" s="3">
        <v>43944</v>
      </c>
      <c r="M2785" s="1">
        <v>155</v>
      </c>
      <c r="N2785" s="1" t="s">
        <v>13806</v>
      </c>
      <c r="O2785" s="1" t="s">
        <v>13818</v>
      </c>
      <c r="P2785" s="1">
        <v>122</v>
      </c>
      <c r="Q2785" s="1" t="s">
        <v>13819</v>
      </c>
      <c r="R2785">
        <f t="shared" ca="1" si="43"/>
        <v>0</v>
      </c>
      <c r="S2785">
        <f t="shared" ca="1" si="43"/>
        <v>0</v>
      </c>
    </row>
    <row r="2786" spans="1:19" ht="13.2">
      <c r="A2786" s="1" t="s">
        <v>13820</v>
      </c>
      <c r="B2786" s="1">
        <v>57</v>
      </c>
      <c r="C2786" s="1" t="str">
        <f ca="1">IFERROR(__xludf.DUMMYFUNCTION("GOOGLETRANSLATE(D2786,""en"",""pt"")"),"Grande")</f>
        <v>Grande</v>
      </c>
      <c r="D2786" s="3">
        <v>44812</v>
      </c>
      <c r="E2786" s="1">
        <v>1</v>
      </c>
      <c r="F2786" s="2" t="str">
        <f ca="1">IFERROR(__xludf.DUMMYFUNCTION("GOOGLETRANSLATE(I2786,""en"",""pt"")"),"Leite")</f>
        <v>Leite</v>
      </c>
      <c r="G2786" s="1" t="s">
        <v>13821</v>
      </c>
      <c r="H2786" s="4">
        <v>45373</v>
      </c>
      <c r="I2786" s="1" t="str">
        <f ca="1">IFERROR(__xludf.DUMMYFUNCTION("GOOGLETRANSLATE(O2786,""en"",""pt"")"),"2")</f>
        <v>2</v>
      </c>
      <c r="J2786" s="1" t="str">
        <f ca="1">IFERROR(__xludf.DUMMYFUNCTION("GOOGLETRANSLATE(Q2786,""en"",""pt"")"),"Pacote de polietileno")</f>
        <v>Pacote de polietileno</v>
      </c>
      <c r="K2786" s="3">
        <v>44769</v>
      </c>
      <c r="L2786" s="3">
        <v>44771</v>
      </c>
      <c r="M2786" s="1">
        <v>337</v>
      </c>
      <c r="N2786" s="1" t="s">
        <v>13822</v>
      </c>
      <c r="O2786" s="1" t="s">
        <v>13823</v>
      </c>
      <c r="P2786" s="1">
        <v>656</v>
      </c>
      <c r="Q2786" s="1" t="s">
        <v>13824</v>
      </c>
      <c r="R2786">
        <f t="shared" ca="1" si="43"/>
        <v>1</v>
      </c>
      <c r="S2786">
        <f t="shared" ca="1" si="43"/>
        <v>0</v>
      </c>
    </row>
    <row r="2787" spans="1:19" ht="13.2">
      <c r="A2787" s="1" t="s">
        <v>13825</v>
      </c>
      <c r="B2787" s="1">
        <v>28</v>
      </c>
      <c r="C2787" s="1" t="str">
        <f ca="1">IFERROR(__xludf.DUMMYFUNCTION("GOOGLETRANSLATE(D2787,""en"",""pt"")"),"Grande")</f>
        <v>Grande</v>
      </c>
      <c r="D2787" s="3">
        <v>43510</v>
      </c>
      <c r="E2787" s="1">
        <v>3</v>
      </c>
      <c r="F2787" s="2" t="str">
        <f ca="1">IFERROR(__xludf.DUMMYFUNCTION("GOOGLETRANSLATE(I2787,""en"",""pt"")"),"Queijo")</f>
        <v>Queijo</v>
      </c>
      <c r="G2787" s="1" t="s">
        <v>13826</v>
      </c>
      <c r="H2787" s="1" t="s">
        <v>11927</v>
      </c>
      <c r="I2787" s="1" t="str">
        <f ca="1">IFERROR(__xludf.DUMMYFUNCTION("GOOGLETRANSLATE(O2787,""en"",""pt"")"),"77")</f>
        <v>77</v>
      </c>
      <c r="J2787" s="1" t="str">
        <f ca="1">IFERROR(__xludf.DUMMYFUNCTION("GOOGLETRANSLATE(Q2787,""en"",""pt"")"),"Refrigerado")</f>
        <v>Refrigerado</v>
      </c>
      <c r="K2787" s="3">
        <v>43452</v>
      </c>
      <c r="L2787" s="3">
        <v>43529</v>
      </c>
      <c r="M2787" s="1">
        <v>310</v>
      </c>
      <c r="N2787" s="1" t="s">
        <v>13827</v>
      </c>
      <c r="O2787" s="1" t="s">
        <v>13828</v>
      </c>
      <c r="P2787" s="1">
        <v>148</v>
      </c>
      <c r="Q2787" s="1" t="s">
        <v>5044</v>
      </c>
      <c r="R2787">
        <f t="shared" ca="1" si="43"/>
        <v>1</v>
      </c>
      <c r="S2787">
        <f t="shared" ca="1" si="43"/>
        <v>1</v>
      </c>
    </row>
    <row r="2788" spans="1:19" ht="13.2">
      <c r="A2788" s="1" t="s">
        <v>13829</v>
      </c>
      <c r="B2788" s="1">
        <v>13</v>
      </c>
      <c r="C2788" s="1" t="str">
        <f ca="1">IFERROR(__xludf.DUMMYFUNCTION("GOOGLETRANSLATE(D2788,""en"",""pt"")"),"Médio")</f>
        <v>Médio</v>
      </c>
      <c r="D2788" s="3">
        <v>43605</v>
      </c>
      <c r="E2788" s="1">
        <v>6</v>
      </c>
      <c r="F2788" s="2" t="str">
        <f ca="1">IFERROR(__xludf.DUMMYFUNCTION("GOOGLETRANSLATE(I2788,""en"",""pt"")"),"Coalhada")</f>
        <v>Coalhada</v>
      </c>
      <c r="G2788" s="1" t="s">
        <v>13830</v>
      </c>
      <c r="H2788" s="1" t="s">
        <v>13831</v>
      </c>
      <c r="I2788" s="1" t="str">
        <f ca="1">IFERROR(__xludf.DUMMYFUNCTION("GOOGLETRANSLATE(O2788,""en"",""pt"")"),"7")</f>
        <v>7</v>
      </c>
      <c r="J2788" s="1" t="str">
        <f ca="1">IFERROR(__xludf.DUMMYFUNCTION("GOOGLETRANSLATE(Q2788,""en"",""pt"")"),"Refrigerado")</f>
        <v>Refrigerado</v>
      </c>
      <c r="K2788" s="3">
        <v>43572</v>
      </c>
      <c r="L2788" s="3">
        <v>43579</v>
      </c>
      <c r="M2788" s="1">
        <v>622</v>
      </c>
      <c r="N2788" s="1" t="s">
        <v>12621</v>
      </c>
      <c r="O2788" s="1" t="s">
        <v>13832</v>
      </c>
      <c r="P2788" s="1">
        <v>211</v>
      </c>
      <c r="Q2788" s="1" t="s">
        <v>13833</v>
      </c>
      <c r="R2788">
        <f t="shared" ca="1" si="43"/>
        <v>0</v>
      </c>
      <c r="S2788">
        <f t="shared" ca="1" si="43"/>
        <v>0</v>
      </c>
    </row>
    <row r="2789" spans="1:19" ht="13.2">
      <c r="A2789" s="1" t="s">
        <v>13834</v>
      </c>
      <c r="B2789" s="1">
        <v>92</v>
      </c>
      <c r="C2789" s="1" t="str">
        <f ca="1">IFERROR(__xludf.DUMMYFUNCTION("GOOGLETRANSLATE(D2789,""en"",""pt"")"),"Grande")</f>
        <v>Grande</v>
      </c>
      <c r="D2789" s="3">
        <v>44141</v>
      </c>
      <c r="E2789" s="1">
        <v>10</v>
      </c>
      <c r="F2789" s="2" t="str">
        <f ca="1">IFERROR(__xludf.DUMMYFUNCTION("GOOGLETRANSLATE(I2789,""en"",""pt"")"),"ghee")</f>
        <v>ghee</v>
      </c>
      <c r="G2789" s="1" t="s">
        <v>9463</v>
      </c>
      <c r="H2789" s="1" t="s">
        <v>13835</v>
      </c>
      <c r="I2789" s="1" t="str">
        <f ca="1">IFERROR(__xludf.DUMMYFUNCTION("GOOGLETRANSLATE(O2789,""en"",""pt"")"),"122")</f>
        <v>122</v>
      </c>
      <c r="J2789" s="1" t="str">
        <f ca="1">IFERROR(__xludf.DUMMYFUNCTION("GOOGLETRANSLATE(Q2789,""en"",""pt"")"),"Ambiente")</f>
        <v>Ambiente</v>
      </c>
      <c r="K2789" s="3">
        <v>44130</v>
      </c>
      <c r="L2789" s="3">
        <v>44252</v>
      </c>
      <c r="M2789" s="1">
        <v>328</v>
      </c>
      <c r="N2789" s="1" t="s">
        <v>13836</v>
      </c>
      <c r="O2789" s="1" t="s">
        <v>13837</v>
      </c>
      <c r="P2789" s="1">
        <v>10</v>
      </c>
      <c r="Q2789" s="1" t="s">
        <v>13838</v>
      </c>
      <c r="R2789">
        <f t="shared" ca="1" si="43"/>
        <v>0</v>
      </c>
      <c r="S2789">
        <f t="shared" ca="1" si="43"/>
        <v>1</v>
      </c>
    </row>
    <row r="2790" spans="1:19" ht="13.2">
      <c r="A2790" s="1" t="s">
        <v>13839</v>
      </c>
      <c r="B2790" s="1">
        <v>49</v>
      </c>
      <c r="C2790" s="1" t="str">
        <f ca="1">IFERROR(__xludf.DUMMYFUNCTION("GOOGLETRANSLATE(D2790,""en"",""pt"")"),"Médio")</f>
        <v>Médio</v>
      </c>
      <c r="D2790" s="3">
        <v>43991</v>
      </c>
      <c r="E2790" s="1">
        <v>4</v>
      </c>
      <c r="F2790" s="2" t="str">
        <f ca="1">IFERROR(__xludf.DUMMYFUNCTION("GOOGLETRANSLATE(I2790,""en"",""pt"")"),"Iogurte")</f>
        <v>Iogurte</v>
      </c>
      <c r="G2790" s="1" t="s">
        <v>737</v>
      </c>
      <c r="H2790" s="1" t="s">
        <v>6760</v>
      </c>
      <c r="I2790" s="1" t="str">
        <f ca="1">IFERROR(__xludf.DUMMYFUNCTION("GOOGLETRANSLATE(O2790,""en"",""pt"")"),"28")</f>
        <v>28</v>
      </c>
      <c r="J2790" s="1" t="str">
        <f ca="1">IFERROR(__xludf.DUMMYFUNCTION("GOOGLETRANSLATE(Q2790,""en"",""pt"")"),"Refrigerado")</f>
        <v>Refrigerado</v>
      </c>
      <c r="K2790" s="3">
        <v>43938</v>
      </c>
      <c r="L2790" s="3">
        <v>43966</v>
      </c>
      <c r="M2790" s="1">
        <v>6</v>
      </c>
      <c r="N2790" s="1" t="s">
        <v>6717</v>
      </c>
      <c r="O2790" s="1" t="s">
        <v>13840</v>
      </c>
      <c r="P2790" s="1">
        <v>35</v>
      </c>
      <c r="Q2790" s="1" t="s">
        <v>13841</v>
      </c>
      <c r="R2790">
        <f t="shared" ca="1" si="43"/>
        <v>0</v>
      </c>
      <c r="S2790">
        <f t="shared" ca="1" si="43"/>
        <v>0</v>
      </c>
    </row>
    <row r="2791" spans="1:19" ht="13.2">
      <c r="A2791" s="1" t="s">
        <v>13842</v>
      </c>
      <c r="B2791" s="1">
        <v>39</v>
      </c>
      <c r="C2791" s="1" t="str">
        <f ca="1">IFERROR(__xludf.DUMMYFUNCTION("GOOGLETRANSLATE(D2791,""en"",""pt"")"),"Grande")</f>
        <v>Grande</v>
      </c>
      <c r="D2791" s="3">
        <v>44293</v>
      </c>
      <c r="E2791" s="1">
        <v>2</v>
      </c>
      <c r="F2791" s="2" t="str">
        <f ca="1">IFERROR(__xludf.DUMMYFUNCTION("GOOGLETRANSLATE(I2791,""en"",""pt"")"),"Manteiga")</f>
        <v>Manteiga</v>
      </c>
      <c r="G2791" s="1" t="s">
        <v>4784</v>
      </c>
      <c r="H2791" s="1" t="s">
        <v>10852</v>
      </c>
      <c r="I2791" s="1" t="str">
        <f ca="1">IFERROR(__xludf.DUMMYFUNCTION("GOOGLETRANSLATE(O2791,""en"",""pt"")"),"29")</f>
        <v>29</v>
      </c>
      <c r="J2791" s="1" t="str">
        <f ca="1">IFERROR(__xludf.DUMMYFUNCTION("GOOGLETRANSLATE(Q2791,""en"",""pt"")"),"Congeladas")</f>
        <v>Congeladas</v>
      </c>
      <c r="K2791" s="3">
        <v>44247</v>
      </c>
      <c r="L2791" s="3">
        <v>44276</v>
      </c>
      <c r="M2791" s="1">
        <v>288</v>
      </c>
      <c r="N2791" s="1" t="s">
        <v>6594</v>
      </c>
      <c r="O2791" s="1" t="s">
        <v>13843</v>
      </c>
      <c r="P2791" s="1">
        <v>439</v>
      </c>
      <c r="Q2791" s="1" t="s">
        <v>7699</v>
      </c>
      <c r="R2791">
        <f t="shared" ca="1" si="43"/>
        <v>0</v>
      </c>
      <c r="S2791">
        <f t="shared" ca="1" si="43"/>
        <v>1</v>
      </c>
    </row>
    <row r="2792" spans="1:19" ht="13.2">
      <c r="A2792" s="1" t="s">
        <v>6571</v>
      </c>
      <c r="B2792" s="1">
        <v>99</v>
      </c>
      <c r="C2792" s="1" t="str">
        <f ca="1">IFERROR(__xludf.DUMMYFUNCTION("GOOGLETRANSLATE(D2792,""en"",""pt"")"),"Grande")</f>
        <v>Grande</v>
      </c>
      <c r="D2792" s="3">
        <v>43524</v>
      </c>
      <c r="E2792" s="1">
        <v>8</v>
      </c>
      <c r="F2792" s="2" t="str">
        <f ca="1">IFERROR(__xludf.DUMMYFUNCTION("GOOGLETRANSLATE(I2792,""en"",""pt"")"),"Soro de leite coalhado")</f>
        <v>Soro de leite coalhado</v>
      </c>
      <c r="G2792" s="1" t="s">
        <v>13844</v>
      </c>
      <c r="H2792" s="1" t="s">
        <v>10839</v>
      </c>
      <c r="I2792" s="1" t="str">
        <f ca="1">IFERROR(__xludf.DUMMYFUNCTION("GOOGLETRANSLATE(O2792,""en"",""pt"")"),"14")</f>
        <v>14</v>
      </c>
      <c r="J2792" s="1" t="str">
        <f ca="1">IFERROR(__xludf.DUMMYFUNCTION("GOOGLETRANSLATE(Q2792,""en"",""pt"")"),"Refrigerado")</f>
        <v>Refrigerado</v>
      </c>
      <c r="K2792" s="3">
        <v>43464</v>
      </c>
      <c r="L2792" s="3">
        <v>43478</v>
      </c>
      <c r="M2792" s="1">
        <v>317</v>
      </c>
      <c r="N2792" s="1" t="s">
        <v>13845</v>
      </c>
      <c r="O2792" s="1" t="s">
        <v>13846</v>
      </c>
      <c r="P2792" s="1">
        <v>615</v>
      </c>
      <c r="Q2792" s="1" t="s">
        <v>13847</v>
      </c>
      <c r="R2792">
        <f t="shared" ca="1" si="43"/>
        <v>1</v>
      </c>
      <c r="S2792">
        <f t="shared" ca="1" si="43"/>
        <v>0</v>
      </c>
    </row>
    <row r="2793" spans="1:19" ht="13.2">
      <c r="A2793" s="1" t="s">
        <v>13848</v>
      </c>
      <c r="B2793" s="1">
        <v>91</v>
      </c>
      <c r="C2793" s="1" t="str">
        <f ca="1">IFERROR(__xludf.DUMMYFUNCTION("GOOGLETRANSLATE(D2793,""en"",""pt"")"),"Pequeno")</f>
        <v>Pequeno</v>
      </c>
      <c r="D2793" s="3">
        <v>44815</v>
      </c>
      <c r="E2793" s="1">
        <v>6</v>
      </c>
      <c r="F2793" s="2" t="str">
        <f ca="1">IFERROR(__xludf.DUMMYFUNCTION("GOOGLETRANSLATE(I2793,""en"",""pt"")"),"Coalhada")</f>
        <v>Coalhada</v>
      </c>
      <c r="G2793" s="1" t="s">
        <v>13849</v>
      </c>
      <c r="H2793" s="1" t="s">
        <v>10549</v>
      </c>
      <c r="I2793" s="1" t="str">
        <f ca="1">IFERROR(__xludf.DUMMYFUNCTION("GOOGLETRANSLATE(O2793,""en"",""pt"")"),"5")</f>
        <v>5</v>
      </c>
      <c r="J2793" s="1" t="str">
        <f ca="1">IFERROR(__xludf.DUMMYFUNCTION("GOOGLETRANSLATE(Q2793,""en"",""pt"")"),"Refrigerado")</f>
        <v>Refrigerado</v>
      </c>
      <c r="K2793" s="3">
        <v>44794</v>
      </c>
      <c r="L2793" s="3">
        <v>44799</v>
      </c>
      <c r="M2793" s="1">
        <v>674</v>
      </c>
      <c r="N2793" s="4">
        <v>45472</v>
      </c>
      <c r="O2793" s="1" t="s">
        <v>13850</v>
      </c>
      <c r="P2793" s="1">
        <v>96</v>
      </c>
      <c r="Q2793" s="1" t="s">
        <v>13851</v>
      </c>
      <c r="R2793">
        <f t="shared" ca="1" si="43"/>
        <v>1</v>
      </c>
      <c r="S2793">
        <f t="shared" ca="1" si="43"/>
        <v>1</v>
      </c>
    </row>
    <row r="2794" spans="1:19" ht="13.2">
      <c r="A2794" s="1" t="s">
        <v>13852</v>
      </c>
      <c r="B2794" s="1">
        <v>57</v>
      </c>
      <c r="C2794" s="1" t="str">
        <f ca="1">IFERROR(__xludf.DUMMYFUNCTION("GOOGLETRANSLATE(D2794,""en"",""pt"")"),"Grande")</f>
        <v>Grande</v>
      </c>
      <c r="D2794" s="3">
        <v>44750</v>
      </c>
      <c r="E2794" s="1">
        <v>2</v>
      </c>
      <c r="F2794" s="2" t="str">
        <f ca="1">IFERROR(__xludf.DUMMYFUNCTION("GOOGLETRANSLATE(I2794,""en"",""pt"")"),"Manteiga")</f>
        <v>Manteiga</v>
      </c>
      <c r="G2794" s="1" t="s">
        <v>13853</v>
      </c>
      <c r="H2794" s="1" t="s">
        <v>13854</v>
      </c>
      <c r="I2794" s="1" t="str">
        <f ca="1">IFERROR(__xludf.DUMMYFUNCTION("GOOGLETRANSLATE(O2794,""en"",""pt"")"),"33")</f>
        <v>33</v>
      </c>
      <c r="J2794" s="1" t="str">
        <f ca="1">IFERROR(__xludf.DUMMYFUNCTION("GOOGLETRANSLATE(Q2794,""en"",""pt"")"),"Congeladas")</f>
        <v>Congeladas</v>
      </c>
      <c r="K2794" s="3">
        <v>44705</v>
      </c>
      <c r="L2794" s="3">
        <v>44738</v>
      </c>
      <c r="M2794" s="1">
        <v>433</v>
      </c>
      <c r="N2794" s="1" t="s">
        <v>13855</v>
      </c>
      <c r="O2794" s="1" t="s">
        <v>13856</v>
      </c>
      <c r="P2794" s="1">
        <v>203</v>
      </c>
      <c r="Q2794" s="1" t="s">
        <v>943</v>
      </c>
      <c r="R2794">
        <f t="shared" ca="1" si="43"/>
        <v>0</v>
      </c>
      <c r="S2794">
        <f t="shared" ca="1" si="43"/>
        <v>0</v>
      </c>
    </row>
    <row r="2795" spans="1:19" ht="13.2">
      <c r="A2795" s="1" t="s">
        <v>13857</v>
      </c>
      <c r="B2795" s="1">
        <v>48</v>
      </c>
      <c r="C2795" s="1" t="str">
        <f ca="1">IFERROR(__xludf.DUMMYFUNCTION("GOOGLETRANSLATE(D2795,""en"",""pt"")"),"Pequeno")</f>
        <v>Pequeno</v>
      </c>
      <c r="D2795" s="3">
        <v>43895</v>
      </c>
      <c r="E2795" s="1">
        <v>5</v>
      </c>
      <c r="F2795" s="2" t="str">
        <f ca="1">IFERROR(__xludf.DUMMYFUNCTION("GOOGLETRANSLATE(I2795,""en"",""pt"")"),"Sorvete")</f>
        <v>Sorvete</v>
      </c>
      <c r="G2795" s="1" t="s">
        <v>13858</v>
      </c>
      <c r="H2795" s="1" t="s">
        <v>6211</v>
      </c>
      <c r="I2795" s="1" t="str">
        <f ca="1">IFERROR(__xludf.DUMMYFUNCTION("GOOGLETRANSLATE(O2795,""en"",""pt"")"),"22")</f>
        <v>22</v>
      </c>
      <c r="J2795" s="1" t="str">
        <f ca="1">IFERROR(__xludf.DUMMYFUNCTION("GOOGLETRANSLATE(Q2795,""en"",""pt"")"),"Congeladas")</f>
        <v>Congeladas</v>
      </c>
      <c r="K2795" s="3">
        <v>43884</v>
      </c>
      <c r="L2795" s="3">
        <v>43906</v>
      </c>
      <c r="M2795" s="1">
        <v>11</v>
      </c>
      <c r="N2795" s="1" t="s">
        <v>4782</v>
      </c>
      <c r="O2795" s="1" t="s">
        <v>13859</v>
      </c>
      <c r="P2795" s="1">
        <v>120</v>
      </c>
      <c r="Q2795" s="1" t="s">
        <v>7506</v>
      </c>
      <c r="R2795">
        <f t="shared" ca="1" si="43"/>
        <v>0</v>
      </c>
      <c r="S2795">
        <f t="shared" ca="1" si="43"/>
        <v>1</v>
      </c>
    </row>
    <row r="2796" spans="1:19" ht="13.2">
      <c r="A2796" s="1" t="s">
        <v>13860</v>
      </c>
      <c r="B2796" s="1">
        <v>88</v>
      </c>
      <c r="C2796" s="1" t="str">
        <f ca="1">IFERROR(__xludf.DUMMYFUNCTION("GOOGLETRANSLATE(D2796,""en"",""pt"")"),"Grande")</f>
        <v>Grande</v>
      </c>
      <c r="D2796" s="3">
        <v>44101</v>
      </c>
      <c r="E2796" s="1">
        <v>4</v>
      </c>
      <c r="F2796" s="2" t="str">
        <f ca="1">IFERROR(__xludf.DUMMYFUNCTION("GOOGLETRANSLATE(I2796,""en"",""pt"")"),"Iogurte")</f>
        <v>Iogurte</v>
      </c>
      <c r="G2796" s="1" t="s">
        <v>13861</v>
      </c>
      <c r="H2796" s="1" t="s">
        <v>13862</v>
      </c>
      <c r="I2796" s="1" t="str">
        <f ca="1">IFERROR(__xludf.DUMMYFUNCTION("GOOGLETRANSLATE(O2796,""en"",""pt"")"),"30")</f>
        <v>30</v>
      </c>
      <c r="J2796" s="1" t="str">
        <f ca="1">IFERROR(__xludf.DUMMYFUNCTION("GOOGLETRANSLATE(Q2796,""en"",""pt"")"),"Congeladas")</f>
        <v>Congeladas</v>
      </c>
      <c r="K2796" s="3">
        <v>44078</v>
      </c>
      <c r="L2796" s="3">
        <v>44108</v>
      </c>
      <c r="M2796" s="1">
        <v>235</v>
      </c>
      <c r="N2796" s="1" t="s">
        <v>11466</v>
      </c>
      <c r="O2796" s="1" t="s">
        <v>13863</v>
      </c>
      <c r="P2796" s="1">
        <v>520</v>
      </c>
      <c r="Q2796" s="1" t="s">
        <v>13115</v>
      </c>
      <c r="R2796">
        <f t="shared" ca="1" si="43"/>
        <v>0</v>
      </c>
      <c r="S2796">
        <f t="shared" ca="1" si="43"/>
        <v>0</v>
      </c>
    </row>
    <row r="2797" spans="1:19" ht="13.2">
      <c r="A2797" s="1" t="s">
        <v>13865</v>
      </c>
      <c r="B2797" s="1">
        <v>33</v>
      </c>
      <c r="C2797" s="1" t="str">
        <f ca="1">IFERROR(__xludf.DUMMYFUNCTION("GOOGLETRANSLATE(D2797,""en"",""pt"")"),"Grande")</f>
        <v>Grande</v>
      </c>
      <c r="D2797" s="3">
        <v>44359</v>
      </c>
      <c r="E2797" s="1">
        <v>1</v>
      </c>
      <c r="F2797" s="2" t="str">
        <f ca="1">IFERROR(__xludf.DUMMYFUNCTION("GOOGLETRANSLATE(I2797,""en"",""pt"")"),"Leite")</f>
        <v>Leite</v>
      </c>
      <c r="G2797" s="1" t="s">
        <v>13866</v>
      </c>
      <c r="H2797" s="1" t="s">
        <v>13867</v>
      </c>
      <c r="I2797" s="1" t="str">
        <f ca="1">IFERROR(__xludf.DUMMYFUNCTION("GOOGLETRANSLATE(O2797,""en"",""pt"")"),"2")</f>
        <v>2</v>
      </c>
      <c r="J2797" s="1" t="str">
        <f ca="1">IFERROR(__xludf.DUMMYFUNCTION("GOOGLETRANSLATE(Q2797,""en"",""pt"")"),"Pacote de polietileno")</f>
        <v>Pacote de polietileno</v>
      </c>
      <c r="K2797" s="3">
        <v>44345</v>
      </c>
      <c r="L2797" s="3">
        <v>44347</v>
      </c>
      <c r="M2797" s="1">
        <v>101</v>
      </c>
      <c r="N2797" s="1" t="s">
        <v>1975</v>
      </c>
      <c r="O2797" s="1" t="s">
        <v>13868</v>
      </c>
      <c r="P2797" s="1">
        <v>345</v>
      </c>
      <c r="Q2797" s="1" t="s">
        <v>13869</v>
      </c>
      <c r="R2797">
        <f t="shared" ca="1" si="43"/>
        <v>0</v>
      </c>
      <c r="S2797">
        <f t="shared" ca="1" si="43"/>
        <v>1</v>
      </c>
    </row>
    <row r="2798" spans="1:19" ht="13.2">
      <c r="A2798" s="1" t="s">
        <v>13870</v>
      </c>
      <c r="B2798" s="1">
        <v>79</v>
      </c>
      <c r="C2798" s="1" t="str">
        <f ca="1">IFERROR(__xludf.DUMMYFUNCTION("GOOGLETRANSLATE(D2798,""en"",""pt"")"),"Pequeno")</f>
        <v>Pequeno</v>
      </c>
      <c r="D2798" s="3">
        <v>44292</v>
      </c>
      <c r="E2798" s="1">
        <v>10</v>
      </c>
      <c r="F2798" s="2" t="str">
        <f ca="1">IFERROR(__xludf.DUMMYFUNCTION("GOOGLETRANSLATE(I2798,""en"",""pt"")"),"ghee")</f>
        <v>ghee</v>
      </c>
      <c r="G2798" s="1" t="s">
        <v>13871</v>
      </c>
      <c r="H2798" s="1" t="s">
        <v>13872</v>
      </c>
      <c r="I2798" s="1" t="str">
        <f ca="1">IFERROR(__xludf.DUMMYFUNCTION("GOOGLETRANSLATE(O2798,""en"",""pt"")"),"148")</f>
        <v>148</v>
      </c>
      <c r="J2798" s="1" t="str">
        <f ca="1">IFERROR(__xludf.DUMMYFUNCTION("GOOGLETRANSLATE(Q2798,""en"",""pt"")"),"Ambiente")</f>
        <v>Ambiente</v>
      </c>
      <c r="K2798" s="3">
        <v>44251</v>
      </c>
      <c r="L2798" s="3">
        <v>44399</v>
      </c>
      <c r="M2798" s="1">
        <v>2</v>
      </c>
      <c r="N2798" s="1" t="s">
        <v>13873</v>
      </c>
      <c r="O2798" s="1" t="s">
        <v>13874</v>
      </c>
      <c r="P2798" s="1">
        <v>2</v>
      </c>
      <c r="Q2798" s="1" t="s">
        <v>12378</v>
      </c>
      <c r="R2798">
        <f t="shared" ca="1" si="43"/>
        <v>0</v>
      </c>
      <c r="S2798">
        <f t="shared" ca="1" si="43"/>
        <v>0</v>
      </c>
    </row>
    <row r="2799" spans="1:19" ht="13.2">
      <c r="A2799" s="1" t="s">
        <v>13876</v>
      </c>
      <c r="B2799" s="1">
        <v>44</v>
      </c>
      <c r="C2799" s="1" t="str">
        <f ca="1">IFERROR(__xludf.DUMMYFUNCTION("GOOGLETRANSLATE(D2799,""en"",""pt"")"),"Pequeno")</f>
        <v>Pequeno</v>
      </c>
      <c r="D2799" s="3">
        <v>44077</v>
      </c>
      <c r="E2799" s="1">
        <v>3</v>
      </c>
      <c r="F2799" s="2" t="str">
        <f ca="1">IFERROR(__xludf.DUMMYFUNCTION("GOOGLETRANSLATE(I2799,""en"",""pt"")"),"Queijo")</f>
        <v>Queijo</v>
      </c>
      <c r="G2799" s="1" t="s">
        <v>13877</v>
      </c>
      <c r="H2799" s="1" t="s">
        <v>4609</v>
      </c>
      <c r="I2799" s="1" t="str">
        <f ca="1">IFERROR(__xludf.DUMMYFUNCTION("GOOGLETRANSLATE(O2799,""en"",""pt"")"),"63")</f>
        <v>63</v>
      </c>
      <c r="J2799" s="1" t="str">
        <f ca="1">IFERROR(__xludf.DUMMYFUNCTION("GOOGLETRANSLATE(Q2799,""en"",""pt"")"),"Congeladas")</f>
        <v>Congeladas</v>
      </c>
      <c r="K2799" s="3">
        <v>44070</v>
      </c>
      <c r="L2799" s="3">
        <v>44133</v>
      </c>
      <c r="M2799" s="1">
        <v>79</v>
      </c>
      <c r="N2799" s="1" t="s">
        <v>13878</v>
      </c>
      <c r="O2799" s="1" t="s">
        <v>13879</v>
      </c>
      <c r="P2799" s="1">
        <v>777</v>
      </c>
      <c r="Q2799" s="1" t="s">
        <v>13880</v>
      </c>
      <c r="R2799">
        <f t="shared" ca="1" si="43"/>
        <v>0</v>
      </c>
      <c r="S2799">
        <f t="shared" ca="1" si="43"/>
        <v>1</v>
      </c>
    </row>
    <row r="2800" spans="1:19" ht="13.2">
      <c r="A2800" s="1" t="s">
        <v>13881</v>
      </c>
      <c r="B2800" s="1">
        <v>27</v>
      </c>
      <c r="C2800" s="1" t="str">
        <f ca="1">IFERROR(__xludf.DUMMYFUNCTION("GOOGLETRANSLATE(D2800,""en"",""pt"")"),"Médio")</f>
        <v>Médio</v>
      </c>
      <c r="D2800" s="3">
        <v>43671</v>
      </c>
      <c r="E2800" s="1">
        <v>1</v>
      </c>
      <c r="F2800" s="2" t="str">
        <f ca="1">IFERROR(__xludf.DUMMYFUNCTION("GOOGLETRANSLATE(I2800,""en"",""pt"")"),"Leite")</f>
        <v>Leite</v>
      </c>
      <c r="G2800" s="1" t="s">
        <v>13882</v>
      </c>
      <c r="H2800" s="1" t="s">
        <v>5091</v>
      </c>
      <c r="I2800" s="1" t="str">
        <f ca="1">IFERROR(__xludf.DUMMYFUNCTION("GOOGLETRANSLATE(O2800,""en"",""pt"")"),"26")</f>
        <v>26</v>
      </c>
      <c r="J2800" s="1" t="str">
        <f ca="1">IFERROR(__xludf.DUMMYFUNCTION("GOOGLETRANSLATE(Q2800,""en"",""pt"")"),"Pacote Tetra")</f>
        <v>Pacote Tetra</v>
      </c>
      <c r="K2800" s="3">
        <v>43656</v>
      </c>
      <c r="L2800" s="3">
        <v>43682</v>
      </c>
      <c r="M2800" s="1">
        <v>50</v>
      </c>
      <c r="N2800" s="1" t="s">
        <v>13883</v>
      </c>
      <c r="O2800" s="1" t="s">
        <v>13884</v>
      </c>
      <c r="P2800" s="1">
        <v>136</v>
      </c>
      <c r="Q2800" s="1" t="s">
        <v>13885</v>
      </c>
      <c r="R2800">
        <f t="shared" ca="1" si="43"/>
        <v>0</v>
      </c>
      <c r="S2800">
        <f t="shared" ca="1" si="43"/>
        <v>1</v>
      </c>
    </row>
    <row r="2801" spans="1:19" ht="13.2">
      <c r="A2801" s="1" t="s">
        <v>13886</v>
      </c>
      <c r="B2801" s="1">
        <v>65</v>
      </c>
      <c r="C2801" s="1" t="str">
        <f ca="1">IFERROR(__xludf.DUMMYFUNCTION("GOOGLETRANSLATE(D2801,""en"",""pt"")"),"Médio")</f>
        <v>Médio</v>
      </c>
      <c r="D2801" s="3">
        <v>44342</v>
      </c>
      <c r="E2801" s="1">
        <v>4</v>
      </c>
      <c r="F2801" s="2" t="str">
        <f ca="1">IFERROR(__xludf.DUMMYFUNCTION("GOOGLETRANSLATE(I2801,""en"",""pt"")"),"Iogurte")</f>
        <v>Iogurte</v>
      </c>
      <c r="G2801" s="1" t="s">
        <v>13887</v>
      </c>
      <c r="H2801" s="1" t="s">
        <v>11003</v>
      </c>
      <c r="I2801" s="1" t="str">
        <f ca="1">IFERROR(__xludf.DUMMYFUNCTION("GOOGLETRANSLATE(O2801,""en"",""pt"")"),"28")</f>
        <v>28</v>
      </c>
      <c r="J2801" s="1" t="str">
        <f ca="1">IFERROR(__xludf.DUMMYFUNCTION("GOOGLETRANSLATE(Q2801,""en"",""pt"")"),"Congeladas")</f>
        <v>Congeladas</v>
      </c>
      <c r="K2801" s="3">
        <v>44334</v>
      </c>
      <c r="L2801" s="3">
        <v>44362</v>
      </c>
      <c r="M2801" s="1">
        <v>70</v>
      </c>
      <c r="N2801" s="1" t="s">
        <v>13888</v>
      </c>
      <c r="O2801" s="5">
        <v>309758</v>
      </c>
      <c r="P2801" s="1">
        <v>394</v>
      </c>
      <c r="Q2801" s="1" t="s">
        <v>609</v>
      </c>
      <c r="R2801">
        <f t="shared" ca="1" si="43"/>
        <v>1</v>
      </c>
      <c r="S2801">
        <f t="shared" ca="1" si="43"/>
        <v>1</v>
      </c>
    </row>
    <row r="2802" spans="1:19" ht="13.2">
      <c r="A2802" s="1" t="s">
        <v>13889</v>
      </c>
      <c r="B2802" s="1">
        <v>54</v>
      </c>
      <c r="C2802" s="1" t="str">
        <f ca="1">IFERROR(__xludf.DUMMYFUNCTION("GOOGLETRANSLATE(D2802,""en"",""pt"")"),"Grande")</f>
        <v>Grande</v>
      </c>
      <c r="D2802" s="3">
        <v>44828</v>
      </c>
      <c r="E2802" s="1">
        <v>1</v>
      </c>
      <c r="F2802" s="2" t="str">
        <f ca="1">IFERROR(__xludf.DUMMYFUNCTION("GOOGLETRANSLATE(I2802,""en"",""pt"")"),"Leite")</f>
        <v>Leite</v>
      </c>
      <c r="G2802" s="1" t="s">
        <v>1547</v>
      </c>
      <c r="H2802" s="1" t="s">
        <v>13890</v>
      </c>
      <c r="I2802" s="1" t="str">
        <f ca="1">IFERROR(__xludf.DUMMYFUNCTION("GOOGLETRANSLATE(O2802,""en"",""pt"")"),"2")</f>
        <v>2</v>
      </c>
      <c r="J2802" s="1" t="str">
        <f ca="1">IFERROR(__xludf.DUMMYFUNCTION("GOOGLETRANSLATE(Q2802,""en"",""pt"")"),"Pacote de polietileno")</f>
        <v>Pacote de polietileno</v>
      </c>
      <c r="K2802" s="3">
        <v>44824</v>
      </c>
      <c r="L2802" s="3">
        <v>44826</v>
      </c>
      <c r="M2802" s="1">
        <v>106</v>
      </c>
      <c r="N2802" s="1" t="s">
        <v>6042</v>
      </c>
      <c r="O2802" s="7">
        <v>2307025</v>
      </c>
      <c r="P2802" s="1">
        <v>34</v>
      </c>
      <c r="Q2802" s="1" t="s">
        <v>13891</v>
      </c>
      <c r="R2802">
        <f t="shared" ca="1" si="43"/>
        <v>0</v>
      </c>
      <c r="S2802">
        <f t="shared" ca="1" si="43"/>
        <v>0</v>
      </c>
    </row>
    <row r="2803" spans="1:19" ht="13.2">
      <c r="A2803" s="1" t="s">
        <v>13892</v>
      </c>
      <c r="B2803" s="1">
        <v>37</v>
      </c>
      <c r="C2803" s="1" t="str">
        <f ca="1">IFERROR(__xludf.DUMMYFUNCTION("GOOGLETRANSLATE(D2803,""en"",""pt"")"),"Médio")</f>
        <v>Médio</v>
      </c>
      <c r="D2803" s="3">
        <v>44240</v>
      </c>
      <c r="E2803" s="1">
        <v>7</v>
      </c>
      <c r="F2803" s="2" t="str">
        <f ca="1">IFERROR(__xludf.DUMMYFUNCTION("GOOGLETRANSLATE(I2803,""en"",""pt"")"),"Lassi")</f>
        <v>Lassi</v>
      </c>
      <c r="G2803" s="1" t="s">
        <v>13893</v>
      </c>
      <c r="H2803" s="1" t="s">
        <v>13894</v>
      </c>
      <c r="I2803" s="1" t="str">
        <f ca="1">IFERROR(__xludf.DUMMYFUNCTION("GOOGLETRANSLATE(O2803,""en"",""pt"")"),"17")</f>
        <v>17</v>
      </c>
      <c r="J2803" s="1" t="str">
        <f ca="1">IFERROR(__xludf.DUMMYFUNCTION("GOOGLETRANSLATE(Q2803,""en"",""pt"")"),"Refrigerado")</f>
        <v>Refrigerado</v>
      </c>
      <c r="K2803" s="3">
        <v>44237</v>
      </c>
      <c r="L2803" s="3">
        <v>44254</v>
      </c>
      <c r="M2803" s="1">
        <v>193</v>
      </c>
      <c r="N2803" s="1" t="s">
        <v>5731</v>
      </c>
      <c r="O2803" s="1" t="s">
        <v>13895</v>
      </c>
      <c r="P2803" s="1">
        <v>302</v>
      </c>
      <c r="Q2803" s="1" t="s">
        <v>13896</v>
      </c>
      <c r="R2803">
        <f t="shared" ca="1" si="43"/>
        <v>0</v>
      </c>
      <c r="S2803">
        <f t="shared" ca="1" si="43"/>
        <v>0</v>
      </c>
    </row>
    <row r="2804" spans="1:19" ht="13.2">
      <c r="A2804" s="1" t="s">
        <v>10695</v>
      </c>
      <c r="B2804" s="1">
        <v>25</v>
      </c>
      <c r="C2804" s="1" t="str">
        <f ca="1">IFERROR(__xludf.DUMMYFUNCTION("GOOGLETRANSLATE(D2804,""en"",""pt"")"),"Pequeno")</f>
        <v>Pequeno</v>
      </c>
      <c r="D2804" s="3">
        <v>44601</v>
      </c>
      <c r="E2804" s="1">
        <v>1</v>
      </c>
      <c r="F2804" s="2" t="str">
        <f ca="1">IFERROR(__xludf.DUMMYFUNCTION("GOOGLETRANSLATE(I2804,""en"",""pt"")"),"Leite")</f>
        <v>Leite</v>
      </c>
      <c r="G2804" s="1" t="s">
        <v>13897</v>
      </c>
      <c r="H2804" s="1" t="s">
        <v>4650</v>
      </c>
      <c r="I2804" s="1" t="str">
        <f ca="1">IFERROR(__xludf.DUMMYFUNCTION("GOOGLETRANSLATE(O2804,""en"",""pt"")"),"2")</f>
        <v>2</v>
      </c>
      <c r="J2804" s="1" t="str">
        <f ca="1">IFERROR(__xludf.DUMMYFUNCTION("GOOGLETRANSLATE(Q2804,""en"",""pt"")"),"Pacote de polietileno")</f>
        <v>Pacote de polietileno</v>
      </c>
      <c r="K2804" s="3">
        <v>44580</v>
      </c>
      <c r="L2804" s="3">
        <v>44582</v>
      </c>
      <c r="M2804" s="1">
        <v>306</v>
      </c>
      <c r="N2804" s="1" t="s">
        <v>13898</v>
      </c>
      <c r="O2804" s="7">
        <v>2343975</v>
      </c>
      <c r="P2804" s="1">
        <v>74</v>
      </c>
      <c r="Q2804" s="1" t="s">
        <v>13899</v>
      </c>
      <c r="R2804">
        <f t="shared" ca="1" si="43"/>
        <v>0</v>
      </c>
      <c r="S2804">
        <f t="shared" ca="1" si="43"/>
        <v>1</v>
      </c>
    </row>
    <row r="2805" spans="1:19" ht="13.2">
      <c r="A2805" s="1" t="s">
        <v>13900</v>
      </c>
      <c r="B2805" s="1">
        <v>10</v>
      </c>
      <c r="C2805" s="1" t="str">
        <f ca="1">IFERROR(__xludf.DUMMYFUNCTION("GOOGLETRANSLATE(D2805,""en"",""pt"")"),"Pequeno")</f>
        <v>Pequeno</v>
      </c>
      <c r="D2805" s="3">
        <v>43930</v>
      </c>
      <c r="E2805" s="1">
        <v>10</v>
      </c>
      <c r="F2805" s="2" t="str">
        <f ca="1">IFERROR(__xludf.DUMMYFUNCTION("GOOGLETRANSLATE(I2805,""en"",""pt"")"),"ghee")</f>
        <v>ghee</v>
      </c>
      <c r="G2805" s="1" t="s">
        <v>1964</v>
      </c>
      <c r="H2805" s="1" t="s">
        <v>5746</v>
      </c>
      <c r="I2805" s="1" t="str">
        <f ca="1">IFERROR(__xludf.DUMMYFUNCTION("GOOGLETRANSLATE(O2805,""en"",""pt"")"),"122")</f>
        <v>122</v>
      </c>
      <c r="J2805" s="1" t="str">
        <f ca="1">IFERROR(__xludf.DUMMYFUNCTION("GOOGLETRANSLATE(Q2805,""en"",""pt"")"),"Ambiente")</f>
        <v>Ambiente</v>
      </c>
      <c r="K2805" s="3">
        <v>43870</v>
      </c>
      <c r="L2805" s="3">
        <v>43992</v>
      </c>
      <c r="M2805" s="1">
        <v>56</v>
      </c>
      <c r="N2805" s="1" t="s">
        <v>5151</v>
      </c>
      <c r="O2805" s="5">
        <v>1055522</v>
      </c>
      <c r="P2805" s="1">
        <v>182</v>
      </c>
      <c r="Q2805" s="1" t="s">
        <v>13901</v>
      </c>
      <c r="R2805">
        <f t="shared" ca="1" si="43"/>
        <v>0</v>
      </c>
      <c r="S2805">
        <f t="shared" ca="1" si="43"/>
        <v>1</v>
      </c>
    </row>
    <row r="2806" spans="1:19" ht="13.2">
      <c r="A2806" s="1" t="s">
        <v>13902</v>
      </c>
      <c r="B2806" s="1">
        <v>16</v>
      </c>
      <c r="C2806" s="1" t="str">
        <f ca="1">IFERROR(__xludf.DUMMYFUNCTION("GOOGLETRANSLATE(D2806,""en"",""pt"")"),"Grande")</f>
        <v>Grande</v>
      </c>
      <c r="D2806" s="3">
        <v>43697</v>
      </c>
      <c r="E2806" s="1">
        <v>5</v>
      </c>
      <c r="F2806" s="2" t="str">
        <f ca="1">IFERROR(__xludf.DUMMYFUNCTION("GOOGLETRANSLATE(I2806,""en"",""pt"")"),"Sorvete")</f>
        <v>Sorvete</v>
      </c>
      <c r="G2806" s="1" t="s">
        <v>13903</v>
      </c>
      <c r="H2806" s="1" t="s">
        <v>640</v>
      </c>
      <c r="I2806" s="1" t="str">
        <f ca="1">IFERROR(__xludf.DUMMYFUNCTION("GOOGLETRANSLATE(O2806,""en"",""pt"")"),"30")</f>
        <v>30</v>
      </c>
      <c r="J2806" s="1" t="str">
        <f ca="1">IFERROR(__xludf.DUMMYFUNCTION("GOOGLETRANSLATE(Q2806,""en"",""pt"")"),"Congeladas")</f>
        <v>Congeladas</v>
      </c>
      <c r="K2806" s="3">
        <v>43648</v>
      </c>
      <c r="L2806" s="3">
        <v>43678</v>
      </c>
      <c r="M2806" s="1">
        <v>2</v>
      </c>
      <c r="N2806" s="1" t="s">
        <v>13904</v>
      </c>
      <c r="O2806" s="1" t="s">
        <v>13905</v>
      </c>
      <c r="P2806" s="1">
        <v>1</v>
      </c>
      <c r="Q2806" s="1" t="s">
        <v>13906</v>
      </c>
      <c r="R2806">
        <f t="shared" ca="1" si="43"/>
        <v>1</v>
      </c>
      <c r="S2806">
        <f t="shared" ca="1" si="43"/>
        <v>0</v>
      </c>
    </row>
    <row r="2807" spans="1:19" ht="13.2">
      <c r="A2807" s="1" t="s">
        <v>13907</v>
      </c>
      <c r="B2807" s="1">
        <v>76</v>
      </c>
      <c r="C2807" s="1" t="str">
        <f ca="1">IFERROR(__xludf.DUMMYFUNCTION("GOOGLETRANSLATE(D2807,""en"",""pt"")"),"Pequeno")</f>
        <v>Pequeno</v>
      </c>
      <c r="D2807" s="3">
        <v>44056</v>
      </c>
      <c r="E2807" s="1">
        <v>3</v>
      </c>
      <c r="F2807" s="2" t="str">
        <f ca="1">IFERROR(__xludf.DUMMYFUNCTION("GOOGLETRANSLATE(I2807,""en"",""pt"")"),"Queijo")</f>
        <v>Queijo</v>
      </c>
      <c r="G2807" s="1" t="s">
        <v>3014</v>
      </c>
      <c r="H2807" s="1" t="s">
        <v>6604</v>
      </c>
      <c r="I2807" s="1" t="str">
        <f ca="1">IFERROR(__xludf.DUMMYFUNCTION("GOOGLETRANSLATE(O2807,""en"",""pt"")"),"73")</f>
        <v>73</v>
      </c>
      <c r="J2807" s="1" t="str">
        <f ca="1">IFERROR(__xludf.DUMMYFUNCTION("GOOGLETRANSLATE(Q2807,""en"",""pt"")"),"Refrigerado")</f>
        <v>Refrigerado</v>
      </c>
      <c r="K2807" s="3">
        <v>43998</v>
      </c>
      <c r="L2807" s="3">
        <v>44071</v>
      </c>
      <c r="M2807" s="1">
        <v>15</v>
      </c>
      <c r="N2807" s="1" t="s">
        <v>8119</v>
      </c>
      <c r="O2807" s="5" t="s">
        <v>13908</v>
      </c>
      <c r="P2807" s="1">
        <v>46</v>
      </c>
      <c r="Q2807" s="1" t="s">
        <v>13909</v>
      </c>
      <c r="R2807">
        <f t="shared" ca="1" si="43"/>
        <v>0</v>
      </c>
      <c r="S2807">
        <f t="shared" ca="1" si="43"/>
        <v>1</v>
      </c>
    </row>
    <row r="2808" spans="1:19" ht="13.2">
      <c r="A2808" s="1" t="s">
        <v>13910</v>
      </c>
      <c r="B2808" s="1">
        <v>57</v>
      </c>
      <c r="C2808" s="1" t="str">
        <f ca="1">IFERROR(__xludf.DUMMYFUNCTION("GOOGLETRANSLATE(D2808,""en"",""pt"")"),"Médio")</f>
        <v>Médio</v>
      </c>
      <c r="D2808" s="3">
        <v>44682</v>
      </c>
      <c r="E2808" s="1">
        <v>8</v>
      </c>
      <c r="F2808" s="2" t="str">
        <f ca="1">IFERROR(__xludf.DUMMYFUNCTION("GOOGLETRANSLATE(I2808,""en"",""pt"")"),"Soro de leite coalhado")</f>
        <v>Soro de leite coalhado</v>
      </c>
      <c r="G2808" s="1" t="s">
        <v>13911</v>
      </c>
      <c r="H2808" s="1" t="s">
        <v>10178</v>
      </c>
      <c r="I2808" s="1" t="str">
        <f ca="1">IFERROR(__xludf.DUMMYFUNCTION("GOOGLETRANSLATE(O2808,""en"",""pt"")"),"8")</f>
        <v>8</v>
      </c>
      <c r="J2808" s="1" t="str">
        <f ca="1">IFERROR(__xludf.DUMMYFUNCTION("GOOGLETRANSLATE(Q2808,""en"",""pt"")"),"Refrigerado")</f>
        <v>Refrigerado</v>
      </c>
      <c r="K2808" s="3">
        <v>44628</v>
      </c>
      <c r="L2808" s="3">
        <v>44636</v>
      </c>
      <c r="M2808" s="1">
        <v>5</v>
      </c>
      <c r="N2808" s="1" t="s">
        <v>7</v>
      </c>
      <c r="O2808" s="1" t="s">
        <v>691</v>
      </c>
      <c r="P2808" s="1">
        <v>0</v>
      </c>
      <c r="Q2808" s="1" t="s">
        <v>13912</v>
      </c>
      <c r="R2808">
        <f t="shared" ca="1" si="43"/>
        <v>0</v>
      </c>
      <c r="S2808">
        <f t="shared" ca="1" si="43"/>
        <v>1</v>
      </c>
    </row>
    <row r="2809" spans="1:19" ht="13.2">
      <c r="A2809" s="1" t="s">
        <v>6167</v>
      </c>
      <c r="B2809" s="1">
        <v>62</v>
      </c>
      <c r="C2809" s="1" t="str">
        <f ca="1">IFERROR(__xludf.DUMMYFUNCTION("GOOGLETRANSLATE(D2809,""en"",""pt"")"),"Grande")</f>
        <v>Grande</v>
      </c>
      <c r="D2809" s="3">
        <v>44184</v>
      </c>
      <c r="E2809" s="1">
        <v>5</v>
      </c>
      <c r="F2809" s="2" t="str">
        <f ca="1">IFERROR(__xludf.DUMMYFUNCTION("GOOGLETRANSLATE(I2809,""en"",""pt"")"),"Sorvete")</f>
        <v>Sorvete</v>
      </c>
      <c r="G2809" s="1" t="s">
        <v>13913</v>
      </c>
      <c r="H2809" s="1" t="s">
        <v>5746</v>
      </c>
      <c r="I2809" s="1" t="str">
        <f ca="1">IFERROR(__xludf.DUMMYFUNCTION("GOOGLETRANSLATE(O2809,""en"",""pt"")"),"24")</f>
        <v>24</v>
      </c>
      <c r="J2809" s="1" t="str">
        <f ca="1">IFERROR(__xludf.DUMMYFUNCTION("GOOGLETRANSLATE(Q2809,""en"",""pt"")"),"Congeladas")</f>
        <v>Congeladas</v>
      </c>
      <c r="K2809" s="3">
        <v>44127</v>
      </c>
      <c r="L2809" s="3">
        <v>44151</v>
      </c>
      <c r="M2809" s="1">
        <v>420</v>
      </c>
      <c r="N2809" s="1" t="s">
        <v>13914</v>
      </c>
      <c r="O2809" s="1" t="s">
        <v>13915</v>
      </c>
      <c r="P2809" s="1">
        <v>47</v>
      </c>
      <c r="Q2809" s="1" t="s">
        <v>320</v>
      </c>
      <c r="R2809">
        <f t="shared" ca="1" si="43"/>
        <v>1</v>
      </c>
      <c r="S2809">
        <f t="shared" ca="1" si="43"/>
        <v>0</v>
      </c>
    </row>
    <row r="2810" spans="1:19" ht="13.2">
      <c r="A2810" s="1" t="s">
        <v>13916</v>
      </c>
      <c r="B2810" s="1">
        <v>61</v>
      </c>
      <c r="C2810" s="1" t="str">
        <f ca="1">IFERROR(__xludf.DUMMYFUNCTION("GOOGLETRANSLATE(D2810,""en"",""pt"")"),"Grande")</f>
        <v>Grande</v>
      </c>
      <c r="D2810" s="3">
        <v>44044</v>
      </c>
      <c r="E2810" s="1">
        <v>6</v>
      </c>
      <c r="F2810" s="2" t="str">
        <f ca="1">IFERROR(__xludf.DUMMYFUNCTION("GOOGLETRANSLATE(I2810,""en"",""pt"")"),"Coalhada")</f>
        <v>Coalhada</v>
      </c>
      <c r="G2810" s="1" t="s">
        <v>13917</v>
      </c>
      <c r="H2810" s="4">
        <v>45560</v>
      </c>
      <c r="I2810" s="1" t="str">
        <f ca="1">IFERROR(__xludf.DUMMYFUNCTION("GOOGLETRANSLATE(O2810,""en"",""pt"")"),"5")</f>
        <v>5</v>
      </c>
      <c r="J2810" s="1" t="str">
        <f ca="1">IFERROR(__xludf.DUMMYFUNCTION("GOOGLETRANSLATE(Q2810,""en"",""pt"")"),"Refrigerado")</f>
        <v>Refrigerado</v>
      </c>
      <c r="K2810" s="3">
        <v>44016</v>
      </c>
      <c r="L2810" s="3">
        <v>44021</v>
      </c>
      <c r="M2810" s="1">
        <v>28</v>
      </c>
      <c r="N2810" s="1" t="s">
        <v>1288</v>
      </c>
      <c r="O2810" s="1" t="s">
        <v>13918</v>
      </c>
      <c r="P2810" s="1">
        <v>52</v>
      </c>
      <c r="Q2810" s="1" t="s">
        <v>7111</v>
      </c>
      <c r="R2810">
        <f t="shared" ca="1" si="43"/>
        <v>1</v>
      </c>
      <c r="S2810">
        <f t="shared" ca="1" si="43"/>
        <v>1</v>
      </c>
    </row>
    <row r="2811" spans="1:19" ht="13.2">
      <c r="A2811" s="1" t="s">
        <v>13919</v>
      </c>
      <c r="B2811" s="1">
        <v>63</v>
      </c>
      <c r="C2811" s="1" t="str">
        <f ca="1">IFERROR(__xludf.DUMMYFUNCTION("GOOGLETRANSLATE(D2811,""en"",""pt"")"),"Grande")</f>
        <v>Grande</v>
      </c>
      <c r="D2811" s="3">
        <v>44635</v>
      </c>
      <c r="E2811" s="1">
        <v>6</v>
      </c>
      <c r="F2811" s="2" t="str">
        <f ca="1">IFERROR(__xludf.DUMMYFUNCTION("GOOGLETRANSLATE(I2811,""en"",""pt"")"),"Coalhada")</f>
        <v>Coalhada</v>
      </c>
      <c r="G2811" s="1" t="s">
        <v>13920</v>
      </c>
      <c r="H2811" s="1" t="s">
        <v>13921</v>
      </c>
      <c r="I2811" s="1" t="str">
        <f ca="1">IFERROR(__xludf.DUMMYFUNCTION("GOOGLETRANSLATE(O2811,""en"",""pt"")"),"6")</f>
        <v>6</v>
      </c>
      <c r="J2811" s="1" t="str">
        <f ca="1">IFERROR(__xludf.DUMMYFUNCTION("GOOGLETRANSLATE(Q2811,""en"",""pt"")"),"Refrigerado")</f>
        <v>Refrigerado</v>
      </c>
      <c r="K2811" s="3">
        <v>44577</v>
      </c>
      <c r="L2811" s="3">
        <v>44583</v>
      </c>
      <c r="M2811" s="1">
        <v>130</v>
      </c>
      <c r="N2811" s="1" t="s">
        <v>8548</v>
      </c>
      <c r="O2811" s="5">
        <v>2621134</v>
      </c>
      <c r="P2811" s="1">
        <v>470</v>
      </c>
      <c r="Q2811" s="1" t="s">
        <v>8035</v>
      </c>
      <c r="R2811">
        <f t="shared" ca="1" si="43"/>
        <v>0</v>
      </c>
      <c r="S2811">
        <f t="shared" ca="1" si="43"/>
        <v>0</v>
      </c>
    </row>
    <row r="2812" spans="1:19" ht="13.2">
      <c r="A2812" s="1" t="s">
        <v>13922</v>
      </c>
      <c r="B2812" s="1">
        <v>96</v>
      </c>
      <c r="C2812" s="1" t="str">
        <f ca="1">IFERROR(__xludf.DUMMYFUNCTION("GOOGLETRANSLATE(D2812,""en"",""pt"")"),"Médio")</f>
        <v>Médio</v>
      </c>
      <c r="D2812" s="3">
        <v>44145</v>
      </c>
      <c r="E2812" s="1">
        <v>10</v>
      </c>
      <c r="F2812" s="2" t="str">
        <f ca="1">IFERROR(__xludf.DUMMYFUNCTION("GOOGLETRANSLATE(I2812,""en"",""pt"")"),"ghee")</f>
        <v>ghee</v>
      </c>
      <c r="G2812" s="1" t="s">
        <v>13923</v>
      </c>
      <c r="H2812" s="1" t="s">
        <v>13924</v>
      </c>
      <c r="I2812" s="1" t="str">
        <f ca="1">IFERROR(__xludf.DUMMYFUNCTION("GOOGLETRANSLATE(O2812,""en"",""pt"")"),"88")</f>
        <v>88</v>
      </c>
      <c r="J2812" s="1" t="str">
        <f ca="1">IFERROR(__xludf.DUMMYFUNCTION("GOOGLETRANSLATE(Q2812,""en"",""pt"")"),"Ambiente")</f>
        <v>Ambiente</v>
      </c>
      <c r="K2812" s="3">
        <v>44096</v>
      </c>
      <c r="L2812" s="3">
        <v>44184</v>
      </c>
      <c r="M2812" s="1">
        <v>502</v>
      </c>
      <c r="N2812" s="1" t="s">
        <v>9821</v>
      </c>
      <c r="O2812" s="1" t="s">
        <v>13925</v>
      </c>
      <c r="P2812" s="1">
        <v>358</v>
      </c>
      <c r="Q2812" s="1" t="s">
        <v>13926</v>
      </c>
      <c r="R2812">
        <f t="shared" ca="1" si="43"/>
        <v>1</v>
      </c>
      <c r="S2812">
        <f t="shared" ca="1" si="43"/>
        <v>0</v>
      </c>
    </row>
    <row r="2813" spans="1:19" ht="13.2">
      <c r="A2813" s="1" t="s">
        <v>13927</v>
      </c>
      <c r="B2813" s="1">
        <v>84</v>
      </c>
      <c r="C2813" s="1" t="str">
        <f ca="1">IFERROR(__xludf.DUMMYFUNCTION("GOOGLETRANSLATE(D2813,""en"",""pt"")"),"Grande")</f>
        <v>Grande</v>
      </c>
      <c r="D2813" s="3">
        <v>44695</v>
      </c>
      <c r="E2813" s="1">
        <v>8</v>
      </c>
      <c r="F2813" s="2" t="str">
        <f ca="1">IFERROR(__xludf.DUMMYFUNCTION("GOOGLETRANSLATE(I2813,""en"",""pt"")"),"Soro de leite coalhado")</f>
        <v>Soro de leite coalhado</v>
      </c>
      <c r="G2813" s="1" t="s">
        <v>13928</v>
      </c>
      <c r="H2813" s="1" t="s">
        <v>4840</v>
      </c>
      <c r="I2813" s="1" t="str">
        <f ca="1">IFERROR(__xludf.DUMMYFUNCTION("GOOGLETRANSLATE(O2813,""en"",""pt"")"),"11")</f>
        <v>11</v>
      </c>
      <c r="J2813" s="1" t="str">
        <f ca="1">IFERROR(__xludf.DUMMYFUNCTION("GOOGLETRANSLATE(Q2813,""en"",""pt"")"),"Refrigerado")</f>
        <v>Refrigerado</v>
      </c>
      <c r="K2813" s="3">
        <v>44667</v>
      </c>
      <c r="L2813" s="3">
        <v>44678</v>
      </c>
      <c r="M2813" s="1">
        <v>72</v>
      </c>
      <c r="N2813" s="1" t="s">
        <v>3222</v>
      </c>
      <c r="O2813" s="1" t="s">
        <v>13929</v>
      </c>
      <c r="P2813" s="1">
        <v>63</v>
      </c>
      <c r="Q2813" s="1" t="s">
        <v>6688</v>
      </c>
      <c r="R2813">
        <f t="shared" ca="1" si="43"/>
        <v>1</v>
      </c>
      <c r="S2813">
        <f t="shared" ca="1" si="43"/>
        <v>0</v>
      </c>
    </row>
    <row r="2814" spans="1:19" ht="13.2">
      <c r="A2814" s="1" t="s">
        <v>13930</v>
      </c>
      <c r="B2814" s="1">
        <v>59</v>
      </c>
      <c r="C2814" s="1" t="str">
        <f ca="1">IFERROR(__xludf.DUMMYFUNCTION("GOOGLETRANSLATE(D2814,""en"",""pt"")"),"Pequeno")</f>
        <v>Pequeno</v>
      </c>
      <c r="D2814" s="3">
        <v>43888</v>
      </c>
      <c r="E2814" s="1">
        <v>10</v>
      </c>
      <c r="F2814" s="2" t="str">
        <f ca="1">IFERROR(__xludf.DUMMYFUNCTION("GOOGLETRANSLATE(I2814,""en"",""pt"")"),"ghee")</f>
        <v>ghee</v>
      </c>
      <c r="G2814" s="1" t="s">
        <v>13931</v>
      </c>
      <c r="H2814" s="1" t="s">
        <v>6899</v>
      </c>
      <c r="I2814" s="1" t="str">
        <f ca="1">IFERROR(__xludf.DUMMYFUNCTION("GOOGLETRANSLATE(O2814,""en"",""pt"")"),"147")</f>
        <v>147</v>
      </c>
      <c r="J2814" s="1" t="str">
        <f ca="1">IFERROR(__xludf.DUMMYFUNCTION("GOOGLETRANSLATE(Q2814,""en"",""pt"")"),"Ambiente")</f>
        <v>Ambiente</v>
      </c>
      <c r="K2814" s="3">
        <v>43885</v>
      </c>
      <c r="L2814" s="3">
        <v>44032</v>
      </c>
      <c r="M2814" s="1">
        <v>80</v>
      </c>
      <c r="N2814" s="1" t="s">
        <v>8870</v>
      </c>
      <c r="O2814" s="5">
        <v>1405972</v>
      </c>
      <c r="P2814" s="1">
        <v>5</v>
      </c>
      <c r="Q2814" s="1" t="s">
        <v>13932</v>
      </c>
      <c r="R2814">
        <f t="shared" ca="1" si="43"/>
        <v>0</v>
      </c>
      <c r="S2814">
        <f t="shared" ca="1" si="43"/>
        <v>1</v>
      </c>
    </row>
    <row r="2815" spans="1:19" ht="13.2">
      <c r="A2815" s="1" t="s">
        <v>13128</v>
      </c>
      <c r="B2815" s="1">
        <v>53</v>
      </c>
      <c r="C2815" s="1" t="str">
        <f ca="1">IFERROR(__xludf.DUMMYFUNCTION("GOOGLETRANSLATE(D2815,""en"",""pt"")"),"Médio")</f>
        <v>Médio</v>
      </c>
      <c r="D2815" s="3">
        <v>43715</v>
      </c>
      <c r="E2815" s="1">
        <v>7</v>
      </c>
      <c r="F2815" s="2" t="str">
        <f ca="1">IFERROR(__xludf.DUMMYFUNCTION("GOOGLETRANSLATE(I2815,""en"",""pt"")"),"Lassi")</f>
        <v>Lassi</v>
      </c>
      <c r="G2815" s="1" t="s">
        <v>13933</v>
      </c>
      <c r="H2815" s="1" t="s">
        <v>10212</v>
      </c>
      <c r="I2815" s="1" t="str">
        <f ca="1">IFERROR(__xludf.DUMMYFUNCTION("GOOGLETRANSLATE(O2815,""en"",""pt"")"),"12")</f>
        <v>12</v>
      </c>
      <c r="J2815" s="1" t="str">
        <f ca="1">IFERROR(__xludf.DUMMYFUNCTION("GOOGLETRANSLATE(Q2815,""en"",""pt"")"),"Refrigerado")</f>
        <v>Refrigerado</v>
      </c>
      <c r="K2815" s="3">
        <v>43661</v>
      </c>
      <c r="L2815" s="3">
        <v>43673</v>
      </c>
      <c r="M2815" s="1">
        <v>477</v>
      </c>
      <c r="N2815" s="1" t="s">
        <v>13934</v>
      </c>
      <c r="O2815" s="1" t="s">
        <v>13935</v>
      </c>
      <c r="P2815" s="1">
        <v>172</v>
      </c>
      <c r="Q2815" s="1" t="s">
        <v>13936</v>
      </c>
      <c r="R2815">
        <f t="shared" ca="1" si="43"/>
        <v>1</v>
      </c>
      <c r="S2815">
        <f t="shared" ca="1" si="43"/>
        <v>1</v>
      </c>
    </row>
    <row r="2816" spans="1:19" ht="13.2">
      <c r="A2816" s="1" t="s">
        <v>13937</v>
      </c>
      <c r="B2816" s="1">
        <v>17</v>
      </c>
      <c r="C2816" s="1" t="str">
        <f ca="1">IFERROR(__xludf.DUMMYFUNCTION("GOOGLETRANSLATE(D2816,""en"",""pt"")"),"Grande")</f>
        <v>Grande</v>
      </c>
      <c r="D2816" s="3">
        <v>43761</v>
      </c>
      <c r="E2816" s="1">
        <v>10</v>
      </c>
      <c r="F2816" s="2" t="str">
        <f ca="1">IFERROR(__xludf.DUMMYFUNCTION("GOOGLETRANSLATE(I2816,""en"",""pt"")"),"ghee")</f>
        <v>ghee</v>
      </c>
      <c r="G2816" s="1" t="s">
        <v>5293</v>
      </c>
      <c r="H2816" s="1" t="s">
        <v>13938</v>
      </c>
      <c r="I2816" s="1" t="str">
        <f ca="1">IFERROR(__xludf.DUMMYFUNCTION("GOOGLETRANSLATE(O2816,""en"",""pt"")"),"146")</f>
        <v>146</v>
      </c>
      <c r="J2816" s="1" t="str">
        <f ca="1">IFERROR(__xludf.DUMMYFUNCTION("GOOGLETRANSLATE(Q2816,""en"",""pt"")"),"Ambiente")</f>
        <v>Ambiente</v>
      </c>
      <c r="K2816" s="3">
        <v>43734</v>
      </c>
      <c r="L2816" s="3">
        <v>43880</v>
      </c>
      <c r="M2816" s="1">
        <v>18</v>
      </c>
      <c r="N2816" s="1" t="s">
        <v>13939</v>
      </c>
      <c r="O2816" s="1" t="s">
        <v>13940</v>
      </c>
      <c r="P2816" s="1">
        <v>16</v>
      </c>
      <c r="Q2816" s="1" t="s">
        <v>13941</v>
      </c>
      <c r="R2816">
        <f t="shared" ca="1" si="43"/>
        <v>1</v>
      </c>
      <c r="S2816">
        <f t="shared" ca="1" si="43"/>
        <v>1</v>
      </c>
    </row>
    <row r="2817" spans="1:19" ht="13.2">
      <c r="A2817" s="1" t="s">
        <v>13942</v>
      </c>
      <c r="B2817" s="1">
        <v>55</v>
      </c>
      <c r="C2817" s="1" t="str">
        <f ca="1">IFERROR(__xludf.DUMMYFUNCTION("GOOGLETRANSLATE(D2817,""en"",""pt"")"),"Médio")</f>
        <v>Médio</v>
      </c>
      <c r="D2817" s="3">
        <v>43904</v>
      </c>
      <c r="E2817" s="1">
        <v>9</v>
      </c>
      <c r="F2817" s="2" t="str">
        <f ca="1">IFERROR(__xludf.DUMMYFUNCTION("GOOGLETRANSLATE(I2817,""en"",""pt"")"),"Painel")</f>
        <v>Painel</v>
      </c>
      <c r="G2817" s="1" t="s">
        <v>13943</v>
      </c>
      <c r="H2817" s="1" t="s">
        <v>10432</v>
      </c>
      <c r="I2817" s="1" t="str">
        <f ca="1">IFERROR(__xludf.DUMMYFUNCTION("GOOGLETRANSLATE(O2817,""en"",""pt"")"),"7")</f>
        <v>7</v>
      </c>
      <c r="J2817" s="1" t="str">
        <f ca="1">IFERROR(__xludf.DUMMYFUNCTION("GOOGLETRANSLATE(Q2817,""en"",""pt"")"),"Refrigerado")</f>
        <v>Refrigerado</v>
      </c>
      <c r="K2817" s="3">
        <v>43863</v>
      </c>
      <c r="L2817" s="3">
        <v>43870</v>
      </c>
      <c r="M2817" s="1">
        <v>82</v>
      </c>
      <c r="N2817" s="1" t="s">
        <v>1078</v>
      </c>
      <c r="O2817" s="5">
        <v>674695</v>
      </c>
      <c r="P2817" s="1">
        <v>566</v>
      </c>
      <c r="Q2817" s="1" t="s">
        <v>6927</v>
      </c>
      <c r="R2817">
        <f t="shared" ca="1" si="43"/>
        <v>0</v>
      </c>
      <c r="S2817">
        <f t="shared" ca="1" si="43"/>
        <v>0</v>
      </c>
    </row>
    <row r="2818" spans="1:19" ht="13.2">
      <c r="A2818" s="1" t="s">
        <v>13944</v>
      </c>
      <c r="B2818" s="1">
        <v>71</v>
      </c>
      <c r="C2818" s="1" t="str">
        <f ca="1">IFERROR(__xludf.DUMMYFUNCTION("GOOGLETRANSLATE(D2818,""en"",""pt"")"),"Pequeno")</f>
        <v>Pequeno</v>
      </c>
      <c r="D2818" s="3">
        <v>44334</v>
      </c>
      <c r="E2818" s="1">
        <v>7</v>
      </c>
      <c r="F2818" s="2" t="str">
        <f ca="1">IFERROR(__xludf.DUMMYFUNCTION("GOOGLETRANSLATE(I2818,""en"",""pt"")"),"Lassi")</f>
        <v>Lassi</v>
      </c>
      <c r="G2818" s="1" t="s">
        <v>13945</v>
      </c>
      <c r="H2818" s="1" t="s">
        <v>3933</v>
      </c>
      <c r="I2818" s="1" t="str">
        <f ca="1">IFERROR(__xludf.DUMMYFUNCTION("GOOGLETRANSLATE(O2818,""en"",""pt"")"),"13")</f>
        <v>13</v>
      </c>
      <c r="J2818" s="1" t="str">
        <f ca="1">IFERROR(__xludf.DUMMYFUNCTION("GOOGLETRANSLATE(Q2818,""en"",""pt"")"),"Refrigerado")</f>
        <v>Refrigerado</v>
      </c>
      <c r="K2818" s="3">
        <v>44310</v>
      </c>
      <c r="L2818" s="3">
        <v>44323</v>
      </c>
      <c r="M2818" s="1">
        <v>72</v>
      </c>
      <c r="N2818" s="1" t="s">
        <v>4736</v>
      </c>
      <c r="O2818" s="1" t="s">
        <v>13946</v>
      </c>
      <c r="P2818" s="1">
        <v>247</v>
      </c>
      <c r="Q2818" s="1" t="s">
        <v>6257</v>
      </c>
      <c r="R2818">
        <f t="shared" ca="1" si="43"/>
        <v>0</v>
      </c>
      <c r="S2818">
        <f t="shared" ca="1" si="43"/>
        <v>0</v>
      </c>
    </row>
    <row r="2819" spans="1:19" ht="13.2">
      <c r="A2819" s="1" t="s">
        <v>13948</v>
      </c>
      <c r="B2819" s="1">
        <v>59</v>
      </c>
      <c r="C2819" s="1" t="str">
        <f ca="1">IFERROR(__xludf.DUMMYFUNCTION("GOOGLETRANSLATE(D2819,""en"",""pt"")"),"Médio")</f>
        <v>Médio</v>
      </c>
      <c r="D2819" s="3">
        <v>44204</v>
      </c>
      <c r="E2819" s="1">
        <v>6</v>
      </c>
      <c r="F2819" s="2" t="str">
        <f ca="1">IFERROR(__xludf.DUMMYFUNCTION("GOOGLETRANSLATE(I2819,""en"",""pt"")"),"Coalhada")</f>
        <v>Coalhada</v>
      </c>
      <c r="G2819" s="1" t="s">
        <v>13949</v>
      </c>
      <c r="H2819" s="1" t="s">
        <v>3192</v>
      </c>
      <c r="I2819" s="1" t="str">
        <f ca="1">IFERROR(__xludf.DUMMYFUNCTION("GOOGLETRANSLATE(O2819,""en"",""pt"")"),"5")</f>
        <v>5</v>
      </c>
      <c r="J2819" s="1" t="str">
        <f ca="1">IFERROR(__xludf.DUMMYFUNCTION("GOOGLETRANSLATE(Q2819,""en"",""pt"")"),"Refrigerado")</f>
        <v>Refrigerado</v>
      </c>
      <c r="K2819" s="3">
        <v>44198</v>
      </c>
      <c r="L2819" s="3">
        <v>44203</v>
      </c>
      <c r="M2819" s="1">
        <v>143</v>
      </c>
      <c r="N2819" s="1" t="s">
        <v>13950</v>
      </c>
      <c r="O2819" s="1" t="s">
        <v>13951</v>
      </c>
      <c r="P2819" s="1">
        <v>377</v>
      </c>
      <c r="Q2819" s="1" t="s">
        <v>13952</v>
      </c>
      <c r="R2819">
        <f t="shared" ref="R2819:S2882" ca="1" si="44">RANDBETWEEN(0,1)</f>
        <v>0</v>
      </c>
      <c r="S2819">
        <f t="shared" ca="1" si="44"/>
        <v>0</v>
      </c>
    </row>
    <row r="2820" spans="1:19" ht="13.2">
      <c r="A2820" s="1" t="s">
        <v>13953</v>
      </c>
      <c r="B2820" s="1">
        <v>59</v>
      </c>
      <c r="C2820" s="1" t="str">
        <f ca="1">IFERROR(__xludf.DUMMYFUNCTION("GOOGLETRANSLATE(D2820,""en"",""pt"")"),"Pequeno")</f>
        <v>Pequeno</v>
      </c>
      <c r="D2820" s="3">
        <v>43552</v>
      </c>
      <c r="E2820" s="1">
        <v>5</v>
      </c>
      <c r="F2820" s="2" t="str">
        <f ca="1">IFERROR(__xludf.DUMMYFUNCTION("GOOGLETRANSLATE(I2820,""en"",""pt"")"),"Sorvete")</f>
        <v>Sorvete</v>
      </c>
      <c r="G2820" s="1" t="s">
        <v>3217</v>
      </c>
      <c r="H2820" s="4">
        <v>45399</v>
      </c>
      <c r="I2820" s="1" t="str">
        <f ca="1">IFERROR(__xludf.DUMMYFUNCTION("GOOGLETRANSLATE(O2820,""en"",""pt"")"),"27")</f>
        <v>27</v>
      </c>
      <c r="J2820" s="1" t="str">
        <f ca="1">IFERROR(__xludf.DUMMYFUNCTION("GOOGLETRANSLATE(Q2820,""en"",""pt"")"),"Congeladas")</f>
        <v>Congeladas</v>
      </c>
      <c r="K2820" s="3">
        <v>43502</v>
      </c>
      <c r="L2820" s="3">
        <v>43529</v>
      </c>
      <c r="M2820" s="1">
        <v>38</v>
      </c>
      <c r="N2820" s="1" t="s">
        <v>9806</v>
      </c>
      <c r="O2820" s="1" t="s">
        <v>13954</v>
      </c>
      <c r="P2820" s="1">
        <v>7</v>
      </c>
      <c r="Q2820" s="1" t="s">
        <v>8545</v>
      </c>
      <c r="R2820">
        <f t="shared" ca="1" si="44"/>
        <v>1</v>
      </c>
      <c r="S2820">
        <f t="shared" ca="1" si="44"/>
        <v>0</v>
      </c>
    </row>
    <row r="2821" spans="1:19" ht="13.2">
      <c r="A2821" s="1" t="s">
        <v>13955</v>
      </c>
      <c r="B2821" s="1">
        <v>64</v>
      </c>
      <c r="C2821" s="1" t="str">
        <f ca="1">IFERROR(__xludf.DUMMYFUNCTION("GOOGLETRANSLATE(D2821,""en"",""pt"")"),"Grande")</f>
        <v>Grande</v>
      </c>
      <c r="D2821" s="3">
        <v>44385</v>
      </c>
      <c r="E2821" s="1">
        <v>9</v>
      </c>
      <c r="F2821" s="2" t="str">
        <f ca="1">IFERROR(__xludf.DUMMYFUNCTION("GOOGLETRANSLATE(I2821,""en"",""pt"")"),"Painel")</f>
        <v>Painel</v>
      </c>
      <c r="G2821" s="1" t="s">
        <v>13956</v>
      </c>
      <c r="H2821" s="1" t="s">
        <v>9772</v>
      </c>
      <c r="I2821" s="1" t="str">
        <f ca="1">IFERROR(__xludf.DUMMYFUNCTION("GOOGLETRANSLATE(O2821,""en"",""pt"")"),"9")</f>
        <v>9</v>
      </c>
      <c r="J2821" s="1" t="str">
        <f ca="1">IFERROR(__xludf.DUMMYFUNCTION("GOOGLETRANSLATE(Q2821,""en"",""pt"")"),"Refrigerado")</f>
        <v>Refrigerado</v>
      </c>
      <c r="K2821" s="3">
        <v>44342</v>
      </c>
      <c r="L2821" s="3">
        <v>44351</v>
      </c>
      <c r="M2821" s="1">
        <v>117</v>
      </c>
      <c r="N2821" s="1" t="s">
        <v>13957</v>
      </c>
      <c r="O2821" s="1" t="s">
        <v>13958</v>
      </c>
      <c r="P2821" s="1">
        <v>109</v>
      </c>
      <c r="Q2821" s="1" t="s">
        <v>5281</v>
      </c>
      <c r="R2821">
        <f t="shared" ca="1" si="44"/>
        <v>0</v>
      </c>
      <c r="S2821">
        <f t="shared" ca="1" si="44"/>
        <v>0</v>
      </c>
    </row>
    <row r="2822" spans="1:19" ht="13.2">
      <c r="A2822" s="1" t="s">
        <v>13959</v>
      </c>
      <c r="B2822" s="1">
        <v>20</v>
      </c>
      <c r="C2822" s="1" t="str">
        <f ca="1">IFERROR(__xludf.DUMMYFUNCTION("GOOGLETRANSLATE(D2822,""en"",""pt"")"),"Pequeno")</f>
        <v>Pequeno</v>
      </c>
      <c r="D2822" s="3">
        <v>43960</v>
      </c>
      <c r="E2822" s="1">
        <v>10</v>
      </c>
      <c r="F2822" s="2" t="str">
        <f ca="1">IFERROR(__xludf.DUMMYFUNCTION("GOOGLETRANSLATE(I2822,""en"",""pt"")"),"ghee")</f>
        <v>ghee</v>
      </c>
      <c r="G2822" s="1" t="s">
        <v>13960</v>
      </c>
      <c r="H2822" s="1" t="s">
        <v>13961</v>
      </c>
      <c r="I2822" s="1" t="str">
        <f ca="1">IFERROR(__xludf.DUMMYFUNCTION("GOOGLETRANSLATE(O2822,""en"",""pt"")"),"109")</f>
        <v>109</v>
      </c>
      <c r="J2822" s="1" t="str">
        <f ca="1">IFERROR(__xludf.DUMMYFUNCTION("GOOGLETRANSLATE(Q2822,""en"",""pt"")"),"Ambiente")</f>
        <v>Ambiente</v>
      </c>
      <c r="K2822" s="3">
        <v>43953</v>
      </c>
      <c r="L2822" s="3">
        <v>44062</v>
      </c>
      <c r="M2822" s="1">
        <v>160</v>
      </c>
      <c r="N2822" s="1" t="s">
        <v>13962</v>
      </c>
      <c r="O2822" s="1" t="s">
        <v>13963</v>
      </c>
      <c r="P2822" s="1">
        <v>82</v>
      </c>
      <c r="Q2822" s="1" t="s">
        <v>13964</v>
      </c>
      <c r="R2822">
        <f t="shared" ca="1" si="44"/>
        <v>1</v>
      </c>
      <c r="S2822">
        <f t="shared" ca="1" si="44"/>
        <v>1</v>
      </c>
    </row>
    <row r="2823" spans="1:19" ht="13.2">
      <c r="A2823" s="1" t="s">
        <v>13965</v>
      </c>
      <c r="B2823" s="1">
        <v>90</v>
      </c>
      <c r="C2823" s="1" t="str">
        <f ca="1">IFERROR(__xludf.DUMMYFUNCTION("GOOGLETRANSLATE(D2823,""en"",""pt"")"),"Médio")</f>
        <v>Médio</v>
      </c>
      <c r="D2823" s="3">
        <v>44709</v>
      </c>
      <c r="E2823" s="1">
        <v>7</v>
      </c>
      <c r="F2823" s="2" t="str">
        <f ca="1">IFERROR(__xludf.DUMMYFUNCTION("GOOGLETRANSLATE(I2823,""en"",""pt"")"),"Lassi")</f>
        <v>Lassi</v>
      </c>
      <c r="G2823" s="1" t="s">
        <v>13966</v>
      </c>
      <c r="H2823" s="1" t="s">
        <v>8365</v>
      </c>
      <c r="I2823" s="1" t="str">
        <f ca="1">IFERROR(__xludf.DUMMYFUNCTION("GOOGLETRANSLATE(O2823,""en"",""pt"")"),"16")</f>
        <v>16</v>
      </c>
      <c r="J2823" s="1" t="str">
        <f ca="1">IFERROR(__xludf.DUMMYFUNCTION("GOOGLETRANSLATE(Q2823,""en"",""pt"")"),"Refrigerado")</f>
        <v>Refrigerado</v>
      </c>
      <c r="K2823" s="3">
        <v>44674</v>
      </c>
      <c r="L2823" s="3">
        <v>44690</v>
      </c>
      <c r="M2823" s="1">
        <v>50</v>
      </c>
      <c r="N2823" s="1" t="s">
        <v>69</v>
      </c>
      <c r="O2823" s="5">
        <v>549447</v>
      </c>
      <c r="P2823" s="1">
        <v>205</v>
      </c>
      <c r="Q2823" s="1" t="s">
        <v>2159</v>
      </c>
      <c r="R2823">
        <f t="shared" ca="1" si="44"/>
        <v>1</v>
      </c>
      <c r="S2823">
        <f t="shared" ca="1" si="44"/>
        <v>0</v>
      </c>
    </row>
    <row r="2824" spans="1:19" ht="13.2">
      <c r="A2824" s="1" t="s">
        <v>13967</v>
      </c>
      <c r="B2824" s="1">
        <v>61</v>
      </c>
      <c r="C2824" s="1" t="str">
        <f ca="1">IFERROR(__xludf.DUMMYFUNCTION("GOOGLETRANSLATE(D2824,""en"",""pt"")"),"Pequeno")</f>
        <v>Pequeno</v>
      </c>
      <c r="D2824" s="3">
        <v>44705</v>
      </c>
      <c r="E2824" s="1">
        <v>3</v>
      </c>
      <c r="F2824" s="2" t="str">
        <f ca="1">IFERROR(__xludf.DUMMYFUNCTION("GOOGLETRANSLATE(I2824,""en"",""pt"")"),"Queijo")</f>
        <v>Queijo</v>
      </c>
      <c r="G2824" s="1" t="s">
        <v>13968</v>
      </c>
      <c r="H2824" s="1" t="s">
        <v>2382</v>
      </c>
      <c r="I2824" s="1" t="str">
        <f ca="1">IFERROR(__xludf.DUMMYFUNCTION("GOOGLETRANSLATE(O2824,""en"",""pt"")"),"26")</f>
        <v>26</v>
      </c>
      <c r="J2824" s="1" t="str">
        <f ca="1">IFERROR(__xludf.DUMMYFUNCTION("GOOGLETRANSLATE(Q2824,""en"",""pt"")"),"Refrigerado")</f>
        <v>Refrigerado</v>
      </c>
      <c r="K2824" s="3">
        <v>44695</v>
      </c>
      <c r="L2824" s="3">
        <v>44721</v>
      </c>
      <c r="M2824" s="1">
        <v>859</v>
      </c>
      <c r="N2824" s="1" t="s">
        <v>13969</v>
      </c>
      <c r="O2824" s="1" t="s">
        <v>13970</v>
      </c>
      <c r="P2824" s="1">
        <v>130</v>
      </c>
      <c r="Q2824" s="1" t="s">
        <v>13971</v>
      </c>
      <c r="R2824">
        <f t="shared" ca="1" si="44"/>
        <v>0</v>
      </c>
      <c r="S2824">
        <f t="shared" ca="1" si="44"/>
        <v>0</v>
      </c>
    </row>
    <row r="2825" spans="1:19" ht="13.2">
      <c r="A2825" s="1" t="s">
        <v>13972</v>
      </c>
      <c r="B2825" s="1">
        <v>74</v>
      </c>
      <c r="C2825" s="1" t="str">
        <f ca="1">IFERROR(__xludf.DUMMYFUNCTION("GOOGLETRANSLATE(D2825,""en"",""pt"")"),"Médio")</f>
        <v>Médio</v>
      </c>
      <c r="D2825" s="3">
        <v>44333</v>
      </c>
      <c r="E2825" s="1">
        <v>4</v>
      </c>
      <c r="F2825" s="2" t="str">
        <f ca="1">IFERROR(__xludf.DUMMYFUNCTION("GOOGLETRANSLATE(I2825,""en"",""pt"")"),"Iogurte")</f>
        <v>Iogurte</v>
      </c>
      <c r="G2825" s="1" t="s">
        <v>13973</v>
      </c>
      <c r="H2825" s="1" t="s">
        <v>13974</v>
      </c>
      <c r="I2825" s="1" t="str">
        <f ca="1">IFERROR(__xludf.DUMMYFUNCTION("GOOGLETRANSLATE(O2825,""en"",""pt"")"),"23")</f>
        <v>23</v>
      </c>
      <c r="J2825" s="1" t="str">
        <f ca="1">IFERROR(__xludf.DUMMYFUNCTION("GOOGLETRANSLATE(Q2825,""en"",""pt"")"),"Refrigerado")</f>
        <v>Refrigerado</v>
      </c>
      <c r="K2825" s="3">
        <v>44287</v>
      </c>
      <c r="L2825" s="3">
        <v>44310</v>
      </c>
      <c r="M2825" s="1">
        <v>111</v>
      </c>
      <c r="N2825" s="1" t="s">
        <v>11491</v>
      </c>
      <c r="O2825" s="1" t="s">
        <v>13975</v>
      </c>
      <c r="P2825" s="1">
        <v>272</v>
      </c>
      <c r="Q2825" s="1" t="s">
        <v>13976</v>
      </c>
      <c r="R2825">
        <f t="shared" ca="1" si="44"/>
        <v>0</v>
      </c>
      <c r="S2825">
        <f t="shared" ca="1" si="44"/>
        <v>1</v>
      </c>
    </row>
    <row r="2826" spans="1:19" ht="13.2">
      <c r="A2826" s="1" t="s">
        <v>13977</v>
      </c>
      <c r="B2826" s="1">
        <v>51</v>
      </c>
      <c r="C2826" s="1" t="str">
        <f ca="1">IFERROR(__xludf.DUMMYFUNCTION("GOOGLETRANSLATE(D2826,""en"",""pt"")"),"Médio")</f>
        <v>Médio</v>
      </c>
      <c r="D2826" s="3">
        <v>43856</v>
      </c>
      <c r="E2826" s="1">
        <v>2</v>
      </c>
      <c r="F2826" s="2" t="str">
        <f ca="1">IFERROR(__xludf.DUMMYFUNCTION("GOOGLETRANSLATE(I2826,""en"",""pt"")"),"Manteiga")</f>
        <v>Manteiga</v>
      </c>
      <c r="G2826" s="1" t="s">
        <v>13978</v>
      </c>
      <c r="H2826" s="1" t="s">
        <v>56</v>
      </c>
      <c r="I2826" s="1" t="str">
        <f ca="1">IFERROR(__xludf.DUMMYFUNCTION("GOOGLETRANSLATE(O2826,""en"",""pt"")"),"27")</f>
        <v>27</v>
      </c>
      <c r="J2826" s="1" t="str">
        <f ca="1">IFERROR(__xludf.DUMMYFUNCTION("GOOGLETRANSLATE(Q2826,""en"",""pt"")"),"Refrigerado")</f>
        <v>Refrigerado</v>
      </c>
      <c r="K2826" s="3">
        <v>43837</v>
      </c>
      <c r="L2826" s="3">
        <v>43864</v>
      </c>
      <c r="M2826" s="1">
        <v>169</v>
      </c>
      <c r="N2826" s="1" t="s">
        <v>1992</v>
      </c>
      <c r="O2826" s="1" t="s">
        <v>13979</v>
      </c>
      <c r="P2826" s="1">
        <v>12</v>
      </c>
      <c r="Q2826" s="1" t="s">
        <v>13980</v>
      </c>
      <c r="R2826">
        <f t="shared" ca="1" si="44"/>
        <v>0</v>
      </c>
      <c r="S2826">
        <f t="shared" ca="1" si="44"/>
        <v>0</v>
      </c>
    </row>
    <row r="2827" spans="1:19" ht="13.2">
      <c r="A2827" s="1" t="s">
        <v>13981</v>
      </c>
      <c r="B2827" s="1">
        <v>36</v>
      </c>
      <c r="C2827" s="1" t="str">
        <f ca="1">IFERROR(__xludf.DUMMYFUNCTION("GOOGLETRANSLATE(D2827,""en"",""pt"")"),"Médio")</f>
        <v>Médio</v>
      </c>
      <c r="D2827" s="3">
        <v>44423</v>
      </c>
      <c r="E2827" s="1">
        <v>3</v>
      </c>
      <c r="F2827" s="2" t="str">
        <f ca="1">IFERROR(__xludf.DUMMYFUNCTION("GOOGLETRANSLATE(I2827,""en"",""pt"")"),"Queijo")</f>
        <v>Queijo</v>
      </c>
      <c r="G2827" s="1" t="s">
        <v>13982</v>
      </c>
      <c r="H2827" s="1" t="s">
        <v>11677</v>
      </c>
      <c r="I2827" s="1" t="str">
        <f ca="1">IFERROR(__xludf.DUMMYFUNCTION("GOOGLETRANSLATE(O2827,""en"",""pt"")"),"55")</f>
        <v>55</v>
      </c>
      <c r="J2827" s="1" t="str">
        <f ca="1">IFERROR(__xludf.DUMMYFUNCTION("GOOGLETRANSLATE(Q2827,""en"",""pt"")"),"Refrigerado")</f>
        <v>Refrigerado</v>
      </c>
      <c r="K2827" s="3">
        <v>44411</v>
      </c>
      <c r="L2827" s="3">
        <v>44466</v>
      </c>
      <c r="M2827" s="1">
        <v>76</v>
      </c>
      <c r="N2827" s="1" t="s">
        <v>6754</v>
      </c>
      <c r="O2827" s="5">
        <v>1559984</v>
      </c>
      <c r="P2827" s="1">
        <v>694</v>
      </c>
      <c r="Q2827" s="1" t="s">
        <v>13983</v>
      </c>
      <c r="R2827">
        <f t="shared" ca="1" si="44"/>
        <v>0</v>
      </c>
      <c r="S2827">
        <f t="shared" ca="1" si="44"/>
        <v>1</v>
      </c>
    </row>
    <row r="2828" spans="1:19" ht="13.2">
      <c r="A2828" s="1" t="s">
        <v>13984</v>
      </c>
      <c r="B2828" s="1">
        <v>33</v>
      </c>
      <c r="C2828" s="1" t="str">
        <f ca="1">IFERROR(__xludf.DUMMYFUNCTION("GOOGLETRANSLATE(D2828,""en"",""pt"")"),"Médio")</f>
        <v>Médio</v>
      </c>
      <c r="D2828" s="3">
        <v>44543</v>
      </c>
      <c r="E2828" s="1">
        <v>9</v>
      </c>
      <c r="F2828" s="2" t="str">
        <f ca="1">IFERROR(__xludf.DUMMYFUNCTION("GOOGLETRANSLATE(I2828,""en"",""pt"")"),"Painel")</f>
        <v>Painel</v>
      </c>
      <c r="G2828" s="1" t="s">
        <v>13985</v>
      </c>
      <c r="H2828" s="1" t="s">
        <v>2925</v>
      </c>
      <c r="I2828" s="1" t="str">
        <f ca="1">IFERROR(__xludf.DUMMYFUNCTION("GOOGLETRANSLATE(O2828,""en"",""pt"")"),"14")</f>
        <v>14</v>
      </c>
      <c r="J2828" s="1" t="str">
        <f ca="1">IFERROR(__xludf.DUMMYFUNCTION("GOOGLETRANSLATE(Q2828,""en"",""pt"")"),"Refrigerado")</f>
        <v>Refrigerado</v>
      </c>
      <c r="K2828" s="3">
        <v>44541</v>
      </c>
      <c r="L2828" s="3">
        <v>44555</v>
      </c>
      <c r="M2828" s="1">
        <v>464</v>
      </c>
      <c r="N2828" s="1" t="s">
        <v>4042</v>
      </c>
      <c r="O2828" s="1" t="s">
        <v>13986</v>
      </c>
      <c r="P2828" s="1">
        <v>0</v>
      </c>
      <c r="Q2828" s="1" t="s">
        <v>13987</v>
      </c>
      <c r="R2828">
        <f t="shared" ca="1" si="44"/>
        <v>1</v>
      </c>
      <c r="S2828">
        <f t="shared" ca="1" si="44"/>
        <v>1</v>
      </c>
    </row>
    <row r="2829" spans="1:19" ht="13.2">
      <c r="A2829" s="1" t="s">
        <v>13988</v>
      </c>
      <c r="B2829" s="1">
        <v>50</v>
      </c>
      <c r="C2829" s="1" t="str">
        <f ca="1">IFERROR(__xludf.DUMMYFUNCTION("GOOGLETRANSLATE(D2829,""en"",""pt"")"),"Grande")</f>
        <v>Grande</v>
      </c>
      <c r="D2829" s="3">
        <v>44137</v>
      </c>
      <c r="E2829" s="1">
        <v>1</v>
      </c>
      <c r="F2829" s="2" t="str">
        <f ca="1">IFERROR(__xludf.DUMMYFUNCTION("GOOGLETRANSLATE(I2829,""en"",""pt"")"),"Leite")</f>
        <v>Leite</v>
      </c>
      <c r="G2829" s="1" t="s">
        <v>4403</v>
      </c>
      <c r="H2829" s="1" t="s">
        <v>571</v>
      </c>
      <c r="I2829" s="1" t="str">
        <f ca="1">IFERROR(__xludf.DUMMYFUNCTION("GOOGLETRANSLATE(O2829,""en"",""pt"")"),"21")</f>
        <v>21</v>
      </c>
      <c r="J2829" s="1" t="str">
        <f ca="1">IFERROR(__xludf.DUMMYFUNCTION("GOOGLETRANSLATE(Q2829,""en"",""pt"")"),"Pacote Tetra")</f>
        <v>Pacote Tetra</v>
      </c>
      <c r="K2829" s="3">
        <v>44098</v>
      </c>
      <c r="L2829" s="3">
        <v>44119</v>
      </c>
      <c r="M2829" s="1">
        <v>6</v>
      </c>
      <c r="N2829" s="1" t="s">
        <v>9775</v>
      </c>
      <c r="O2829" s="1" t="s">
        <v>13989</v>
      </c>
      <c r="P2829" s="1">
        <v>31</v>
      </c>
      <c r="Q2829" s="1" t="s">
        <v>13990</v>
      </c>
      <c r="R2829">
        <f t="shared" ca="1" si="44"/>
        <v>1</v>
      </c>
      <c r="S2829">
        <f t="shared" ca="1" si="44"/>
        <v>1</v>
      </c>
    </row>
    <row r="2830" spans="1:19" ht="13.2">
      <c r="A2830" s="1" t="s">
        <v>13991</v>
      </c>
      <c r="B2830" s="1">
        <v>54</v>
      </c>
      <c r="C2830" s="1" t="str">
        <f ca="1">IFERROR(__xludf.DUMMYFUNCTION("GOOGLETRANSLATE(D2830,""en"",""pt"")"),"Médio")</f>
        <v>Médio</v>
      </c>
      <c r="D2830" s="3">
        <v>44411</v>
      </c>
      <c r="E2830" s="1">
        <v>2</v>
      </c>
      <c r="F2830" s="2" t="str">
        <f ca="1">IFERROR(__xludf.DUMMYFUNCTION("GOOGLETRANSLATE(I2830,""en"",""pt"")"),"Manteiga")</f>
        <v>Manteiga</v>
      </c>
      <c r="G2830" s="1" t="s">
        <v>13992</v>
      </c>
      <c r="H2830" s="1" t="s">
        <v>7743</v>
      </c>
      <c r="I2830" s="1" t="str">
        <f ca="1">IFERROR(__xludf.DUMMYFUNCTION("GOOGLETRANSLATE(O2830,""en"",""pt"")"),"38")</f>
        <v>38</v>
      </c>
      <c r="J2830" s="1" t="str">
        <f ca="1">IFERROR(__xludf.DUMMYFUNCTION("GOOGLETRANSLATE(Q2830,""en"",""pt"")"),"Congeladas")</f>
        <v>Congeladas</v>
      </c>
      <c r="K2830" s="3">
        <v>44388</v>
      </c>
      <c r="L2830" s="3">
        <v>44426</v>
      </c>
      <c r="M2830" s="1">
        <v>231</v>
      </c>
      <c r="N2830" s="1" t="s">
        <v>2106</v>
      </c>
      <c r="O2830" s="1" t="s">
        <v>13993</v>
      </c>
      <c r="P2830" s="1">
        <v>707</v>
      </c>
      <c r="Q2830" s="1" t="s">
        <v>7620</v>
      </c>
      <c r="R2830">
        <f t="shared" ca="1" si="44"/>
        <v>1</v>
      </c>
      <c r="S2830">
        <f t="shared" ca="1" si="44"/>
        <v>1</v>
      </c>
    </row>
    <row r="2831" spans="1:19" ht="13.2">
      <c r="A2831" s="1" t="s">
        <v>13994</v>
      </c>
      <c r="B2831" s="1">
        <v>70</v>
      </c>
      <c r="C2831" s="1" t="str">
        <f ca="1">IFERROR(__xludf.DUMMYFUNCTION("GOOGLETRANSLATE(D2831,""en"",""pt"")"),"Pequeno")</f>
        <v>Pequeno</v>
      </c>
      <c r="D2831" s="3">
        <v>43883</v>
      </c>
      <c r="E2831" s="1">
        <v>7</v>
      </c>
      <c r="F2831" s="2" t="str">
        <f ca="1">IFERROR(__xludf.DUMMYFUNCTION("GOOGLETRANSLATE(I2831,""en"",""pt"")"),"Lassi")</f>
        <v>Lassi</v>
      </c>
      <c r="G2831" s="1" t="s">
        <v>13995</v>
      </c>
      <c r="H2831" s="1" t="s">
        <v>13996</v>
      </c>
      <c r="I2831" s="1" t="str">
        <f ca="1">IFERROR(__xludf.DUMMYFUNCTION("GOOGLETRANSLATE(O2831,""en"",""pt"")"),"12")</f>
        <v>12</v>
      </c>
      <c r="J2831" s="1" t="str">
        <f ca="1">IFERROR(__xludf.DUMMYFUNCTION("GOOGLETRANSLATE(Q2831,""en"",""pt"")"),"Refrigerado")</f>
        <v>Refrigerado</v>
      </c>
      <c r="K2831" s="3">
        <v>43852</v>
      </c>
      <c r="L2831" s="3">
        <v>43864</v>
      </c>
      <c r="M2831" s="1">
        <v>95</v>
      </c>
      <c r="N2831" s="1" t="s">
        <v>7767</v>
      </c>
      <c r="O2831" s="5">
        <v>1657139</v>
      </c>
      <c r="P2831" s="1">
        <v>107</v>
      </c>
      <c r="Q2831" s="1" t="s">
        <v>13997</v>
      </c>
      <c r="R2831">
        <f t="shared" ca="1" si="44"/>
        <v>0</v>
      </c>
      <c r="S2831">
        <f t="shared" ca="1" si="44"/>
        <v>0</v>
      </c>
    </row>
    <row r="2832" spans="1:19" ht="13.2">
      <c r="A2832" s="1" t="s">
        <v>13998</v>
      </c>
      <c r="B2832" s="1">
        <v>37</v>
      </c>
      <c r="C2832" s="1" t="str">
        <f ca="1">IFERROR(__xludf.DUMMYFUNCTION("GOOGLETRANSLATE(D2832,""en"",""pt"")"),"Médio")</f>
        <v>Médio</v>
      </c>
      <c r="D2832" s="3">
        <v>43469</v>
      </c>
      <c r="E2832" s="1">
        <v>3</v>
      </c>
      <c r="F2832" s="2" t="str">
        <f ca="1">IFERROR(__xludf.DUMMYFUNCTION("GOOGLETRANSLATE(I2832,""en"",""pt"")"),"Queijo")</f>
        <v>Queijo</v>
      </c>
      <c r="G2832" s="1" t="s">
        <v>13999</v>
      </c>
      <c r="H2832" s="1" t="s">
        <v>3355</v>
      </c>
      <c r="I2832" s="1" t="str">
        <f ca="1">IFERROR(__xludf.DUMMYFUNCTION("GOOGLETRANSLATE(O2832,""en"",""pt"")"),"66")</f>
        <v>66</v>
      </c>
      <c r="J2832" s="1" t="str">
        <f ca="1">IFERROR(__xludf.DUMMYFUNCTION("GOOGLETRANSLATE(Q2832,""en"",""pt"")"),"Refrigerado")</f>
        <v>Refrigerado</v>
      </c>
      <c r="K2832" s="3">
        <v>43418</v>
      </c>
      <c r="L2832" s="3">
        <v>43484</v>
      </c>
      <c r="M2832" s="1">
        <v>814</v>
      </c>
      <c r="N2832" s="1" t="s">
        <v>5852</v>
      </c>
      <c r="O2832" s="1" t="s">
        <v>14000</v>
      </c>
      <c r="P2832" s="1">
        <v>80</v>
      </c>
      <c r="Q2832" s="1" t="s">
        <v>14001</v>
      </c>
      <c r="R2832">
        <f t="shared" ca="1" si="44"/>
        <v>1</v>
      </c>
      <c r="S2832">
        <f t="shared" ca="1" si="44"/>
        <v>0</v>
      </c>
    </row>
    <row r="2833" spans="1:19" ht="13.2">
      <c r="A2833" s="1" t="s">
        <v>14002</v>
      </c>
      <c r="B2833" s="1">
        <v>24</v>
      </c>
      <c r="C2833" s="1" t="str">
        <f ca="1">IFERROR(__xludf.DUMMYFUNCTION("GOOGLETRANSLATE(D2833,""en"",""pt"")"),"Grande")</f>
        <v>Grande</v>
      </c>
      <c r="D2833" s="3">
        <v>44265</v>
      </c>
      <c r="E2833" s="1">
        <v>1</v>
      </c>
      <c r="F2833" s="2" t="str">
        <f ca="1">IFERROR(__xludf.DUMMYFUNCTION("GOOGLETRANSLATE(I2833,""en"",""pt"")"),"Leite")</f>
        <v>Leite</v>
      </c>
      <c r="G2833" s="1" t="s">
        <v>6282</v>
      </c>
      <c r="H2833" s="1" t="s">
        <v>2594</v>
      </c>
      <c r="I2833" s="1" t="str">
        <f ca="1">IFERROR(__xludf.DUMMYFUNCTION("GOOGLETRANSLATE(O2833,""en"",""pt"")"),"1")</f>
        <v>1</v>
      </c>
      <c r="J2833" s="1" t="str">
        <f ca="1">IFERROR(__xludf.DUMMYFUNCTION("GOOGLETRANSLATE(Q2833,""en"",""pt"")"),"Pacote de polietileno")</f>
        <v>Pacote de polietileno</v>
      </c>
      <c r="K2833" s="3">
        <v>44210</v>
      </c>
      <c r="L2833" s="3">
        <v>44211</v>
      </c>
      <c r="M2833" s="1">
        <v>24</v>
      </c>
      <c r="N2833" s="1" t="s">
        <v>14003</v>
      </c>
      <c r="O2833" s="7" t="s">
        <v>14004</v>
      </c>
      <c r="P2833" s="1">
        <v>7</v>
      </c>
      <c r="Q2833" s="1" t="s">
        <v>4897</v>
      </c>
      <c r="R2833">
        <f t="shared" ca="1" si="44"/>
        <v>0</v>
      </c>
      <c r="S2833">
        <f t="shared" ca="1" si="44"/>
        <v>0</v>
      </c>
    </row>
    <row r="2834" spans="1:19" ht="13.2">
      <c r="A2834" s="1" t="s">
        <v>14005</v>
      </c>
      <c r="B2834" s="1">
        <v>74</v>
      </c>
      <c r="C2834" s="1" t="str">
        <f ca="1">IFERROR(__xludf.DUMMYFUNCTION("GOOGLETRANSLATE(D2834,""en"",""pt"")"),"Pequeno")</f>
        <v>Pequeno</v>
      </c>
      <c r="D2834" s="3">
        <v>44153</v>
      </c>
      <c r="E2834" s="1">
        <v>5</v>
      </c>
      <c r="F2834" s="2" t="str">
        <f ca="1">IFERROR(__xludf.DUMMYFUNCTION("GOOGLETRANSLATE(I2834,""en"",""pt"")"),"Sorvete")</f>
        <v>Sorvete</v>
      </c>
      <c r="G2834" s="1" t="s">
        <v>14006</v>
      </c>
      <c r="H2834" s="1" t="s">
        <v>7102</v>
      </c>
      <c r="I2834" s="1" t="str">
        <f ca="1">IFERROR(__xludf.DUMMYFUNCTION("GOOGLETRANSLATE(O2834,""en"",""pt"")"),"21")</f>
        <v>21</v>
      </c>
      <c r="J2834" s="1" t="str">
        <f ca="1">IFERROR(__xludf.DUMMYFUNCTION("GOOGLETRANSLATE(Q2834,""en"",""pt"")"),"Congeladas")</f>
        <v>Congeladas</v>
      </c>
      <c r="K2834" s="3">
        <v>44120</v>
      </c>
      <c r="L2834" s="3">
        <v>44141</v>
      </c>
      <c r="M2834" s="1">
        <v>587</v>
      </c>
      <c r="N2834" s="1" t="s">
        <v>14007</v>
      </c>
      <c r="O2834" s="1" t="s">
        <v>14008</v>
      </c>
      <c r="P2834" s="1">
        <v>62</v>
      </c>
      <c r="Q2834" s="1" t="s">
        <v>14009</v>
      </c>
      <c r="R2834">
        <f t="shared" ca="1" si="44"/>
        <v>1</v>
      </c>
      <c r="S2834">
        <f t="shared" ca="1" si="44"/>
        <v>1</v>
      </c>
    </row>
    <row r="2835" spans="1:19" ht="13.2">
      <c r="A2835" s="1" t="s">
        <v>14010</v>
      </c>
      <c r="B2835" s="1">
        <v>64</v>
      </c>
      <c r="C2835" s="1" t="str">
        <f ca="1">IFERROR(__xludf.DUMMYFUNCTION("GOOGLETRANSLATE(D2835,""en"",""pt"")"),"Médio")</f>
        <v>Médio</v>
      </c>
      <c r="D2835" s="3">
        <v>44030</v>
      </c>
      <c r="E2835" s="1">
        <v>10</v>
      </c>
      <c r="F2835" s="2" t="str">
        <f ca="1">IFERROR(__xludf.DUMMYFUNCTION("GOOGLETRANSLATE(I2835,""en"",""pt"")"),"ghee")</f>
        <v>ghee</v>
      </c>
      <c r="G2835" s="1" t="s">
        <v>2244</v>
      </c>
      <c r="H2835" s="1" t="s">
        <v>490</v>
      </c>
      <c r="I2835" s="1" t="str">
        <f ca="1">IFERROR(__xludf.DUMMYFUNCTION("GOOGLETRANSLATE(O2835,""en"",""pt"")"),"140")</f>
        <v>140</v>
      </c>
      <c r="J2835" s="1" t="str">
        <f ca="1">IFERROR(__xludf.DUMMYFUNCTION("GOOGLETRANSLATE(Q2835,""en"",""pt"")"),"Ambiente")</f>
        <v>Ambiente</v>
      </c>
      <c r="K2835" s="3">
        <v>43995</v>
      </c>
      <c r="L2835" s="3">
        <v>44135</v>
      </c>
      <c r="M2835" s="1">
        <v>135</v>
      </c>
      <c r="N2835" s="1" t="s">
        <v>14011</v>
      </c>
      <c r="O2835" s="5">
        <v>1192519</v>
      </c>
      <c r="P2835" s="1">
        <v>1</v>
      </c>
      <c r="Q2835" s="1" t="s">
        <v>4672</v>
      </c>
      <c r="R2835">
        <f t="shared" ca="1" si="44"/>
        <v>0</v>
      </c>
      <c r="S2835">
        <f t="shared" ca="1" si="44"/>
        <v>0</v>
      </c>
    </row>
    <row r="2836" spans="1:19" ht="13.2">
      <c r="A2836" s="1" t="s">
        <v>14012</v>
      </c>
      <c r="B2836" s="1">
        <v>41</v>
      </c>
      <c r="C2836" s="1" t="str">
        <f ca="1">IFERROR(__xludf.DUMMYFUNCTION("GOOGLETRANSLATE(D2836,""en"",""pt"")"),"Médio")</f>
        <v>Médio</v>
      </c>
      <c r="D2836" s="3">
        <v>44657</v>
      </c>
      <c r="E2836" s="1">
        <v>1</v>
      </c>
      <c r="F2836" s="2" t="str">
        <f ca="1">IFERROR(__xludf.DUMMYFUNCTION("GOOGLETRANSLATE(I2836,""en"",""pt"")"),"Leite")</f>
        <v>Leite</v>
      </c>
      <c r="G2836" s="1" t="s">
        <v>14013</v>
      </c>
      <c r="H2836" s="1" t="s">
        <v>14014</v>
      </c>
      <c r="I2836" s="1" t="str">
        <f ca="1">IFERROR(__xludf.DUMMYFUNCTION("GOOGLETRANSLATE(O2836,""en"",""pt"")"),"28")</f>
        <v>28</v>
      </c>
      <c r="J2836" s="1" t="str">
        <f ca="1">IFERROR(__xludf.DUMMYFUNCTION("GOOGLETRANSLATE(Q2836,""en"",""pt"")"),"Pacote Tetra")</f>
        <v>Pacote Tetra</v>
      </c>
      <c r="K2836" s="3">
        <v>44653</v>
      </c>
      <c r="L2836" s="3">
        <v>44681</v>
      </c>
      <c r="M2836" s="1">
        <v>293</v>
      </c>
      <c r="N2836" s="1" t="s">
        <v>14015</v>
      </c>
      <c r="O2836" s="1" t="s">
        <v>14016</v>
      </c>
      <c r="P2836" s="1">
        <v>524</v>
      </c>
      <c r="Q2836" s="1" t="s">
        <v>14017</v>
      </c>
      <c r="R2836">
        <f t="shared" ca="1" si="44"/>
        <v>1</v>
      </c>
      <c r="S2836">
        <f t="shared" ca="1" si="44"/>
        <v>0</v>
      </c>
    </row>
    <row r="2837" spans="1:19" ht="13.2">
      <c r="A2837" s="1" t="s">
        <v>14018</v>
      </c>
      <c r="B2837" s="1">
        <v>91</v>
      </c>
      <c r="C2837" s="1" t="str">
        <f ca="1">IFERROR(__xludf.DUMMYFUNCTION("GOOGLETRANSLATE(D2837,""en"",""pt"")"),"Pequeno")</f>
        <v>Pequeno</v>
      </c>
      <c r="D2837" s="3">
        <v>44735</v>
      </c>
      <c r="E2837" s="1">
        <v>10</v>
      </c>
      <c r="F2837" s="2" t="str">
        <f ca="1">IFERROR(__xludf.DUMMYFUNCTION("GOOGLETRANSLATE(I2837,""en"",""pt"")"),"ghee")</f>
        <v>ghee</v>
      </c>
      <c r="G2837" s="1" t="s">
        <v>14019</v>
      </c>
      <c r="H2837" s="1" t="s">
        <v>7720</v>
      </c>
      <c r="I2837" s="1" t="str">
        <f ca="1">IFERROR(__xludf.DUMMYFUNCTION("GOOGLETRANSLATE(O2837,""en"",""pt"")"),"95")</f>
        <v>95</v>
      </c>
      <c r="J2837" s="1" t="str">
        <f ca="1">IFERROR(__xludf.DUMMYFUNCTION("GOOGLETRANSLATE(Q2837,""en"",""pt"")"),"Ambiente")</f>
        <v>Ambiente</v>
      </c>
      <c r="K2837" s="3">
        <v>44710</v>
      </c>
      <c r="L2837" s="3">
        <v>44805</v>
      </c>
      <c r="M2837" s="1">
        <v>234</v>
      </c>
      <c r="N2837" s="1" t="s">
        <v>3008</v>
      </c>
      <c r="O2837" s="1" t="s">
        <v>14020</v>
      </c>
      <c r="P2837" s="1">
        <v>10</v>
      </c>
      <c r="Q2837" s="1" t="s">
        <v>14021</v>
      </c>
      <c r="R2837">
        <f t="shared" ca="1" si="44"/>
        <v>1</v>
      </c>
      <c r="S2837">
        <f t="shared" ca="1" si="44"/>
        <v>0</v>
      </c>
    </row>
    <row r="2838" spans="1:19" ht="13.2">
      <c r="A2838" s="1" t="s">
        <v>14022</v>
      </c>
      <c r="B2838" s="1">
        <v>68</v>
      </c>
      <c r="C2838" s="1" t="str">
        <f ca="1">IFERROR(__xludf.DUMMYFUNCTION("GOOGLETRANSLATE(D2838,""en"",""pt"")"),"Grande")</f>
        <v>Grande</v>
      </c>
      <c r="D2838" s="3">
        <v>43900</v>
      </c>
      <c r="E2838" s="1">
        <v>10</v>
      </c>
      <c r="F2838" s="2" t="str">
        <f ca="1">IFERROR(__xludf.DUMMYFUNCTION("GOOGLETRANSLATE(I2838,""en"",""pt"")"),"ghee")</f>
        <v>ghee</v>
      </c>
      <c r="G2838" s="1" t="s">
        <v>14023</v>
      </c>
      <c r="H2838" s="1" t="s">
        <v>3978</v>
      </c>
      <c r="I2838" s="1" t="str">
        <f ca="1">IFERROR(__xludf.DUMMYFUNCTION("GOOGLETRANSLATE(O2838,""en"",""pt"")"),"91")</f>
        <v>91</v>
      </c>
      <c r="J2838" s="1" t="str">
        <f ca="1">IFERROR(__xludf.DUMMYFUNCTION("GOOGLETRANSLATE(Q2838,""en"",""pt"")"),"Ambiente")</f>
        <v>Ambiente</v>
      </c>
      <c r="K2838" s="3">
        <v>43847</v>
      </c>
      <c r="L2838" s="3">
        <v>43938</v>
      </c>
      <c r="M2838" s="1">
        <v>194</v>
      </c>
      <c r="N2838" s="1" t="s">
        <v>13542</v>
      </c>
      <c r="O2838" s="1" t="s">
        <v>14024</v>
      </c>
      <c r="P2838" s="1">
        <v>170</v>
      </c>
      <c r="Q2838" s="1" t="s">
        <v>12464</v>
      </c>
      <c r="R2838">
        <f t="shared" ca="1" si="44"/>
        <v>0</v>
      </c>
      <c r="S2838">
        <f t="shared" ca="1" si="44"/>
        <v>1</v>
      </c>
    </row>
    <row r="2839" spans="1:19" ht="13.2">
      <c r="A2839" s="1" t="s">
        <v>14025</v>
      </c>
      <c r="B2839" s="1">
        <v>29</v>
      </c>
      <c r="C2839" s="1" t="str">
        <f ca="1">IFERROR(__xludf.DUMMYFUNCTION("GOOGLETRANSLATE(D2839,""en"",""pt"")"),"Médio")</f>
        <v>Médio</v>
      </c>
      <c r="D2839" s="3">
        <v>44798</v>
      </c>
      <c r="E2839" s="1">
        <v>8</v>
      </c>
      <c r="F2839" s="2" t="str">
        <f ca="1">IFERROR(__xludf.DUMMYFUNCTION("GOOGLETRANSLATE(I2839,""en"",""pt"")"),"Soro de leite coalhado")</f>
        <v>Soro de leite coalhado</v>
      </c>
      <c r="G2839" s="1" t="s">
        <v>14026</v>
      </c>
      <c r="H2839" s="1" t="s">
        <v>561</v>
      </c>
      <c r="I2839" s="1" t="str">
        <f ca="1">IFERROR(__xludf.DUMMYFUNCTION("GOOGLETRANSLATE(O2839,""en"",""pt"")"),"12")</f>
        <v>12</v>
      </c>
      <c r="J2839" s="1" t="str">
        <f ca="1">IFERROR(__xludf.DUMMYFUNCTION("GOOGLETRANSLATE(Q2839,""en"",""pt"")"),"Refrigerado")</f>
        <v>Refrigerado</v>
      </c>
      <c r="K2839" s="3">
        <v>44783</v>
      </c>
      <c r="L2839" s="3">
        <v>44795</v>
      </c>
      <c r="M2839" s="1">
        <v>298</v>
      </c>
      <c r="N2839" s="1" t="s">
        <v>9103</v>
      </c>
      <c r="O2839" s="1" t="s">
        <v>14027</v>
      </c>
      <c r="P2839" s="1">
        <v>410</v>
      </c>
      <c r="Q2839" s="1" t="s">
        <v>937</v>
      </c>
      <c r="R2839">
        <f t="shared" ca="1" si="44"/>
        <v>1</v>
      </c>
      <c r="S2839">
        <f t="shared" ca="1" si="44"/>
        <v>1</v>
      </c>
    </row>
    <row r="2840" spans="1:19" ht="13.2">
      <c r="A2840" s="1" t="s">
        <v>14028</v>
      </c>
      <c r="B2840" s="1">
        <v>18</v>
      </c>
      <c r="C2840" s="1" t="str">
        <f ca="1">IFERROR(__xludf.DUMMYFUNCTION("GOOGLETRANSLATE(D2840,""en"",""pt"")"),"Pequeno")</f>
        <v>Pequeno</v>
      </c>
      <c r="D2840" s="3">
        <v>43487</v>
      </c>
      <c r="E2840" s="1">
        <v>1</v>
      </c>
      <c r="F2840" s="2" t="str">
        <f ca="1">IFERROR(__xludf.DUMMYFUNCTION("GOOGLETRANSLATE(I2840,""en"",""pt"")"),"Leite")</f>
        <v>Leite</v>
      </c>
      <c r="G2840" s="1" t="s">
        <v>14029</v>
      </c>
      <c r="H2840" s="1" t="s">
        <v>14030</v>
      </c>
      <c r="I2840" s="1" t="str">
        <f ca="1">IFERROR(__xludf.DUMMYFUNCTION("GOOGLETRANSLATE(O2840,""en"",""pt"")"),"25")</f>
        <v>25</v>
      </c>
      <c r="J2840" s="1" t="str">
        <f ca="1">IFERROR(__xludf.DUMMYFUNCTION("GOOGLETRANSLATE(Q2840,""en"",""pt"")"),"Pacote Tetra")</f>
        <v>Pacote Tetra</v>
      </c>
      <c r="K2840" s="3">
        <v>43449</v>
      </c>
      <c r="L2840" s="3">
        <v>43474</v>
      </c>
      <c r="M2840" s="1">
        <v>18</v>
      </c>
      <c r="N2840" s="1" t="s">
        <v>10075</v>
      </c>
      <c r="O2840" s="1" t="s">
        <v>14031</v>
      </c>
      <c r="P2840" s="1">
        <v>350</v>
      </c>
      <c r="Q2840" s="1" t="s">
        <v>14032</v>
      </c>
      <c r="R2840">
        <f t="shared" ca="1" si="44"/>
        <v>1</v>
      </c>
      <c r="S2840">
        <f t="shared" ca="1" si="44"/>
        <v>1</v>
      </c>
    </row>
    <row r="2841" spans="1:19" ht="13.2">
      <c r="A2841" s="1" t="s">
        <v>14033</v>
      </c>
      <c r="B2841" s="1">
        <v>47</v>
      </c>
      <c r="C2841" s="1" t="str">
        <f ca="1">IFERROR(__xludf.DUMMYFUNCTION("GOOGLETRANSLATE(D2841,""en"",""pt"")"),"Médio")</f>
        <v>Médio</v>
      </c>
      <c r="D2841" s="3">
        <v>43783</v>
      </c>
      <c r="E2841" s="1">
        <v>6</v>
      </c>
      <c r="F2841" s="2" t="str">
        <f ca="1">IFERROR(__xludf.DUMMYFUNCTION("GOOGLETRANSLATE(I2841,""en"",""pt"")"),"Coalhada")</f>
        <v>Coalhada</v>
      </c>
      <c r="G2841" s="1" t="s">
        <v>14034</v>
      </c>
      <c r="H2841" s="1" t="s">
        <v>10307</v>
      </c>
      <c r="I2841" s="1" t="str">
        <f ca="1">IFERROR(__xludf.DUMMYFUNCTION("GOOGLETRANSLATE(O2841,""en"",""pt"")"),"5")</f>
        <v>5</v>
      </c>
      <c r="J2841" s="1" t="str">
        <f ca="1">IFERROR(__xludf.DUMMYFUNCTION("GOOGLETRANSLATE(Q2841,""en"",""pt"")"),"Refrigerado")</f>
        <v>Refrigerado</v>
      </c>
      <c r="K2841" s="3">
        <v>43742</v>
      </c>
      <c r="L2841" s="3">
        <v>43747</v>
      </c>
      <c r="M2841" s="1">
        <v>19</v>
      </c>
      <c r="N2841" s="1" t="s">
        <v>14035</v>
      </c>
      <c r="O2841" s="1" t="s">
        <v>14036</v>
      </c>
      <c r="P2841" s="1">
        <v>86</v>
      </c>
      <c r="Q2841" s="1" t="s">
        <v>14037</v>
      </c>
      <c r="R2841">
        <f t="shared" ca="1" si="44"/>
        <v>0</v>
      </c>
      <c r="S2841">
        <f t="shared" ca="1" si="44"/>
        <v>1</v>
      </c>
    </row>
    <row r="2842" spans="1:19" ht="13.2">
      <c r="A2842" s="1" t="s">
        <v>14038</v>
      </c>
      <c r="B2842" s="1">
        <v>59</v>
      </c>
      <c r="C2842" s="1" t="str">
        <f ca="1">IFERROR(__xludf.DUMMYFUNCTION("GOOGLETRANSLATE(D2842,""en"",""pt"")"),"Pequeno")</f>
        <v>Pequeno</v>
      </c>
      <c r="D2842" s="3">
        <v>43687</v>
      </c>
      <c r="E2842" s="1">
        <v>6</v>
      </c>
      <c r="F2842" s="2" t="str">
        <f ca="1">IFERROR(__xludf.DUMMYFUNCTION("GOOGLETRANSLATE(I2842,""en"",""pt"")"),"Coalhada")</f>
        <v>Coalhada</v>
      </c>
      <c r="G2842" s="1" t="s">
        <v>14039</v>
      </c>
      <c r="H2842" s="1" t="s">
        <v>14040</v>
      </c>
      <c r="I2842" s="1" t="str">
        <f ca="1">IFERROR(__xludf.DUMMYFUNCTION("GOOGLETRANSLATE(O2842,""en"",""pt"")"),"5")</f>
        <v>5</v>
      </c>
      <c r="J2842" s="1" t="str">
        <f ca="1">IFERROR(__xludf.DUMMYFUNCTION("GOOGLETRANSLATE(Q2842,""en"",""pt"")"),"Refrigerado")</f>
        <v>Refrigerado</v>
      </c>
      <c r="K2842" s="3">
        <v>43657</v>
      </c>
      <c r="L2842" s="3">
        <v>43662</v>
      </c>
      <c r="M2842" s="1">
        <v>534</v>
      </c>
      <c r="N2842" s="1" t="s">
        <v>14041</v>
      </c>
      <c r="O2842" s="1" t="s">
        <v>14042</v>
      </c>
      <c r="P2842" s="1">
        <v>336</v>
      </c>
      <c r="Q2842" s="1" t="s">
        <v>14043</v>
      </c>
      <c r="R2842">
        <f t="shared" ca="1" si="44"/>
        <v>1</v>
      </c>
      <c r="S2842">
        <f t="shared" ca="1" si="44"/>
        <v>0</v>
      </c>
    </row>
    <row r="2843" spans="1:19" ht="13.2">
      <c r="A2843" s="1" t="s">
        <v>14044</v>
      </c>
      <c r="B2843" s="1">
        <v>83</v>
      </c>
      <c r="C2843" s="1" t="str">
        <f ca="1">IFERROR(__xludf.DUMMYFUNCTION("GOOGLETRANSLATE(D2843,""en"",""pt"")"),"Pequeno")</f>
        <v>Pequeno</v>
      </c>
      <c r="D2843" s="3">
        <v>43902</v>
      </c>
      <c r="E2843" s="1">
        <v>5</v>
      </c>
      <c r="F2843" s="2" t="str">
        <f ca="1">IFERROR(__xludf.DUMMYFUNCTION("GOOGLETRANSLATE(I2843,""en"",""pt"")"),"Sorvete")</f>
        <v>Sorvete</v>
      </c>
      <c r="G2843" s="1" t="s">
        <v>14045</v>
      </c>
      <c r="H2843" s="1" t="s">
        <v>264</v>
      </c>
      <c r="I2843" s="1" t="str">
        <f ca="1">IFERROR(__xludf.DUMMYFUNCTION("GOOGLETRANSLATE(O2843,""en"",""pt"")"),"24")</f>
        <v>24</v>
      </c>
      <c r="J2843" s="1" t="str">
        <f ca="1">IFERROR(__xludf.DUMMYFUNCTION("GOOGLETRANSLATE(Q2843,""en"",""pt"")"),"Congeladas")</f>
        <v>Congeladas</v>
      </c>
      <c r="K2843" s="3">
        <v>43853</v>
      </c>
      <c r="L2843" s="3">
        <v>43877</v>
      </c>
      <c r="M2843" s="1">
        <v>276</v>
      </c>
      <c r="N2843" s="1" t="s">
        <v>14046</v>
      </c>
      <c r="O2843" s="1" t="s">
        <v>14047</v>
      </c>
      <c r="P2843" s="1">
        <v>709</v>
      </c>
      <c r="Q2843" s="1" t="s">
        <v>7327</v>
      </c>
      <c r="R2843">
        <f t="shared" ca="1" si="44"/>
        <v>1</v>
      </c>
      <c r="S2843">
        <f t="shared" ca="1" si="44"/>
        <v>0</v>
      </c>
    </row>
    <row r="2844" spans="1:19" ht="13.2">
      <c r="A2844" s="1" t="s">
        <v>14048</v>
      </c>
      <c r="B2844" s="1">
        <v>63</v>
      </c>
      <c r="C2844" s="1" t="str">
        <f ca="1">IFERROR(__xludf.DUMMYFUNCTION("GOOGLETRANSLATE(D2844,""en"",""pt"")"),"Grande")</f>
        <v>Grande</v>
      </c>
      <c r="D2844" s="3">
        <v>44314</v>
      </c>
      <c r="E2844" s="1">
        <v>4</v>
      </c>
      <c r="F2844" s="2" t="str">
        <f ca="1">IFERROR(__xludf.DUMMYFUNCTION("GOOGLETRANSLATE(I2844,""en"",""pt"")"),"Iogurte")</f>
        <v>Iogurte</v>
      </c>
      <c r="G2844" s="1" t="s">
        <v>14049</v>
      </c>
      <c r="H2844" s="1" t="s">
        <v>5516</v>
      </c>
      <c r="I2844" s="1" t="str">
        <f ca="1">IFERROR(__xludf.DUMMYFUNCTION("GOOGLETRANSLATE(O2844,""en"",""pt"")"),"24")</f>
        <v>24</v>
      </c>
      <c r="J2844" s="1" t="str">
        <f ca="1">IFERROR(__xludf.DUMMYFUNCTION("GOOGLETRANSLATE(Q2844,""en"",""pt"")"),"Congeladas")</f>
        <v>Congeladas</v>
      </c>
      <c r="K2844" s="3">
        <v>44256</v>
      </c>
      <c r="L2844" s="3">
        <v>44280</v>
      </c>
      <c r="M2844" s="1">
        <v>229</v>
      </c>
      <c r="N2844" s="1" t="s">
        <v>14050</v>
      </c>
      <c r="O2844" s="1" t="s">
        <v>14051</v>
      </c>
      <c r="P2844" s="1">
        <v>170</v>
      </c>
      <c r="Q2844" s="1" t="s">
        <v>12668</v>
      </c>
      <c r="R2844">
        <f t="shared" ca="1" si="44"/>
        <v>0</v>
      </c>
      <c r="S2844">
        <f t="shared" ca="1" si="44"/>
        <v>0</v>
      </c>
    </row>
    <row r="2845" spans="1:19" ht="13.2">
      <c r="A2845" s="1" t="s">
        <v>14052</v>
      </c>
      <c r="B2845" s="1">
        <v>72</v>
      </c>
      <c r="C2845" s="1" t="str">
        <f ca="1">IFERROR(__xludf.DUMMYFUNCTION("GOOGLETRANSLATE(D2845,""en"",""pt"")"),"Pequeno")</f>
        <v>Pequeno</v>
      </c>
      <c r="D2845" s="3">
        <v>44463</v>
      </c>
      <c r="E2845" s="1">
        <v>9</v>
      </c>
      <c r="F2845" s="2" t="str">
        <f ca="1">IFERROR(__xludf.DUMMYFUNCTION("GOOGLETRANSLATE(I2845,""en"",""pt"")"),"Painel")</f>
        <v>Painel</v>
      </c>
      <c r="G2845" s="1" t="s">
        <v>14053</v>
      </c>
      <c r="H2845" s="1" t="s">
        <v>14054</v>
      </c>
      <c r="I2845" s="1" t="str">
        <f ca="1">IFERROR(__xludf.DUMMYFUNCTION("GOOGLETRANSLATE(O2845,""en"",""pt"")"),"11")</f>
        <v>11</v>
      </c>
      <c r="J2845" s="1" t="str">
        <f ca="1">IFERROR(__xludf.DUMMYFUNCTION("GOOGLETRANSLATE(Q2845,""en"",""pt"")"),"Refrigerado")</f>
        <v>Refrigerado</v>
      </c>
      <c r="K2845" s="3">
        <v>44454</v>
      </c>
      <c r="L2845" s="3">
        <v>44465</v>
      </c>
      <c r="M2845" s="1">
        <v>180</v>
      </c>
      <c r="N2845" s="1" t="s">
        <v>14055</v>
      </c>
      <c r="O2845" s="1" t="s">
        <v>14056</v>
      </c>
      <c r="P2845" s="1">
        <v>72</v>
      </c>
      <c r="Q2845" s="1" t="s">
        <v>14057</v>
      </c>
      <c r="R2845">
        <f t="shared" ca="1" si="44"/>
        <v>0</v>
      </c>
      <c r="S2845">
        <f t="shared" ca="1" si="44"/>
        <v>1</v>
      </c>
    </row>
    <row r="2846" spans="1:19" ht="13.2">
      <c r="A2846" s="1" t="s">
        <v>14058</v>
      </c>
      <c r="B2846" s="1">
        <v>65</v>
      </c>
      <c r="C2846" s="1" t="str">
        <f ca="1">IFERROR(__xludf.DUMMYFUNCTION("GOOGLETRANSLATE(D2846,""en"",""pt"")"),"Médio")</f>
        <v>Médio</v>
      </c>
      <c r="D2846" s="3">
        <v>44188</v>
      </c>
      <c r="E2846" s="1">
        <v>7</v>
      </c>
      <c r="F2846" s="2" t="str">
        <f ca="1">IFERROR(__xludf.DUMMYFUNCTION("GOOGLETRANSLATE(I2846,""en"",""pt"")"),"Lassi")</f>
        <v>Lassi</v>
      </c>
      <c r="G2846" s="1" t="s">
        <v>10887</v>
      </c>
      <c r="H2846" s="1" t="s">
        <v>14059</v>
      </c>
      <c r="I2846" s="1" t="str">
        <f ca="1">IFERROR(__xludf.DUMMYFUNCTION("GOOGLETRANSLATE(O2846,""en"",""pt"")"),"14")</f>
        <v>14</v>
      </c>
      <c r="J2846" s="1" t="str">
        <f ca="1">IFERROR(__xludf.DUMMYFUNCTION("GOOGLETRANSLATE(Q2846,""en"",""pt"")"),"Refrigerado")</f>
        <v>Refrigerado</v>
      </c>
      <c r="K2846" s="3">
        <v>44187</v>
      </c>
      <c r="L2846" s="3">
        <v>44201</v>
      </c>
      <c r="M2846" s="1">
        <v>428</v>
      </c>
      <c r="N2846" s="1" t="s">
        <v>13564</v>
      </c>
      <c r="O2846" s="1" t="s">
        <v>14060</v>
      </c>
      <c r="P2846" s="1">
        <v>310</v>
      </c>
      <c r="Q2846" s="1" t="s">
        <v>14061</v>
      </c>
      <c r="R2846">
        <f t="shared" ca="1" si="44"/>
        <v>1</v>
      </c>
      <c r="S2846">
        <f t="shared" ca="1" si="44"/>
        <v>0</v>
      </c>
    </row>
    <row r="2847" spans="1:19" ht="13.2">
      <c r="A2847" s="1" t="s">
        <v>14062</v>
      </c>
      <c r="B2847" s="1">
        <v>85</v>
      </c>
      <c r="C2847" s="1" t="str">
        <f ca="1">IFERROR(__xludf.DUMMYFUNCTION("GOOGLETRANSLATE(D2847,""en"",""pt"")"),"Pequeno")</f>
        <v>Pequeno</v>
      </c>
      <c r="D2847" s="3">
        <v>44446</v>
      </c>
      <c r="E2847" s="1">
        <v>4</v>
      </c>
      <c r="F2847" s="2" t="str">
        <f ca="1">IFERROR(__xludf.DUMMYFUNCTION("GOOGLETRANSLATE(I2847,""en"",""pt"")"),"Iogurte")</f>
        <v>Iogurte</v>
      </c>
      <c r="G2847" s="1" t="s">
        <v>14063</v>
      </c>
      <c r="H2847" s="1" t="s">
        <v>659</v>
      </c>
      <c r="I2847" s="1" t="str">
        <f ca="1">IFERROR(__xludf.DUMMYFUNCTION("GOOGLETRANSLATE(O2847,""en"",""pt"")"),"29")</f>
        <v>29</v>
      </c>
      <c r="J2847" s="1" t="str">
        <f ca="1">IFERROR(__xludf.DUMMYFUNCTION("GOOGLETRANSLATE(Q2847,""en"",""pt"")"),"Refrigerado")</f>
        <v>Refrigerado</v>
      </c>
      <c r="K2847" s="3">
        <v>44420</v>
      </c>
      <c r="L2847" s="3">
        <v>44449</v>
      </c>
      <c r="M2847" s="1">
        <v>572</v>
      </c>
      <c r="N2847" s="1" t="s">
        <v>12395</v>
      </c>
      <c r="O2847" s="1" t="s">
        <v>14064</v>
      </c>
      <c r="P2847" s="1">
        <v>122</v>
      </c>
      <c r="Q2847" s="1" t="s">
        <v>14065</v>
      </c>
      <c r="R2847">
        <f t="shared" ca="1" si="44"/>
        <v>1</v>
      </c>
      <c r="S2847">
        <f t="shared" ca="1" si="44"/>
        <v>1</v>
      </c>
    </row>
    <row r="2848" spans="1:19" ht="13.2">
      <c r="A2848" s="1" t="s">
        <v>6579</v>
      </c>
      <c r="B2848" s="1">
        <v>49</v>
      </c>
      <c r="C2848" s="1" t="str">
        <f ca="1">IFERROR(__xludf.DUMMYFUNCTION("GOOGLETRANSLATE(D2848,""en"",""pt"")"),"Grande")</f>
        <v>Grande</v>
      </c>
      <c r="D2848" s="3">
        <v>43593</v>
      </c>
      <c r="E2848" s="1">
        <v>7</v>
      </c>
      <c r="F2848" s="2" t="str">
        <f ca="1">IFERROR(__xludf.DUMMYFUNCTION("GOOGLETRANSLATE(I2848,""en"",""pt"")"),"Lassi")</f>
        <v>Lassi</v>
      </c>
      <c r="G2848" s="1" t="s">
        <v>14066</v>
      </c>
      <c r="H2848" s="1" t="s">
        <v>4801</v>
      </c>
      <c r="I2848" s="1" t="str">
        <f ca="1">IFERROR(__xludf.DUMMYFUNCTION("GOOGLETRANSLATE(O2848,""en"",""pt"")"),"15")</f>
        <v>15</v>
      </c>
      <c r="J2848" s="1" t="str">
        <f ca="1">IFERROR(__xludf.DUMMYFUNCTION("GOOGLETRANSLATE(Q2848,""en"",""pt"")"),"Refrigerado")</f>
        <v>Refrigerado</v>
      </c>
      <c r="K2848" s="3">
        <v>43566</v>
      </c>
      <c r="L2848" s="3">
        <v>43581</v>
      </c>
      <c r="M2848" s="1">
        <v>46</v>
      </c>
      <c r="N2848" s="1" t="s">
        <v>12350</v>
      </c>
      <c r="O2848" s="1" t="s">
        <v>14067</v>
      </c>
      <c r="P2848" s="1">
        <v>45</v>
      </c>
      <c r="Q2848" s="1" t="s">
        <v>14068</v>
      </c>
      <c r="R2848">
        <f t="shared" ca="1" si="44"/>
        <v>1</v>
      </c>
      <c r="S2848">
        <f t="shared" ca="1" si="44"/>
        <v>0</v>
      </c>
    </row>
    <row r="2849" spans="1:19" ht="13.2">
      <c r="A2849" s="1" t="s">
        <v>5220</v>
      </c>
      <c r="B2849" s="1">
        <v>34</v>
      </c>
      <c r="C2849" s="1" t="str">
        <f ca="1">IFERROR(__xludf.DUMMYFUNCTION("GOOGLETRANSLATE(D2849,""en"",""pt"")"),"Médio")</f>
        <v>Médio</v>
      </c>
      <c r="D2849" s="3">
        <v>43731</v>
      </c>
      <c r="E2849" s="1">
        <v>9</v>
      </c>
      <c r="F2849" s="2" t="str">
        <f ca="1">IFERROR(__xludf.DUMMYFUNCTION("GOOGLETRANSLATE(I2849,""en"",""pt"")"),"Painel")</f>
        <v>Painel</v>
      </c>
      <c r="G2849" s="1" t="s">
        <v>14069</v>
      </c>
      <c r="H2849" s="1" t="s">
        <v>14070</v>
      </c>
      <c r="I2849" s="1" t="str">
        <f ca="1">IFERROR(__xludf.DUMMYFUNCTION("GOOGLETRANSLATE(O2849,""en"",""pt"")"),"11")</f>
        <v>11</v>
      </c>
      <c r="J2849" s="1" t="str">
        <f ca="1">IFERROR(__xludf.DUMMYFUNCTION("GOOGLETRANSLATE(Q2849,""en"",""pt"")"),"Refrigerado")</f>
        <v>Refrigerado</v>
      </c>
      <c r="K2849" s="3">
        <v>43692</v>
      </c>
      <c r="L2849" s="3">
        <v>43703</v>
      </c>
      <c r="M2849" s="1">
        <v>21</v>
      </c>
      <c r="N2849" s="1" t="s">
        <v>7150</v>
      </c>
      <c r="O2849" s="1" t="s">
        <v>14071</v>
      </c>
      <c r="P2849" s="1">
        <v>7</v>
      </c>
      <c r="Q2849" s="1" t="s">
        <v>14072</v>
      </c>
      <c r="R2849">
        <f t="shared" ca="1" si="44"/>
        <v>0</v>
      </c>
      <c r="S2849">
        <f t="shared" ca="1" si="44"/>
        <v>0</v>
      </c>
    </row>
    <row r="2850" spans="1:19" ht="13.2">
      <c r="A2850" s="1" t="s">
        <v>14073</v>
      </c>
      <c r="B2850" s="1">
        <v>40</v>
      </c>
      <c r="C2850" s="1" t="str">
        <f ca="1">IFERROR(__xludf.DUMMYFUNCTION("GOOGLETRANSLATE(D2850,""en"",""pt"")"),"Grande")</f>
        <v>Grande</v>
      </c>
      <c r="D2850" s="3">
        <v>43546</v>
      </c>
      <c r="E2850" s="1">
        <v>6</v>
      </c>
      <c r="F2850" s="2" t="str">
        <f ca="1">IFERROR(__xludf.DUMMYFUNCTION("GOOGLETRANSLATE(I2850,""en"",""pt"")"),"Coalhada")</f>
        <v>Coalhada</v>
      </c>
      <c r="G2850" s="1" t="s">
        <v>14074</v>
      </c>
      <c r="H2850" s="1" t="s">
        <v>14075</v>
      </c>
      <c r="I2850" s="1" t="str">
        <f ca="1">IFERROR(__xludf.DUMMYFUNCTION("GOOGLETRANSLATE(O2850,""en"",""pt"")"),"5")</f>
        <v>5</v>
      </c>
      <c r="J2850" s="1" t="str">
        <f ca="1">IFERROR(__xludf.DUMMYFUNCTION("GOOGLETRANSLATE(Q2850,""en"",""pt"")"),"Refrigerado")</f>
        <v>Refrigerado</v>
      </c>
      <c r="K2850" s="3">
        <v>43522</v>
      </c>
      <c r="L2850" s="3">
        <v>43527</v>
      </c>
      <c r="M2850" s="1">
        <v>44</v>
      </c>
      <c r="N2850" s="1" t="s">
        <v>672</v>
      </c>
      <c r="O2850" s="5">
        <v>578759</v>
      </c>
      <c r="P2850" s="1">
        <v>945</v>
      </c>
      <c r="Q2850" s="1" t="s">
        <v>8169</v>
      </c>
      <c r="R2850">
        <f t="shared" ca="1" si="44"/>
        <v>0</v>
      </c>
      <c r="S2850">
        <f t="shared" ca="1" si="44"/>
        <v>0</v>
      </c>
    </row>
    <row r="2851" spans="1:19" ht="13.2">
      <c r="A2851" s="1" t="s">
        <v>14076</v>
      </c>
      <c r="B2851" s="1">
        <v>30</v>
      </c>
      <c r="C2851" s="1" t="str">
        <f ca="1">IFERROR(__xludf.DUMMYFUNCTION("GOOGLETRANSLATE(D2851,""en"",""pt"")"),"Médio")</f>
        <v>Médio</v>
      </c>
      <c r="D2851" s="3">
        <v>44184</v>
      </c>
      <c r="E2851" s="1">
        <v>8</v>
      </c>
      <c r="F2851" s="2" t="str">
        <f ca="1">IFERROR(__xludf.DUMMYFUNCTION("GOOGLETRANSLATE(I2851,""en"",""pt"")"),"Soro de leite coalhado")</f>
        <v>Soro de leite coalhado</v>
      </c>
      <c r="G2851" s="1" t="s">
        <v>14077</v>
      </c>
      <c r="H2851" s="1" t="s">
        <v>1914</v>
      </c>
      <c r="I2851" s="1" t="str">
        <f ca="1">IFERROR(__xludf.DUMMYFUNCTION("GOOGLETRANSLATE(O2851,""en"",""pt"")"),"13")</f>
        <v>13</v>
      </c>
      <c r="J2851" s="1" t="str">
        <f ca="1">IFERROR(__xludf.DUMMYFUNCTION("GOOGLETRANSLATE(Q2851,""en"",""pt"")"),"Refrigerado")</f>
        <v>Refrigerado</v>
      </c>
      <c r="K2851" s="3">
        <v>44155</v>
      </c>
      <c r="L2851" s="3">
        <v>44168</v>
      </c>
      <c r="M2851" s="1">
        <v>634</v>
      </c>
      <c r="N2851" s="1" t="s">
        <v>10268</v>
      </c>
      <c r="O2851" s="1" t="s">
        <v>14078</v>
      </c>
      <c r="P2851" s="1">
        <v>210</v>
      </c>
      <c r="Q2851" s="1" t="s">
        <v>14079</v>
      </c>
      <c r="R2851">
        <f t="shared" ca="1" si="44"/>
        <v>1</v>
      </c>
      <c r="S2851">
        <f t="shared" ca="1" si="44"/>
        <v>1</v>
      </c>
    </row>
    <row r="2852" spans="1:19" ht="13.2">
      <c r="A2852" s="1" t="s">
        <v>14080</v>
      </c>
      <c r="B2852" s="1">
        <v>94</v>
      </c>
      <c r="C2852" s="1" t="str">
        <f ca="1">IFERROR(__xludf.DUMMYFUNCTION("GOOGLETRANSLATE(D2852,""en"",""pt"")"),"Pequeno")</f>
        <v>Pequeno</v>
      </c>
      <c r="D2852" s="3">
        <v>44192</v>
      </c>
      <c r="E2852" s="1">
        <v>9</v>
      </c>
      <c r="F2852" s="2" t="str">
        <f ca="1">IFERROR(__xludf.DUMMYFUNCTION("GOOGLETRANSLATE(I2852,""en"",""pt"")"),"Painel")</f>
        <v>Painel</v>
      </c>
      <c r="G2852" s="1" t="s">
        <v>14081</v>
      </c>
      <c r="H2852" s="1" t="s">
        <v>14082</v>
      </c>
      <c r="I2852" s="1" t="str">
        <f ca="1">IFERROR(__xludf.DUMMYFUNCTION("GOOGLETRANSLATE(O2852,""en"",""pt"")"),"7")</f>
        <v>7</v>
      </c>
      <c r="J2852" s="1" t="str">
        <f ca="1">IFERROR(__xludf.DUMMYFUNCTION("GOOGLETRANSLATE(Q2852,""en"",""pt"")"),"Refrigerado")</f>
        <v>Refrigerado</v>
      </c>
      <c r="K2852" s="3">
        <v>44135</v>
      </c>
      <c r="L2852" s="3">
        <v>44142</v>
      </c>
      <c r="M2852" s="1">
        <v>124</v>
      </c>
      <c r="N2852" s="1" t="s">
        <v>14083</v>
      </c>
      <c r="O2852" s="1" t="s">
        <v>14084</v>
      </c>
      <c r="P2852" s="1">
        <v>26</v>
      </c>
      <c r="Q2852" s="1" t="s">
        <v>14085</v>
      </c>
      <c r="R2852">
        <f t="shared" ca="1" si="44"/>
        <v>0</v>
      </c>
      <c r="S2852">
        <f t="shared" ca="1" si="44"/>
        <v>0</v>
      </c>
    </row>
    <row r="2853" spans="1:19" ht="13.2">
      <c r="A2853" s="1" t="s">
        <v>14086</v>
      </c>
      <c r="B2853" s="1">
        <v>51</v>
      </c>
      <c r="C2853" s="1" t="str">
        <f ca="1">IFERROR(__xludf.DUMMYFUNCTION("GOOGLETRANSLATE(D2853,""en"",""pt"")"),"Médio")</f>
        <v>Médio</v>
      </c>
      <c r="D2853" s="3">
        <v>44016</v>
      </c>
      <c r="E2853" s="1">
        <v>1</v>
      </c>
      <c r="F2853" s="2" t="str">
        <f ca="1">IFERROR(__xludf.DUMMYFUNCTION("GOOGLETRANSLATE(I2853,""en"",""pt"")"),"Leite")</f>
        <v>Leite</v>
      </c>
      <c r="G2853" s="1" t="s">
        <v>14087</v>
      </c>
      <c r="H2853" s="1" t="s">
        <v>5096</v>
      </c>
      <c r="I2853" s="1" t="str">
        <f ca="1">IFERROR(__xludf.DUMMYFUNCTION("GOOGLETRANSLATE(O2853,""en"",""pt"")"),"1")</f>
        <v>1</v>
      </c>
      <c r="J2853" s="1" t="str">
        <f ca="1">IFERROR(__xludf.DUMMYFUNCTION("GOOGLETRANSLATE(Q2853,""en"",""pt"")"),"Pacote de polietileno")</f>
        <v>Pacote de polietileno</v>
      </c>
      <c r="K2853" s="3">
        <v>43994</v>
      </c>
      <c r="L2853" s="3">
        <v>43995</v>
      </c>
      <c r="M2853" s="1">
        <v>569</v>
      </c>
      <c r="N2853" s="1" t="s">
        <v>2042</v>
      </c>
      <c r="O2853" s="1" t="s">
        <v>14088</v>
      </c>
      <c r="P2853" s="1">
        <v>172</v>
      </c>
      <c r="Q2853" s="1" t="s">
        <v>14089</v>
      </c>
      <c r="R2853">
        <f t="shared" ca="1" si="44"/>
        <v>0</v>
      </c>
      <c r="S2853">
        <f t="shared" ca="1" si="44"/>
        <v>1</v>
      </c>
    </row>
    <row r="2854" spans="1:19" ht="13.2">
      <c r="A2854" s="1" t="s">
        <v>14090</v>
      </c>
      <c r="B2854" s="1">
        <v>11</v>
      </c>
      <c r="C2854" s="1" t="str">
        <f ca="1">IFERROR(__xludf.DUMMYFUNCTION("GOOGLETRANSLATE(D2854,""en"",""pt"")"),"Grande")</f>
        <v>Grande</v>
      </c>
      <c r="D2854" s="3">
        <v>44633</v>
      </c>
      <c r="E2854" s="1">
        <v>5</v>
      </c>
      <c r="F2854" s="2" t="str">
        <f ca="1">IFERROR(__xludf.DUMMYFUNCTION("GOOGLETRANSLATE(I2854,""en"",""pt"")"),"Sorvete")</f>
        <v>Sorvete</v>
      </c>
      <c r="G2854" s="1" t="s">
        <v>14091</v>
      </c>
      <c r="H2854" s="1" t="s">
        <v>14092</v>
      </c>
      <c r="I2854" s="1" t="str">
        <f ca="1">IFERROR(__xludf.DUMMYFUNCTION("GOOGLETRANSLATE(O2854,""en"",""pt"")"),"23")</f>
        <v>23</v>
      </c>
      <c r="J2854" s="1" t="str">
        <f ca="1">IFERROR(__xludf.DUMMYFUNCTION("GOOGLETRANSLATE(Q2854,""en"",""pt"")"),"Congeladas")</f>
        <v>Congeladas</v>
      </c>
      <c r="K2854" s="3">
        <v>44589</v>
      </c>
      <c r="L2854" s="3">
        <v>44612</v>
      </c>
      <c r="M2854" s="1">
        <v>69</v>
      </c>
      <c r="N2854" s="1" t="s">
        <v>1368</v>
      </c>
      <c r="O2854" s="1" t="s">
        <v>14093</v>
      </c>
      <c r="P2854" s="1">
        <v>136</v>
      </c>
      <c r="Q2854" s="1" t="s">
        <v>14095</v>
      </c>
      <c r="R2854">
        <f t="shared" ca="1" si="44"/>
        <v>1</v>
      </c>
      <c r="S2854">
        <f t="shared" ca="1" si="44"/>
        <v>1</v>
      </c>
    </row>
    <row r="2855" spans="1:19" ht="13.2">
      <c r="A2855" s="1" t="s">
        <v>14096</v>
      </c>
      <c r="B2855" s="1">
        <v>77</v>
      </c>
      <c r="C2855" s="1" t="str">
        <f ca="1">IFERROR(__xludf.DUMMYFUNCTION("GOOGLETRANSLATE(D2855,""en"",""pt"")"),"Pequeno")</f>
        <v>Pequeno</v>
      </c>
      <c r="D2855" s="3">
        <v>44810</v>
      </c>
      <c r="E2855" s="1">
        <v>7</v>
      </c>
      <c r="F2855" s="2" t="str">
        <f ca="1">IFERROR(__xludf.DUMMYFUNCTION("GOOGLETRANSLATE(I2855,""en"",""pt"")"),"Lassi")</f>
        <v>Lassi</v>
      </c>
      <c r="G2855" s="1" t="s">
        <v>14097</v>
      </c>
      <c r="H2855" s="1" t="s">
        <v>3780</v>
      </c>
      <c r="I2855" s="1" t="str">
        <f ca="1">IFERROR(__xludf.DUMMYFUNCTION("GOOGLETRANSLATE(O2855,""en"",""pt"")"),"15")</f>
        <v>15</v>
      </c>
      <c r="J2855" s="1" t="str">
        <f ca="1">IFERROR(__xludf.DUMMYFUNCTION("GOOGLETRANSLATE(Q2855,""en"",""pt"")"),"Refrigerado")</f>
        <v>Refrigerado</v>
      </c>
      <c r="K2855" s="3">
        <v>44795</v>
      </c>
      <c r="L2855" s="3">
        <v>44810</v>
      </c>
      <c r="M2855" s="1">
        <v>457</v>
      </c>
      <c r="N2855" s="1" t="s">
        <v>8647</v>
      </c>
      <c r="O2855" s="1" t="s">
        <v>14098</v>
      </c>
      <c r="P2855" s="1">
        <v>348</v>
      </c>
      <c r="Q2855" s="1" t="s">
        <v>14099</v>
      </c>
      <c r="R2855">
        <f t="shared" ca="1" si="44"/>
        <v>0</v>
      </c>
      <c r="S2855">
        <f t="shared" ca="1" si="44"/>
        <v>1</v>
      </c>
    </row>
    <row r="2856" spans="1:19" ht="13.2">
      <c r="A2856" s="1" t="s">
        <v>14100</v>
      </c>
      <c r="B2856" s="1">
        <v>68</v>
      </c>
      <c r="C2856" s="1" t="str">
        <f ca="1">IFERROR(__xludf.DUMMYFUNCTION("GOOGLETRANSLATE(D2856,""en"",""pt"")"),"Médio")</f>
        <v>Médio</v>
      </c>
      <c r="D2856" s="3">
        <v>44634</v>
      </c>
      <c r="E2856" s="1">
        <v>3</v>
      </c>
      <c r="F2856" s="2" t="str">
        <f ca="1">IFERROR(__xludf.DUMMYFUNCTION("GOOGLETRANSLATE(I2856,""en"",""pt"")"),"Queijo")</f>
        <v>Queijo</v>
      </c>
      <c r="G2856" s="1" t="s">
        <v>6062</v>
      </c>
      <c r="H2856" s="1" t="s">
        <v>14101</v>
      </c>
      <c r="I2856" s="1" t="str">
        <f ca="1">IFERROR(__xludf.DUMMYFUNCTION("GOOGLETRANSLATE(O2856,""en"",""pt"")"),"53")</f>
        <v>53</v>
      </c>
      <c r="J2856" s="1" t="str">
        <f ca="1">IFERROR(__xludf.DUMMYFUNCTION("GOOGLETRANSLATE(Q2856,""en"",""pt"")"),"Refrigerado")</f>
        <v>Refrigerado</v>
      </c>
      <c r="K2856" s="3">
        <v>44606</v>
      </c>
      <c r="L2856" s="3">
        <v>44659</v>
      </c>
      <c r="M2856" s="1">
        <v>551</v>
      </c>
      <c r="N2856" s="1" t="s">
        <v>8621</v>
      </c>
      <c r="O2856" s="1" t="s">
        <v>14102</v>
      </c>
      <c r="P2856" s="1">
        <v>310</v>
      </c>
      <c r="Q2856" s="1" t="s">
        <v>14103</v>
      </c>
      <c r="R2856">
        <f t="shared" ca="1" si="44"/>
        <v>1</v>
      </c>
      <c r="S2856">
        <f t="shared" ca="1" si="44"/>
        <v>1</v>
      </c>
    </row>
    <row r="2857" spans="1:19" ht="13.2">
      <c r="A2857" s="1" t="s">
        <v>14104</v>
      </c>
      <c r="B2857" s="1">
        <v>61</v>
      </c>
      <c r="C2857" s="1" t="str">
        <f ca="1">IFERROR(__xludf.DUMMYFUNCTION("GOOGLETRANSLATE(D2857,""en"",""pt"")"),"Pequeno")</f>
        <v>Pequeno</v>
      </c>
      <c r="D2857" s="3">
        <v>44281</v>
      </c>
      <c r="E2857" s="1">
        <v>5</v>
      </c>
      <c r="F2857" s="2" t="str">
        <f ca="1">IFERROR(__xludf.DUMMYFUNCTION("GOOGLETRANSLATE(I2857,""en"",""pt"")"),"Sorvete")</f>
        <v>Sorvete</v>
      </c>
      <c r="G2857" s="1" t="s">
        <v>5733</v>
      </c>
      <c r="H2857" s="1" t="s">
        <v>2944</v>
      </c>
      <c r="I2857" s="1" t="str">
        <f ca="1">IFERROR(__xludf.DUMMYFUNCTION("GOOGLETRANSLATE(O2857,""en"",""pt"")"),"21")</f>
        <v>21</v>
      </c>
      <c r="J2857" s="1" t="str">
        <f ca="1">IFERROR(__xludf.DUMMYFUNCTION("GOOGLETRANSLATE(Q2857,""en"",""pt"")"),"Congeladas")</f>
        <v>Congeladas</v>
      </c>
      <c r="K2857" s="3">
        <v>44251</v>
      </c>
      <c r="L2857" s="3">
        <v>44272</v>
      </c>
      <c r="M2857" s="1">
        <v>1</v>
      </c>
      <c r="N2857" s="1" t="s">
        <v>1359</v>
      </c>
      <c r="O2857" s="1" t="s">
        <v>1359</v>
      </c>
      <c r="P2857" s="1">
        <v>70</v>
      </c>
      <c r="Q2857" s="1" t="s">
        <v>3091</v>
      </c>
      <c r="R2857">
        <f t="shared" ca="1" si="44"/>
        <v>0</v>
      </c>
      <c r="S2857">
        <f t="shared" ca="1" si="44"/>
        <v>1</v>
      </c>
    </row>
    <row r="2858" spans="1:19" ht="13.2">
      <c r="A2858" s="1" t="s">
        <v>14106</v>
      </c>
      <c r="B2858" s="1">
        <v>92</v>
      </c>
      <c r="C2858" s="1" t="str">
        <f ca="1">IFERROR(__xludf.DUMMYFUNCTION("GOOGLETRANSLATE(D2858,""en"",""pt"")"),"Pequeno")</f>
        <v>Pequeno</v>
      </c>
      <c r="D2858" s="3">
        <v>43801</v>
      </c>
      <c r="E2858" s="1">
        <v>4</v>
      </c>
      <c r="F2858" s="2" t="str">
        <f ca="1">IFERROR(__xludf.DUMMYFUNCTION("GOOGLETRANSLATE(I2858,""en"",""pt"")"),"Iogurte")</f>
        <v>Iogurte</v>
      </c>
      <c r="G2858" s="1" t="s">
        <v>14107</v>
      </c>
      <c r="H2858" s="1" t="s">
        <v>7758</v>
      </c>
      <c r="I2858" s="1" t="str">
        <f ca="1">IFERROR(__xludf.DUMMYFUNCTION("GOOGLETRANSLATE(O2858,""en"",""pt"")"),"24")</f>
        <v>24</v>
      </c>
      <c r="J2858" s="1" t="str">
        <f ca="1">IFERROR(__xludf.DUMMYFUNCTION("GOOGLETRANSLATE(Q2858,""en"",""pt"")"),"Refrigerado")</f>
        <v>Refrigerado</v>
      </c>
      <c r="K2858" s="3">
        <v>43798</v>
      </c>
      <c r="L2858" s="3">
        <v>43822</v>
      </c>
      <c r="M2858" s="1">
        <v>473</v>
      </c>
      <c r="N2858" s="1" t="s">
        <v>11716</v>
      </c>
      <c r="O2858" s="1" t="s">
        <v>14108</v>
      </c>
      <c r="P2858" s="1">
        <v>100</v>
      </c>
      <c r="Q2858" s="1" t="s">
        <v>14109</v>
      </c>
      <c r="R2858">
        <f t="shared" ca="1" si="44"/>
        <v>0</v>
      </c>
      <c r="S2858">
        <f t="shared" ca="1" si="44"/>
        <v>0</v>
      </c>
    </row>
    <row r="2859" spans="1:19" ht="13.2">
      <c r="A2859" s="1" t="s">
        <v>14110</v>
      </c>
      <c r="B2859" s="1">
        <v>24</v>
      </c>
      <c r="C2859" s="1" t="str">
        <f ca="1">IFERROR(__xludf.DUMMYFUNCTION("GOOGLETRANSLATE(D2859,""en"",""pt"")"),"Grande")</f>
        <v>Grande</v>
      </c>
      <c r="D2859" s="3">
        <v>44449</v>
      </c>
      <c r="E2859" s="1">
        <v>5</v>
      </c>
      <c r="F2859" s="2" t="str">
        <f ca="1">IFERROR(__xludf.DUMMYFUNCTION("GOOGLETRANSLATE(I2859,""en"",""pt"")"),"Sorvete")</f>
        <v>Sorvete</v>
      </c>
      <c r="G2859" s="1" t="s">
        <v>921</v>
      </c>
      <c r="H2859" s="1" t="s">
        <v>2864</v>
      </c>
      <c r="I2859" s="1" t="str">
        <f ca="1">IFERROR(__xludf.DUMMYFUNCTION("GOOGLETRANSLATE(O2859,""en"",""pt"")"),"26")</f>
        <v>26</v>
      </c>
      <c r="J2859" s="1" t="str">
        <f ca="1">IFERROR(__xludf.DUMMYFUNCTION("GOOGLETRANSLATE(Q2859,""en"",""pt"")"),"Congeladas")</f>
        <v>Congeladas</v>
      </c>
      <c r="K2859" s="3">
        <v>44408</v>
      </c>
      <c r="L2859" s="3">
        <v>44434</v>
      </c>
      <c r="M2859" s="1">
        <v>56</v>
      </c>
      <c r="N2859" s="1" t="s">
        <v>5838</v>
      </c>
      <c r="O2859" s="1" t="s">
        <v>14111</v>
      </c>
      <c r="P2859" s="1">
        <v>524</v>
      </c>
      <c r="Q2859" s="1" t="s">
        <v>3768</v>
      </c>
      <c r="R2859">
        <f t="shared" ca="1" si="44"/>
        <v>1</v>
      </c>
      <c r="S2859">
        <f t="shared" ca="1" si="44"/>
        <v>1</v>
      </c>
    </row>
    <row r="2860" spans="1:19" ht="13.2">
      <c r="A2860" s="1" t="s">
        <v>14112</v>
      </c>
      <c r="B2860" s="1">
        <v>99</v>
      </c>
      <c r="C2860" s="1" t="str">
        <f ca="1">IFERROR(__xludf.DUMMYFUNCTION("GOOGLETRANSLATE(D2860,""en"",""pt"")"),"Grande")</f>
        <v>Grande</v>
      </c>
      <c r="D2860" s="3">
        <v>44544</v>
      </c>
      <c r="E2860" s="1">
        <v>10</v>
      </c>
      <c r="F2860" s="2" t="str">
        <f ca="1">IFERROR(__xludf.DUMMYFUNCTION("GOOGLETRANSLATE(I2860,""en"",""pt"")"),"ghee")</f>
        <v>ghee</v>
      </c>
      <c r="G2860" s="1" t="s">
        <v>14113</v>
      </c>
      <c r="H2860" s="1" t="s">
        <v>9951</v>
      </c>
      <c r="I2860" s="1" t="str">
        <f ca="1">IFERROR(__xludf.DUMMYFUNCTION("GOOGLETRANSLATE(O2860,""en"",""pt"")"),"114")</f>
        <v>114</v>
      </c>
      <c r="J2860" s="1" t="str">
        <f ca="1">IFERROR(__xludf.DUMMYFUNCTION("GOOGLETRANSLATE(Q2860,""en"",""pt"")"),"Ambiente")</f>
        <v>Ambiente</v>
      </c>
      <c r="K2860" s="3">
        <v>44499</v>
      </c>
      <c r="L2860" s="3">
        <v>44613</v>
      </c>
      <c r="M2860" s="1">
        <v>396</v>
      </c>
      <c r="N2860" s="1" t="s">
        <v>2633</v>
      </c>
      <c r="O2860" s="1" t="s">
        <v>14114</v>
      </c>
      <c r="P2860" s="1">
        <v>241</v>
      </c>
      <c r="Q2860" s="1" t="s">
        <v>14115</v>
      </c>
      <c r="R2860">
        <f t="shared" ca="1" si="44"/>
        <v>1</v>
      </c>
      <c r="S2860">
        <f t="shared" ca="1" si="44"/>
        <v>0</v>
      </c>
    </row>
    <row r="2861" spans="1:19" ht="13.2">
      <c r="A2861" s="1" t="s">
        <v>14116</v>
      </c>
      <c r="B2861" s="1">
        <v>10</v>
      </c>
      <c r="C2861" s="1" t="str">
        <f ca="1">IFERROR(__xludf.DUMMYFUNCTION("GOOGLETRANSLATE(D2861,""en"",""pt"")"),"Pequeno")</f>
        <v>Pequeno</v>
      </c>
      <c r="D2861" s="3">
        <v>43757</v>
      </c>
      <c r="E2861" s="1">
        <v>7</v>
      </c>
      <c r="F2861" s="2" t="str">
        <f ca="1">IFERROR(__xludf.DUMMYFUNCTION("GOOGLETRANSLATE(I2861,""en"",""pt"")"),"Lassi")</f>
        <v>Lassi</v>
      </c>
      <c r="G2861" s="1" t="s">
        <v>14117</v>
      </c>
      <c r="H2861" s="1" t="s">
        <v>9320</v>
      </c>
      <c r="I2861" s="1" t="str">
        <f ca="1">IFERROR(__xludf.DUMMYFUNCTION("GOOGLETRANSLATE(O2861,""en"",""pt"")"),"16")</f>
        <v>16</v>
      </c>
      <c r="J2861" s="1" t="str">
        <f ca="1">IFERROR(__xludf.DUMMYFUNCTION("GOOGLETRANSLATE(Q2861,""en"",""pt"")"),"Refrigerado")</f>
        <v>Refrigerado</v>
      </c>
      <c r="K2861" s="3">
        <v>43745</v>
      </c>
      <c r="L2861" s="3">
        <v>43761</v>
      </c>
      <c r="M2861" s="1">
        <v>85</v>
      </c>
      <c r="N2861" s="1" t="s">
        <v>8894</v>
      </c>
      <c r="O2861" s="1" t="s">
        <v>14118</v>
      </c>
      <c r="P2861" s="1">
        <v>269</v>
      </c>
      <c r="Q2861" s="1" t="s">
        <v>14120</v>
      </c>
      <c r="R2861">
        <f t="shared" ca="1" si="44"/>
        <v>1</v>
      </c>
      <c r="S2861">
        <f t="shared" ca="1" si="44"/>
        <v>1</v>
      </c>
    </row>
    <row r="2862" spans="1:19" ht="13.2">
      <c r="A2862" s="1" t="s">
        <v>14121</v>
      </c>
      <c r="B2862" s="1">
        <v>10</v>
      </c>
      <c r="C2862" s="1" t="str">
        <f ca="1">IFERROR(__xludf.DUMMYFUNCTION("GOOGLETRANSLATE(D2862,""en"",""pt"")"),"Pequeno")</f>
        <v>Pequeno</v>
      </c>
      <c r="D2862" s="3">
        <v>44050</v>
      </c>
      <c r="E2862" s="1">
        <v>4</v>
      </c>
      <c r="F2862" s="2" t="str">
        <f ca="1">IFERROR(__xludf.DUMMYFUNCTION("GOOGLETRANSLATE(I2862,""en"",""pt"")"),"Iogurte")</f>
        <v>Iogurte</v>
      </c>
      <c r="G2862" s="1" t="s">
        <v>14122</v>
      </c>
      <c r="H2862" s="1" t="s">
        <v>9196</v>
      </c>
      <c r="I2862" s="1" t="str">
        <f ca="1">IFERROR(__xludf.DUMMYFUNCTION("GOOGLETRANSLATE(O2862,""en"",""pt"")"),"26")</f>
        <v>26</v>
      </c>
      <c r="J2862" s="1" t="str">
        <f ca="1">IFERROR(__xludf.DUMMYFUNCTION("GOOGLETRANSLATE(Q2862,""en"",""pt"")"),"Congeladas")</f>
        <v>Congeladas</v>
      </c>
      <c r="K2862" s="3">
        <v>44024</v>
      </c>
      <c r="L2862" s="3">
        <v>44050</v>
      </c>
      <c r="M2862" s="1">
        <v>190</v>
      </c>
      <c r="N2862" s="1" t="s">
        <v>14123</v>
      </c>
      <c r="O2862" s="1" t="s">
        <v>14124</v>
      </c>
      <c r="P2862" s="1">
        <v>120</v>
      </c>
      <c r="Q2862" s="1" t="s">
        <v>5855</v>
      </c>
      <c r="R2862">
        <f t="shared" ca="1" si="44"/>
        <v>0</v>
      </c>
      <c r="S2862">
        <f t="shared" ca="1" si="44"/>
        <v>1</v>
      </c>
    </row>
    <row r="2863" spans="1:19" ht="13.2">
      <c r="A2863" s="1" t="s">
        <v>14125</v>
      </c>
      <c r="B2863" s="1">
        <v>84</v>
      </c>
      <c r="C2863" s="1" t="str">
        <f ca="1">IFERROR(__xludf.DUMMYFUNCTION("GOOGLETRANSLATE(D2863,""en"",""pt"")"),"Pequeno")</f>
        <v>Pequeno</v>
      </c>
      <c r="D2863" s="3">
        <v>44918</v>
      </c>
      <c r="E2863" s="1">
        <v>3</v>
      </c>
      <c r="F2863" s="2" t="str">
        <f ca="1">IFERROR(__xludf.DUMMYFUNCTION("GOOGLETRANSLATE(I2863,""en"",""pt"")"),"Queijo")</f>
        <v>Queijo</v>
      </c>
      <c r="G2863" s="1" t="s">
        <v>14126</v>
      </c>
      <c r="H2863" s="1" t="s">
        <v>14127</v>
      </c>
      <c r="I2863" s="1" t="str">
        <f ca="1">IFERROR(__xludf.DUMMYFUNCTION("GOOGLETRANSLATE(O2863,""en"",""pt"")"),"76")</f>
        <v>76</v>
      </c>
      <c r="J2863" s="1" t="str">
        <f ca="1">IFERROR(__xludf.DUMMYFUNCTION("GOOGLETRANSLATE(Q2863,""en"",""pt"")"),"Refrigerado")</f>
        <v>Refrigerado</v>
      </c>
      <c r="K2863" s="3">
        <v>44889</v>
      </c>
      <c r="L2863" s="3">
        <v>44965</v>
      </c>
      <c r="M2863" s="1">
        <v>588</v>
      </c>
      <c r="N2863" s="1" t="s">
        <v>787</v>
      </c>
      <c r="O2863" s="1" t="s">
        <v>14128</v>
      </c>
      <c r="P2863" s="1">
        <v>300</v>
      </c>
      <c r="Q2863" s="1" t="s">
        <v>14129</v>
      </c>
      <c r="R2863">
        <f t="shared" ca="1" si="44"/>
        <v>1</v>
      </c>
      <c r="S2863">
        <f t="shared" ca="1" si="44"/>
        <v>0</v>
      </c>
    </row>
    <row r="2864" spans="1:19" ht="13.2">
      <c r="A2864" s="1" t="s">
        <v>6959</v>
      </c>
      <c r="B2864" s="1">
        <v>19</v>
      </c>
      <c r="C2864" s="1" t="str">
        <f ca="1">IFERROR(__xludf.DUMMYFUNCTION("GOOGLETRANSLATE(D2864,""en"",""pt"")"),"Pequeno")</f>
        <v>Pequeno</v>
      </c>
      <c r="D2864" s="3">
        <v>43900</v>
      </c>
      <c r="E2864" s="1">
        <v>1</v>
      </c>
      <c r="F2864" s="2" t="str">
        <f ca="1">IFERROR(__xludf.DUMMYFUNCTION("GOOGLETRANSLATE(I2864,""en"",""pt"")"),"Leite")</f>
        <v>Leite</v>
      </c>
      <c r="G2864" s="1" t="s">
        <v>14130</v>
      </c>
      <c r="H2864" s="1" t="s">
        <v>8786</v>
      </c>
      <c r="I2864" s="1" t="str">
        <f ca="1">IFERROR(__xludf.DUMMYFUNCTION("GOOGLETRANSLATE(O2864,""en"",""pt"")"),"1")</f>
        <v>1</v>
      </c>
      <c r="J2864" s="1" t="str">
        <f ca="1">IFERROR(__xludf.DUMMYFUNCTION("GOOGLETRANSLATE(Q2864,""en"",""pt"")"),"Pacote de polietileno")</f>
        <v>Pacote de polietileno</v>
      </c>
      <c r="K2864" s="3">
        <v>43868</v>
      </c>
      <c r="L2864" s="3">
        <v>43869</v>
      </c>
      <c r="M2864" s="1">
        <v>166</v>
      </c>
      <c r="N2864" s="1" t="s">
        <v>3822</v>
      </c>
      <c r="O2864" s="1" t="s">
        <v>14131</v>
      </c>
      <c r="P2864" s="1">
        <v>248</v>
      </c>
      <c r="Q2864" s="1" t="s">
        <v>14132</v>
      </c>
      <c r="R2864">
        <f t="shared" ca="1" si="44"/>
        <v>1</v>
      </c>
      <c r="S2864">
        <f t="shared" ca="1" si="44"/>
        <v>1</v>
      </c>
    </row>
    <row r="2865" spans="1:19" ht="13.2">
      <c r="A2865" s="1" t="s">
        <v>935</v>
      </c>
      <c r="B2865" s="1">
        <v>92</v>
      </c>
      <c r="C2865" s="1" t="str">
        <f ca="1">IFERROR(__xludf.DUMMYFUNCTION("GOOGLETRANSLATE(D2865,""en"",""pt"")"),"Médio")</f>
        <v>Médio</v>
      </c>
      <c r="D2865" s="3">
        <v>43693</v>
      </c>
      <c r="E2865" s="1">
        <v>2</v>
      </c>
      <c r="F2865" s="2" t="str">
        <f ca="1">IFERROR(__xludf.DUMMYFUNCTION("GOOGLETRANSLATE(I2865,""en"",""pt"")"),"Manteiga")</f>
        <v>Manteiga</v>
      </c>
      <c r="G2865" s="1" t="s">
        <v>14133</v>
      </c>
      <c r="H2865" s="1" t="s">
        <v>14134</v>
      </c>
      <c r="I2865" s="1" t="str">
        <f ca="1">IFERROR(__xludf.DUMMYFUNCTION("GOOGLETRANSLATE(O2865,""en"",""pt"")"),"38")</f>
        <v>38</v>
      </c>
      <c r="J2865" s="1" t="str">
        <f ca="1">IFERROR(__xludf.DUMMYFUNCTION("GOOGLETRANSLATE(Q2865,""en"",""pt"")"),"Congeladas")</f>
        <v>Congeladas</v>
      </c>
      <c r="K2865" s="3">
        <v>43644</v>
      </c>
      <c r="L2865" s="3">
        <v>43682</v>
      </c>
      <c r="M2865" s="1">
        <v>299</v>
      </c>
      <c r="N2865" s="1" t="s">
        <v>13701</v>
      </c>
      <c r="O2865" s="1" t="s">
        <v>14135</v>
      </c>
      <c r="P2865" s="1">
        <v>575</v>
      </c>
      <c r="Q2865" s="1" t="s">
        <v>14136</v>
      </c>
      <c r="R2865">
        <f t="shared" ca="1" si="44"/>
        <v>1</v>
      </c>
      <c r="S2865">
        <f t="shared" ca="1" si="44"/>
        <v>1</v>
      </c>
    </row>
    <row r="2866" spans="1:19" ht="13.2">
      <c r="A2866" s="1" t="s">
        <v>14137</v>
      </c>
      <c r="B2866" s="1">
        <v>52</v>
      </c>
      <c r="C2866" s="1" t="str">
        <f ca="1">IFERROR(__xludf.DUMMYFUNCTION("GOOGLETRANSLATE(D2866,""en"",""pt"")"),"Grande")</f>
        <v>Grande</v>
      </c>
      <c r="D2866" s="3">
        <v>44290</v>
      </c>
      <c r="E2866" s="1">
        <v>8</v>
      </c>
      <c r="F2866" s="2" t="str">
        <f ca="1">IFERROR(__xludf.DUMMYFUNCTION("GOOGLETRANSLATE(I2866,""en"",""pt"")"),"Soro de leite coalhado")</f>
        <v>Soro de leite coalhado</v>
      </c>
      <c r="G2866" s="1" t="s">
        <v>14138</v>
      </c>
      <c r="H2866" s="1" t="s">
        <v>4035</v>
      </c>
      <c r="I2866" s="1" t="str">
        <f ca="1">IFERROR(__xludf.DUMMYFUNCTION("GOOGLETRANSLATE(O2866,""en"",""pt"")"),"13")</f>
        <v>13</v>
      </c>
      <c r="J2866" s="1" t="str">
        <f ca="1">IFERROR(__xludf.DUMMYFUNCTION("GOOGLETRANSLATE(Q2866,""en"",""pt"")"),"Refrigerado")</f>
        <v>Refrigerado</v>
      </c>
      <c r="K2866" s="3">
        <v>44254</v>
      </c>
      <c r="L2866" s="3">
        <v>44267</v>
      </c>
      <c r="M2866" s="1">
        <v>144</v>
      </c>
      <c r="N2866" s="1" t="s">
        <v>116</v>
      </c>
      <c r="O2866" s="1" t="s">
        <v>14139</v>
      </c>
      <c r="P2866" s="1">
        <v>11</v>
      </c>
      <c r="Q2866" s="1" t="s">
        <v>9439</v>
      </c>
      <c r="R2866">
        <f t="shared" ca="1" si="44"/>
        <v>1</v>
      </c>
      <c r="S2866">
        <f t="shared" ca="1" si="44"/>
        <v>0</v>
      </c>
    </row>
    <row r="2867" spans="1:19" ht="13.2">
      <c r="A2867" s="1" t="s">
        <v>14140</v>
      </c>
      <c r="B2867" s="1">
        <v>27</v>
      </c>
      <c r="C2867" s="1" t="str">
        <f ca="1">IFERROR(__xludf.DUMMYFUNCTION("GOOGLETRANSLATE(D2867,""en"",""pt"")"),"Grande")</f>
        <v>Grande</v>
      </c>
      <c r="D2867" s="3">
        <v>44027</v>
      </c>
      <c r="E2867" s="1">
        <v>6</v>
      </c>
      <c r="F2867" s="2" t="str">
        <f ca="1">IFERROR(__xludf.DUMMYFUNCTION("GOOGLETRANSLATE(I2867,""en"",""pt"")"),"Coalhada")</f>
        <v>Coalhada</v>
      </c>
      <c r="G2867" s="1" t="s">
        <v>14141</v>
      </c>
      <c r="H2867" s="1" t="s">
        <v>4497</v>
      </c>
      <c r="I2867" s="1" t="str">
        <f ca="1">IFERROR(__xludf.DUMMYFUNCTION("GOOGLETRANSLATE(O2867,""en"",""pt"")"),"6")</f>
        <v>6</v>
      </c>
      <c r="J2867" s="1" t="str">
        <f ca="1">IFERROR(__xludf.DUMMYFUNCTION("GOOGLETRANSLATE(Q2867,""en"",""pt"")"),"Refrigerado")</f>
        <v>Refrigerado</v>
      </c>
      <c r="K2867" s="3">
        <v>43982</v>
      </c>
      <c r="L2867" s="3">
        <v>43988</v>
      </c>
      <c r="M2867" s="1">
        <v>165</v>
      </c>
      <c r="N2867" s="1" t="s">
        <v>564</v>
      </c>
      <c r="O2867" s="1" t="s">
        <v>14142</v>
      </c>
      <c r="P2867" s="1">
        <v>421</v>
      </c>
      <c r="Q2867" s="1" t="s">
        <v>14143</v>
      </c>
      <c r="R2867">
        <f t="shared" ca="1" si="44"/>
        <v>1</v>
      </c>
      <c r="S2867">
        <f t="shared" ca="1" si="44"/>
        <v>0</v>
      </c>
    </row>
    <row r="2868" spans="1:19" ht="13.2">
      <c r="A2868" s="1" t="s">
        <v>14144</v>
      </c>
      <c r="B2868" s="1">
        <v>34</v>
      </c>
      <c r="C2868" s="1" t="str">
        <f ca="1">IFERROR(__xludf.DUMMYFUNCTION("GOOGLETRANSLATE(D2868,""en"",""pt"")"),"Médio")</f>
        <v>Médio</v>
      </c>
      <c r="D2868" s="3">
        <v>44400</v>
      </c>
      <c r="E2868" s="1">
        <v>9</v>
      </c>
      <c r="F2868" s="2" t="str">
        <f ca="1">IFERROR(__xludf.DUMMYFUNCTION("GOOGLETRANSLATE(I2868,""en"",""pt"")"),"Painel")</f>
        <v>Painel</v>
      </c>
      <c r="G2868" s="1" t="s">
        <v>14145</v>
      </c>
      <c r="H2868" s="1" t="s">
        <v>4368</v>
      </c>
      <c r="I2868" s="1" t="str">
        <f ca="1">IFERROR(__xludf.DUMMYFUNCTION("GOOGLETRANSLATE(O2868,""en"",""pt"")"),"11")</f>
        <v>11</v>
      </c>
      <c r="J2868" s="1" t="str">
        <f ca="1">IFERROR(__xludf.DUMMYFUNCTION("GOOGLETRANSLATE(Q2868,""en"",""pt"")"),"Refrigerado")</f>
        <v>Refrigerado</v>
      </c>
      <c r="K2868" s="3">
        <v>44361</v>
      </c>
      <c r="L2868" s="3">
        <v>44372</v>
      </c>
      <c r="M2868" s="1">
        <v>352</v>
      </c>
      <c r="N2868" s="1" t="s">
        <v>14146</v>
      </c>
      <c r="O2868" s="1" t="s">
        <v>14147</v>
      </c>
      <c r="P2868" s="1">
        <v>415</v>
      </c>
      <c r="Q2868" s="1" t="s">
        <v>201</v>
      </c>
      <c r="R2868">
        <f t="shared" ca="1" si="44"/>
        <v>1</v>
      </c>
      <c r="S2868">
        <f t="shared" ca="1" si="44"/>
        <v>1</v>
      </c>
    </row>
    <row r="2869" spans="1:19" ht="13.2">
      <c r="A2869" s="1" t="s">
        <v>14148</v>
      </c>
      <c r="B2869" s="1">
        <v>38</v>
      </c>
      <c r="C2869" s="1" t="str">
        <f ca="1">IFERROR(__xludf.DUMMYFUNCTION("GOOGLETRANSLATE(D2869,""en"",""pt"")"),"Pequeno")</f>
        <v>Pequeno</v>
      </c>
      <c r="D2869" s="3">
        <v>43770</v>
      </c>
      <c r="E2869" s="1">
        <v>6</v>
      </c>
      <c r="F2869" s="2" t="str">
        <f ca="1">IFERROR(__xludf.DUMMYFUNCTION("GOOGLETRANSLATE(I2869,""en"",""pt"")"),"Coalhada")</f>
        <v>Coalhada</v>
      </c>
      <c r="G2869" s="1" t="s">
        <v>14149</v>
      </c>
      <c r="H2869" s="1" t="s">
        <v>6235</v>
      </c>
      <c r="I2869" s="1" t="str">
        <f ca="1">IFERROR(__xludf.DUMMYFUNCTION("GOOGLETRANSLATE(O2869,""en"",""pt"")"),"6")</f>
        <v>6</v>
      </c>
      <c r="J2869" s="1" t="str">
        <f ca="1">IFERROR(__xludf.DUMMYFUNCTION("GOOGLETRANSLATE(Q2869,""en"",""pt"")"),"Refrigerado")</f>
        <v>Refrigerado</v>
      </c>
      <c r="K2869" s="3">
        <v>43733</v>
      </c>
      <c r="L2869" s="3">
        <v>43739</v>
      </c>
      <c r="M2869" s="1">
        <v>161</v>
      </c>
      <c r="N2869" s="1" t="s">
        <v>14150</v>
      </c>
      <c r="O2869" s="1" t="s">
        <v>14151</v>
      </c>
      <c r="P2869" s="1">
        <v>431</v>
      </c>
      <c r="Q2869" s="1" t="s">
        <v>14152</v>
      </c>
      <c r="R2869">
        <f t="shared" ca="1" si="44"/>
        <v>0</v>
      </c>
      <c r="S2869">
        <f t="shared" ca="1" si="44"/>
        <v>1</v>
      </c>
    </row>
    <row r="2870" spans="1:19" ht="13.2">
      <c r="A2870" s="1" t="s">
        <v>14153</v>
      </c>
      <c r="B2870" s="1">
        <v>56</v>
      </c>
      <c r="C2870" s="1" t="str">
        <f ca="1">IFERROR(__xludf.DUMMYFUNCTION("GOOGLETRANSLATE(D2870,""en"",""pt"")"),"Grande")</f>
        <v>Grande</v>
      </c>
      <c r="D2870" s="3">
        <v>43832</v>
      </c>
      <c r="E2870" s="1">
        <v>5</v>
      </c>
      <c r="F2870" s="2" t="str">
        <f ca="1">IFERROR(__xludf.DUMMYFUNCTION("GOOGLETRANSLATE(I2870,""en"",""pt"")"),"Sorvete")</f>
        <v>Sorvete</v>
      </c>
      <c r="G2870" s="1" t="s">
        <v>14154</v>
      </c>
      <c r="H2870" s="1" t="s">
        <v>1557</v>
      </c>
      <c r="I2870" s="1" t="str">
        <f ca="1">IFERROR(__xludf.DUMMYFUNCTION("GOOGLETRANSLATE(O2870,""en"",""pt"")"),"23")</f>
        <v>23</v>
      </c>
      <c r="J2870" s="1" t="str">
        <f ca="1">IFERROR(__xludf.DUMMYFUNCTION("GOOGLETRANSLATE(Q2870,""en"",""pt"")"),"Congeladas")</f>
        <v>Congeladas</v>
      </c>
      <c r="K2870" s="3">
        <v>43786</v>
      </c>
      <c r="L2870" s="3">
        <v>43809</v>
      </c>
      <c r="M2870" s="1">
        <v>1</v>
      </c>
      <c r="N2870" s="1" t="s">
        <v>1698</v>
      </c>
      <c r="O2870" s="1" t="s">
        <v>1698</v>
      </c>
      <c r="P2870" s="1">
        <v>841</v>
      </c>
      <c r="Q2870" s="1" t="s">
        <v>14155</v>
      </c>
      <c r="R2870">
        <f t="shared" ca="1" si="44"/>
        <v>0</v>
      </c>
      <c r="S2870">
        <f t="shared" ca="1" si="44"/>
        <v>1</v>
      </c>
    </row>
    <row r="2871" spans="1:19" ht="13.2">
      <c r="A2871" s="1" t="s">
        <v>14156</v>
      </c>
      <c r="B2871" s="1">
        <v>23</v>
      </c>
      <c r="C2871" s="1" t="str">
        <f ca="1">IFERROR(__xludf.DUMMYFUNCTION("GOOGLETRANSLATE(D2871,""en"",""pt"")"),"Grande")</f>
        <v>Grande</v>
      </c>
      <c r="D2871" s="3">
        <v>43605</v>
      </c>
      <c r="E2871" s="1">
        <v>9</v>
      </c>
      <c r="F2871" s="2" t="str">
        <f ca="1">IFERROR(__xludf.DUMMYFUNCTION("GOOGLETRANSLATE(I2871,""en"",""pt"")"),"Painel")</f>
        <v>Painel</v>
      </c>
      <c r="G2871" s="1" t="s">
        <v>14157</v>
      </c>
      <c r="H2871" s="1" t="s">
        <v>14158</v>
      </c>
      <c r="I2871" s="1" t="str">
        <f ca="1">IFERROR(__xludf.DUMMYFUNCTION("GOOGLETRANSLATE(O2871,""en"",""pt"")"),"9")</f>
        <v>9</v>
      </c>
      <c r="J2871" s="1" t="str">
        <f ca="1">IFERROR(__xludf.DUMMYFUNCTION("GOOGLETRANSLATE(Q2871,""en"",""pt"")"),"Refrigerado")</f>
        <v>Refrigerado</v>
      </c>
      <c r="K2871" s="3">
        <v>43546</v>
      </c>
      <c r="L2871" s="3">
        <v>43555</v>
      </c>
      <c r="M2871" s="1">
        <v>119</v>
      </c>
      <c r="N2871" s="1" t="s">
        <v>14159</v>
      </c>
      <c r="O2871" s="1" t="s">
        <v>14160</v>
      </c>
      <c r="P2871" s="1">
        <v>157</v>
      </c>
      <c r="Q2871" s="1" t="s">
        <v>14161</v>
      </c>
      <c r="R2871">
        <f t="shared" ca="1" si="44"/>
        <v>0</v>
      </c>
      <c r="S2871">
        <f t="shared" ca="1" si="44"/>
        <v>0</v>
      </c>
    </row>
    <row r="2872" spans="1:19" ht="13.2">
      <c r="A2872" s="1" t="s">
        <v>14162</v>
      </c>
      <c r="B2872" s="1">
        <v>88</v>
      </c>
      <c r="C2872" s="1" t="str">
        <f ca="1">IFERROR(__xludf.DUMMYFUNCTION("GOOGLETRANSLATE(D2872,""en"",""pt"")"),"Grande")</f>
        <v>Grande</v>
      </c>
      <c r="D2872" s="3">
        <v>43983</v>
      </c>
      <c r="E2872" s="1">
        <v>2</v>
      </c>
      <c r="F2872" s="2" t="str">
        <f ca="1">IFERROR(__xludf.DUMMYFUNCTION("GOOGLETRANSLATE(I2872,""en"",""pt"")"),"Manteiga")</f>
        <v>Manteiga</v>
      </c>
      <c r="G2872" s="1" t="s">
        <v>14163</v>
      </c>
      <c r="H2872" s="1" t="s">
        <v>3322</v>
      </c>
      <c r="I2872" s="1" t="str">
        <f ca="1">IFERROR(__xludf.DUMMYFUNCTION("GOOGLETRANSLATE(O2872,""en"",""pt"")"),"28")</f>
        <v>28</v>
      </c>
      <c r="J2872" s="1" t="str">
        <f ca="1">IFERROR(__xludf.DUMMYFUNCTION("GOOGLETRANSLATE(Q2872,""en"",""pt"")"),"Refrigerado")</f>
        <v>Refrigerado</v>
      </c>
      <c r="K2872" s="3">
        <v>43931</v>
      </c>
      <c r="L2872" s="3">
        <v>43959</v>
      </c>
      <c r="M2872" s="1">
        <v>555</v>
      </c>
      <c r="N2872" s="1" t="s">
        <v>44</v>
      </c>
      <c r="O2872" s="1" t="s">
        <v>14164</v>
      </c>
      <c r="P2872" s="1">
        <v>326</v>
      </c>
      <c r="Q2872" s="1" t="s">
        <v>14165</v>
      </c>
      <c r="R2872">
        <f t="shared" ca="1" si="44"/>
        <v>1</v>
      </c>
      <c r="S2872">
        <f t="shared" ca="1" si="44"/>
        <v>1</v>
      </c>
    </row>
    <row r="2873" spans="1:19" ht="13.2">
      <c r="A2873" s="1" t="s">
        <v>12251</v>
      </c>
      <c r="B2873" s="1">
        <v>94</v>
      </c>
      <c r="C2873" s="1" t="str">
        <f ca="1">IFERROR(__xludf.DUMMYFUNCTION("GOOGLETRANSLATE(D2873,""en"",""pt"")"),"Médio")</f>
        <v>Médio</v>
      </c>
      <c r="D2873" s="3">
        <v>43822</v>
      </c>
      <c r="E2873" s="1">
        <v>6</v>
      </c>
      <c r="F2873" s="2" t="str">
        <f ca="1">IFERROR(__xludf.DUMMYFUNCTION("GOOGLETRANSLATE(I2873,""en"",""pt"")"),"Coalhada")</f>
        <v>Coalhada</v>
      </c>
      <c r="G2873" s="1" t="s">
        <v>14166</v>
      </c>
      <c r="H2873" s="1" t="s">
        <v>14167</v>
      </c>
      <c r="I2873" s="1" t="str">
        <f ca="1">IFERROR(__xludf.DUMMYFUNCTION("GOOGLETRANSLATE(O2873,""en"",""pt"")"),"6")</f>
        <v>6</v>
      </c>
      <c r="J2873" s="1" t="str">
        <f ca="1">IFERROR(__xludf.DUMMYFUNCTION("GOOGLETRANSLATE(Q2873,""en"",""pt"")"),"Refrigerado")</f>
        <v>Refrigerado</v>
      </c>
      <c r="K2873" s="3">
        <v>43816</v>
      </c>
      <c r="L2873" s="3">
        <v>43822</v>
      </c>
      <c r="M2873" s="1">
        <v>117</v>
      </c>
      <c r="N2873" s="1" t="s">
        <v>14168</v>
      </c>
      <c r="O2873" s="1" t="s">
        <v>14169</v>
      </c>
      <c r="P2873" s="1">
        <v>48</v>
      </c>
      <c r="Q2873" s="1" t="s">
        <v>1908</v>
      </c>
      <c r="R2873">
        <f t="shared" ca="1" si="44"/>
        <v>0</v>
      </c>
      <c r="S2873">
        <f t="shared" ca="1" si="44"/>
        <v>0</v>
      </c>
    </row>
    <row r="2874" spans="1:19" ht="13.2">
      <c r="A2874" s="1" t="s">
        <v>14170</v>
      </c>
      <c r="B2874" s="1">
        <v>53</v>
      </c>
      <c r="C2874" s="1" t="str">
        <f ca="1">IFERROR(__xludf.DUMMYFUNCTION("GOOGLETRANSLATE(D2874,""en"",""pt"")"),"Pequeno")</f>
        <v>Pequeno</v>
      </c>
      <c r="D2874" s="3">
        <v>44861</v>
      </c>
      <c r="E2874" s="1">
        <v>7</v>
      </c>
      <c r="F2874" s="2" t="str">
        <f ca="1">IFERROR(__xludf.DUMMYFUNCTION("GOOGLETRANSLATE(I2874,""en"",""pt"")"),"Lassi")</f>
        <v>Lassi</v>
      </c>
      <c r="G2874" s="1" t="s">
        <v>14171</v>
      </c>
      <c r="H2874" s="4">
        <v>45460</v>
      </c>
      <c r="I2874" s="1" t="str">
        <f ca="1">IFERROR(__xludf.DUMMYFUNCTION("GOOGLETRANSLATE(O2874,""en"",""pt"")"),"15")</f>
        <v>15</v>
      </c>
      <c r="J2874" s="1" t="str">
        <f ca="1">IFERROR(__xludf.DUMMYFUNCTION("GOOGLETRANSLATE(Q2874,""en"",""pt"")"),"Refrigerado")</f>
        <v>Refrigerado</v>
      </c>
      <c r="K2874" s="3">
        <v>44822</v>
      </c>
      <c r="L2874" s="3">
        <v>44837</v>
      </c>
      <c r="M2874" s="1">
        <v>52</v>
      </c>
      <c r="N2874" s="1" t="s">
        <v>9872</v>
      </c>
      <c r="O2874" s="1" t="s">
        <v>14172</v>
      </c>
      <c r="P2874" s="1">
        <v>8</v>
      </c>
      <c r="Q2874" s="1" t="s">
        <v>14173</v>
      </c>
      <c r="R2874">
        <f t="shared" ca="1" si="44"/>
        <v>1</v>
      </c>
      <c r="S2874">
        <f t="shared" ca="1" si="44"/>
        <v>1</v>
      </c>
    </row>
    <row r="2875" spans="1:19" ht="13.2">
      <c r="A2875" s="1" t="s">
        <v>14174</v>
      </c>
      <c r="B2875" s="1">
        <v>69</v>
      </c>
      <c r="C2875" s="1" t="str">
        <f ca="1">IFERROR(__xludf.DUMMYFUNCTION("GOOGLETRANSLATE(D2875,""en"",""pt"")"),"Pequeno")</f>
        <v>Pequeno</v>
      </c>
      <c r="D2875" s="3">
        <v>44724</v>
      </c>
      <c r="E2875" s="1">
        <v>5</v>
      </c>
      <c r="F2875" s="2" t="str">
        <f ca="1">IFERROR(__xludf.DUMMYFUNCTION("GOOGLETRANSLATE(I2875,""en"",""pt"")"),"Sorvete")</f>
        <v>Sorvete</v>
      </c>
      <c r="G2875" s="1" t="s">
        <v>14175</v>
      </c>
      <c r="H2875" s="1" t="s">
        <v>2931</v>
      </c>
      <c r="I2875" s="1" t="str">
        <f ca="1">IFERROR(__xludf.DUMMYFUNCTION("GOOGLETRANSLATE(O2875,""en"",""pt"")"),"23")</f>
        <v>23</v>
      </c>
      <c r="J2875" s="1" t="str">
        <f ca="1">IFERROR(__xludf.DUMMYFUNCTION("GOOGLETRANSLATE(Q2875,""en"",""pt"")"),"Congeladas")</f>
        <v>Congeladas</v>
      </c>
      <c r="K2875" s="3">
        <v>44707</v>
      </c>
      <c r="L2875" s="3">
        <v>44730</v>
      </c>
      <c r="M2875" s="1">
        <v>78</v>
      </c>
      <c r="N2875" s="1" t="s">
        <v>11368</v>
      </c>
      <c r="O2875" s="1" t="s">
        <v>14176</v>
      </c>
      <c r="P2875" s="1">
        <v>606</v>
      </c>
      <c r="Q2875" s="1" t="s">
        <v>201</v>
      </c>
      <c r="R2875">
        <f t="shared" ca="1" si="44"/>
        <v>0</v>
      </c>
      <c r="S2875">
        <f t="shared" ca="1" si="44"/>
        <v>1</v>
      </c>
    </row>
    <row r="2876" spans="1:19" ht="13.2">
      <c r="A2876" s="1" t="s">
        <v>14177</v>
      </c>
      <c r="B2876" s="1">
        <v>86</v>
      </c>
      <c r="C2876" s="1" t="str">
        <f ca="1">IFERROR(__xludf.DUMMYFUNCTION("GOOGLETRANSLATE(D2876,""en"",""pt"")"),"Pequeno")</f>
        <v>Pequeno</v>
      </c>
      <c r="D2876" s="3">
        <v>44531</v>
      </c>
      <c r="E2876" s="1">
        <v>5</v>
      </c>
      <c r="F2876" s="2" t="str">
        <f ca="1">IFERROR(__xludf.DUMMYFUNCTION("GOOGLETRANSLATE(I2876,""en"",""pt"")"),"Sorvete")</f>
        <v>Sorvete</v>
      </c>
      <c r="G2876" s="1" t="s">
        <v>14178</v>
      </c>
      <c r="H2876" s="1" t="s">
        <v>1265</v>
      </c>
      <c r="I2876" s="1" t="str">
        <f ca="1">IFERROR(__xludf.DUMMYFUNCTION("GOOGLETRANSLATE(O2876,""en"",""pt"")"),"29")</f>
        <v>29</v>
      </c>
      <c r="J2876" s="1" t="str">
        <f ca="1">IFERROR(__xludf.DUMMYFUNCTION("GOOGLETRANSLATE(Q2876,""en"",""pt"")"),"Congeladas")</f>
        <v>Congeladas</v>
      </c>
      <c r="K2876" s="3">
        <v>44486</v>
      </c>
      <c r="L2876" s="3">
        <v>44515</v>
      </c>
      <c r="M2876" s="1">
        <v>112</v>
      </c>
      <c r="N2876" s="1" t="s">
        <v>13647</v>
      </c>
      <c r="O2876" s="1" t="s">
        <v>14179</v>
      </c>
      <c r="P2876" s="1">
        <v>455</v>
      </c>
      <c r="Q2876" s="1" t="s">
        <v>14181</v>
      </c>
      <c r="R2876">
        <f t="shared" ca="1" si="44"/>
        <v>1</v>
      </c>
      <c r="S2876">
        <f t="shared" ca="1" si="44"/>
        <v>0</v>
      </c>
    </row>
    <row r="2877" spans="1:19" ht="13.2">
      <c r="A2877" s="1" t="s">
        <v>14182</v>
      </c>
      <c r="B2877" s="1">
        <v>62</v>
      </c>
      <c r="C2877" s="1" t="str">
        <f ca="1">IFERROR(__xludf.DUMMYFUNCTION("GOOGLETRANSLATE(D2877,""en"",""pt"")"),"Pequeno")</f>
        <v>Pequeno</v>
      </c>
      <c r="D2877" s="3">
        <v>43603</v>
      </c>
      <c r="E2877" s="1">
        <v>4</v>
      </c>
      <c r="F2877" s="2" t="str">
        <f ca="1">IFERROR(__xludf.DUMMYFUNCTION("GOOGLETRANSLATE(I2877,""en"",""pt"")"),"Iogurte")</f>
        <v>Iogurte</v>
      </c>
      <c r="G2877" s="1" t="s">
        <v>14183</v>
      </c>
      <c r="H2877" s="1" t="s">
        <v>11411</v>
      </c>
      <c r="I2877" s="1" t="str">
        <f ca="1">IFERROR(__xludf.DUMMYFUNCTION("GOOGLETRANSLATE(O2877,""en"",""pt"")"),"24")</f>
        <v>24</v>
      </c>
      <c r="J2877" s="1" t="str">
        <f ca="1">IFERROR(__xludf.DUMMYFUNCTION("GOOGLETRANSLATE(Q2877,""en"",""pt"")"),"Refrigerado")</f>
        <v>Refrigerado</v>
      </c>
      <c r="K2877" s="3">
        <v>43572</v>
      </c>
      <c r="L2877" s="3">
        <v>43596</v>
      </c>
      <c r="M2877" s="1">
        <v>55</v>
      </c>
      <c r="N2877" s="1" t="s">
        <v>1679</v>
      </c>
      <c r="O2877" s="1" t="s">
        <v>14184</v>
      </c>
      <c r="P2877" s="1">
        <v>70</v>
      </c>
      <c r="Q2877" s="1" t="s">
        <v>14186</v>
      </c>
      <c r="R2877">
        <f t="shared" ca="1" si="44"/>
        <v>1</v>
      </c>
      <c r="S2877">
        <f t="shared" ca="1" si="44"/>
        <v>0</v>
      </c>
    </row>
    <row r="2878" spans="1:19" ht="13.2">
      <c r="A2878" s="1" t="s">
        <v>14187</v>
      </c>
      <c r="B2878" s="1">
        <v>16</v>
      </c>
      <c r="C2878" s="1" t="str">
        <f ca="1">IFERROR(__xludf.DUMMYFUNCTION("GOOGLETRANSLATE(D2878,""en"",""pt"")"),"Pequeno")</f>
        <v>Pequeno</v>
      </c>
      <c r="D2878" s="3">
        <v>43873</v>
      </c>
      <c r="E2878" s="1">
        <v>5</v>
      </c>
      <c r="F2878" s="2" t="str">
        <f ca="1">IFERROR(__xludf.DUMMYFUNCTION("GOOGLETRANSLATE(I2878,""en"",""pt"")"),"Sorvete")</f>
        <v>Sorvete</v>
      </c>
      <c r="G2878" s="1" t="s">
        <v>14188</v>
      </c>
      <c r="H2878" s="1" t="s">
        <v>8198</v>
      </c>
      <c r="I2878" s="1" t="str">
        <f ca="1">IFERROR(__xludf.DUMMYFUNCTION("GOOGLETRANSLATE(O2878,""en"",""pt"")"),"21")</f>
        <v>21</v>
      </c>
      <c r="J2878" s="1" t="str">
        <f ca="1">IFERROR(__xludf.DUMMYFUNCTION("GOOGLETRANSLATE(Q2878,""en"",""pt"")"),"Congeladas")</f>
        <v>Congeladas</v>
      </c>
      <c r="K2878" s="3">
        <v>43813</v>
      </c>
      <c r="L2878" s="3">
        <v>43834</v>
      </c>
      <c r="M2878" s="1">
        <v>112</v>
      </c>
      <c r="N2878" s="1" t="s">
        <v>14123</v>
      </c>
      <c r="O2878" s="1" t="s">
        <v>14189</v>
      </c>
      <c r="P2878" s="1">
        <v>85</v>
      </c>
      <c r="Q2878" s="1" t="s">
        <v>14190</v>
      </c>
      <c r="R2878">
        <f t="shared" ca="1" si="44"/>
        <v>0</v>
      </c>
      <c r="S2878">
        <f t="shared" ca="1" si="44"/>
        <v>0</v>
      </c>
    </row>
    <row r="2879" spans="1:19" ht="13.2">
      <c r="A2879" s="1" t="s">
        <v>14191</v>
      </c>
      <c r="B2879" s="1">
        <v>71</v>
      </c>
      <c r="C2879" s="1" t="str">
        <f ca="1">IFERROR(__xludf.DUMMYFUNCTION("GOOGLETRANSLATE(D2879,""en"",""pt"")"),"Pequeno")</f>
        <v>Pequeno</v>
      </c>
      <c r="D2879" s="3">
        <v>44157</v>
      </c>
      <c r="E2879" s="1">
        <v>3</v>
      </c>
      <c r="F2879" s="2" t="str">
        <f ca="1">IFERROR(__xludf.DUMMYFUNCTION("GOOGLETRANSLATE(I2879,""en"",""pt"")"),"Queijo")</f>
        <v>Queijo</v>
      </c>
      <c r="G2879" s="1" t="s">
        <v>14192</v>
      </c>
      <c r="H2879" s="1" t="s">
        <v>14193</v>
      </c>
      <c r="I2879" s="1" t="str">
        <f ca="1">IFERROR(__xludf.DUMMYFUNCTION("GOOGLETRANSLATE(O2879,""en"",""pt"")"),"51")</f>
        <v>51</v>
      </c>
      <c r="J2879" s="1" t="str">
        <f ca="1">IFERROR(__xludf.DUMMYFUNCTION("GOOGLETRANSLATE(Q2879,""en"",""pt"")"),"Refrigerado")</f>
        <v>Refrigerado</v>
      </c>
      <c r="K2879" s="3">
        <v>44128</v>
      </c>
      <c r="L2879" s="3">
        <v>44179</v>
      </c>
      <c r="M2879" s="1">
        <v>235</v>
      </c>
      <c r="N2879" s="1" t="s">
        <v>1304</v>
      </c>
      <c r="O2879" s="1" t="s">
        <v>14194</v>
      </c>
      <c r="P2879" s="1">
        <v>605</v>
      </c>
      <c r="Q2879" s="1" t="s">
        <v>14195</v>
      </c>
      <c r="R2879">
        <f t="shared" ca="1" si="44"/>
        <v>0</v>
      </c>
      <c r="S2879">
        <f t="shared" ca="1" si="44"/>
        <v>1</v>
      </c>
    </row>
    <row r="2880" spans="1:19" ht="13.2">
      <c r="A2880" s="1" t="s">
        <v>10199</v>
      </c>
      <c r="B2880" s="1">
        <v>21</v>
      </c>
      <c r="C2880" s="1" t="str">
        <f ca="1">IFERROR(__xludf.DUMMYFUNCTION("GOOGLETRANSLATE(D2880,""en"",""pt"")"),"Grande")</f>
        <v>Grande</v>
      </c>
      <c r="D2880" s="3">
        <v>44036</v>
      </c>
      <c r="E2880" s="1">
        <v>2</v>
      </c>
      <c r="F2880" s="2" t="str">
        <f ca="1">IFERROR(__xludf.DUMMYFUNCTION("GOOGLETRANSLATE(I2880,""en"",""pt"")"),"Manteiga")</f>
        <v>Manteiga</v>
      </c>
      <c r="G2880" s="1" t="s">
        <v>14196</v>
      </c>
      <c r="H2880" s="1" t="s">
        <v>9087</v>
      </c>
      <c r="I2880" s="1" t="str">
        <f ca="1">IFERROR(__xludf.DUMMYFUNCTION("GOOGLETRANSLATE(O2880,""en"",""pt"")"),"39")</f>
        <v>39</v>
      </c>
      <c r="J2880" s="1" t="str">
        <f ca="1">IFERROR(__xludf.DUMMYFUNCTION("GOOGLETRANSLATE(Q2880,""en"",""pt"")"),"Congeladas")</f>
        <v>Congeladas</v>
      </c>
      <c r="K2880" s="3">
        <v>44012</v>
      </c>
      <c r="L2880" s="3">
        <v>44051</v>
      </c>
      <c r="M2880" s="1">
        <v>1</v>
      </c>
      <c r="N2880" s="1" t="s">
        <v>9915</v>
      </c>
      <c r="O2880" s="1" t="s">
        <v>9915</v>
      </c>
      <c r="P2880" s="1">
        <v>3</v>
      </c>
      <c r="Q2880" s="1" t="s">
        <v>14197</v>
      </c>
      <c r="R2880">
        <f t="shared" ca="1" si="44"/>
        <v>0</v>
      </c>
      <c r="S2880">
        <f t="shared" ca="1" si="44"/>
        <v>1</v>
      </c>
    </row>
    <row r="2881" spans="1:19" ht="13.2">
      <c r="A2881" s="1" t="s">
        <v>14198</v>
      </c>
      <c r="B2881" s="1">
        <v>93</v>
      </c>
      <c r="C2881" s="1" t="str">
        <f ca="1">IFERROR(__xludf.DUMMYFUNCTION("GOOGLETRANSLATE(D2881,""en"",""pt"")"),"Médio")</f>
        <v>Médio</v>
      </c>
      <c r="D2881" s="3">
        <v>44901</v>
      </c>
      <c r="E2881" s="1">
        <v>4</v>
      </c>
      <c r="F2881" s="2" t="str">
        <f ca="1">IFERROR(__xludf.DUMMYFUNCTION("GOOGLETRANSLATE(I2881,""en"",""pt"")"),"Iogurte")</f>
        <v>Iogurte</v>
      </c>
      <c r="G2881" s="1" t="s">
        <v>14199</v>
      </c>
      <c r="H2881" s="1" t="s">
        <v>14200</v>
      </c>
      <c r="I2881" s="1" t="str">
        <f ca="1">IFERROR(__xludf.DUMMYFUNCTION("GOOGLETRANSLATE(O2881,""en"",""pt"")"),"21")</f>
        <v>21</v>
      </c>
      <c r="J2881" s="1" t="str">
        <f ca="1">IFERROR(__xludf.DUMMYFUNCTION("GOOGLETRANSLATE(Q2881,""en"",""pt"")"),"Congeladas")</f>
        <v>Congeladas</v>
      </c>
      <c r="K2881" s="3">
        <v>44870</v>
      </c>
      <c r="L2881" s="3">
        <v>44891</v>
      </c>
      <c r="M2881" s="1">
        <v>314</v>
      </c>
      <c r="N2881" s="1" t="s">
        <v>11594</v>
      </c>
      <c r="O2881" s="1" t="s">
        <v>14201</v>
      </c>
      <c r="P2881" s="1">
        <v>277</v>
      </c>
      <c r="Q2881" s="1" t="s">
        <v>2225</v>
      </c>
      <c r="R2881">
        <f t="shared" ca="1" si="44"/>
        <v>0</v>
      </c>
      <c r="S2881">
        <f t="shared" ca="1" si="44"/>
        <v>0</v>
      </c>
    </row>
    <row r="2882" spans="1:19" ht="13.2">
      <c r="A2882" s="1" t="s">
        <v>14202</v>
      </c>
      <c r="B2882" s="1">
        <v>78</v>
      </c>
      <c r="C2882" s="1" t="str">
        <f ca="1">IFERROR(__xludf.DUMMYFUNCTION("GOOGLETRANSLATE(D2882,""en"",""pt"")"),"Grande")</f>
        <v>Grande</v>
      </c>
      <c r="D2882" s="3">
        <v>44070</v>
      </c>
      <c r="E2882" s="1">
        <v>10</v>
      </c>
      <c r="F2882" s="2" t="str">
        <f ca="1">IFERROR(__xludf.DUMMYFUNCTION("GOOGLETRANSLATE(I2882,""en"",""pt"")"),"ghee")</f>
        <v>ghee</v>
      </c>
      <c r="G2882" s="1" t="s">
        <v>14203</v>
      </c>
      <c r="H2882" s="1" t="s">
        <v>14204</v>
      </c>
      <c r="I2882" s="1" t="str">
        <f ca="1">IFERROR(__xludf.DUMMYFUNCTION("GOOGLETRANSLATE(O2882,""en"",""pt"")"),"150")</f>
        <v>150</v>
      </c>
      <c r="J2882" s="1" t="str">
        <f ca="1">IFERROR(__xludf.DUMMYFUNCTION("GOOGLETRANSLATE(Q2882,""en"",""pt"")"),"Ambiente")</f>
        <v>Ambiente</v>
      </c>
      <c r="K2882" s="3">
        <v>44022</v>
      </c>
      <c r="L2882" s="3">
        <v>44172</v>
      </c>
      <c r="M2882" s="1">
        <v>48</v>
      </c>
      <c r="N2882" s="1" t="s">
        <v>876</v>
      </c>
      <c r="O2882" s="5">
        <v>803202</v>
      </c>
      <c r="P2882" s="1">
        <v>658</v>
      </c>
      <c r="Q2882" s="1" t="s">
        <v>14206</v>
      </c>
      <c r="R2882">
        <f t="shared" ca="1" si="44"/>
        <v>1</v>
      </c>
      <c r="S2882">
        <f t="shared" ca="1" si="44"/>
        <v>1</v>
      </c>
    </row>
    <row r="2883" spans="1:19" ht="13.2">
      <c r="A2883" s="1" t="s">
        <v>14207</v>
      </c>
      <c r="B2883" s="1">
        <v>94</v>
      </c>
      <c r="C2883" s="1" t="str">
        <f ca="1">IFERROR(__xludf.DUMMYFUNCTION("GOOGLETRANSLATE(D2883,""en"",""pt"")"),"Médio")</f>
        <v>Médio</v>
      </c>
      <c r="D2883" s="3">
        <v>44010</v>
      </c>
      <c r="E2883" s="1">
        <v>6</v>
      </c>
      <c r="F2883" s="2" t="str">
        <f ca="1">IFERROR(__xludf.DUMMYFUNCTION("GOOGLETRANSLATE(I2883,""en"",""pt"")"),"Coalhada")</f>
        <v>Coalhada</v>
      </c>
      <c r="G2883" s="1" t="s">
        <v>14208</v>
      </c>
      <c r="H2883" s="1" t="s">
        <v>626</v>
      </c>
      <c r="I2883" s="1" t="str">
        <f ca="1">IFERROR(__xludf.DUMMYFUNCTION("GOOGLETRANSLATE(O2883,""en"",""pt"")"),"7")</f>
        <v>7</v>
      </c>
      <c r="J2883" s="1" t="str">
        <f ca="1">IFERROR(__xludf.DUMMYFUNCTION("GOOGLETRANSLATE(Q2883,""en"",""pt"")"),"Refrigerado")</f>
        <v>Refrigerado</v>
      </c>
      <c r="K2883" s="3">
        <v>43974</v>
      </c>
      <c r="L2883" s="3">
        <v>43981</v>
      </c>
      <c r="M2883" s="1">
        <v>293</v>
      </c>
      <c r="N2883" s="1" t="s">
        <v>14209</v>
      </c>
      <c r="O2883" s="1" t="s">
        <v>14210</v>
      </c>
      <c r="P2883" s="1">
        <v>138</v>
      </c>
      <c r="Q2883" s="1" t="s">
        <v>12053</v>
      </c>
      <c r="R2883">
        <f t="shared" ref="R2883:S2946" ca="1" si="45">RANDBETWEEN(0,1)</f>
        <v>0</v>
      </c>
      <c r="S2883">
        <f t="shared" ca="1" si="45"/>
        <v>0</v>
      </c>
    </row>
    <row r="2884" spans="1:19" ht="13.2">
      <c r="A2884" s="1" t="s">
        <v>14211</v>
      </c>
      <c r="B2884" s="1">
        <v>39</v>
      </c>
      <c r="C2884" s="1" t="str">
        <f ca="1">IFERROR(__xludf.DUMMYFUNCTION("GOOGLETRANSLATE(D2884,""en"",""pt"")"),"Pequeno")</f>
        <v>Pequeno</v>
      </c>
      <c r="D2884" s="3">
        <v>44289</v>
      </c>
      <c r="E2884" s="1">
        <v>3</v>
      </c>
      <c r="F2884" s="2" t="str">
        <f ca="1">IFERROR(__xludf.DUMMYFUNCTION("GOOGLETRANSLATE(I2884,""en"",""pt"")"),"Queijo")</f>
        <v>Queijo</v>
      </c>
      <c r="G2884" s="1" t="s">
        <v>14212</v>
      </c>
      <c r="H2884" s="1" t="s">
        <v>2833</v>
      </c>
      <c r="I2884" s="1" t="str">
        <f ca="1">IFERROR(__xludf.DUMMYFUNCTION("GOOGLETRANSLATE(O2884,""en"",""pt"")"),"73")</f>
        <v>73</v>
      </c>
      <c r="J2884" s="1" t="str">
        <f ca="1">IFERROR(__xludf.DUMMYFUNCTION("GOOGLETRANSLATE(Q2884,""en"",""pt"")"),"Refrigerado")</f>
        <v>Refrigerado</v>
      </c>
      <c r="K2884" s="3">
        <v>44239</v>
      </c>
      <c r="L2884" s="3">
        <v>44312</v>
      </c>
      <c r="M2884" s="1">
        <v>43</v>
      </c>
      <c r="N2884" s="1" t="s">
        <v>14213</v>
      </c>
      <c r="O2884" s="1" t="s">
        <v>14214</v>
      </c>
      <c r="P2884" s="1">
        <v>64</v>
      </c>
      <c r="Q2884" s="1" t="s">
        <v>11906</v>
      </c>
      <c r="R2884">
        <f t="shared" ca="1" si="45"/>
        <v>0</v>
      </c>
      <c r="S2884">
        <f t="shared" ca="1" si="45"/>
        <v>1</v>
      </c>
    </row>
    <row r="2885" spans="1:19" ht="13.2">
      <c r="A2885" s="1" t="s">
        <v>14215</v>
      </c>
      <c r="B2885" s="1">
        <v>56</v>
      </c>
      <c r="C2885" s="1" t="str">
        <f ca="1">IFERROR(__xludf.DUMMYFUNCTION("GOOGLETRANSLATE(D2885,""en"",""pt"")"),"Pequeno")</f>
        <v>Pequeno</v>
      </c>
      <c r="D2885" s="3">
        <v>44429</v>
      </c>
      <c r="E2885" s="1">
        <v>4</v>
      </c>
      <c r="F2885" s="2" t="str">
        <f ca="1">IFERROR(__xludf.DUMMYFUNCTION("GOOGLETRANSLATE(I2885,""en"",""pt"")"),"Iogurte")</f>
        <v>Iogurte</v>
      </c>
      <c r="G2885" s="1" t="s">
        <v>14216</v>
      </c>
      <c r="H2885" s="1" t="s">
        <v>11921</v>
      </c>
      <c r="I2885" s="1" t="str">
        <f ca="1">IFERROR(__xludf.DUMMYFUNCTION("GOOGLETRANSLATE(O2885,""en"",""pt"")"),"26")</f>
        <v>26</v>
      </c>
      <c r="J2885" s="1" t="str">
        <f ca="1">IFERROR(__xludf.DUMMYFUNCTION("GOOGLETRANSLATE(Q2885,""en"",""pt"")"),"Refrigerado")</f>
        <v>Refrigerado</v>
      </c>
      <c r="K2885" s="3">
        <v>44393</v>
      </c>
      <c r="L2885" s="3">
        <v>44419</v>
      </c>
      <c r="M2885" s="1">
        <v>359</v>
      </c>
      <c r="N2885" s="1" t="s">
        <v>4185</v>
      </c>
      <c r="O2885" s="1" t="s">
        <v>14217</v>
      </c>
      <c r="P2885" s="1">
        <v>106</v>
      </c>
      <c r="Q2885" s="1" t="s">
        <v>14218</v>
      </c>
      <c r="R2885">
        <f t="shared" ca="1" si="45"/>
        <v>0</v>
      </c>
      <c r="S2885">
        <f t="shared" ca="1" si="45"/>
        <v>1</v>
      </c>
    </row>
    <row r="2886" spans="1:19" ht="13.2">
      <c r="A2886" s="1" t="s">
        <v>14219</v>
      </c>
      <c r="B2886" s="1">
        <v>24</v>
      </c>
      <c r="C2886" s="1" t="str">
        <f ca="1">IFERROR(__xludf.DUMMYFUNCTION("GOOGLETRANSLATE(D2886,""en"",""pt"")"),"Pequeno")</f>
        <v>Pequeno</v>
      </c>
      <c r="D2886" s="3">
        <v>44175</v>
      </c>
      <c r="E2886" s="1">
        <v>4</v>
      </c>
      <c r="F2886" s="2" t="str">
        <f ca="1">IFERROR(__xludf.DUMMYFUNCTION("GOOGLETRANSLATE(I2886,""en"",""pt"")"),"Iogurte")</f>
        <v>Iogurte</v>
      </c>
      <c r="G2886" s="1" t="s">
        <v>14220</v>
      </c>
      <c r="H2886" s="1" t="s">
        <v>2738</v>
      </c>
      <c r="I2886" s="1" t="str">
        <f ca="1">IFERROR(__xludf.DUMMYFUNCTION("GOOGLETRANSLATE(O2886,""en"",""pt"")"),"25")</f>
        <v>25</v>
      </c>
      <c r="J2886" s="1" t="str">
        <f ca="1">IFERROR(__xludf.DUMMYFUNCTION("GOOGLETRANSLATE(Q2886,""en"",""pt"")"),"Refrigerado")</f>
        <v>Refrigerado</v>
      </c>
      <c r="K2886" s="3">
        <v>44137</v>
      </c>
      <c r="L2886" s="3">
        <v>44162</v>
      </c>
      <c r="M2886" s="1">
        <v>138</v>
      </c>
      <c r="N2886" s="1" t="s">
        <v>7886</v>
      </c>
      <c r="O2886" s="1" t="s">
        <v>14221</v>
      </c>
      <c r="P2886" s="1">
        <v>191</v>
      </c>
      <c r="Q2886" s="1" t="s">
        <v>4685</v>
      </c>
      <c r="R2886">
        <f t="shared" ca="1" si="45"/>
        <v>0</v>
      </c>
      <c r="S2886">
        <f t="shared" ca="1" si="45"/>
        <v>0</v>
      </c>
    </row>
    <row r="2887" spans="1:19" ht="13.2">
      <c r="A2887" s="1" t="s">
        <v>14222</v>
      </c>
      <c r="B2887" s="1">
        <v>96</v>
      </c>
      <c r="C2887" s="1" t="str">
        <f ca="1">IFERROR(__xludf.DUMMYFUNCTION("GOOGLETRANSLATE(D2887,""en"",""pt"")"),"Grande")</f>
        <v>Grande</v>
      </c>
      <c r="D2887" s="3">
        <v>44752</v>
      </c>
      <c r="E2887" s="1">
        <v>5</v>
      </c>
      <c r="F2887" s="2" t="str">
        <f ca="1">IFERROR(__xludf.DUMMYFUNCTION("GOOGLETRANSLATE(I2887,""en"",""pt"")"),"Sorvete")</f>
        <v>Sorvete</v>
      </c>
      <c r="G2887" s="1" t="s">
        <v>14223</v>
      </c>
      <c r="H2887" s="1" t="s">
        <v>14200</v>
      </c>
      <c r="I2887" s="1" t="str">
        <f ca="1">IFERROR(__xludf.DUMMYFUNCTION("GOOGLETRANSLATE(O2887,""en"",""pt"")"),"22")</f>
        <v>22</v>
      </c>
      <c r="J2887" s="1" t="str">
        <f ca="1">IFERROR(__xludf.DUMMYFUNCTION("GOOGLETRANSLATE(Q2887,""en"",""pt"")"),"Congeladas")</f>
        <v>Congeladas</v>
      </c>
      <c r="K2887" s="3">
        <v>44746</v>
      </c>
      <c r="L2887" s="3">
        <v>44768</v>
      </c>
      <c r="M2887" s="1">
        <v>249</v>
      </c>
      <c r="N2887" s="1" t="s">
        <v>5402</v>
      </c>
      <c r="O2887" s="1" t="s">
        <v>14224</v>
      </c>
      <c r="P2887" s="1">
        <v>79</v>
      </c>
      <c r="Q2887" s="1" t="s">
        <v>14225</v>
      </c>
      <c r="R2887">
        <f t="shared" ca="1" si="45"/>
        <v>1</v>
      </c>
      <c r="S2887">
        <f t="shared" ca="1" si="45"/>
        <v>0</v>
      </c>
    </row>
    <row r="2888" spans="1:19" ht="13.2">
      <c r="A2888" s="1" t="s">
        <v>13022</v>
      </c>
      <c r="B2888" s="1">
        <v>72</v>
      </c>
      <c r="C2888" s="1" t="str">
        <f ca="1">IFERROR(__xludf.DUMMYFUNCTION("GOOGLETRANSLATE(D2888,""en"",""pt"")"),"Pequeno")</f>
        <v>Pequeno</v>
      </c>
      <c r="D2888" s="3">
        <v>43986</v>
      </c>
      <c r="E2888" s="1">
        <v>9</v>
      </c>
      <c r="F2888" s="2" t="str">
        <f ca="1">IFERROR(__xludf.DUMMYFUNCTION("GOOGLETRANSLATE(I2888,""en"",""pt"")"),"Painel")</f>
        <v>Painel</v>
      </c>
      <c r="G2888" s="1" t="s">
        <v>14226</v>
      </c>
      <c r="H2888" s="1" t="s">
        <v>14227</v>
      </c>
      <c r="I2888" s="1" t="str">
        <f ca="1">IFERROR(__xludf.DUMMYFUNCTION("GOOGLETRANSLATE(O2888,""en"",""pt"")"),"9")</f>
        <v>9</v>
      </c>
      <c r="J2888" s="1" t="str">
        <f ca="1">IFERROR(__xludf.DUMMYFUNCTION("GOOGLETRANSLATE(Q2888,""en"",""pt"")"),"Refrigerado")</f>
        <v>Refrigerado</v>
      </c>
      <c r="K2888" s="3">
        <v>43944</v>
      </c>
      <c r="L2888" s="3">
        <v>43953</v>
      </c>
      <c r="M2888" s="1">
        <v>233</v>
      </c>
      <c r="N2888" s="1" t="s">
        <v>7492</v>
      </c>
      <c r="O2888" s="1" t="s">
        <v>14228</v>
      </c>
      <c r="P2888" s="1">
        <v>70</v>
      </c>
      <c r="Q2888" s="1" t="s">
        <v>14229</v>
      </c>
      <c r="R2888">
        <f t="shared" ca="1" si="45"/>
        <v>0</v>
      </c>
      <c r="S2888">
        <f t="shared" ca="1" si="45"/>
        <v>0</v>
      </c>
    </row>
    <row r="2889" spans="1:19" ht="13.2">
      <c r="A2889" s="1" t="s">
        <v>14230</v>
      </c>
      <c r="B2889" s="1">
        <v>24</v>
      </c>
      <c r="C2889" s="1" t="str">
        <f ca="1">IFERROR(__xludf.DUMMYFUNCTION("GOOGLETRANSLATE(D2889,""en"",""pt"")"),"Pequeno")</f>
        <v>Pequeno</v>
      </c>
      <c r="D2889" s="3">
        <v>43878</v>
      </c>
      <c r="E2889" s="1">
        <v>5</v>
      </c>
      <c r="F2889" s="2" t="str">
        <f ca="1">IFERROR(__xludf.DUMMYFUNCTION("GOOGLETRANSLATE(I2889,""en"",""pt"")"),"Sorvete")</f>
        <v>Sorvete</v>
      </c>
      <c r="G2889" s="1" t="s">
        <v>14231</v>
      </c>
      <c r="H2889" s="1" t="s">
        <v>14232</v>
      </c>
      <c r="I2889" s="1" t="str">
        <f ca="1">IFERROR(__xludf.DUMMYFUNCTION("GOOGLETRANSLATE(O2889,""en"",""pt"")"),"24")</f>
        <v>24</v>
      </c>
      <c r="J2889" s="1" t="str">
        <f ca="1">IFERROR(__xludf.DUMMYFUNCTION("GOOGLETRANSLATE(Q2889,""en"",""pt"")"),"Congeladas")</f>
        <v>Congeladas</v>
      </c>
      <c r="K2889" s="3">
        <v>43832</v>
      </c>
      <c r="L2889" s="3">
        <v>43856</v>
      </c>
      <c r="M2889" s="1">
        <v>539</v>
      </c>
      <c r="N2889" s="1" t="s">
        <v>1572</v>
      </c>
      <c r="O2889" s="1" t="s">
        <v>14233</v>
      </c>
      <c r="P2889" s="1">
        <v>253</v>
      </c>
      <c r="Q2889" s="4">
        <v>45652</v>
      </c>
      <c r="R2889">
        <f t="shared" ca="1" si="45"/>
        <v>0</v>
      </c>
      <c r="S2889">
        <f t="shared" ca="1" si="45"/>
        <v>1</v>
      </c>
    </row>
    <row r="2890" spans="1:19" ht="13.2">
      <c r="A2890" s="1" t="s">
        <v>4638</v>
      </c>
      <c r="B2890" s="1">
        <v>43</v>
      </c>
      <c r="C2890" s="1" t="str">
        <f ca="1">IFERROR(__xludf.DUMMYFUNCTION("GOOGLETRANSLATE(D2890,""en"",""pt"")"),"Pequeno")</f>
        <v>Pequeno</v>
      </c>
      <c r="D2890" s="3">
        <v>44126</v>
      </c>
      <c r="E2890" s="1">
        <v>8</v>
      </c>
      <c r="F2890" s="2" t="str">
        <f ca="1">IFERROR(__xludf.DUMMYFUNCTION("GOOGLETRANSLATE(I2890,""en"",""pt"")"),"Soro de leite coalhado")</f>
        <v>Soro de leite coalhado</v>
      </c>
      <c r="G2890" s="1" t="s">
        <v>14234</v>
      </c>
      <c r="H2890" s="1" t="s">
        <v>14235</v>
      </c>
      <c r="I2890" s="1" t="str">
        <f ca="1">IFERROR(__xludf.DUMMYFUNCTION("GOOGLETRANSLATE(O2890,""en"",""pt"")"),"10")</f>
        <v>10</v>
      </c>
      <c r="J2890" s="1" t="str">
        <f ca="1">IFERROR(__xludf.DUMMYFUNCTION("GOOGLETRANSLATE(Q2890,""en"",""pt"")"),"Refrigerado")</f>
        <v>Refrigerado</v>
      </c>
      <c r="K2890" s="3">
        <v>44092</v>
      </c>
      <c r="L2890" s="3">
        <v>44102</v>
      </c>
      <c r="M2890" s="1">
        <v>376</v>
      </c>
      <c r="N2890" s="1" t="s">
        <v>2645</v>
      </c>
      <c r="O2890" s="1" t="s">
        <v>14236</v>
      </c>
      <c r="P2890" s="1">
        <v>196</v>
      </c>
      <c r="Q2890" s="4">
        <v>45649</v>
      </c>
      <c r="R2890">
        <f t="shared" ca="1" si="45"/>
        <v>0</v>
      </c>
      <c r="S2890">
        <f t="shared" ca="1" si="45"/>
        <v>1</v>
      </c>
    </row>
    <row r="2891" spans="1:19" ht="13.2">
      <c r="A2891" s="1" t="s">
        <v>8951</v>
      </c>
      <c r="B2891" s="1">
        <v>40</v>
      </c>
      <c r="C2891" s="1" t="str">
        <f ca="1">IFERROR(__xludf.DUMMYFUNCTION("GOOGLETRANSLATE(D2891,""en"",""pt"")"),"Pequeno")</f>
        <v>Pequeno</v>
      </c>
      <c r="D2891" s="3">
        <v>44605</v>
      </c>
      <c r="E2891" s="1">
        <v>8</v>
      </c>
      <c r="F2891" s="2" t="str">
        <f ca="1">IFERROR(__xludf.DUMMYFUNCTION("GOOGLETRANSLATE(I2891,""en"",""pt"")"),"Soro de leite coalhado")</f>
        <v>Soro de leite coalhado</v>
      </c>
      <c r="G2891" s="1" t="s">
        <v>14237</v>
      </c>
      <c r="H2891" s="1" t="s">
        <v>5014</v>
      </c>
      <c r="I2891" s="1" t="str">
        <f ca="1">IFERROR(__xludf.DUMMYFUNCTION("GOOGLETRANSLATE(O2891,""en"",""pt"")"),"11")</f>
        <v>11</v>
      </c>
      <c r="J2891" s="1" t="str">
        <f ca="1">IFERROR(__xludf.DUMMYFUNCTION("GOOGLETRANSLATE(Q2891,""en"",""pt"")"),"Refrigerado")</f>
        <v>Refrigerado</v>
      </c>
      <c r="K2891" s="3">
        <v>44602</v>
      </c>
      <c r="L2891" s="3">
        <v>44613</v>
      </c>
      <c r="M2891" s="1">
        <v>136</v>
      </c>
      <c r="N2891" s="1" t="s">
        <v>11996</v>
      </c>
      <c r="O2891" s="1" t="s">
        <v>14238</v>
      </c>
      <c r="P2891" s="1">
        <v>192</v>
      </c>
      <c r="Q2891" s="1" t="s">
        <v>4771</v>
      </c>
      <c r="R2891">
        <f t="shared" ca="1" si="45"/>
        <v>1</v>
      </c>
      <c r="S2891">
        <f t="shared" ca="1" si="45"/>
        <v>0</v>
      </c>
    </row>
    <row r="2892" spans="1:19" ht="13.2">
      <c r="A2892" s="1" t="s">
        <v>14239</v>
      </c>
      <c r="B2892" s="1">
        <v>75</v>
      </c>
      <c r="C2892" s="1" t="str">
        <f ca="1">IFERROR(__xludf.DUMMYFUNCTION("GOOGLETRANSLATE(D2892,""en"",""pt"")"),"Grande")</f>
        <v>Grande</v>
      </c>
      <c r="D2892" s="3">
        <v>43813</v>
      </c>
      <c r="E2892" s="1">
        <v>6</v>
      </c>
      <c r="F2892" s="2" t="str">
        <f ca="1">IFERROR(__xludf.DUMMYFUNCTION("GOOGLETRANSLATE(I2892,""en"",""pt"")"),"Coalhada")</f>
        <v>Coalhada</v>
      </c>
      <c r="G2892" s="1" t="s">
        <v>14240</v>
      </c>
      <c r="H2892" s="1" t="s">
        <v>4852</v>
      </c>
      <c r="I2892" s="1" t="str">
        <f ca="1">IFERROR(__xludf.DUMMYFUNCTION("GOOGLETRANSLATE(O2892,""en"",""pt"")"),"6")</f>
        <v>6</v>
      </c>
      <c r="J2892" s="1" t="str">
        <f ca="1">IFERROR(__xludf.DUMMYFUNCTION("GOOGLETRANSLATE(Q2892,""en"",""pt"")"),"Refrigerado")</f>
        <v>Refrigerado</v>
      </c>
      <c r="K2892" s="3">
        <v>43799</v>
      </c>
      <c r="L2892" s="3">
        <v>43805</v>
      </c>
      <c r="M2892" s="1">
        <v>202</v>
      </c>
      <c r="N2892" s="1" t="s">
        <v>8929</v>
      </c>
      <c r="O2892" s="1" t="s">
        <v>14241</v>
      </c>
      <c r="P2892" s="1">
        <v>241</v>
      </c>
      <c r="Q2892" s="1" t="s">
        <v>3268</v>
      </c>
      <c r="R2892">
        <f t="shared" ca="1" si="45"/>
        <v>0</v>
      </c>
      <c r="S2892">
        <f t="shared" ca="1" si="45"/>
        <v>1</v>
      </c>
    </row>
    <row r="2893" spans="1:19" ht="13.2">
      <c r="A2893" s="1" t="s">
        <v>14242</v>
      </c>
      <c r="B2893" s="1">
        <v>30</v>
      </c>
      <c r="C2893" s="1" t="str">
        <f ca="1">IFERROR(__xludf.DUMMYFUNCTION("GOOGLETRANSLATE(D2893,""en"",""pt"")"),"Pequeno")</f>
        <v>Pequeno</v>
      </c>
      <c r="D2893" s="3">
        <v>44691</v>
      </c>
      <c r="E2893" s="1">
        <v>3</v>
      </c>
      <c r="F2893" s="2" t="str">
        <f ca="1">IFERROR(__xludf.DUMMYFUNCTION("GOOGLETRANSLATE(I2893,""en"",""pt"")"),"Queijo")</f>
        <v>Queijo</v>
      </c>
      <c r="G2893" s="1" t="s">
        <v>14243</v>
      </c>
      <c r="H2893" s="1" t="s">
        <v>9034</v>
      </c>
      <c r="I2893" s="1" t="str">
        <f ca="1">IFERROR(__xludf.DUMMYFUNCTION("GOOGLETRANSLATE(O2893,""en"",""pt"")"),"44")</f>
        <v>44</v>
      </c>
      <c r="J2893" s="1" t="str">
        <f ca="1">IFERROR(__xludf.DUMMYFUNCTION("GOOGLETRANSLATE(Q2893,""en"",""pt"")"),"Refrigerado")</f>
        <v>Refrigerado</v>
      </c>
      <c r="K2893" s="3">
        <v>44680</v>
      </c>
      <c r="L2893" s="3">
        <v>44724</v>
      </c>
      <c r="M2893" s="1">
        <v>242</v>
      </c>
      <c r="N2893" s="1" t="s">
        <v>14244</v>
      </c>
      <c r="O2893" s="1" t="s">
        <v>14245</v>
      </c>
      <c r="P2893" s="1">
        <v>165</v>
      </c>
      <c r="Q2893" s="1" t="s">
        <v>14246</v>
      </c>
      <c r="R2893">
        <f t="shared" ca="1" si="45"/>
        <v>0</v>
      </c>
      <c r="S2893">
        <f t="shared" ca="1" si="45"/>
        <v>1</v>
      </c>
    </row>
    <row r="2894" spans="1:19" ht="13.2">
      <c r="A2894" s="1" t="s">
        <v>14247</v>
      </c>
      <c r="B2894" s="1">
        <v>75</v>
      </c>
      <c r="C2894" s="1" t="str">
        <f ca="1">IFERROR(__xludf.DUMMYFUNCTION("GOOGLETRANSLATE(D2894,""en"",""pt"")"),"Grande")</f>
        <v>Grande</v>
      </c>
      <c r="D2894" s="3">
        <v>44769</v>
      </c>
      <c r="E2894" s="1">
        <v>1</v>
      </c>
      <c r="F2894" s="2" t="str">
        <f ca="1">IFERROR(__xludf.DUMMYFUNCTION("GOOGLETRANSLATE(I2894,""en"",""pt"")"),"Leite")</f>
        <v>Leite</v>
      </c>
      <c r="G2894" s="1" t="s">
        <v>14248</v>
      </c>
      <c r="H2894" s="1" t="s">
        <v>14249</v>
      </c>
      <c r="I2894" s="1" t="str">
        <f ca="1">IFERROR(__xludf.DUMMYFUNCTION("GOOGLETRANSLATE(O2894,""en"",""pt"")"),"1")</f>
        <v>1</v>
      </c>
      <c r="J2894" s="1" t="str">
        <f ca="1">IFERROR(__xludf.DUMMYFUNCTION("GOOGLETRANSLATE(Q2894,""en"",""pt"")"),"Pacote de polietileno")</f>
        <v>Pacote de polietileno</v>
      </c>
      <c r="K2894" s="3">
        <v>44717</v>
      </c>
      <c r="L2894" s="3">
        <v>44718</v>
      </c>
      <c r="M2894" s="1">
        <v>91</v>
      </c>
      <c r="N2894" s="1" t="s">
        <v>14250</v>
      </c>
      <c r="O2894" s="1" t="s">
        <v>14251</v>
      </c>
      <c r="P2894" s="1">
        <v>2</v>
      </c>
      <c r="Q2894" s="1" t="s">
        <v>3933</v>
      </c>
      <c r="R2894">
        <f t="shared" ca="1" si="45"/>
        <v>0</v>
      </c>
      <c r="S2894">
        <f t="shared" ca="1" si="45"/>
        <v>1</v>
      </c>
    </row>
    <row r="2895" spans="1:19" ht="13.2">
      <c r="A2895" s="1" t="s">
        <v>14252</v>
      </c>
      <c r="B2895" s="1">
        <v>16</v>
      </c>
      <c r="C2895" s="1" t="str">
        <f ca="1">IFERROR(__xludf.DUMMYFUNCTION("GOOGLETRANSLATE(D2895,""en"",""pt"")"),"Pequeno")</f>
        <v>Pequeno</v>
      </c>
      <c r="D2895" s="3">
        <v>44888</v>
      </c>
      <c r="E2895" s="1">
        <v>3</v>
      </c>
      <c r="F2895" s="2" t="str">
        <f ca="1">IFERROR(__xludf.DUMMYFUNCTION("GOOGLETRANSLATE(I2895,""en"",""pt"")"),"Queijo")</f>
        <v>Queijo</v>
      </c>
      <c r="G2895" s="1" t="s">
        <v>14253</v>
      </c>
      <c r="H2895" s="1" t="s">
        <v>1475</v>
      </c>
      <c r="I2895" s="1" t="str">
        <f ca="1">IFERROR(__xludf.DUMMYFUNCTION("GOOGLETRANSLATE(O2895,""en"",""pt"")"),"89")</f>
        <v>89</v>
      </c>
      <c r="J2895" s="1" t="str">
        <f ca="1">IFERROR(__xludf.DUMMYFUNCTION("GOOGLETRANSLATE(Q2895,""en"",""pt"")"),"Congeladas")</f>
        <v>Congeladas</v>
      </c>
      <c r="K2895" s="3">
        <v>44838</v>
      </c>
      <c r="L2895" s="3">
        <v>44927</v>
      </c>
      <c r="M2895" s="1">
        <v>294</v>
      </c>
      <c r="N2895" s="4">
        <v>45439</v>
      </c>
      <c r="O2895" s="1" t="s">
        <v>14254</v>
      </c>
      <c r="P2895" s="1">
        <v>514</v>
      </c>
      <c r="Q2895" s="1" t="s">
        <v>14255</v>
      </c>
      <c r="R2895">
        <f t="shared" ca="1" si="45"/>
        <v>1</v>
      </c>
      <c r="S2895">
        <f t="shared" ca="1" si="45"/>
        <v>0</v>
      </c>
    </row>
    <row r="2896" spans="1:19" ht="13.2">
      <c r="A2896" s="1" t="s">
        <v>5702</v>
      </c>
      <c r="B2896" s="1">
        <v>54</v>
      </c>
      <c r="C2896" s="1" t="str">
        <f ca="1">IFERROR(__xludf.DUMMYFUNCTION("GOOGLETRANSLATE(D2896,""en"",""pt"")"),"Médio")</f>
        <v>Médio</v>
      </c>
      <c r="D2896" s="3">
        <v>44652</v>
      </c>
      <c r="E2896" s="1">
        <v>7</v>
      </c>
      <c r="F2896" s="2" t="str">
        <f ca="1">IFERROR(__xludf.DUMMYFUNCTION("GOOGLETRANSLATE(I2896,""en"",""pt"")"),"Lassi")</f>
        <v>Lassi</v>
      </c>
      <c r="G2896" s="1" t="s">
        <v>14256</v>
      </c>
      <c r="H2896" s="1" t="s">
        <v>14257</v>
      </c>
      <c r="I2896" s="1" t="str">
        <f ca="1">IFERROR(__xludf.DUMMYFUNCTION("GOOGLETRANSLATE(O2896,""en"",""pt"")"),"16")</f>
        <v>16</v>
      </c>
      <c r="J2896" s="1" t="str">
        <f ca="1">IFERROR(__xludf.DUMMYFUNCTION("GOOGLETRANSLATE(Q2896,""en"",""pt"")"),"Refrigerado")</f>
        <v>Refrigerado</v>
      </c>
      <c r="K2896" s="3">
        <v>44629</v>
      </c>
      <c r="L2896" s="3">
        <v>44645</v>
      </c>
      <c r="M2896" s="1">
        <v>235</v>
      </c>
      <c r="N2896" s="1" t="s">
        <v>1808</v>
      </c>
      <c r="O2896" s="1" t="s">
        <v>14258</v>
      </c>
      <c r="P2896" s="1">
        <v>10</v>
      </c>
      <c r="Q2896" s="1" t="s">
        <v>14259</v>
      </c>
      <c r="R2896">
        <f t="shared" ca="1" si="45"/>
        <v>0</v>
      </c>
      <c r="S2896">
        <f t="shared" ca="1" si="45"/>
        <v>1</v>
      </c>
    </row>
    <row r="2897" spans="1:19" ht="13.2">
      <c r="A2897" s="1" t="s">
        <v>14260</v>
      </c>
      <c r="B2897" s="1">
        <v>22</v>
      </c>
      <c r="C2897" s="1" t="str">
        <f ca="1">IFERROR(__xludf.DUMMYFUNCTION("GOOGLETRANSLATE(D2897,""en"",""pt"")"),"Pequeno")</f>
        <v>Pequeno</v>
      </c>
      <c r="D2897" s="3">
        <v>44054</v>
      </c>
      <c r="E2897" s="1">
        <v>1</v>
      </c>
      <c r="F2897" s="2" t="str">
        <f ca="1">IFERROR(__xludf.DUMMYFUNCTION("GOOGLETRANSLATE(I2897,""en"",""pt"")"),"Leite")</f>
        <v>Leite</v>
      </c>
      <c r="G2897" s="1" t="s">
        <v>14261</v>
      </c>
      <c r="H2897" s="1" t="s">
        <v>14262</v>
      </c>
      <c r="I2897" s="1" t="str">
        <f ca="1">IFERROR(__xludf.DUMMYFUNCTION("GOOGLETRANSLATE(O2897,""en"",""pt"")"),"2")</f>
        <v>2</v>
      </c>
      <c r="J2897" s="1" t="str">
        <f ca="1">IFERROR(__xludf.DUMMYFUNCTION("GOOGLETRANSLATE(Q2897,""en"",""pt"")"),"Pacote de polietileno")</f>
        <v>Pacote de polietileno</v>
      </c>
      <c r="K2897" s="3">
        <v>44005</v>
      </c>
      <c r="L2897" s="3">
        <v>44007</v>
      </c>
      <c r="M2897" s="1">
        <v>101</v>
      </c>
      <c r="N2897" s="1" t="s">
        <v>14263</v>
      </c>
      <c r="O2897" s="1" t="s">
        <v>14264</v>
      </c>
      <c r="P2897" s="1">
        <v>170</v>
      </c>
      <c r="Q2897" s="1" t="s">
        <v>3218</v>
      </c>
      <c r="R2897">
        <f t="shared" ca="1" si="45"/>
        <v>1</v>
      </c>
      <c r="S2897">
        <f t="shared" ca="1" si="45"/>
        <v>0</v>
      </c>
    </row>
    <row r="2898" spans="1:19" ht="13.2">
      <c r="A2898" s="1" t="s">
        <v>14265</v>
      </c>
      <c r="B2898" s="1">
        <v>91</v>
      </c>
      <c r="C2898" s="1" t="str">
        <f ca="1">IFERROR(__xludf.DUMMYFUNCTION("GOOGLETRANSLATE(D2898,""en"",""pt"")"),"Pequeno")</f>
        <v>Pequeno</v>
      </c>
      <c r="D2898" s="3">
        <v>43960</v>
      </c>
      <c r="E2898" s="1">
        <v>9</v>
      </c>
      <c r="F2898" s="2" t="str">
        <f ca="1">IFERROR(__xludf.DUMMYFUNCTION("GOOGLETRANSLATE(I2898,""en"",""pt"")"),"Painel")</f>
        <v>Painel</v>
      </c>
      <c r="G2898" s="1" t="s">
        <v>14266</v>
      </c>
      <c r="H2898" s="1" t="s">
        <v>14035</v>
      </c>
      <c r="I2898" s="1" t="str">
        <f ca="1">IFERROR(__xludf.DUMMYFUNCTION("GOOGLETRANSLATE(O2898,""en"",""pt"")"),"8")</f>
        <v>8</v>
      </c>
      <c r="J2898" s="1" t="str">
        <f ca="1">IFERROR(__xludf.DUMMYFUNCTION("GOOGLETRANSLATE(Q2898,""en"",""pt"")"),"Refrigerado")</f>
        <v>Refrigerado</v>
      </c>
      <c r="K2898" s="3">
        <v>43913</v>
      </c>
      <c r="L2898" s="3">
        <v>43921</v>
      </c>
      <c r="M2898" s="1">
        <v>686</v>
      </c>
      <c r="N2898" s="1" t="s">
        <v>14267</v>
      </c>
      <c r="O2898" s="1" t="s">
        <v>14268</v>
      </c>
      <c r="P2898" s="1">
        <v>219</v>
      </c>
      <c r="Q2898" s="1" t="s">
        <v>14269</v>
      </c>
      <c r="R2898">
        <f t="shared" ca="1" si="45"/>
        <v>0</v>
      </c>
      <c r="S2898">
        <f t="shared" ca="1" si="45"/>
        <v>0</v>
      </c>
    </row>
    <row r="2899" spans="1:19" ht="13.2">
      <c r="A2899" s="1" t="s">
        <v>14270</v>
      </c>
      <c r="B2899" s="1">
        <v>52</v>
      </c>
      <c r="C2899" s="1" t="str">
        <f ca="1">IFERROR(__xludf.DUMMYFUNCTION("GOOGLETRANSLATE(D2899,""en"",""pt"")"),"Pequeno")</f>
        <v>Pequeno</v>
      </c>
      <c r="D2899" s="3">
        <v>44527</v>
      </c>
      <c r="E2899" s="1">
        <v>1</v>
      </c>
      <c r="F2899" s="2" t="str">
        <f ca="1">IFERROR(__xludf.DUMMYFUNCTION("GOOGLETRANSLATE(I2899,""en"",""pt"")"),"Leite")</f>
        <v>Leite</v>
      </c>
      <c r="G2899" s="1" t="s">
        <v>14271</v>
      </c>
      <c r="H2899" s="1" t="s">
        <v>14272</v>
      </c>
      <c r="I2899" s="1" t="str">
        <f ca="1">IFERROR(__xludf.DUMMYFUNCTION("GOOGLETRANSLATE(O2899,""en"",""pt"")"),"2")</f>
        <v>2</v>
      </c>
      <c r="J2899" s="1" t="str">
        <f ca="1">IFERROR(__xludf.DUMMYFUNCTION("GOOGLETRANSLATE(Q2899,""en"",""pt"")"),"Pacote de polietileno")</f>
        <v>Pacote de polietileno</v>
      </c>
      <c r="K2899" s="3">
        <v>44469</v>
      </c>
      <c r="L2899" s="3">
        <v>44471</v>
      </c>
      <c r="M2899" s="1">
        <v>441</v>
      </c>
      <c r="N2899" s="1" t="s">
        <v>3711</v>
      </c>
      <c r="O2899" s="1" t="s">
        <v>14273</v>
      </c>
      <c r="P2899" s="1">
        <v>6</v>
      </c>
      <c r="Q2899" s="1" t="s">
        <v>14274</v>
      </c>
      <c r="R2899">
        <f t="shared" ca="1" si="45"/>
        <v>1</v>
      </c>
      <c r="S2899">
        <f t="shared" ca="1" si="45"/>
        <v>1</v>
      </c>
    </row>
    <row r="2900" spans="1:19" ht="13.2">
      <c r="A2900" s="1" t="s">
        <v>14275</v>
      </c>
      <c r="B2900" s="1">
        <v>94</v>
      </c>
      <c r="C2900" s="1" t="str">
        <f ca="1">IFERROR(__xludf.DUMMYFUNCTION("GOOGLETRANSLATE(D2900,""en"",""pt"")"),"Pequeno")</f>
        <v>Pequeno</v>
      </c>
      <c r="D2900" s="3">
        <v>43941</v>
      </c>
      <c r="E2900" s="1">
        <v>7</v>
      </c>
      <c r="F2900" s="2" t="str">
        <f ca="1">IFERROR(__xludf.DUMMYFUNCTION("GOOGLETRANSLATE(I2900,""en"",""pt"")"),"Lassi")</f>
        <v>Lassi</v>
      </c>
      <c r="G2900" s="1" t="s">
        <v>14276</v>
      </c>
      <c r="H2900" s="1" t="s">
        <v>3049</v>
      </c>
      <c r="I2900" s="1" t="str">
        <f ca="1">IFERROR(__xludf.DUMMYFUNCTION("GOOGLETRANSLATE(O2900,""en"",""pt"")"),"17")</f>
        <v>17</v>
      </c>
      <c r="J2900" s="1" t="str">
        <f ca="1">IFERROR(__xludf.DUMMYFUNCTION("GOOGLETRANSLATE(Q2900,""en"",""pt"")"),"Refrigerado")</f>
        <v>Refrigerado</v>
      </c>
      <c r="K2900" s="3">
        <v>43907</v>
      </c>
      <c r="L2900" s="3">
        <v>43924</v>
      </c>
      <c r="M2900" s="1">
        <v>121</v>
      </c>
      <c r="N2900" s="1" t="s">
        <v>3010</v>
      </c>
      <c r="O2900" s="1" t="s">
        <v>14277</v>
      </c>
      <c r="P2900" s="1">
        <v>725</v>
      </c>
      <c r="Q2900" s="1" t="s">
        <v>14278</v>
      </c>
      <c r="R2900">
        <f t="shared" ca="1" si="45"/>
        <v>0</v>
      </c>
      <c r="S2900">
        <f t="shared" ca="1" si="45"/>
        <v>0</v>
      </c>
    </row>
    <row r="2901" spans="1:19" ht="13.2">
      <c r="A2901" s="1" t="s">
        <v>14279</v>
      </c>
      <c r="B2901" s="1">
        <v>64</v>
      </c>
      <c r="C2901" s="1" t="str">
        <f ca="1">IFERROR(__xludf.DUMMYFUNCTION("GOOGLETRANSLATE(D2901,""en"",""pt"")"),"Pequeno")</f>
        <v>Pequeno</v>
      </c>
      <c r="D2901" s="3">
        <v>43583</v>
      </c>
      <c r="E2901" s="1">
        <v>1</v>
      </c>
      <c r="F2901" s="2" t="str">
        <f ca="1">IFERROR(__xludf.DUMMYFUNCTION("GOOGLETRANSLATE(I2901,""en"",""pt"")"),"Leite")</f>
        <v>Leite</v>
      </c>
      <c r="G2901" s="1" t="s">
        <v>14280</v>
      </c>
      <c r="H2901" s="1" t="s">
        <v>14281</v>
      </c>
      <c r="I2901" s="1" t="str">
        <f ca="1">IFERROR(__xludf.DUMMYFUNCTION("GOOGLETRANSLATE(O2901,""en"",""pt"")"),"24")</f>
        <v>24</v>
      </c>
      <c r="J2901" s="1" t="str">
        <f ca="1">IFERROR(__xludf.DUMMYFUNCTION("GOOGLETRANSLATE(Q2901,""en"",""pt"")"),"Pacote Tetra")</f>
        <v>Pacote Tetra</v>
      </c>
      <c r="K2901" s="3">
        <v>43561</v>
      </c>
      <c r="L2901" s="3">
        <v>43585</v>
      </c>
      <c r="M2901" s="1">
        <v>202</v>
      </c>
      <c r="N2901" s="1" t="s">
        <v>4192</v>
      </c>
      <c r="O2901" s="1" t="s">
        <v>14282</v>
      </c>
      <c r="P2901" s="1">
        <v>131</v>
      </c>
      <c r="Q2901" s="1" t="s">
        <v>4669</v>
      </c>
      <c r="R2901">
        <f t="shared" ca="1" si="45"/>
        <v>1</v>
      </c>
      <c r="S2901">
        <f t="shared" ca="1" si="45"/>
        <v>1</v>
      </c>
    </row>
    <row r="2902" spans="1:19" ht="13.2">
      <c r="A2902" s="1" t="s">
        <v>14283</v>
      </c>
      <c r="B2902" s="1">
        <v>72</v>
      </c>
      <c r="C2902" s="1" t="str">
        <f ca="1">IFERROR(__xludf.DUMMYFUNCTION("GOOGLETRANSLATE(D2902,""en"",""pt"")"),"Grande")</f>
        <v>Grande</v>
      </c>
      <c r="D2902" s="3">
        <v>44638</v>
      </c>
      <c r="E2902" s="1">
        <v>3</v>
      </c>
      <c r="F2902" s="2" t="str">
        <f ca="1">IFERROR(__xludf.DUMMYFUNCTION("GOOGLETRANSLATE(I2902,""en"",""pt"")"),"Queijo")</f>
        <v>Queijo</v>
      </c>
      <c r="G2902" s="1" t="s">
        <v>14284</v>
      </c>
      <c r="H2902" s="1" t="s">
        <v>14285</v>
      </c>
      <c r="I2902" s="1" t="str">
        <f ca="1">IFERROR(__xludf.DUMMYFUNCTION("GOOGLETRANSLATE(O2902,""en"",""pt"")"),"77")</f>
        <v>77</v>
      </c>
      <c r="J2902" s="1" t="str">
        <f ca="1">IFERROR(__xludf.DUMMYFUNCTION("GOOGLETRANSLATE(Q2902,""en"",""pt"")"),"Congeladas")</f>
        <v>Congeladas</v>
      </c>
      <c r="K2902" s="3">
        <v>44621</v>
      </c>
      <c r="L2902" s="3">
        <v>44698</v>
      </c>
      <c r="M2902" s="1">
        <v>149</v>
      </c>
      <c r="N2902" s="4">
        <v>45552</v>
      </c>
      <c r="O2902" s="5">
        <v>280143</v>
      </c>
      <c r="P2902" s="1">
        <v>385</v>
      </c>
      <c r="Q2902" s="1" t="s">
        <v>14286</v>
      </c>
      <c r="R2902">
        <f t="shared" ca="1" si="45"/>
        <v>1</v>
      </c>
      <c r="S2902">
        <f t="shared" ca="1" si="45"/>
        <v>1</v>
      </c>
    </row>
    <row r="2903" spans="1:19" ht="13.2">
      <c r="A2903" s="1" t="s">
        <v>14287</v>
      </c>
      <c r="B2903" s="1">
        <v>89</v>
      </c>
      <c r="C2903" s="1" t="str">
        <f ca="1">IFERROR(__xludf.DUMMYFUNCTION("GOOGLETRANSLATE(D2903,""en"",""pt"")"),"Pequeno")</f>
        <v>Pequeno</v>
      </c>
      <c r="D2903" s="3">
        <v>43855</v>
      </c>
      <c r="E2903" s="1">
        <v>6</v>
      </c>
      <c r="F2903" s="2" t="str">
        <f ca="1">IFERROR(__xludf.DUMMYFUNCTION("GOOGLETRANSLATE(I2903,""en"",""pt"")"),"Coalhada")</f>
        <v>Coalhada</v>
      </c>
      <c r="G2903" s="1" t="s">
        <v>14288</v>
      </c>
      <c r="H2903" s="1" t="s">
        <v>1044</v>
      </c>
      <c r="I2903" s="1" t="str">
        <f ca="1">IFERROR(__xludf.DUMMYFUNCTION("GOOGLETRANSLATE(O2903,""en"",""pt"")"),"7")</f>
        <v>7</v>
      </c>
      <c r="J2903" s="1" t="str">
        <f ca="1">IFERROR(__xludf.DUMMYFUNCTION("GOOGLETRANSLATE(Q2903,""en"",""pt"")"),"Refrigerado")</f>
        <v>Refrigerado</v>
      </c>
      <c r="K2903" s="3">
        <v>43840</v>
      </c>
      <c r="L2903" s="3">
        <v>43847</v>
      </c>
      <c r="M2903" s="1">
        <v>229</v>
      </c>
      <c r="N2903" s="1" t="s">
        <v>14289</v>
      </c>
      <c r="O2903" s="1" t="s">
        <v>14290</v>
      </c>
      <c r="P2903" s="1">
        <v>300</v>
      </c>
      <c r="Q2903" s="1" t="s">
        <v>6825</v>
      </c>
      <c r="R2903">
        <f t="shared" ca="1" si="45"/>
        <v>0</v>
      </c>
      <c r="S2903">
        <f t="shared" ca="1" si="45"/>
        <v>0</v>
      </c>
    </row>
    <row r="2904" spans="1:19" ht="13.2">
      <c r="A2904" s="1" t="s">
        <v>14291</v>
      </c>
      <c r="B2904" s="1">
        <v>60</v>
      </c>
      <c r="C2904" s="1" t="str">
        <f ca="1">IFERROR(__xludf.DUMMYFUNCTION("GOOGLETRANSLATE(D2904,""en"",""pt"")"),"Grande")</f>
        <v>Grande</v>
      </c>
      <c r="D2904" s="3">
        <v>44268</v>
      </c>
      <c r="E2904" s="1">
        <v>9</v>
      </c>
      <c r="F2904" s="2" t="str">
        <f ca="1">IFERROR(__xludf.DUMMYFUNCTION("GOOGLETRANSLATE(I2904,""en"",""pt"")"),"Painel")</f>
        <v>Painel</v>
      </c>
      <c r="G2904" s="1" t="s">
        <v>14292</v>
      </c>
      <c r="H2904" s="1" t="s">
        <v>14293</v>
      </c>
      <c r="I2904" s="1" t="str">
        <f ca="1">IFERROR(__xludf.DUMMYFUNCTION("GOOGLETRANSLATE(O2904,""en"",""pt"")"),"12")</f>
        <v>12</v>
      </c>
      <c r="J2904" s="1" t="str">
        <f ca="1">IFERROR(__xludf.DUMMYFUNCTION("GOOGLETRANSLATE(Q2904,""en"",""pt"")"),"Refrigerado")</f>
        <v>Refrigerado</v>
      </c>
      <c r="K2904" s="3">
        <v>44245</v>
      </c>
      <c r="L2904" s="3">
        <v>44257</v>
      </c>
      <c r="M2904" s="1">
        <v>188</v>
      </c>
      <c r="N2904" s="1" t="s">
        <v>7733</v>
      </c>
      <c r="O2904" s="1" t="s">
        <v>14294</v>
      </c>
      <c r="P2904" s="1">
        <v>643</v>
      </c>
      <c r="Q2904" s="1" t="s">
        <v>14295</v>
      </c>
      <c r="R2904">
        <f t="shared" ca="1" si="45"/>
        <v>1</v>
      </c>
      <c r="S2904">
        <f t="shared" ca="1" si="45"/>
        <v>0</v>
      </c>
    </row>
    <row r="2905" spans="1:19" ht="13.2">
      <c r="A2905" s="1" t="s">
        <v>14296</v>
      </c>
      <c r="B2905" s="1">
        <v>17</v>
      </c>
      <c r="C2905" s="1" t="str">
        <f ca="1">IFERROR(__xludf.DUMMYFUNCTION("GOOGLETRANSLATE(D2905,""en"",""pt"")"),"Pequeno")</f>
        <v>Pequeno</v>
      </c>
      <c r="D2905" s="3">
        <v>43509</v>
      </c>
      <c r="E2905" s="1">
        <v>6</v>
      </c>
      <c r="F2905" s="2" t="str">
        <f ca="1">IFERROR(__xludf.DUMMYFUNCTION("GOOGLETRANSLATE(I2905,""en"",""pt"")"),"Coalhada")</f>
        <v>Coalhada</v>
      </c>
      <c r="G2905" s="1" t="s">
        <v>14297</v>
      </c>
      <c r="H2905" s="1" t="s">
        <v>5564</v>
      </c>
      <c r="I2905" s="1" t="str">
        <f ca="1">IFERROR(__xludf.DUMMYFUNCTION("GOOGLETRANSLATE(O2905,""en"",""pt"")"),"5")</f>
        <v>5</v>
      </c>
      <c r="J2905" s="1" t="str">
        <f ca="1">IFERROR(__xludf.DUMMYFUNCTION("GOOGLETRANSLATE(Q2905,""en"",""pt"")"),"Refrigerado")</f>
        <v>Refrigerado</v>
      </c>
      <c r="K2905" s="3">
        <v>43508</v>
      </c>
      <c r="L2905" s="3">
        <v>43513</v>
      </c>
      <c r="M2905" s="1">
        <v>53</v>
      </c>
      <c r="N2905" s="1" t="s">
        <v>14298</v>
      </c>
      <c r="O2905" s="1" t="s">
        <v>14299</v>
      </c>
      <c r="P2905" s="1">
        <v>281</v>
      </c>
      <c r="Q2905" s="6">
        <v>45321</v>
      </c>
      <c r="R2905">
        <f t="shared" ca="1" si="45"/>
        <v>1</v>
      </c>
      <c r="S2905">
        <f t="shared" ca="1" si="45"/>
        <v>0</v>
      </c>
    </row>
    <row r="2906" spans="1:19" ht="13.2">
      <c r="A2906" s="1" t="s">
        <v>2197</v>
      </c>
      <c r="B2906" s="1">
        <v>63</v>
      </c>
      <c r="C2906" s="1" t="str">
        <f ca="1">IFERROR(__xludf.DUMMYFUNCTION("GOOGLETRANSLATE(D2906,""en"",""pt"")"),"Pequeno")</f>
        <v>Pequeno</v>
      </c>
      <c r="D2906" s="3">
        <v>44136</v>
      </c>
      <c r="E2906" s="1">
        <v>2</v>
      </c>
      <c r="F2906" s="2" t="str">
        <f ca="1">IFERROR(__xludf.DUMMYFUNCTION("GOOGLETRANSLATE(I2906,""en"",""pt"")"),"Manteiga")</f>
        <v>Manteiga</v>
      </c>
      <c r="G2906" s="1" t="s">
        <v>14300</v>
      </c>
      <c r="H2906" s="1" t="s">
        <v>3287</v>
      </c>
      <c r="I2906" s="1" t="str">
        <f ca="1">IFERROR(__xludf.DUMMYFUNCTION("GOOGLETRANSLATE(O2906,""en"",""pt"")"),"38")</f>
        <v>38</v>
      </c>
      <c r="J2906" s="1" t="str">
        <f ca="1">IFERROR(__xludf.DUMMYFUNCTION("GOOGLETRANSLATE(Q2906,""en"",""pt"")"),"Refrigerado")</f>
        <v>Refrigerado</v>
      </c>
      <c r="K2906" s="3">
        <v>44134</v>
      </c>
      <c r="L2906" s="3">
        <v>44172</v>
      </c>
      <c r="M2906" s="1">
        <v>71</v>
      </c>
      <c r="N2906" s="6">
        <v>45491</v>
      </c>
      <c r="O2906" s="1" t="s">
        <v>14301</v>
      </c>
      <c r="P2906" s="1">
        <v>683</v>
      </c>
      <c r="Q2906" s="1" t="s">
        <v>14302</v>
      </c>
      <c r="R2906">
        <f t="shared" ca="1" si="45"/>
        <v>1</v>
      </c>
      <c r="S2906">
        <f t="shared" ca="1" si="45"/>
        <v>0</v>
      </c>
    </row>
    <row r="2907" spans="1:19" ht="13.2">
      <c r="A2907" s="1" t="s">
        <v>14303</v>
      </c>
      <c r="B2907" s="1">
        <v>99</v>
      </c>
      <c r="C2907" s="1" t="str">
        <f ca="1">IFERROR(__xludf.DUMMYFUNCTION("GOOGLETRANSLATE(D2907,""en"",""pt"")"),"Médio")</f>
        <v>Médio</v>
      </c>
      <c r="D2907" s="3">
        <v>44023</v>
      </c>
      <c r="E2907" s="1">
        <v>10</v>
      </c>
      <c r="F2907" s="2" t="str">
        <f ca="1">IFERROR(__xludf.DUMMYFUNCTION("GOOGLETRANSLATE(I2907,""en"",""pt"")"),"ghee")</f>
        <v>ghee</v>
      </c>
      <c r="G2907" s="1" t="s">
        <v>14304</v>
      </c>
      <c r="H2907" s="1" t="s">
        <v>14305</v>
      </c>
      <c r="I2907" s="1" t="str">
        <f ca="1">IFERROR(__xludf.DUMMYFUNCTION("GOOGLETRANSLATE(O2907,""en"",""pt"")"),"133")</f>
        <v>133</v>
      </c>
      <c r="J2907" s="1" t="str">
        <f ca="1">IFERROR(__xludf.DUMMYFUNCTION("GOOGLETRANSLATE(Q2907,""en"",""pt"")"),"Ambiente")</f>
        <v>Ambiente</v>
      </c>
      <c r="K2907" s="3">
        <v>43983</v>
      </c>
      <c r="L2907" s="3">
        <v>44116</v>
      </c>
      <c r="M2907" s="1">
        <v>330</v>
      </c>
      <c r="N2907" s="1" t="s">
        <v>14306</v>
      </c>
      <c r="O2907" s="5">
        <v>1886539</v>
      </c>
      <c r="P2907" s="1">
        <v>357</v>
      </c>
      <c r="Q2907" s="1" t="s">
        <v>6078</v>
      </c>
      <c r="R2907">
        <f t="shared" ca="1" si="45"/>
        <v>1</v>
      </c>
      <c r="S2907">
        <f t="shared" ca="1" si="45"/>
        <v>1</v>
      </c>
    </row>
    <row r="2908" spans="1:19" ht="13.2">
      <c r="A2908" s="1" t="s">
        <v>14307</v>
      </c>
      <c r="B2908" s="1">
        <v>44</v>
      </c>
      <c r="C2908" s="1" t="str">
        <f ca="1">IFERROR(__xludf.DUMMYFUNCTION("GOOGLETRANSLATE(D2908,""en"",""pt"")"),"Pequeno")</f>
        <v>Pequeno</v>
      </c>
      <c r="D2908" s="3">
        <v>43561</v>
      </c>
      <c r="E2908" s="1">
        <v>1</v>
      </c>
      <c r="F2908" s="2" t="str">
        <f ca="1">IFERROR(__xludf.DUMMYFUNCTION("GOOGLETRANSLATE(I2908,""en"",""pt"")"),"Leite")</f>
        <v>Leite</v>
      </c>
      <c r="G2908" s="1" t="s">
        <v>14308</v>
      </c>
      <c r="H2908" s="1" t="s">
        <v>14011</v>
      </c>
      <c r="I2908" s="1" t="str">
        <f ca="1">IFERROR(__xludf.DUMMYFUNCTION("GOOGLETRANSLATE(O2908,""en"",""pt"")"),"2")</f>
        <v>2</v>
      </c>
      <c r="J2908" s="1" t="str">
        <f ca="1">IFERROR(__xludf.DUMMYFUNCTION("GOOGLETRANSLATE(Q2908,""en"",""pt"")"),"Pacote de polietileno")</f>
        <v>Pacote de polietileno</v>
      </c>
      <c r="K2908" s="3">
        <v>43553</v>
      </c>
      <c r="L2908" s="3">
        <v>43555</v>
      </c>
      <c r="M2908" s="1">
        <v>122</v>
      </c>
      <c r="N2908" s="1" t="s">
        <v>5601</v>
      </c>
      <c r="O2908" s="1" t="s">
        <v>14309</v>
      </c>
      <c r="P2908" s="1">
        <v>178</v>
      </c>
      <c r="Q2908" s="1" t="s">
        <v>14310</v>
      </c>
      <c r="R2908">
        <f t="shared" ca="1" si="45"/>
        <v>0</v>
      </c>
      <c r="S2908">
        <f t="shared" ca="1" si="45"/>
        <v>1</v>
      </c>
    </row>
    <row r="2909" spans="1:19" ht="13.2">
      <c r="A2909" s="1" t="s">
        <v>14311</v>
      </c>
      <c r="B2909" s="1">
        <v>82</v>
      </c>
      <c r="C2909" s="1" t="str">
        <f ca="1">IFERROR(__xludf.DUMMYFUNCTION("GOOGLETRANSLATE(D2909,""en"",""pt"")"),"Pequeno")</f>
        <v>Pequeno</v>
      </c>
      <c r="D2909" s="3">
        <v>44668</v>
      </c>
      <c r="E2909" s="1">
        <v>3</v>
      </c>
      <c r="F2909" s="2" t="str">
        <f ca="1">IFERROR(__xludf.DUMMYFUNCTION("GOOGLETRANSLATE(I2909,""en"",""pt"")"),"Queijo")</f>
        <v>Queijo</v>
      </c>
      <c r="G2909" s="1" t="s">
        <v>14312</v>
      </c>
      <c r="H2909" s="1" t="s">
        <v>6467</v>
      </c>
      <c r="I2909" s="1" t="str">
        <f ca="1">IFERROR(__xludf.DUMMYFUNCTION("GOOGLETRANSLATE(O2909,""en"",""pt"")"),"74")</f>
        <v>74</v>
      </c>
      <c r="J2909" s="1" t="str">
        <f ca="1">IFERROR(__xludf.DUMMYFUNCTION("GOOGLETRANSLATE(Q2909,""en"",""pt"")"),"Refrigerado")</f>
        <v>Refrigerado</v>
      </c>
      <c r="K2909" s="3">
        <v>44663</v>
      </c>
      <c r="L2909" s="3">
        <v>44737</v>
      </c>
      <c r="M2909" s="1">
        <v>242</v>
      </c>
      <c r="N2909" s="1" t="s">
        <v>8564</v>
      </c>
      <c r="O2909" s="1" t="s">
        <v>14313</v>
      </c>
      <c r="P2909" s="1">
        <v>560</v>
      </c>
      <c r="Q2909" s="1" t="s">
        <v>14314</v>
      </c>
      <c r="R2909">
        <f t="shared" ca="1" si="45"/>
        <v>0</v>
      </c>
      <c r="S2909">
        <f t="shared" ca="1" si="45"/>
        <v>0</v>
      </c>
    </row>
    <row r="2910" spans="1:19" ht="13.2">
      <c r="A2910" s="1" t="s">
        <v>14315</v>
      </c>
      <c r="B2910" s="1">
        <v>44</v>
      </c>
      <c r="C2910" s="1" t="str">
        <f ca="1">IFERROR(__xludf.DUMMYFUNCTION("GOOGLETRANSLATE(D2910,""en"",""pt"")"),"Médio")</f>
        <v>Médio</v>
      </c>
      <c r="D2910" s="3">
        <v>44264</v>
      </c>
      <c r="E2910" s="1">
        <v>8</v>
      </c>
      <c r="F2910" s="2" t="str">
        <f ca="1">IFERROR(__xludf.DUMMYFUNCTION("GOOGLETRANSLATE(I2910,""en"",""pt"")"),"Soro de leite coalhado")</f>
        <v>Soro de leite coalhado</v>
      </c>
      <c r="G2910" s="1" t="s">
        <v>14316</v>
      </c>
      <c r="H2910" s="1" t="s">
        <v>7985</v>
      </c>
      <c r="I2910" s="1" t="str">
        <f ca="1">IFERROR(__xludf.DUMMYFUNCTION("GOOGLETRANSLATE(O2910,""en"",""pt"")"),"12")</f>
        <v>12</v>
      </c>
      <c r="J2910" s="1" t="str">
        <f ca="1">IFERROR(__xludf.DUMMYFUNCTION("GOOGLETRANSLATE(Q2910,""en"",""pt"")"),"Refrigerado")</f>
        <v>Refrigerado</v>
      </c>
      <c r="K2910" s="3">
        <v>44223</v>
      </c>
      <c r="L2910" s="3">
        <v>44235</v>
      </c>
      <c r="M2910" s="1">
        <v>331</v>
      </c>
      <c r="N2910" s="1" t="s">
        <v>2821</v>
      </c>
      <c r="O2910" s="1" t="s">
        <v>14317</v>
      </c>
      <c r="P2910" s="1">
        <v>39</v>
      </c>
      <c r="Q2910" s="1" t="s">
        <v>10862</v>
      </c>
      <c r="R2910">
        <f t="shared" ca="1" si="45"/>
        <v>1</v>
      </c>
      <c r="S2910">
        <f t="shared" ca="1" si="45"/>
        <v>0</v>
      </c>
    </row>
    <row r="2911" spans="1:19" ht="13.2">
      <c r="A2911" s="1" t="s">
        <v>3604</v>
      </c>
      <c r="B2911" s="1">
        <v>84</v>
      </c>
      <c r="C2911" s="1" t="str">
        <f ca="1">IFERROR(__xludf.DUMMYFUNCTION("GOOGLETRANSLATE(D2911,""en"",""pt"")"),"Médio")</f>
        <v>Médio</v>
      </c>
      <c r="D2911" s="3">
        <v>44738</v>
      </c>
      <c r="E2911" s="1">
        <v>5</v>
      </c>
      <c r="F2911" s="2" t="str">
        <f ca="1">IFERROR(__xludf.DUMMYFUNCTION("GOOGLETRANSLATE(I2911,""en"",""pt"")"),"Sorvete")</f>
        <v>Sorvete</v>
      </c>
      <c r="G2911" s="1" t="s">
        <v>14318</v>
      </c>
      <c r="H2911" s="1" t="s">
        <v>10565</v>
      </c>
      <c r="I2911" s="1" t="str">
        <f ca="1">IFERROR(__xludf.DUMMYFUNCTION("GOOGLETRANSLATE(O2911,""en"",""pt"")"),"27")</f>
        <v>27</v>
      </c>
      <c r="J2911" s="1" t="str">
        <f ca="1">IFERROR(__xludf.DUMMYFUNCTION("GOOGLETRANSLATE(Q2911,""en"",""pt"")"),"Congeladas")</f>
        <v>Congeladas</v>
      </c>
      <c r="K2911" s="3">
        <v>44708</v>
      </c>
      <c r="L2911" s="3">
        <v>44735</v>
      </c>
      <c r="M2911" s="1">
        <v>363</v>
      </c>
      <c r="N2911" s="1" t="s">
        <v>14319</v>
      </c>
      <c r="O2911" s="1" t="s">
        <v>14320</v>
      </c>
      <c r="P2911" s="1">
        <v>5</v>
      </c>
      <c r="Q2911" s="1" t="s">
        <v>514</v>
      </c>
      <c r="R2911">
        <f t="shared" ca="1" si="45"/>
        <v>1</v>
      </c>
      <c r="S2911">
        <f t="shared" ca="1" si="45"/>
        <v>1</v>
      </c>
    </row>
    <row r="2912" spans="1:19" ht="13.2">
      <c r="A2912" s="1" t="s">
        <v>14321</v>
      </c>
      <c r="B2912" s="1">
        <v>61</v>
      </c>
      <c r="C2912" s="1" t="str">
        <f ca="1">IFERROR(__xludf.DUMMYFUNCTION("GOOGLETRANSLATE(D2912,""en"",""pt"")"),"Grande")</f>
        <v>Grande</v>
      </c>
      <c r="D2912" s="3">
        <v>43833</v>
      </c>
      <c r="E2912" s="1">
        <v>8</v>
      </c>
      <c r="F2912" s="2" t="str">
        <f ca="1">IFERROR(__xludf.DUMMYFUNCTION("GOOGLETRANSLATE(I2912,""en"",""pt"")"),"Soro de leite coalhado")</f>
        <v>Soro de leite coalhado</v>
      </c>
      <c r="G2912" s="1" t="s">
        <v>14322</v>
      </c>
      <c r="H2912" s="1" t="s">
        <v>1704</v>
      </c>
      <c r="I2912" s="1" t="str">
        <f ca="1">IFERROR(__xludf.DUMMYFUNCTION("GOOGLETRANSLATE(O2912,""en"",""pt"")"),"10")</f>
        <v>10</v>
      </c>
      <c r="J2912" s="1" t="str">
        <f ca="1">IFERROR(__xludf.DUMMYFUNCTION("GOOGLETRANSLATE(Q2912,""en"",""pt"")"),"Refrigerado")</f>
        <v>Refrigerado</v>
      </c>
      <c r="K2912" s="3">
        <v>43780</v>
      </c>
      <c r="L2912" s="3">
        <v>43790</v>
      </c>
      <c r="M2912" s="1">
        <v>268</v>
      </c>
      <c r="N2912" s="6">
        <v>45309</v>
      </c>
      <c r="O2912" s="1" t="s">
        <v>14323</v>
      </c>
      <c r="P2912" s="1">
        <v>512</v>
      </c>
      <c r="Q2912" s="1" t="s">
        <v>14324</v>
      </c>
      <c r="R2912">
        <f t="shared" ca="1" si="45"/>
        <v>1</v>
      </c>
      <c r="S2912">
        <f t="shared" ca="1" si="45"/>
        <v>1</v>
      </c>
    </row>
    <row r="2913" spans="1:19" ht="13.2">
      <c r="A2913" s="1" t="s">
        <v>14325</v>
      </c>
      <c r="B2913" s="1">
        <v>21</v>
      </c>
      <c r="C2913" s="1" t="str">
        <f ca="1">IFERROR(__xludf.DUMMYFUNCTION("GOOGLETRANSLATE(D2913,""en"",""pt"")"),"Médio")</f>
        <v>Médio</v>
      </c>
      <c r="D2913" s="3">
        <v>44830</v>
      </c>
      <c r="E2913" s="1">
        <v>3</v>
      </c>
      <c r="F2913" s="2" t="str">
        <f ca="1">IFERROR(__xludf.DUMMYFUNCTION("GOOGLETRANSLATE(I2913,""en"",""pt"")"),"Queijo")</f>
        <v>Queijo</v>
      </c>
      <c r="G2913" s="4">
        <v>45528</v>
      </c>
      <c r="H2913" s="1" t="s">
        <v>12389</v>
      </c>
      <c r="I2913" s="1" t="str">
        <f ca="1">IFERROR(__xludf.DUMMYFUNCTION("GOOGLETRANSLATE(O2913,""en"",""pt"")"),"42")</f>
        <v>42</v>
      </c>
      <c r="J2913" s="1" t="str">
        <f ca="1">IFERROR(__xludf.DUMMYFUNCTION("GOOGLETRANSLATE(Q2913,""en"",""pt"")"),"Congeladas")</f>
        <v>Congeladas</v>
      </c>
      <c r="K2913" s="3">
        <v>44770</v>
      </c>
      <c r="L2913" s="3">
        <v>44812</v>
      </c>
      <c r="M2913" s="1">
        <v>14</v>
      </c>
      <c r="N2913" s="1" t="s">
        <v>14326</v>
      </c>
      <c r="O2913" s="1" t="s">
        <v>14327</v>
      </c>
      <c r="P2913" s="1">
        <v>10</v>
      </c>
      <c r="Q2913" s="1" t="s">
        <v>323</v>
      </c>
      <c r="R2913">
        <f t="shared" ca="1" si="45"/>
        <v>1</v>
      </c>
      <c r="S2913">
        <f t="shared" ca="1" si="45"/>
        <v>0</v>
      </c>
    </row>
    <row r="2914" spans="1:19" ht="13.2">
      <c r="A2914" s="1" t="s">
        <v>14328</v>
      </c>
      <c r="B2914" s="1">
        <v>82</v>
      </c>
      <c r="C2914" s="1" t="str">
        <f ca="1">IFERROR(__xludf.DUMMYFUNCTION("GOOGLETRANSLATE(D2914,""en"",""pt"")"),"Médio")</f>
        <v>Médio</v>
      </c>
      <c r="D2914" s="3">
        <v>44826</v>
      </c>
      <c r="E2914" s="1">
        <v>6</v>
      </c>
      <c r="F2914" s="2" t="str">
        <f ca="1">IFERROR(__xludf.DUMMYFUNCTION("GOOGLETRANSLATE(I2914,""en"",""pt"")"),"Coalhada")</f>
        <v>Coalhada</v>
      </c>
      <c r="G2914" s="1" t="s">
        <v>12762</v>
      </c>
      <c r="H2914" s="1" t="s">
        <v>4188</v>
      </c>
      <c r="I2914" s="1" t="str">
        <f ca="1">IFERROR(__xludf.DUMMYFUNCTION("GOOGLETRANSLATE(O2914,""en"",""pt"")"),"5")</f>
        <v>5</v>
      </c>
      <c r="J2914" s="1" t="str">
        <f ca="1">IFERROR(__xludf.DUMMYFUNCTION("GOOGLETRANSLATE(Q2914,""en"",""pt"")"),"Refrigerado")</f>
        <v>Refrigerado</v>
      </c>
      <c r="K2914" s="3">
        <v>44797</v>
      </c>
      <c r="L2914" s="3">
        <v>44802</v>
      </c>
      <c r="M2914" s="1">
        <v>455</v>
      </c>
      <c r="N2914" s="1" t="s">
        <v>14329</v>
      </c>
      <c r="O2914" s="1" t="s">
        <v>14330</v>
      </c>
      <c r="P2914" s="1">
        <v>162</v>
      </c>
      <c r="Q2914" s="1" t="s">
        <v>14331</v>
      </c>
      <c r="R2914">
        <f t="shared" ca="1" si="45"/>
        <v>1</v>
      </c>
      <c r="S2914">
        <f t="shared" ca="1" si="45"/>
        <v>1</v>
      </c>
    </row>
    <row r="2915" spans="1:19" ht="13.2">
      <c r="A2915" s="1" t="s">
        <v>14332</v>
      </c>
      <c r="B2915" s="1">
        <v>66</v>
      </c>
      <c r="C2915" s="1" t="str">
        <f ca="1">IFERROR(__xludf.DUMMYFUNCTION("GOOGLETRANSLATE(D2915,""en"",""pt"")"),"Pequeno")</f>
        <v>Pequeno</v>
      </c>
      <c r="D2915" s="3">
        <v>43630</v>
      </c>
      <c r="E2915" s="1">
        <v>6</v>
      </c>
      <c r="F2915" s="2" t="str">
        <f ca="1">IFERROR(__xludf.DUMMYFUNCTION("GOOGLETRANSLATE(I2915,""en"",""pt"")"),"Coalhada")</f>
        <v>Coalhada</v>
      </c>
      <c r="G2915" s="1" t="s">
        <v>14333</v>
      </c>
      <c r="H2915" s="1" t="s">
        <v>10321</v>
      </c>
      <c r="I2915" s="1" t="str">
        <f ca="1">IFERROR(__xludf.DUMMYFUNCTION("GOOGLETRANSLATE(O2915,""en"",""pt"")"),"7")</f>
        <v>7</v>
      </c>
      <c r="J2915" s="1" t="str">
        <f ca="1">IFERROR(__xludf.DUMMYFUNCTION("GOOGLETRANSLATE(Q2915,""en"",""pt"")"),"Refrigerado")</f>
        <v>Refrigerado</v>
      </c>
      <c r="K2915" s="3">
        <v>43591</v>
      </c>
      <c r="L2915" s="3">
        <v>43598</v>
      </c>
      <c r="M2915" s="1">
        <v>13</v>
      </c>
      <c r="N2915" s="1" t="s">
        <v>14334</v>
      </c>
      <c r="O2915" s="1" t="s">
        <v>14335</v>
      </c>
      <c r="P2915" s="1">
        <v>18</v>
      </c>
      <c r="Q2915" s="1" t="s">
        <v>14337</v>
      </c>
      <c r="R2915">
        <f t="shared" ca="1" si="45"/>
        <v>0</v>
      </c>
      <c r="S2915">
        <f t="shared" ca="1" si="45"/>
        <v>1</v>
      </c>
    </row>
    <row r="2916" spans="1:19" ht="13.2">
      <c r="A2916" s="1" t="s">
        <v>14338</v>
      </c>
      <c r="B2916" s="1">
        <v>62</v>
      </c>
      <c r="C2916" s="1" t="str">
        <f ca="1">IFERROR(__xludf.DUMMYFUNCTION("GOOGLETRANSLATE(D2916,""en"",""pt"")"),"Pequeno")</f>
        <v>Pequeno</v>
      </c>
      <c r="D2916" s="3">
        <v>43763</v>
      </c>
      <c r="E2916" s="1">
        <v>3</v>
      </c>
      <c r="F2916" s="2" t="str">
        <f ca="1">IFERROR(__xludf.DUMMYFUNCTION("GOOGLETRANSLATE(I2916,""en"",""pt"")"),"Queijo")</f>
        <v>Queijo</v>
      </c>
      <c r="G2916" s="1" t="s">
        <v>14339</v>
      </c>
      <c r="H2916" s="1" t="s">
        <v>8847</v>
      </c>
      <c r="I2916" s="1" t="str">
        <f ca="1">IFERROR(__xludf.DUMMYFUNCTION("GOOGLETRANSLATE(O2916,""en"",""pt"")"),"66")</f>
        <v>66</v>
      </c>
      <c r="J2916" s="1" t="str">
        <f ca="1">IFERROR(__xludf.DUMMYFUNCTION("GOOGLETRANSLATE(Q2916,""en"",""pt"")"),"Congeladas")</f>
        <v>Congeladas</v>
      </c>
      <c r="K2916" s="3">
        <v>43720</v>
      </c>
      <c r="L2916" s="3">
        <v>43786</v>
      </c>
      <c r="M2916" s="1">
        <v>215</v>
      </c>
      <c r="N2916" s="1" t="s">
        <v>13172</v>
      </c>
      <c r="O2916" s="5">
        <v>2531894</v>
      </c>
      <c r="P2916" s="1">
        <v>404</v>
      </c>
      <c r="Q2916" s="1" t="s">
        <v>9116</v>
      </c>
      <c r="R2916">
        <f t="shared" ca="1" si="45"/>
        <v>1</v>
      </c>
      <c r="S2916">
        <f t="shared" ca="1" si="45"/>
        <v>1</v>
      </c>
    </row>
    <row r="2917" spans="1:19" ht="13.2">
      <c r="A2917" s="1" t="s">
        <v>14340</v>
      </c>
      <c r="B2917" s="1">
        <v>66</v>
      </c>
      <c r="C2917" s="1" t="str">
        <f ca="1">IFERROR(__xludf.DUMMYFUNCTION("GOOGLETRANSLATE(D2917,""en"",""pt"")"),"Médio")</f>
        <v>Médio</v>
      </c>
      <c r="D2917" s="3">
        <v>44263</v>
      </c>
      <c r="E2917" s="1">
        <v>3</v>
      </c>
      <c r="F2917" s="2" t="str">
        <f ca="1">IFERROR(__xludf.DUMMYFUNCTION("GOOGLETRANSLATE(I2917,""en"",""pt"")"),"Queijo")</f>
        <v>Queijo</v>
      </c>
      <c r="G2917" s="1" t="s">
        <v>14341</v>
      </c>
      <c r="H2917" s="1" t="s">
        <v>1780</v>
      </c>
      <c r="I2917" s="1" t="str">
        <f ca="1">IFERROR(__xludf.DUMMYFUNCTION("GOOGLETRANSLATE(O2917,""en"",""pt"")"),"82")</f>
        <v>82</v>
      </c>
      <c r="J2917" s="1" t="str">
        <f ca="1">IFERROR(__xludf.DUMMYFUNCTION("GOOGLETRANSLATE(Q2917,""en"",""pt"")"),"Refrigerado")</f>
        <v>Refrigerado</v>
      </c>
      <c r="K2917" s="3">
        <v>44223</v>
      </c>
      <c r="L2917" s="3">
        <v>44305</v>
      </c>
      <c r="M2917" s="1">
        <v>76</v>
      </c>
      <c r="N2917" s="1" t="s">
        <v>2976</v>
      </c>
      <c r="O2917" s="1" t="s">
        <v>14342</v>
      </c>
      <c r="P2917" s="1">
        <v>247</v>
      </c>
      <c r="Q2917" s="1" t="s">
        <v>14343</v>
      </c>
      <c r="R2917">
        <f t="shared" ca="1" si="45"/>
        <v>0</v>
      </c>
      <c r="S2917">
        <f t="shared" ca="1" si="45"/>
        <v>0</v>
      </c>
    </row>
    <row r="2918" spans="1:19" ht="13.2">
      <c r="A2918" s="1" t="s">
        <v>14344</v>
      </c>
      <c r="B2918" s="1">
        <v>89</v>
      </c>
      <c r="C2918" s="1" t="str">
        <f ca="1">IFERROR(__xludf.DUMMYFUNCTION("GOOGLETRANSLATE(D2918,""en"",""pt"")"),"Pequeno")</f>
        <v>Pequeno</v>
      </c>
      <c r="D2918" s="3">
        <v>43673</v>
      </c>
      <c r="E2918" s="1">
        <v>5</v>
      </c>
      <c r="F2918" s="2" t="str">
        <f ca="1">IFERROR(__xludf.DUMMYFUNCTION("GOOGLETRANSLATE(I2918,""en"",""pt"")"),"Sorvete")</f>
        <v>Sorvete</v>
      </c>
      <c r="G2918" s="1" t="s">
        <v>14345</v>
      </c>
      <c r="H2918" s="1" t="s">
        <v>2955</v>
      </c>
      <c r="I2918" s="1" t="str">
        <f ca="1">IFERROR(__xludf.DUMMYFUNCTION("GOOGLETRANSLATE(O2918,""en"",""pt"")"),"25")</f>
        <v>25</v>
      </c>
      <c r="J2918" s="1" t="str">
        <f ca="1">IFERROR(__xludf.DUMMYFUNCTION("GOOGLETRANSLATE(Q2918,""en"",""pt"")"),"Congeladas")</f>
        <v>Congeladas</v>
      </c>
      <c r="K2918" s="3">
        <v>43642</v>
      </c>
      <c r="L2918" s="3">
        <v>43667</v>
      </c>
      <c r="M2918" s="1">
        <v>564</v>
      </c>
      <c r="N2918" s="1" t="s">
        <v>6541</v>
      </c>
      <c r="O2918" s="1" t="s">
        <v>14346</v>
      </c>
      <c r="P2918" s="1">
        <v>343</v>
      </c>
      <c r="Q2918" s="1" t="s">
        <v>14347</v>
      </c>
      <c r="R2918">
        <f t="shared" ca="1" si="45"/>
        <v>0</v>
      </c>
      <c r="S2918">
        <f t="shared" ca="1" si="45"/>
        <v>1</v>
      </c>
    </row>
    <row r="2919" spans="1:19" ht="13.2">
      <c r="A2919" s="1" t="s">
        <v>14348</v>
      </c>
      <c r="B2919" s="1">
        <v>93</v>
      </c>
      <c r="C2919" s="1" t="str">
        <f ca="1">IFERROR(__xludf.DUMMYFUNCTION("GOOGLETRANSLATE(D2919,""en"",""pt"")"),"Médio")</f>
        <v>Médio</v>
      </c>
      <c r="D2919" s="3">
        <v>43703</v>
      </c>
      <c r="E2919" s="1">
        <v>9</v>
      </c>
      <c r="F2919" s="2" t="str">
        <f ca="1">IFERROR(__xludf.DUMMYFUNCTION("GOOGLETRANSLATE(I2919,""en"",""pt"")"),"Painel")</f>
        <v>Painel</v>
      </c>
      <c r="G2919" s="1" t="s">
        <v>14349</v>
      </c>
      <c r="H2919" s="1" t="s">
        <v>5543</v>
      </c>
      <c r="I2919" s="1" t="str">
        <f ca="1">IFERROR(__xludf.DUMMYFUNCTION("GOOGLETRANSLATE(O2919,""en"",""pt"")"),"10")</f>
        <v>10</v>
      </c>
      <c r="J2919" s="1" t="str">
        <f ca="1">IFERROR(__xludf.DUMMYFUNCTION("GOOGLETRANSLATE(Q2919,""en"",""pt"")"),"Refrigerado")</f>
        <v>Refrigerado</v>
      </c>
      <c r="K2919" s="3">
        <v>43660</v>
      </c>
      <c r="L2919" s="3">
        <v>43670</v>
      </c>
      <c r="M2919" s="1">
        <v>114</v>
      </c>
      <c r="N2919" s="1" t="s">
        <v>10458</v>
      </c>
      <c r="O2919" s="7">
        <v>2821532</v>
      </c>
      <c r="P2919" s="1">
        <v>32</v>
      </c>
      <c r="Q2919" s="1" t="s">
        <v>14350</v>
      </c>
      <c r="R2919">
        <f t="shared" ca="1" si="45"/>
        <v>1</v>
      </c>
      <c r="S2919">
        <f t="shared" ca="1" si="45"/>
        <v>1</v>
      </c>
    </row>
    <row r="2920" spans="1:19" ht="13.2">
      <c r="A2920" s="1" t="s">
        <v>14351</v>
      </c>
      <c r="B2920" s="1">
        <v>54</v>
      </c>
      <c r="C2920" s="1" t="str">
        <f ca="1">IFERROR(__xludf.DUMMYFUNCTION("GOOGLETRANSLATE(D2920,""en"",""pt"")"),"Médio")</f>
        <v>Médio</v>
      </c>
      <c r="D2920" s="3">
        <v>43518</v>
      </c>
      <c r="E2920" s="1">
        <v>9</v>
      </c>
      <c r="F2920" s="2" t="str">
        <f ca="1">IFERROR(__xludf.DUMMYFUNCTION("GOOGLETRANSLATE(I2920,""en"",""pt"")"),"Painel")</f>
        <v>Painel</v>
      </c>
      <c r="G2920" s="1" t="s">
        <v>10746</v>
      </c>
      <c r="H2920" s="1" t="s">
        <v>119</v>
      </c>
      <c r="I2920" s="1" t="str">
        <f ca="1">IFERROR(__xludf.DUMMYFUNCTION("GOOGLETRANSLATE(O2920,""en"",""pt"")"),"13")</f>
        <v>13</v>
      </c>
      <c r="J2920" s="1" t="str">
        <f ca="1">IFERROR(__xludf.DUMMYFUNCTION("GOOGLETRANSLATE(Q2920,""en"",""pt"")"),"Refrigerado")</f>
        <v>Refrigerado</v>
      </c>
      <c r="K2920" s="3">
        <v>43482</v>
      </c>
      <c r="L2920" s="3">
        <v>43495</v>
      </c>
      <c r="M2920" s="1">
        <v>491</v>
      </c>
      <c r="N2920" s="1" t="s">
        <v>5868</v>
      </c>
      <c r="O2920" s="1" t="s">
        <v>14352</v>
      </c>
      <c r="P2920" s="1">
        <v>444</v>
      </c>
      <c r="Q2920" s="1" t="s">
        <v>14353</v>
      </c>
      <c r="R2920">
        <f t="shared" ca="1" si="45"/>
        <v>0</v>
      </c>
      <c r="S2920">
        <f t="shared" ca="1" si="45"/>
        <v>0</v>
      </c>
    </row>
    <row r="2921" spans="1:19" ht="13.2">
      <c r="A2921" s="1" t="s">
        <v>14354</v>
      </c>
      <c r="B2921" s="1">
        <v>43</v>
      </c>
      <c r="C2921" s="1" t="str">
        <f ca="1">IFERROR(__xludf.DUMMYFUNCTION("GOOGLETRANSLATE(D2921,""en"",""pt"")"),"Grande")</f>
        <v>Grande</v>
      </c>
      <c r="D2921" s="3">
        <v>44737</v>
      </c>
      <c r="E2921" s="1">
        <v>5</v>
      </c>
      <c r="F2921" s="2" t="str">
        <f ca="1">IFERROR(__xludf.DUMMYFUNCTION("GOOGLETRANSLATE(I2921,""en"",""pt"")"),"Sorvete")</f>
        <v>Sorvete</v>
      </c>
      <c r="G2921" s="1" t="s">
        <v>14355</v>
      </c>
      <c r="H2921" s="1" t="s">
        <v>3759</v>
      </c>
      <c r="I2921" s="1" t="str">
        <f ca="1">IFERROR(__xludf.DUMMYFUNCTION("GOOGLETRANSLATE(O2921,""en"",""pt"")"),"27")</f>
        <v>27</v>
      </c>
      <c r="J2921" s="1" t="str">
        <f ca="1">IFERROR(__xludf.DUMMYFUNCTION("GOOGLETRANSLATE(Q2921,""en"",""pt"")"),"Congeladas")</f>
        <v>Congeladas</v>
      </c>
      <c r="K2921" s="3">
        <v>44677</v>
      </c>
      <c r="L2921" s="3">
        <v>44704</v>
      </c>
      <c r="M2921" s="1">
        <v>68</v>
      </c>
      <c r="N2921" s="1" t="s">
        <v>14356</v>
      </c>
      <c r="O2921" s="5">
        <v>350360</v>
      </c>
      <c r="P2921" s="1">
        <v>42</v>
      </c>
      <c r="Q2921" s="1" t="s">
        <v>14357</v>
      </c>
      <c r="R2921">
        <f t="shared" ca="1" si="45"/>
        <v>0</v>
      </c>
      <c r="S2921">
        <f t="shared" ca="1" si="45"/>
        <v>1</v>
      </c>
    </row>
    <row r="2922" spans="1:19" ht="13.2">
      <c r="A2922" s="1" t="s">
        <v>14358</v>
      </c>
      <c r="B2922" s="1">
        <v>53</v>
      </c>
      <c r="C2922" s="1" t="str">
        <f ca="1">IFERROR(__xludf.DUMMYFUNCTION("GOOGLETRANSLATE(D2922,""en"",""pt"")"),"Pequeno")</f>
        <v>Pequeno</v>
      </c>
      <c r="D2922" s="3">
        <v>44685</v>
      </c>
      <c r="E2922" s="1">
        <v>10</v>
      </c>
      <c r="F2922" s="2" t="str">
        <f ca="1">IFERROR(__xludf.DUMMYFUNCTION("GOOGLETRANSLATE(I2922,""en"",""pt"")"),"ghee")</f>
        <v>ghee</v>
      </c>
      <c r="G2922" s="1" t="s">
        <v>14359</v>
      </c>
      <c r="H2922" s="1" t="s">
        <v>11964</v>
      </c>
      <c r="I2922" s="1" t="str">
        <f ca="1">IFERROR(__xludf.DUMMYFUNCTION("GOOGLETRANSLATE(O2922,""en"",""pt"")"),"147")</f>
        <v>147</v>
      </c>
      <c r="J2922" s="1" t="str">
        <f ca="1">IFERROR(__xludf.DUMMYFUNCTION("GOOGLETRANSLATE(Q2922,""en"",""pt"")"),"Ambiente")</f>
        <v>Ambiente</v>
      </c>
      <c r="K2922" s="3">
        <v>44682</v>
      </c>
      <c r="L2922" s="3">
        <v>44829</v>
      </c>
      <c r="M2922" s="1">
        <v>672</v>
      </c>
      <c r="N2922" s="1" t="s">
        <v>14360</v>
      </c>
      <c r="O2922" s="1" t="s">
        <v>14361</v>
      </c>
      <c r="P2922" s="1">
        <v>222</v>
      </c>
      <c r="Q2922" s="1" t="s">
        <v>13203</v>
      </c>
      <c r="R2922">
        <f t="shared" ca="1" si="45"/>
        <v>0</v>
      </c>
      <c r="S2922">
        <f t="shared" ca="1" si="45"/>
        <v>1</v>
      </c>
    </row>
    <row r="2923" spans="1:19" ht="13.2">
      <c r="A2923" s="1" t="s">
        <v>1995</v>
      </c>
      <c r="B2923" s="1">
        <v>24</v>
      </c>
      <c r="C2923" s="1" t="str">
        <f ca="1">IFERROR(__xludf.DUMMYFUNCTION("GOOGLETRANSLATE(D2923,""en"",""pt"")"),"Médio")</f>
        <v>Médio</v>
      </c>
      <c r="D2923" s="3">
        <v>44610</v>
      </c>
      <c r="E2923" s="1">
        <v>2</v>
      </c>
      <c r="F2923" s="2" t="str">
        <f ca="1">IFERROR(__xludf.DUMMYFUNCTION("GOOGLETRANSLATE(I2923,""en"",""pt"")"),"Manteiga")</f>
        <v>Manteiga</v>
      </c>
      <c r="G2923" s="1" t="s">
        <v>14362</v>
      </c>
      <c r="H2923" s="1" t="s">
        <v>404</v>
      </c>
      <c r="I2923" s="1" t="str">
        <f ca="1">IFERROR(__xludf.DUMMYFUNCTION("GOOGLETRANSLATE(O2923,""en"",""pt"")"),"37")</f>
        <v>37</v>
      </c>
      <c r="J2923" s="1" t="str">
        <f ca="1">IFERROR(__xludf.DUMMYFUNCTION("GOOGLETRANSLATE(Q2923,""en"",""pt"")"),"Refrigerado")</f>
        <v>Refrigerado</v>
      </c>
      <c r="K2923" s="3">
        <v>44568</v>
      </c>
      <c r="L2923" s="3">
        <v>44605</v>
      </c>
      <c r="M2923" s="1">
        <v>251</v>
      </c>
      <c r="N2923" s="1" t="s">
        <v>13379</v>
      </c>
      <c r="O2923" s="1" t="s">
        <v>14363</v>
      </c>
      <c r="P2923" s="1">
        <v>358</v>
      </c>
      <c r="Q2923" s="1" t="s">
        <v>1268</v>
      </c>
      <c r="R2923">
        <f t="shared" ca="1" si="45"/>
        <v>0</v>
      </c>
      <c r="S2923">
        <f t="shared" ca="1" si="45"/>
        <v>0</v>
      </c>
    </row>
    <row r="2924" spans="1:19" ht="13.2">
      <c r="A2924" s="1" t="s">
        <v>14364</v>
      </c>
      <c r="B2924" s="1">
        <v>80</v>
      </c>
      <c r="C2924" s="1" t="str">
        <f ca="1">IFERROR(__xludf.DUMMYFUNCTION("GOOGLETRANSLATE(D2924,""en"",""pt"")"),"Médio")</f>
        <v>Médio</v>
      </c>
      <c r="D2924" s="3">
        <v>44474</v>
      </c>
      <c r="E2924" s="1">
        <v>5</v>
      </c>
      <c r="F2924" s="2" t="str">
        <f ca="1">IFERROR(__xludf.DUMMYFUNCTION("GOOGLETRANSLATE(I2924,""en"",""pt"")"),"Sorvete")</f>
        <v>Sorvete</v>
      </c>
      <c r="G2924" s="1" t="s">
        <v>14365</v>
      </c>
      <c r="H2924" s="1" t="s">
        <v>3026</v>
      </c>
      <c r="I2924" s="1" t="str">
        <f ca="1">IFERROR(__xludf.DUMMYFUNCTION("GOOGLETRANSLATE(O2924,""en"",""pt"")"),"22")</f>
        <v>22</v>
      </c>
      <c r="J2924" s="1" t="str">
        <f ca="1">IFERROR(__xludf.DUMMYFUNCTION("GOOGLETRANSLATE(Q2924,""en"",""pt"")"),"Congeladas")</f>
        <v>Congeladas</v>
      </c>
      <c r="K2924" s="3">
        <v>44425</v>
      </c>
      <c r="L2924" s="3">
        <v>44447</v>
      </c>
      <c r="M2924" s="1">
        <v>340</v>
      </c>
      <c r="N2924" s="6">
        <v>45440</v>
      </c>
      <c r="O2924" s="1" t="s">
        <v>14366</v>
      </c>
      <c r="P2924" s="1">
        <v>91</v>
      </c>
      <c r="Q2924" s="1" t="s">
        <v>14367</v>
      </c>
      <c r="R2924">
        <f t="shared" ca="1" si="45"/>
        <v>0</v>
      </c>
      <c r="S2924">
        <f t="shared" ca="1" si="45"/>
        <v>0</v>
      </c>
    </row>
    <row r="2925" spans="1:19" ht="13.2">
      <c r="A2925" s="1" t="s">
        <v>14368</v>
      </c>
      <c r="B2925" s="1">
        <v>33</v>
      </c>
      <c r="C2925" s="1" t="str">
        <f ca="1">IFERROR(__xludf.DUMMYFUNCTION("GOOGLETRANSLATE(D2925,""en"",""pt"")"),"Pequeno")</f>
        <v>Pequeno</v>
      </c>
      <c r="D2925" s="3">
        <v>44630</v>
      </c>
      <c r="E2925" s="1">
        <v>9</v>
      </c>
      <c r="F2925" s="2" t="str">
        <f ca="1">IFERROR(__xludf.DUMMYFUNCTION("GOOGLETRANSLATE(I2925,""en"",""pt"")"),"Painel")</f>
        <v>Painel</v>
      </c>
      <c r="G2925" s="1" t="s">
        <v>14369</v>
      </c>
      <c r="H2925" s="4">
        <v>45606</v>
      </c>
      <c r="I2925" s="1" t="str">
        <f ca="1">IFERROR(__xludf.DUMMYFUNCTION("GOOGLETRANSLATE(O2925,""en"",""pt"")"),"10")</f>
        <v>10</v>
      </c>
      <c r="J2925" s="1" t="str">
        <f ca="1">IFERROR(__xludf.DUMMYFUNCTION("GOOGLETRANSLATE(Q2925,""en"",""pt"")"),"Refrigerado")</f>
        <v>Refrigerado</v>
      </c>
      <c r="K2925" s="3">
        <v>44628</v>
      </c>
      <c r="L2925" s="3">
        <v>44638</v>
      </c>
      <c r="M2925" s="1">
        <v>365</v>
      </c>
      <c r="N2925" s="4">
        <v>45389</v>
      </c>
      <c r="O2925" s="1" t="s">
        <v>14370</v>
      </c>
      <c r="P2925" s="1">
        <v>324</v>
      </c>
      <c r="Q2925" s="1" t="s">
        <v>14371</v>
      </c>
      <c r="R2925">
        <f t="shared" ca="1" si="45"/>
        <v>0</v>
      </c>
      <c r="S2925">
        <f t="shared" ca="1" si="45"/>
        <v>1</v>
      </c>
    </row>
    <row r="2926" spans="1:19" ht="13.2">
      <c r="A2926" s="1" t="s">
        <v>14372</v>
      </c>
      <c r="B2926" s="1">
        <v>34</v>
      </c>
      <c r="C2926" s="1" t="str">
        <f ca="1">IFERROR(__xludf.DUMMYFUNCTION("GOOGLETRANSLATE(D2926,""en"",""pt"")"),"Médio")</f>
        <v>Médio</v>
      </c>
      <c r="D2926" s="3">
        <v>44689</v>
      </c>
      <c r="E2926" s="1">
        <v>5</v>
      </c>
      <c r="F2926" s="2" t="str">
        <f ca="1">IFERROR(__xludf.DUMMYFUNCTION("GOOGLETRANSLATE(I2926,""en"",""pt"")"),"Sorvete")</f>
        <v>Sorvete</v>
      </c>
      <c r="G2926" s="1" t="s">
        <v>6571</v>
      </c>
      <c r="H2926" s="1" t="s">
        <v>14373</v>
      </c>
      <c r="I2926" s="1" t="str">
        <f ca="1">IFERROR(__xludf.DUMMYFUNCTION("GOOGLETRANSLATE(O2926,""en"",""pt"")"),"27")</f>
        <v>27</v>
      </c>
      <c r="J2926" s="1" t="str">
        <f ca="1">IFERROR(__xludf.DUMMYFUNCTION("GOOGLETRANSLATE(Q2926,""en"",""pt"")"),"Congeladas")</f>
        <v>Congeladas</v>
      </c>
      <c r="K2926" s="3">
        <v>44686</v>
      </c>
      <c r="L2926" s="3">
        <v>44713</v>
      </c>
      <c r="M2926" s="1">
        <v>100</v>
      </c>
      <c r="N2926" s="1" t="s">
        <v>8558</v>
      </c>
      <c r="O2926" s="1" t="s">
        <v>8505</v>
      </c>
      <c r="P2926" s="1">
        <v>309</v>
      </c>
      <c r="Q2926" s="1" t="s">
        <v>14375</v>
      </c>
      <c r="R2926">
        <f t="shared" ca="1" si="45"/>
        <v>0</v>
      </c>
      <c r="S2926">
        <f t="shared" ca="1" si="45"/>
        <v>0</v>
      </c>
    </row>
    <row r="2927" spans="1:19" ht="13.2">
      <c r="A2927" s="1" t="s">
        <v>14376</v>
      </c>
      <c r="B2927" s="1">
        <v>92</v>
      </c>
      <c r="C2927" s="1" t="str">
        <f ca="1">IFERROR(__xludf.DUMMYFUNCTION("GOOGLETRANSLATE(D2927,""en"",""pt"")"),"Médio")</f>
        <v>Médio</v>
      </c>
      <c r="D2927" s="3">
        <v>44566</v>
      </c>
      <c r="E2927" s="1">
        <v>5</v>
      </c>
      <c r="F2927" s="2" t="str">
        <f ca="1">IFERROR(__xludf.DUMMYFUNCTION("GOOGLETRANSLATE(I2927,""en"",""pt"")"),"Sorvete")</f>
        <v>Sorvete</v>
      </c>
      <c r="G2927" s="1" t="s">
        <v>14377</v>
      </c>
      <c r="H2927" s="1" t="s">
        <v>3393</v>
      </c>
      <c r="I2927" s="1" t="str">
        <f ca="1">IFERROR(__xludf.DUMMYFUNCTION("GOOGLETRANSLATE(O2927,""en"",""pt"")"),"30")</f>
        <v>30</v>
      </c>
      <c r="J2927" s="1" t="str">
        <f ca="1">IFERROR(__xludf.DUMMYFUNCTION("GOOGLETRANSLATE(Q2927,""en"",""pt"")"),"Congeladas")</f>
        <v>Congeladas</v>
      </c>
      <c r="K2927" s="3">
        <v>44563</v>
      </c>
      <c r="L2927" s="3">
        <v>44593</v>
      </c>
      <c r="M2927" s="1">
        <v>176</v>
      </c>
      <c r="N2927" s="1" t="s">
        <v>458</v>
      </c>
      <c r="O2927" s="1" t="s">
        <v>14378</v>
      </c>
      <c r="P2927" s="1">
        <v>82</v>
      </c>
      <c r="Q2927" s="1" t="s">
        <v>14380</v>
      </c>
      <c r="R2927">
        <f t="shared" ca="1" si="45"/>
        <v>1</v>
      </c>
      <c r="S2927">
        <f t="shared" ca="1" si="45"/>
        <v>0</v>
      </c>
    </row>
    <row r="2928" spans="1:19" ht="13.2">
      <c r="A2928" s="1" t="s">
        <v>13020</v>
      </c>
      <c r="B2928" s="1">
        <v>56</v>
      </c>
      <c r="C2928" s="1" t="str">
        <f ca="1">IFERROR(__xludf.DUMMYFUNCTION("GOOGLETRANSLATE(D2928,""en"",""pt"")"),"Pequeno")</f>
        <v>Pequeno</v>
      </c>
      <c r="D2928" s="3">
        <v>44318</v>
      </c>
      <c r="E2928" s="1">
        <v>3</v>
      </c>
      <c r="F2928" s="2" t="str">
        <f ca="1">IFERROR(__xludf.DUMMYFUNCTION("GOOGLETRANSLATE(I2928,""en"",""pt"")"),"Queijo")</f>
        <v>Queijo</v>
      </c>
      <c r="G2928" s="1" t="s">
        <v>13269</v>
      </c>
      <c r="H2928" s="1" t="s">
        <v>10950</v>
      </c>
      <c r="I2928" s="1" t="str">
        <f ca="1">IFERROR(__xludf.DUMMYFUNCTION("GOOGLETRANSLATE(O2928,""en"",""pt"")"),"46")</f>
        <v>46</v>
      </c>
      <c r="J2928" s="1" t="str">
        <f ca="1">IFERROR(__xludf.DUMMYFUNCTION("GOOGLETRANSLATE(Q2928,""en"",""pt"")"),"Refrigerado")</f>
        <v>Refrigerado</v>
      </c>
      <c r="K2928" s="3">
        <v>44293</v>
      </c>
      <c r="L2928" s="3">
        <v>44339</v>
      </c>
      <c r="M2928" s="1">
        <v>430</v>
      </c>
      <c r="N2928" s="1" t="s">
        <v>14381</v>
      </c>
      <c r="O2928" s="1" t="s">
        <v>14382</v>
      </c>
      <c r="P2928" s="1">
        <v>307</v>
      </c>
      <c r="Q2928" s="1" t="s">
        <v>9510</v>
      </c>
      <c r="R2928">
        <f t="shared" ca="1" si="45"/>
        <v>1</v>
      </c>
      <c r="S2928">
        <f t="shared" ca="1" si="45"/>
        <v>0</v>
      </c>
    </row>
    <row r="2929" spans="1:19" ht="13.2">
      <c r="A2929" s="1" t="s">
        <v>462</v>
      </c>
      <c r="B2929" s="1">
        <v>10</v>
      </c>
      <c r="C2929" s="1" t="str">
        <f ca="1">IFERROR(__xludf.DUMMYFUNCTION("GOOGLETRANSLATE(D2929,""en"",""pt"")"),"Pequeno")</f>
        <v>Pequeno</v>
      </c>
      <c r="D2929" s="3">
        <v>43640</v>
      </c>
      <c r="E2929" s="1">
        <v>7</v>
      </c>
      <c r="F2929" s="2" t="str">
        <f ca="1">IFERROR(__xludf.DUMMYFUNCTION("GOOGLETRANSLATE(I2929,""en"",""pt"")"),"Lassi")</f>
        <v>Lassi</v>
      </c>
      <c r="G2929" s="1" t="s">
        <v>14383</v>
      </c>
      <c r="H2929" s="1" t="s">
        <v>14384</v>
      </c>
      <c r="I2929" s="1" t="str">
        <f ca="1">IFERROR(__xludf.DUMMYFUNCTION("GOOGLETRANSLATE(O2929,""en"",""pt"")"),"14")</f>
        <v>14</v>
      </c>
      <c r="J2929" s="1" t="str">
        <f ca="1">IFERROR(__xludf.DUMMYFUNCTION("GOOGLETRANSLATE(Q2929,""en"",""pt"")"),"Refrigerado")</f>
        <v>Refrigerado</v>
      </c>
      <c r="K2929" s="3">
        <v>43594</v>
      </c>
      <c r="L2929" s="3">
        <v>43608</v>
      </c>
      <c r="M2929" s="1">
        <v>326</v>
      </c>
      <c r="N2929" s="1" t="s">
        <v>6308</v>
      </c>
      <c r="O2929" s="1" t="s">
        <v>14385</v>
      </c>
      <c r="P2929" s="1">
        <v>521</v>
      </c>
      <c r="Q2929" s="1" t="s">
        <v>14386</v>
      </c>
      <c r="R2929">
        <f t="shared" ca="1" si="45"/>
        <v>0</v>
      </c>
      <c r="S2929">
        <f t="shared" ca="1" si="45"/>
        <v>1</v>
      </c>
    </row>
    <row r="2930" spans="1:19" ht="13.2">
      <c r="A2930" s="1" t="s">
        <v>14387</v>
      </c>
      <c r="B2930" s="1">
        <v>96</v>
      </c>
      <c r="C2930" s="1" t="str">
        <f ca="1">IFERROR(__xludf.DUMMYFUNCTION("GOOGLETRANSLATE(D2930,""en"",""pt"")"),"Pequeno")</f>
        <v>Pequeno</v>
      </c>
      <c r="D2930" s="3">
        <v>43974</v>
      </c>
      <c r="E2930" s="1">
        <v>10</v>
      </c>
      <c r="F2930" s="2" t="str">
        <f ca="1">IFERROR(__xludf.DUMMYFUNCTION("GOOGLETRANSLATE(I2930,""en"",""pt"")"),"ghee")</f>
        <v>ghee</v>
      </c>
      <c r="G2930" s="1" t="s">
        <v>14388</v>
      </c>
      <c r="H2930" s="1" t="s">
        <v>3008</v>
      </c>
      <c r="I2930" s="1" t="str">
        <f ca="1">IFERROR(__xludf.DUMMYFUNCTION("GOOGLETRANSLATE(O2930,""en"",""pt"")"),"80")</f>
        <v>80</v>
      </c>
      <c r="J2930" s="1" t="str">
        <f ca="1">IFERROR(__xludf.DUMMYFUNCTION("GOOGLETRANSLATE(Q2930,""en"",""pt"")"),"Ambiente")</f>
        <v>Ambiente</v>
      </c>
      <c r="K2930" s="3">
        <v>43918</v>
      </c>
      <c r="L2930" s="3">
        <v>43998</v>
      </c>
      <c r="M2930" s="1">
        <v>921</v>
      </c>
      <c r="N2930" s="1" t="s">
        <v>7839</v>
      </c>
      <c r="O2930" s="1" t="s">
        <v>14389</v>
      </c>
      <c r="P2930" s="1">
        <v>58</v>
      </c>
      <c r="Q2930" s="1" t="s">
        <v>14390</v>
      </c>
      <c r="R2930">
        <f t="shared" ca="1" si="45"/>
        <v>1</v>
      </c>
      <c r="S2930">
        <f t="shared" ca="1" si="45"/>
        <v>1</v>
      </c>
    </row>
    <row r="2931" spans="1:19" ht="13.2">
      <c r="A2931" s="1" t="s">
        <v>14391</v>
      </c>
      <c r="B2931" s="1">
        <v>42</v>
      </c>
      <c r="C2931" s="1" t="str">
        <f ca="1">IFERROR(__xludf.DUMMYFUNCTION("GOOGLETRANSLATE(D2931,""en"",""pt"")"),"Pequeno")</f>
        <v>Pequeno</v>
      </c>
      <c r="D2931" s="3">
        <v>44161</v>
      </c>
      <c r="E2931" s="1">
        <v>5</v>
      </c>
      <c r="F2931" s="2" t="str">
        <f ca="1">IFERROR(__xludf.DUMMYFUNCTION("GOOGLETRANSLATE(I2931,""en"",""pt"")"),"Sorvete")</f>
        <v>Sorvete</v>
      </c>
      <c r="G2931" s="1" t="s">
        <v>14392</v>
      </c>
      <c r="H2931" s="1" t="s">
        <v>10615</v>
      </c>
      <c r="I2931" s="1" t="str">
        <f ca="1">IFERROR(__xludf.DUMMYFUNCTION("GOOGLETRANSLATE(O2931,""en"",""pt"")"),"30")</f>
        <v>30</v>
      </c>
      <c r="J2931" s="1" t="str">
        <f ca="1">IFERROR(__xludf.DUMMYFUNCTION("GOOGLETRANSLATE(Q2931,""en"",""pt"")"),"Congeladas")</f>
        <v>Congeladas</v>
      </c>
      <c r="K2931" s="3">
        <v>44145</v>
      </c>
      <c r="L2931" s="3">
        <v>44175</v>
      </c>
      <c r="M2931" s="1">
        <v>114</v>
      </c>
      <c r="N2931" s="1" t="s">
        <v>14393</v>
      </c>
      <c r="O2931" s="5">
        <v>1141719</v>
      </c>
      <c r="P2931" s="1">
        <v>777</v>
      </c>
      <c r="Q2931" s="1" t="s">
        <v>7099</v>
      </c>
      <c r="R2931">
        <f t="shared" ca="1" si="45"/>
        <v>1</v>
      </c>
      <c r="S2931">
        <f t="shared" ca="1" si="45"/>
        <v>0</v>
      </c>
    </row>
    <row r="2932" spans="1:19" ht="13.2">
      <c r="A2932" s="1" t="s">
        <v>14394</v>
      </c>
      <c r="B2932" s="1">
        <v>57</v>
      </c>
      <c r="C2932" s="1" t="str">
        <f ca="1">IFERROR(__xludf.DUMMYFUNCTION("GOOGLETRANSLATE(D2932,""en"",""pt"")"),"Médio")</f>
        <v>Médio</v>
      </c>
      <c r="D2932" s="3">
        <v>43485</v>
      </c>
      <c r="E2932" s="1">
        <v>3</v>
      </c>
      <c r="F2932" s="2" t="str">
        <f ca="1">IFERROR(__xludf.DUMMYFUNCTION("GOOGLETRANSLATE(I2932,""en"",""pt"")"),"Queijo")</f>
        <v>Queijo</v>
      </c>
      <c r="G2932" s="1" t="s">
        <v>14395</v>
      </c>
      <c r="H2932" s="1" t="s">
        <v>4735</v>
      </c>
      <c r="I2932" s="1" t="str">
        <f ca="1">IFERROR(__xludf.DUMMYFUNCTION("GOOGLETRANSLATE(O2932,""en"",""pt"")"),"53")</f>
        <v>53</v>
      </c>
      <c r="J2932" s="1" t="str">
        <f ca="1">IFERROR(__xludf.DUMMYFUNCTION("GOOGLETRANSLATE(Q2932,""en"",""pt"")"),"Refrigerado")</f>
        <v>Refrigerado</v>
      </c>
      <c r="K2932" s="3">
        <v>43471</v>
      </c>
      <c r="L2932" s="3">
        <v>43524</v>
      </c>
      <c r="M2932" s="1">
        <v>546</v>
      </c>
      <c r="N2932" s="1" t="s">
        <v>4352</v>
      </c>
      <c r="O2932" s="1" t="s">
        <v>14396</v>
      </c>
      <c r="P2932" s="1">
        <v>440</v>
      </c>
      <c r="Q2932" s="1" t="s">
        <v>4728</v>
      </c>
      <c r="R2932">
        <f t="shared" ca="1" si="45"/>
        <v>0</v>
      </c>
      <c r="S2932">
        <f t="shared" ca="1" si="45"/>
        <v>0</v>
      </c>
    </row>
    <row r="2933" spans="1:19" ht="13.2">
      <c r="A2933" s="1" t="s">
        <v>14397</v>
      </c>
      <c r="B2933" s="1">
        <v>49</v>
      </c>
      <c r="C2933" s="1" t="str">
        <f ca="1">IFERROR(__xludf.DUMMYFUNCTION("GOOGLETRANSLATE(D2933,""en"",""pt"")"),"Grande")</f>
        <v>Grande</v>
      </c>
      <c r="D2933" s="3">
        <v>44449</v>
      </c>
      <c r="E2933" s="1">
        <v>4</v>
      </c>
      <c r="F2933" s="2" t="str">
        <f ca="1">IFERROR(__xludf.DUMMYFUNCTION("GOOGLETRANSLATE(I2933,""en"",""pt"")"),"Iogurte")</f>
        <v>Iogurte</v>
      </c>
      <c r="G2933" s="1" t="s">
        <v>14398</v>
      </c>
      <c r="H2933" s="4">
        <v>45365</v>
      </c>
      <c r="I2933" s="1" t="str">
        <f ca="1">IFERROR(__xludf.DUMMYFUNCTION("GOOGLETRANSLATE(O2933,""en"",""pt"")"),"26")</f>
        <v>26</v>
      </c>
      <c r="J2933" s="1" t="str">
        <f ca="1">IFERROR(__xludf.DUMMYFUNCTION("GOOGLETRANSLATE(Q2933,""en"",""pt"")"),"Refrigerado")</f>
        <v>Refrigerado</v>
      </c>
      <c r="K2933" s="3">
        <v>44400</v>
      </c>
      <c r="L2933" s="3">
        <v>44426</v>
      </c>
      <c r="M2933" s="1">
        <v>283</v>
      </c>
      <c r="N2933" s="1" t="s">
        <v>14399</v>
      </c>
      <c r="O2933" s="1" t="s">
        <v>14400</v>
      </c>
      <c r="P2933" s="1">
        <v>186</v>
      </c>
      <c r="Q2933" s="1" t="s">
        <v>14401</v>
      </c>
      <c r="R2933">
        <f t="shared" ca="1" si="45"/>
        <v>1</v>
      </c>
      <c r="S2933">
        <f t="shared" ca="1" si="45"/>
        <v>0</v>
      </c>
    </row>
    <row r="2934" spans="1:19" ht="13.2">
      <c r="A2934" s="1" t="s">
        <v>7777</v>
      </c>
      <c r="B2934" s="1">
        <v>56</v>
      </c>
      <c r="C2934" s="1" t="str">
        <f ca="1">IFERROR(__xludf.DUMMYFUNCTION("GOOGLETRANSLATE(D2934,""en"",""pt"")"),"Grande")</f>
        <v>Grande</v>
      </c>
      <c r="D2934" s="3">
        <v>44413</v>
      </c>
      <c r="E2934" s="1">
        <v>9</v>
      </c>
      <c r="F2934" s="2" t="str">
        <f ca="1">IFERROR(__xludf.DUMMYFUNCTION("GOOGLETRANSLATE(I2934,""en"",""pt"")"),"Painel")</f>
        <v>Painel</v>
      </c>
      <c r="G2934" s="1" t="s">
        <v>14402</v>
      </c>
      <c r="H2934" s="1" t="s">
        <v>872</v>
      </c>
      <c r="I2934" s="1" t="str">
        <f ca="1">IFERROR(__xludf.DUMMYFUNCTION("GOOGLETRANSLATE(O2934,""en"",""pt"")"),"10")</f>
        <v>10</v>
      </c>
      <c r="J2934" s="1" t="str">
        <f ca="1">IFERROR(__xludf.DUMMYFUNCTION("GOOGLETRANSLATE(Q2934,""en"",""pt"")"),"Refrigerado")</f>
        <v>Refrigerado</v>
      </c>
      <c r="K2934" s="3">
        <v>44411</v>
      </c>
      <c r="L2934" s="3">
        <v>44421</v>
      </c>
      <c r="M2934" s="1">
        <v>47</v>
      </c>
      <c r="N2934" s="1" t="s">
        <v>14403</v>
      </c>
      <c r="O2934" s="5">
        <v>432115</v>
      </c>
      <c r="P2934" s="1">
        <v>411</v>
      </c>
      <c r="Q2934" s="1" t="s">
        <v>14404</v>
      </c>
      <c r="R2934">
        <f t="shared" ca="1" si="45"/>
        <v>1</v>
      </c>
      <c r="S2934">
        <f t="shared" ca="1" si="45"/>
        <v>0</v>
      </c>
    </row>
    <row r="2935" spans="1:19" ht="13.2">
      <c r="A2935" s="1" t="s">
        <v>14405</v>
      </c>
      <c r="B2935" s="1">
        <v>70</v>
      </c>
      <c r="C2935" s="1" t="str">
        <f ca="1">IFERROR(__xludf.DUMMYFUNCTION("GOOGLETRANSLATE(D2935,""en"",""pt"")"),"Médio")</f>
        <v>Médio</v>
      </c>
      <c r="D2935" s="3">
        <v>44352</v>
      </c>
      <c r="E2935" s="1">
        <v>7</v>
      </c>
      <c r="F2935" s="2" t="str">
        <f ca="1">IFERROR(__xludf.DUMMYFUNCTION("GOOGLETRANSLATE(I2935,""en"",""pt"")"),"Lassi")</f>
        <v>Lassi</v>
      </c>
      <c r="G2935" s="1" t="s">
        <v>14406</v>
      </c>
      <c r="H2935" s="1" t="s">
        <v>14407</v>
      </c>
      <c r="I2935" s="1" t="str">
        <f ca="1">IFERROR(__xludf.DUMMYFUNCTION("GOOGLETRANSLATE(O2935,""en"",""pt"")"),"16")</f>
        <v>16</v>
      </c>
      <c r="J2935" s="1" t="str">
        <f ca="1">IFERROR(__xludf.DUMMYFUNCTION("GOOGLETRANSLATE(Q2935,""en"",""pt"")"),"Refrigerado")</f>
        <v>Refrigerado</v>
      </c>
      <c r="K2935" s="3">
        <v>44324</v>
      </c>
      <c r="L2935" s="3">
        <v>44340</v>
      </c>
      <c r="M2935" s="1">
        <v>556</v>
      </c>
      <c r="N2935" s="1" t="s">
        <v>4560</v>
      </c>
      <c r="O2935" s="1" t="s">
        <v>14408</v>
      </c>
      <c r="P2935" s="1">
        <v>142</v>
      </c>
      <c r="Q2935" s="1" t="s">
        <v>12804</v>
      </c>
      <c r="R2935">
        <f t="shared" ca="1" si="45"/>
        <v>1</v>
      </c>
      <c r="S2935">
        <f t="shared" ca="1" si="45"/>
        <v>0</v>
      </c>
    </row>
    <row r="2936" spans="1:19" ht="13.2">
      <c r="A2936" s="1" t="s">
        <v>14409</v>
      </c>
      <c r="B2936" s="1">
        <v>84</v>
      </c>
      <c r="C2936" s="1" t="str">
        <f ca="1">IFERROR(__xludf.DUMMYFUNCTION("GOOGLETRANSLATE(D2936,""en"",""pt"")"),"Pequeno")</f>
        <v>Pequeno</v>
      </c>
      <c r="D2936" s="3">
        <v>43587</v>
      </c>
      <c r="E2936" s="1">
        <v>8</v>
      </c>
      <c r="F2936" s="2" t="str">
        <f ca="1">IFERROR(__xludf.DUMMYFUNCTION("GOOGLETRANSLATE(I2936,""en"",""pt"")"),"Soro de leite coalhado")</f>
        <v>Soro de leite coalhado</v>
      </c>
      <c r="G2936" s="1" t="s">
        <v>14410</v>
      </c>
      <c r="H2936" s="1" t="s">
        <v>14411</v>
      </c>
      <c r="I2936" s="1" t="str">
        <f ca="1">IFERROR(__xludf.DUMMYFUNCTION("GOOGLETRANSLATE(O2936,""en"",""pt"")"),"8")</f>
        <v>8</v>
      </c>
      <c r="J2936" s="1" t="str">
        <f ca="1">IFERROR(__xludf.DUMMYFUNCTION("GOOGLETRANSLATE(Q2936,""en"",""pt"")"),"Refrigerado")</f>
        <v>Refrigerado</v>
      </c>
      <c r="K2936" s="3">
        <v>43549</v>
      </c>
      <c r="L2936" s="3">
        <v>43557</v>
      </c>
      <c r="M2936" s="1">
        <v>70</v>
      </c>
      <c r="N2936" s="1" t="s">
        <v>4334</v>
      </c>
      <c r="O2936" s="5" t="s">
        <v>14412</v>
      </c>
      <c r="P2936" s="1">
        <v>878</v>
      </c>
      <c r="Q2936" s="1" t="s">
        <v>2608</v>
      </c>
      <c r="R2936">
        <f t="shared" ca="1" si="45"/>
        <v>0</v>
      </c>
      <c r="S2936">
        <f t="shared" ca="1" si="45"/>
        <v>0</v>
      </c>
    </row>
    <row r="2937" spans="1:19" ht="13.2">
      <c r="A2937" s="1" t="s">
        <v>14413</v>
      </c>
      <c r="B2937" s="1">
        <v>29</v>
      </c>
      <c r="C2937" s="1" t="str">
        <f ca="1">IFERROR(__xludf.DUMMYFUNCTION("GOOGLETRANSLATE(D2937,""en"",""pt"")"),"Grande")</f>
        <v>Grande</v>
      </c>
      <c r="D2937" s="3">
        <v>43637</v>
      </c>
      <c r="E2937" s="1">
        <v>7</v>
      </c>
      <c r="F2937" s="2" t="str">
        <f ca="1">IFERROR(__xludf.DUMMYFUNCTION("GOOGLETRANSLATE(I2937,""en"",""pt"")"),"Lassi")</f>
        <v>Lassi</v>
      </c>
      <c r="G2937" s="1" t="s">
        <v>14414</v>
      </c>
      <c r="H2937" s="1" t="s">
        <v>966</v>
      </c>
      <c r="I2937" s="1" t="str">
        <f ca="1">IFERROR(__xludf.DUMMYFUNCTION("GOOGLETRANSLATE(O2937,""en"",""pt"")"),"14")</f>
        <v>14</v>
      </c>
      <c r="J2937" s="1" t="str">
        <f ca="1">IFERROR(__xludf.DUMMYFUNCTION("GOOGLETRANSLATE(Q2937,""en"",""pt"")"),"Refrigerado")</f>
        <v>Refrigerado</v>
      </c>
      <c r="K2937" s="3">
        <v>43609</v>
      </c>
      <c r="L2937" s="3">
        <v>43623</v>
      </c>
      <c r="M2937" s="1">
        <v>134</v>
      </c>
      <c r="N2937" s="1" t="s">
        <v>1210</v>
      </c>
      <c r="O2937" s="1" t="s">
        <v>14415</v>
      </c>
      <c r="P2937" s="1">
        <v>52</v>
      </c>
      <c r="Q2937" s="1" t="s">
        <v>14416</v>
      </c>
      <c r="R2937">
        <f t="shared" ca="1" si="45"/>
        <v>0</v>
      </c>
      <c r="S2937">
        <f t="shared" ca="1" si="45"/>
        <v>0</v>
      </c>
    </row>
    <row r="2938" spans="1:19" ht="13.2">
      <c r="A2938" s="1" t="s">
        <v>14417</v>
      </c>
      <c r="B2938" s="1">
        <v>24</v>
      </c>
      <c r="C2938" s="1" t="str">
        <f ca="1">IFERROR(__xludf.DUMMYFUNCTION("GOOGLETRANSLATE(D2938,""en"",""pt"")"),"Médio")</f>
        <v>Médio</v>
      </c>
      <c r="D2938" s="3">
        <v>44578</v>
      </c>
      <c r="E2938" s="1">
        <v>1</v>
      </c>
      <c r="F2938" s="2" t="str">
        <f ca="1">IFERROR(__xludf.DUMMYFUNCTION("GOOGLETRANSLATE(I2938,""en"",""pt"")"),"Leite")</f>
        <v>Leite</v>
      </c>
      <c r="G2938" s="1" t="s">
        <v>14418</v>
      </c>
      <c r="H2938" s="1" t="s">
        <v>9205</v>
      </c>
      <c r="I2938" s="1" t="str">
        <f ca="1">IFERROR(__xludf.DUMMYFUNCTION("GOOGLETRANSLATE(O2938,""en"",""pt"")"),"2")</f>
        <v>2</v>
      </c>
      <c r="J2938" s="1" t="str">
        <f ca="1">IFERROR(__xludf.DUMMYFUNCTION("GOOGLETRANSLATE(Q2938,""en"",""pt"")"),"Pacote de polietileno")</f>
        <v>Pacote de polietileno</v>
      </c>
      <c r="K2938" s="3">
        <v>44528</v>
      </c>
      <c r="L2938" s="3">
        <v>44530</v>
      </c>
      <c r="M2938" s="1">
        <v>107</v>
      </c>
      <c r="N2938" s="1" t="s">
        <v>10816</v>
      </c>
      <c r="O2938" s="1" t="s">
        <v>14419</v>
      </c>
      <c r="P2938" s="1">
        <v>776</v>
      </c>
      <c r="Q2938" s="4">
        <v>45646</v>
      </c>
      <c r="R2938">
        <f t="shared" ca="1" si="45"/>
        <v>1</v>
      </c>
      <c r="S2938">
        <f t="shared" ca="1" si="45"/>
        <v>0</v>
      </c>
    </row>
    <row r="2939" spans="1:19" ht="13.2">
      <c r="A2939" s="1" t="s">
        <v>14420</v>
      </c>
      <c r="B2939" s="1">
        <v>90</v>
      </c>
      <c r="C2939" s="1" t="str">
        <f ca="1">IFERROR(__xludf.DUMMYFUNCTION("GOOGLETRANSLATE(D2939,""en"",""pt"")"),"Médio")</f>
        <v>Médio</v>
      </c>
      <c r="D2939" s="3">
        <v>43917</v>
      </c>
      <c r="E2939" s="1">
        <v>2</v>
      </c>
      <c r="F2939" s="2" t="str">
        <f ca="1">IFERROR(__xludf.DUMMYFUNCTION("GOOGLETRANSLATE(I2939,""en"",""pt"")"),"Manteiga")</f>
        <v>Manteiga</v>
      </c>
      <c r="G2939" s="1" t="s">
        <v>14421</v>
      </c>
      <c r="H2939" s="1" t="s">
        <v>9046</v>
      </c>
      <c r="I2939" s="1" t="str">
        <f ca="1">IFERROR(__xludf.DUMMYFUNCTION("GOOGLETRANSLATE(O2939,""en"",""pt"")"),"32")</f>
        <v>32</v>
      </c>
      <c r="J2939" s="1" t="str">
        <f ca="1">IFERROR(__xludf.DUMMYFUNCTION("GOOGLETRANSLATE(Q2939,""en"",""pt"")"),"Congeladas")</f>
        <v>Congeladas</v>
      </c>
      <c r="K2939" s="3">
        <v>43908</v>
      </c>
      <c r="L2939" s="3">
        <v>43940</v>
      </c>
      <c r="M2939" s="1">
        <v>198</v>
      </c>
      <c r="N2939" s="1" t="s">
        <v>2810</v>
      </c>
      <c r="O2939" s="1" t="s">
        <v>14422</v>
      </c>
      <c r="P2939" s="1">
        <v>259</v>
      </c>
      <c r="Q2939" s="1" t="s">
        <v>14423</v>
      </c>
      <c r="R2939">
        <f t="shared" ca="1" si="45"/>
        <v>1</v>
      </c>
      <c r="S2939">
        <f t="shared" ca="1" si="45"/>
        <v>0</v>
      </c>
    </row>
    <row r="2940" spans="1:19" ht="13.2">
      <c r="A2940" s="1" t="s">
        <v>14424</v>
      </c>
      <c r="B2940" s="1">
        <v>10</v>
      </c>
      <c r="C2940" s="1" t="str">
        <f ca="1">IFERROR(__xludf.DUMMYFUNCTION("GOOGLETRANSLATE(D2940,""en"",""pt"")"),"Grande")</f>
        <v>Grande</v>
      </c>
      <c r="D2940" s="3">
        <v>44870</v>
      </c>
      <c r="E2940" s="1">
        <v>9</v>
      </c>
      <c r="F2940" s="2" t="str">
        <f ca="1">IFERROR(__xludf.DUMMYFUNCTION("GOOGLETRANSLATE(I2940,""en"",""pt"")"),"Painel")</f>
        <v>Painel</v>
      </c>
      <c r="G2940" s="1" t="s">
        <v>14425</v>
      </c>
      <c r="H2940" s="1" t="s">
        <v>13446</v>
      </c>
      <c r="I2940" s="1" t="str">
        <f ca="1">IFERROR(__xludf.DUMMYFUNCTION("GOOGLETRANSLATE(O2940,""en"",""pt"")"),"11")</f>
        <v>11</v>
      </c>
      <c r="J2940" s="1" t="str">
        <f ca="1">IFERROR(__xludf.DUMMYFUNCTION("GOOGLETRANSLATE(Q2940,""en"",""pt"")"),"Refrigerado")</f>
        <v>Refrigerado</v>
      </c>
      <c r="K2940" s="3">
        <v>44869</v>
      </c>
      <c r="L2940" s="3">
        <v>44880</v>
      </c>
      <c r="M2940" s="1">
        <v>68</v>
      </c>
      <c r="N2940" s="1" t="s">
        <v>4919</v>
      </c>
      <c r="O2940" s="1" t="s">
        <v>14426</v>
      </c>
      <c r="P2940" s="1">
        <v>63</v>
      </c>
      <c r="Q2940" s="1" t="s">
        <v>8478</v>
      </c>
      <c r="R2940">
        <f t="shared" ca="1" si="45"/>
        <v>0</v>
      </c>
      <c r="S2940">
        <f t="shared" ca="1" si="45"/>
        <v>0</v>
      </c>
    </row>
    <row r="2941" spans="1:19" ht="13.2">
      <c r="A2941" s="1" t="s">
        <v>5511</v>
      </c>
      <c r="B2941" s="1">
        <v>43</v>
      </c>
      <c r="C2941" s="1" t="str">
        <f ca="1">IFERROR(__xludf.DUMMYFUNCTION("GOOGLETRANSLATE(D2941,""en"",""pt"")"),"Pequeno")</f>
        <v>Pequeno</v>
      </c>
      <c r="D2941" s="3">
        <v>44091</v>
      </c>
      <c r="E2941" s="1">
        <v>5</v>
      </c>
      <c r="F2941" s="2" t="str">
        <f ca="1">IFERROR(__xludf.DUMMYFUNCTION("GOOGLETRANSLATE(I2941,""en"",""pt"")"),"Sorvete")</f>
        <v>Sorvete</v>
      </c>
      <c r="G2941" s="1" t="s">
        <v>14427</v>
      </c>
      <c r="H2941" s="1" t="s">
        <v>14428</v>
      </c>
      <c r="I2941" s="1" t="str">
        <f ca="1">IFERROR(__xludf.DUMMYFUNCTION("GOOGLETRANSLATE(O2941,""en"",""pt"")"),"23")</f>
        <v>23</v>
      </c>
      <c r="J2941" s="1" t="str">
        <f ca="1">IFERROR(__xludf.DUMMYFUNCTION("GOOGLETRANSLATE(Q2941,""en"",""pt"")"),"Congeladas")</f>
        <v>Congeladas</v>
      </c>
      <c r="K2941" s="3">
        <v>44049</v>
      </c>
      <c r="L2941" s="3">
        <v>44072</v>
      </c>
      <c r="M2941" s="1">
        <v>581</v>
      </c>
      <c r="N2941" s="1" t="s">
        <v>8214</v>
      </c>
      <c r="O2941" s="1" t="s">
        <v>14429</v>
      </c>
      <c r="P2941" s="1">
        <v>74</v>
      </c>
      <c r="Q2941" s="1" t="s">
        <v>6747</v>
      </c>
      <c r="R2941">
        <f t="shared" ca="1" si="45"/>
        <v>0</v>
      </c>
      <c r="S2941">
        <f t="shared" ca="1" si="45"/>
        <v>0</v>
      </c>
    </row>
    <row r="2942" spans="1:19" ht="13.2">
      <c r="A2942" s="1" t="s">
        <v>14430</v>
      </c>
      <c r="B2942" s="1">
        <v>94</v>
      </c>
      <c r="C2942" s="1" t="str">
        <f ca="1">IFERROR(__xludf.DUMMYFUNCTION("GOOGLETRANSLATE(D2942,""en"",""pt"")"),"Grande")</f>
        <v>Grande</v>
      </c>
      <c r="D2942" s="3">
        <v>44100</v>
      </c>
      <c r="E2942" s="1">
        <v>9</v>
      </c>
      <c r="F2942" s="2" t="str">
        <f ca="1">IFERROR(__xludf.DUMMYFUNCTION("GOOGLETRANSLATE(I2942,""en"",""pt"")"),"Painel")</f>
        <v>Painel</v>
      </c>
      <c r="G2942" s="1" t="s">
        <v>14431</v>
      </c>
      <c r="H2942" s="1" t="s">
        <v>813</v>
      </c>
      <c r="I2942" s="1" t="str">
        <f ca="1">IFERROR(__xludf.DUMMYFUNCTION("GOOGLETRANSLATE(O2942,""en"",""pt"")"),"13")</f>
        <v>13</v>
      </c>
      <c r="J2942" s="1" t="str">
        <f ca="1">IFERROR(__xludf.DUMMYFUNCTION("GOOGLETRANSLATE(Q2942,""en"",""pt"")"),"Refrigerado")</f>
        <v>Refrigerado</v>
      </c>
      <c r="K2942" s="3">
        <v>44051</v>
      </c>
      <c r="L2942" s="3">
        <v>44064</v>
      </c>
      <c r="M2942" s="1">
        <v>39</v>
      </c>
      <c r="N2942" s="1" t="s">
        <v>164</v>
      </c>
      <c r="O2942" s="1" t="s">
        <v>14432</v>
      </c>
      <c r="P2942" s="1">
        <v>113</v>
      </c>
      <c r="Q2942" s="1" t="s">
        <v>1348</v>
      </c>
      <c r="R2942">
        <f t="shared" ca="1" si="45"/>
        <v>0</v>
      </c>
      <c r="S2942">
        <f t="shared" ca="1" si="45"/>
        <v>1</v>
      </c>
    </row>
    <row r="2943" spans="1:19" ht="13.2">
      <c r="A2943" s="1" t="s">
        <v>14433</v>
      </c>
      <c r="B2943" s="1">
        <v>75</v>
      </c>
      <c r="C2943" s="1" t="str">
        <f ca="1">IFERROR(__xludf.DUMMYFUNCTION("GOOGLETRANSLATE(D2943,""en"",""pt"")"),"Médio")</f>
        <v>Médio</v>
      </c>
      <c r="D2943" s="3">
        <v>43713</v>
      </c>
      <c r="E2943" s="1">
        <v>5</v>
      </c>
      <c r="F2943" s="2" t="str">
        <f ca="1">IFERROR(__xludf.DUMMYFUNCTION("GOOGLETRANSLATE(I2943,""en"",""pt"")"),"Sorvete")</f>
        <v>Sorvete</v>
      </c>
      <c r="G2943" s="1" t="s">
        <v>14434</v>
      </c>
      <c r="H2943" s="1" t="s">
        <v>14435</v>
      </c>
      <c r="I2943" s="1" t="str">
        <f ca="1">IFERROR(__xludf.DUMMYFUNCTION("GOOGLETRANSLATE(O2943,""en"",""pt"")"),"30")</f>
        <v>30</v>
      </c>
      <c r="J2943" s="1" t="str">
        <f ca="1">IFERROR(__xludf.DUMMYFUNCTION("GOOGLETRANSLATE(Q2943,""en"",""pt"")"),"Congeladas")</f>
        <v>Congeladas</v>
      </c>
      <c r="K2943" s="3">
        <v>43686</v>
      </c>
      <c r="L2943" s="3">
        <v>43716</v>
      </c>
      <c r="M2943" s="1">
        <v>61</v>
      </c>
      <c r="N2943" s="1" t="s">
        <v>14436</v>
      </c>
      <c r="O2943" s="1" t="s">
        <v>14437</v>
      </c>
      <c r="P2943" s="1">
        <v>456</v>
      </c>
      <c r="Q2943" s="1" t="s">
        <v>14439</v>
      </c>
      <c r="R2943">
        <f t="shared" ca="1" si="45"/>
        <v>0</v>
      </c>
      <c r="S2943">
        <f t="shared" ca="1" si="45"/>
        <v>1</v>
      </c>
    </row>
    <row r="2944" spans="1:19" ht="13.2">
      <c r="A2944" s="1" t="s">
        <v>2067</v>
      </c>
      <c r="B2944" s="1">
        <v>37</v>
      </c>
      <c r="C2944" s="1" t="str">
        <f ca="1">IFERROR(__xludf.DUMMYFUNCTION("GOOGLETRANSLATE(D2944,""en"",""pt"")"),"Médio")</f>
        <v>Médio</v>
      </c>
      <c r="D2944" s="3">
        <v>43815</v>
      </c>
      <c r="E2944" s="1">
        <v>5</v>
      </c>
      <c r="F2944" s="2" t="str">
        <f ca="1">IFERROR(__xludf.DUMMYFUNCTION("GOOGLETRANSLATE(I2944,""en"",""pt"")"),"Sorvete")</f>
        <v>Sorvete</v>
      </c>
      <c r="G2944" s="1" t="s">
        <v>14440</v>
      </c>
      <c r="H2944" s="1" t="s">
        <v>14441</v>
      </c>
      <c r="I2944" s="1" t="str">
        <f ca="1">IFERROR(__xludf.DUMMYFUNCTION("GOOGLETRANSLATE(O2944,""en"",""pt"")"),"22")</f>
        <v>22</v>
      </c>
      <c r="J2944" s="1" t="str">
        <f ca="1">IFERROR(__xludf.DUMMYFUNCTION("GOOGLETRANSLATE(Q2944,""en"",""pt"")"),"Congeladas")</f>
        <v>Congeladas</v>
      </c>
      <c r="K2944" s="3">
        <v>43775</v>
      </c>
      <c r="L2944" s="3">
        <v>43797</v>
      </c>
      <c r="M2944" s="1">
        <v>329</v>
      </c>
      <c r="N2944" s="1" t="s">
        <v>9898</v>
      </c>
      <c r="O2944" s="1" t="s">
        <v>14442</v>
      </c>
      <c r="P2944" s="1">
        <v>87</v>
      </c>
      <c r="Q2944" s="1" t="s">
        <v>14444</v>
      </c>
      <c r="R2944">
        <f t="shared" ca="1" si="45"/>
        <v>1</v>
      </c>
      <c r="S2944">
        <f t="shared" ca="1" si="45"/>
        <v>0</v>
      </c>
    </row>
    <row r="2945" spans="1:19" ht="13.2">
      <c r="A2945" s="1" t="s">
        <v>14445</v>
      </c>
      <c r="B2945" s="1">
        <v>23</v>
      </c>
      <c r="C2945" s="1" t="str">
        <f ca="1">IFERROR(__xludf.DUMMYFUNCTION("GOOGLETRANSLATE(D2945,""en"",""pt"")"),"Médio")</f>
        <v>Médio</v>
      </c>
      <c r="D2945" s="3">
        <v>44261</v>
      </c>
      <c r="E2945" s="1">
        <v>7</v>
      </c>
      <c r="F2945" s="2" t="str">
        <f ca="1">IFERROR(__xludf.DUMMYFUNCTION("GOOGLETRANSLATE(I2945,""en"",""pt"")"),"Lassi")</f>
        <v>Lassi</v>
      </c>
      <c r="G2945" s="1" t="s">
        <v>14446</v>
      </c>
      <c r="H2945" s="1" t="s">
        <v>2807</v>
      </c>
      <c r="I2945" s="1" t="str">
        <f ca="1">IFERROR(__xludf.DUMMYFUNCTION("GOOGLETRANSLATE(O2945,""en"",""pt"")"),"12")</f>
        <v>12</v>
      </c>
      <c r="J2945" s="1" t="str">
        <f ca="1">IFERROR(__xludf.DUMMYFUNCTION("GOOGLETRANSLATE(Q2945,""en"",""pt"")"),"Refrigerado")</f>
        <v>Refrigerado</v>
      </c>
      <c r="K2945" s="3">
        <v>44235</v>
      </c>
      <c r="L2945" s="3">
        <v>44247</v>
      </c>
      <c r="M2945" s="1">
        <v>409</v>
      </c>
      <c r="N2945" s="1" t="s">
        <v>8045</v>
      </c>
      <c r="O2945" s="1" t="s">
        <v>14447</v>
      </c>
      <c r="P2945" s="1">
        <v>64</v>
      </c>
      <c r="Q2945" s="1" t="s">
        <v>14448</v>
      </c>
      <c r="R2945">
        <f t="shared" ca="1" si="45"/>
        <v>1</v>
      </c>
      <c r="S2945">
        <f t="shared" ca="1" si="45"/>
        <v>0</v>
      </c>
    </row>
    <row r="2946" spans="1:19" ht="13.2">
      <c r="A2946" s="1" t="s">
        <v>14449</v>
      </c>
      <c r="B2946" s="1">
        <v>59</v>
      </c>
      <c r="C2946" s="1" t="str">
        <f ca="1">IFERROR(__xludf.DUMMYFUNCTION("GOOGLETRANSLATE(D2946,""en"",""pt"")"),"Grande")</f>
        <v>Grande</v>
      </c>
      <c r="D2946" s="3">
        <v>44400</v>
      </c>
      <c r="E2946" s="1">
        <v>9</v>
      </c>
      <c r="F2946" s="2" t="str">
        <f ca="1">IFERROR(__xludf.DUMMYFUNCTION("GOOGLETRANSLATE(I2946,""en"",""pt"")"),"Painel")</f>
        <v>Painel</v>
      </c>
      <c r="G2946" s="1" t="s">
        <v>14450</v>
      </c>
      <c r="H2946" s="1" t="s">
        <v>1354</v>
      </c>
      <c r="I2946" s="1" t="str">
        <f ca="1">IFERROR(__xludf.DUMMYFUNCTION("GOOGLETRANSLATE(O2946,""en"",""pt"")"),"14")</f>
        <v>14</v>
      </c>
      <c r="J2946" s="1" t="str">
        <f ca="1">IFERROR(__xludf.DUMMYFUNCTION("GOOGLETRANSLATE(Q2946,""en"",""pt"")"),"Refrigerado")</f>
        <v>Refrigerado</v>
      </c>
      <c r="K2946" s="3">
        <v>44375</v>
      </c>
      <c r="L2946" s="3">
        <v>44389</v>
      </c>
      <c r="M2946" s="1">
        <v>308</v>
      </c>
      <c r="N2946" s="1" t="s">
        <v>6970</v>
      </c>
      <c r="O2946" s="1" t="s">
        <v>14451</v>
      </c>
      <c r="P2946" s="1">
        <v>26</v>
      </c>
      <c r="Q2946" s="1" t="s">
        <v>14452</v>
      </c>
      <c r="R2946">
        <f t="shared" ca="1" si="45"/>
        <v>0</v>
      </c>
      <c r="S2946">
        <f t="shared" ca="1" si="45"/>
        <v>0</v>
      </c>
    </row>
    <row r="2947" spans="1:19" ht="13.2">
      <c r="A2947" s="1" t="s">
        <v>14453</v>
      </c>
      <c r="B2947" s="1">
        <v>21</v>
      </c>
      <c r="C2947" s="1" t="str">
        <f ca="1">IFERROR(__xludf.DUMMYFUNCTION("GOOGLETRANSLATE(D2947,""en"",""pt"")"),"Pequeno")</f>
        <v>Pequeno</v>
      </c>
      <c r="D2947" s="3">
        <v>43745</v>
      </c>
      <c r="E2947" s="1">
        <v>5</v>
      </c>
      <c r="F2947" s="2" t="str">
        <f ca="1">IFERROR(__xludf.DUMMYFUNCTION("GOOGLETRANSLATE(I2947,""en"",""pt"")"),"Sorvete")</f>
        <v>Sorvete</v>
      </c>
      <c r="G2947" s="1" t="s">
        <v>14454</v>
      </c>
      <c r="H2947" s="1" t="s">
        <v>448</v>
      </c>
      <c r="I2947" s="1" t="str">
        <f ca="1">IFERROR(__xludf.DUMMYFUNCTION("GOOGLETRANSLATE(O2947,""en"",""pt"")"),"28")</f>
        <v>28</v>
      </c>
      <c r="J2947" s="1" t="str">
        <f ca="1">IFERROR(__xludf.DUMMYFUNCTION("GOOGLETRANSLATE(Q2947,""en"",""pt"")"),"Congeladas")</f>
        <v>Congeladas</v>
      </c>
      <c r="K2947" s="3">
        <v>43691</v>
      </c>
      <c r="L2947" s="3">
        <v>43719</v>
      </c>
      <c r="M2947" s="1">
        <v>141</v>
      </c>
      <c r="N2947" s="1" t="s">
        <v>1640</v>
      </c>
      <c r="O2947" s="1" t="s">
        <v>14455</v>
      </c>
      <c r="P2947" s="1">
        <v>639</v>
      </c>
      <c r="Q2947" s="1" t="s">
        <v>14457</v>
      </c>
      <c r="R2947">
        <f t="shared" ref="R2947:S3010" ca="1" si="46">RANDBETWEEN(0,1)</f>
        <v>0</v>
      </c>
      <c r="S2947">
        <f t="shared" ca="1" si="46"/>
        <v>0</v>
      </c>
    </row>
    <row r="2948" spans="1:19" ht="13.2">
      <c r="A2948" s="1" t="s">
        <v>14458</v>
      </c>
      <c r="B2948" s="1">
        <v>28</v>
      </c>
      <c r="C2948" s="1" t="str">
        <f ca="1">IFERROR(__xludf.DUMMYFUNCTION("GOOGLETRANSLATE(D2948,""en"",""pt"")"),"Grande")</f>
        <v>Grande</v>
      </c>
      <c r="D2948" s="3">
        <v>43845</v>
      </c>
      <c r="E2948" s="1">
        <v>2</v>
      </c>
      <c r="F2948" s="2" t="str">
        <f ca="1">IFERROR(__xludf.DUMMYFUNCTION("GOOGLETRANSLATE(I2948,""en"",""pt"")"),"Manteiga")</f>
        <v>Manteiga</v>
      </c>
      <c r="G2948" s="1" t="s">
        <v>14459</v>
      </c>
      <c r="H2948" s="1" t="s">
        <v>4447</v>
      </c>
      <c r="I2948" s="1" t="str">
        <f ca="1">IFERROR(__xludf.DUMMYFUNCTION("GOOGLETRANSLATE(O2948,""en"",""pt"")"),"32")</f>
        <v>32</v>
      </c>
      <c r="J2948" s="1" t="str">
        <f ca="1">IFERROR(__xludf.DUMMYFUNCTION("GOOGLETRANSLATE(Q2948,""en"",""pt"")"),"Refrigerado")</f>
        <v>Refrigerado</v>
      </c>
      <c r="K2948" s="3">
        <v>43831</v>
      </c>
      <c r="L2948" s="3">
        <v>43863</v>
      </c>
      <c r="M2948" s="1">
        <v>67</v>
      </c>
      <c r="N2948" s="1" t="s">
        <v>9592</v>
      </c>
      <c r="O2948" s="1" t="s">
        <v>14460</v>
      </c>
      <c r="P2948" s="1">
        <v>869</v>
      </c>
      <c r="Q2948" s="1" t="s">
        <v>14461</v>
      </c>
      <c r="R2948">
        <f t="shared" ca="1" si="46"/>
        <v>1</v>
      </c>
      <c r="S2948">
        <f t="shared" ca="1" si="46"/>
        <v>1</v>
      </c>
    </row>
    <row r="2949" spans="1:19" ht="13.2">
      <c r="A2949" s="1" t="s">
        <v>6042</v>
      </c>
      <c r="B2949" s="1">
        <v>16</v>
      </c>
      <c r="C2949" s="1" t="str">
        <f ca="1">IFERROR(__xludf.DUMMYFUNCTION("GOOGLETRANSLATE(D2949,""en"",""pt"")"),"Pequeno")</f>
        <v>Pequeno</v>
      </c>
      <c r="D2949" s="3">
        <v>43987</v>
      </c>
      <c r="E2949" s="1">
        <v>10</v>
      </c>
      <c r="F2949" s="2" t="str">
        <f ca="1">IFERROR(__xludf.DUMMYFUNCTION("GOOGLETRANSLATE(I2949,""en"",""pt"")"),"ghee")</f>
        <v>ghee</v>
      </c>
      <c r="G2949" s="1" t="s">
        <v>14462</v>
      </c>
      <c r="H2949" s="1" t="s">
        <v>14463</v>
      </c>
      <c r="I2949" s="1" t="str">
        <f ca="1">IFERROR(__xludf.DUMMYFUNCTION("GOOGLETRANSLATE(O2949,""en"",""pt"")"),"76")</f>
        <v>76</v>
      </c>
      <c r="J2949" s="1" t="str">
        <f ca="1">IFERROR(__xludf.DUMMYFUNCTION("GOOGLETRANSLATE(Q2949,""en"",""pt"")"),"Ambiente")</f>
        <v>Ambiente</v>
      </c>
      <c r="K2949" s="3">
        <v>43961</v>
      </c>
      <c r="L2949" s="3">
        <v>44037</v>
      </c>
      <c r="M2949" s="1">
        <v>177</v>
      </c>
      <c r="N2949" s="1" t="s">
        <v>14464</v>
      </c>
      <c r="O2949" s="1" t="s">
        <v>14465</v>
      </c>
      <c r="P2949" s="1">
        <v>64</v>
      </c>
      <c r="Q2949" s="1" t="s">
        <v>14466</v>
      </c>
      <c r="R2949">
        <f t="shared" ca="1" si="46"/>
        <v>0</v>
      </c>
      <c r="S2949">
        <f t="shared" ca="1" si="46"/>
        <v>0</v>
      </c>
    </row>
    <row r="2950" spans="1:19" ht="13.2">
      <c r="A2950" s="1" t="s">
        <v>14467</v>
      </c>
      <c r="B2950" s="1">
        <v>64</v>
      </c>
      <c r="C2950" s="1" t="str">
        <f ca="1">IFERROR(__xludf.DUMMYFUNCTION("GOOGLETRANSLATE(D2950,""en"",""pt"")"),"Pequeno")</f>
        <v>Pequeno</v>
      </c>
      <c r="D2950" s="3">
        <v>44242</v>
      </c>
      <c r="E2950" s="1">
        <v>6</v>
      </c>
      <c r="F2950" s="2" t="str">
        <f ca="1">IFERROR(__xludf.DUMMYFUNCTION("GOOGLETRANSLATE(I2950,""en"",""pt"")"),"Coalhada")</f>
        <v>Coalhada</v>
      </c>
      <c r="G2950" s="1" t="s">
        <v>14468</v>
      </c>
      <c r="H2950" s="1" t="s">
        <v>14404</v>
      </c>
      <c r="I2950" s="1" t="str">
        <f ca="1">IFERROR(__xludf.DUMMYFUNCTION("GOOGLETRANSLATE(O2950,""en"",""pt"")"),"6")</f>
        <v>6</v>
      </c>
      <c r="J2950" s="1" t="str">
        <f ca="1">IFERROR(__xludf.DUMMYFUNCTION("GOOGLETRANSLATE(Q2950,""en"",""pt"")"),"Refrigerado")</f>
        <v>Refrigerado</v>
      </c>
      <c r="K2950" s="3">
        <v>44234</v>
      </c>
      <c r="L2950" s="3">
        <v>44240</v>
      </c>
      <c r="M2950" s="1">
        <v>99</v>
      </c>
      <c r="N2950" s="1" t="s">
        <v>7243</v>
      </c>
      <c r="O2950" s="1" t="s">
        <v>14469</v>
      </c>
      <c r="P2950" s="1">
        <v>320</v>
      </c>
      <c r="Q2950" s="1" t="s">
        <v>14470</v>
      </c>
      <c r="R2950">
        <f t="shared" ca="1" si="46"/>
        <v>1</v>
      </c>
      <c r="S2950">
        <f t="shared" ca="1" si="46"/>
        <v>0</v>
      </c>
    </row>
    <row r="2951" spans="1:19" ht="13.2">
      <c r="A2951" s="1" t="s">
        <v>14471</v>
      </c>
      <c r="B2951" s="1">
        <v>87</v>
      </c>
      <c r="C2951" s="1" t="str">
        <f ca="1">IFERROR(__xludf.DUMMYFUNCTION("GOOGLETRANSLATE(D2951,""en"",""pt"")"),"Médio")</f>
        <v>Médio</v>
      </c>
      <c r="D2951" s="3">
        <v>43514</v>
      </c>
      <c r="E2951" s="1">
        <v>5</v>
      </c>
      <c r="F2951" s="2" t="str">
        <f ca="1">IFERROR(__xludf.DUMMYFUNCTION("GOOGLETRANSLATE(I2951,""en"",""pt"")"),"Sorvete")</f>
        <v>Sorvete</v>
      </c>
      <c r="G2951" s="1" t="s">
        <v>9965</v>
      </c>
      <c r="H2951" s="1" t="s">
        <v>11350</v>
      </c>
      <c r="I2951" s="1" t="str">
        <f ca="1">IFERROR(__xludf.DUMMYFUNCTION("GOOGLETRANSLATE(O2951,""en"",""pt"")"),"27")</f>
        <v>27</v>
      </c>
      <c r="J2951" s="1" t="str">
        <f ca="1">IFERROR(__xludf.DUMMYFUNCTION("GOOGLETRANSLATE(Q2951,""en"",""pt"")"),"Congeladas")</f>
        <v>Congeladas</v>
      </c>
      <c r="K2951" s="3">
        <v>43494</v>
      </c>
      <c r="L2951" s="3">
        <v>43521</v>
      </c>
      <c r="M2951" s="1">
        <v>53</v>
      </c>
      <c r="N2951" s="1" t="s">
        <v>5579</v>
      </c>
      <c r="O2951" s="7">
        <v>258409</v>
      </c>
      <c r="P2951" s="1">
        <v>23</v>
      </c>
      <c r="Q2951" s="1" t="s">
        <v>14472</v>
      </c>
      <c r="R2951">
        <f t="shared" ca="1" si="46"/>
        <v>1</v>
      </c>
      <c r="S2951">
        <f t="shared" ca="1" si="46"/>
        <v>0</v>
      </c>
    </row>
    <row r="2952" spans="1:19" ht="13.2">
      <c r="A2952" s="1" t="s">
        <v>14473</v>
      </c>
      <c r="B2952" s="1">
        <v>20</v>
      </c>
      <c r="C2952" s="1" t="str">
        <f ca="1">IFERROR(__xludf.DUMMYFUNCTION("GOOGLETRANSLATE(D2952,""en"",""pt"")"),"Pequeno")</f>
        <v>Pequeno</v>
      </c>
      <c r="D2952" s="3">
        <v>43871</v>
      </c>
      <c r="E2952" s="1">
        <v>4</v>
      </c>
      <c r="F2952" s="2" t="str">
        <f ca="1">IFERROR(__xludf.DUMMYFUNCTION("GOOGLETRANSLATE(I2952,""en"",""pt"")"),"Iogurte")</f>
        <v>Iogurte</v>
      </c>
      <c r="G2952" s="1" t="s">
        <v>14474</v>
      </c>
      <c r="H2952" s="1" t="s">
        <v>6030</v>
      </c>
      <c r="I2952" s="1" t="str">
        <f ca="1">IFERROR(__xludf.DUMMYFUNCTION("GOOGLETRANSLATE(O2952,""en"",""pt"")"),"29")</f>
        <v>29</v>
      </c>
      <c r="J2952" s="1" t="str">
        <f ca="1">IFERROR(__xludf.DUMMYFUNCTION("GOOGLETRANSLATE(Q2952,""en"",""pt"")"),"Congeladas")</f>
        <v>Congeladas</v>
      </c>
      <c r="K2952" s="3">
        <v>43862</v>
      </c>
      <c r="L2952" s="3">
        <v>43891</v>
      </c>
      <c r="M2952" s="1">
        <v>501</v>
      </c>
      <c r="N2952" s="1" t="s">
        <v>2478</v>
      </c>
      <c r="O2952" s="1" t="s">
        <v>14475</v>
      </c>
      <c r="P2952" s="1">
        <v>168</v>
      </c>
      <c r="Q2952" s="1" t="s">
        <v>3281</v>
      </c>
      <c r="R2952">
        <f t="shared" ca="1" si="46"/>
        <v>1</v>
      </c>
      <c r="S2952">
        <f t="shared" ca="1" si="46"/>
        <v>1</v>
      </c>
    </row>
    <row r="2953" spans="1:19" ht="13.2">
      <c r="A2953" s="1" t="s">
        <v>14476</v>
      </c>
      <c r="B2953" s="1">
        <v>73</v>
      </c>
      <c r="C2953" s="1" t="str">
        <f ca="1">IFERROR(__xludf.DUMMYFUNCTION("GOOGLETRANSLATE(D2953,""en"",""pt"")"),"Pequeno")</f>
        <v>Pequeno</v>
      </c>
      <c r="D2953" s="3">
        <v>43573</v>
      </c>
      <c r="E2953" s="1">
        <v>8</v>
      </c>
      <c r="F2953" s="2" t="str">
        <f ca="1">IFERROR(__xludf.DUMMYFUNCTION("GOOGLETRANSLATE(I2953,""en"",""pt"")"),"Soro de leite coalhado")</f>
        <v>Soro de leite coalhado</v>
      </c>
      <c r="G2953" s="1" t="s">
        <v>5755</v>
      </c>
      <c r="H2953" s="1" t="s">
        <v>3289</v>
      </c>
      <c r="I2953" s="1" t="str">
        <f ca="1">IFERROR(__xludf.DUMMYFUNCTION("GOOGLETRANSLATE(O2953,""en"",""pt"")"),"12")</f>
        <v>12</v>
      </c>
      <c r="J2953" s="1" t="str">
        <f ca="1">IFERROR(__xludf.DUMMYFUNCTION("GOOGLETRANSLATE(Q2953,""en"",""pt"")"),"Refrigerado")</f>
        <v>Refrigerado</v>
      </c>
      <c r="K2953" s="3">
        <v>43525</v>
      </c>
      <c r="L2953" s="3">
        <v>43537</v>
      </c>
      <c r="M2953" s="1">
        <v>611</v>
      </c>
      <c r="N2953" s="1" t="s">
        <v>9862</v>
      </c>
      <c r="O2953" s="1" t="s">
        <v>14477</v>
      </c>
      <c r="P2953" s="1">
        <v>32</v>
      </c>
      <c r="Q2953" s="1" t="s">
        <v>14478</v>
      </c>
      <c r="R2953">
        <f t="shared" ca="1" si="46"/>
        <v>0</v>
      </c>
      <c r="S2953">
        <f t="shared" ca="1" si="46"/>
        <v>0</v>
      </c>
    </row>
    <row r="2954" spans="1:19" ht="13.2">
      <c r="A2954" s="1" t="s">
        <v>14479</v>
      </c>
      <c r="B2954" s="1">
        <v>64</v>
      </c>
      <c r="C2954" s="1" t="str">
        <f ca="1">IFERROR(__xludf.DUMMYFUNCTION("GOOGLETRANSLATE(D2954,""en"",""pt"")"),"Pequeno")</f>
        <v>Pequeno</v>
      </c>
      <c r="D2954" s="3">
        <v>44448</v>
      </c>
      <c r="E2954" s="1">
        <v>6</v>
      </c>
      <c r="F2954" s="2" t="str">
        <f ca="1">IFERROR(__xludf.DUMMYFUNCTION("GOOGLETRANSLATE(I2954,""en"",""pt"")"),"Coalhada")</f>
        <v>Coalhada</v>
      </c>
      <c r="G2954" s="1" t="s">
        <v>14480</v>
      </c>
      <c r="H2954" s="1" t="s">
        <v>5247</v>
      </c>
      <c r="I2954" s="1" t="str">
        <f ca="1">IFERROR(__xludf.DUMMYFUNCTION("GOOGLETRANSLATE(O2954,""en"",""pt"")"),"5")</f>
        <v>5</v>
      </c>
      <c r="J2954" s="1" t="str">
        <f ca="1">IFERROR(__xludf.DUMMYFUNCTION("GOOGLETRANSLATE(Q2954,""en"",""pt"")"),"Refrigerado")</f>
        <v>Refrigerado</v>
      </c>
      <c r="K2954" s="3">
        <v>44438</v>
      </c>
      <c r="L2954" s="3">
        <v>44443</v>
      </c>
      <c r="M2954" s="1">
        <v>90</v>
      </c>
      <c r="N2954" s="1" t="s">
        <v>14481</v>
      </c>
      <c r="O2954" s="5">
        <v>473234</v>
      </c>
      <c r="P2954" s="1">
        <v>288</v>
      </c>
      <c r="Q2954" s="1" t="s">
        <v>14482</v>
      </c>
      <c r="R2954">
        <f t="shared" ca="1" si="46"/>
        <v>0</v>
      </c>
      <c r="S2954">
        <f t="shared" ca="1" si="46"/>
        <v>0</v>
      </c>
    </row>
    <row r="2955" spans="1:19" ht="13.2">
      <c r="A2955" s="1" t="s">
        <v>14483</v>
      </c>
      <c r="B2955" s="1">
        <v>46</v>
      </c>
      <c r="C2955" s="1" t="str">
        <f ca="1">IFERROR(__xludf.DUMMYFUNCTION("GOOGLETRANSLATE(D2955,""en"",""pt"")"),"Pequeno")</f>
        <v>Pequeno</v>
      </c>
      <c r="D2955" s="3">
        <v>44090</v>
      </c>
      <c r="E2955" s="1">
        <v>3</v>
      </c>
      <c r="F2955" s="2" t="str">
        <f ca="1">IFERROR(__xludf.DUMMYFUNCTION("GOOGLETRANSLATE(I2955,""en"",""pt"")"),"Queijo")</f>
        <v>Queijo</v>
      </c>
      <c r="G2955" s="1" t="s">
        <v>14484</v>
      </c>
      <c r="H2955" s="1" t="s">
        <v>2974</v>
      </c>
      <c r="I2955" s="1" t="str">
        <f ca="1">IFERROR(__xludf.DUMMYFUNCTION("GOOGLETRANSLATE(O2955,""en"",""pt"")"),"73")</f>
        <v>73</v>
      </c>
      <c r="J2955" s="1" t="str">
        <f ca="1">IFERROR(__xludf.DUMMYFUNCTION("GOOGLETRANSLATE(Q2955,""en"",""pt"")"),"Refrigerado")</f>
        <v>Refrigerado</v>
      </c>
      <c r="K2955" s="3">
        <v>44072</v>
      </c>
      <c r="L2955" s="3">
        <v>44145</v>
      </c>
      <c r="M2955" s="1">
        <v>6</v>
      </c>
      <c r="N2955" s="1" t="s">
        <v>10368</v>
      </c>
      <c r="O2955" s="1" t="s">
        <v>14485</v>
      </c>
      <c r="P2955" s="1">
        <v>163</v>
      </c>
      <c r="Q2955" s="1" t="s">
        <v>14486</v>
      </c>
      <c r="R2955">
        <f t="shared" ca="1" si="46"/>
        <v>0</v>
      </c>
      <c r="S2955">
        <f t="shared" ca="1" si="46"/>
        <v>0</v>
      </c>
    </row>
    <row r="2956" spans="1:19" ht="13.2">
      <c r="A2956" s="1" t="s">
        <v>14487</v>
      </c>
      <c r="B2956" s="1">
        <v>11</v>
      </c>
      <c r="C2956" s="1" t="str">
        <f ca="1">IFERROR(__xludf.DUMMYFUNCTION("GOOGLETRANSLATE(D2956,""en"",""pt"")"),"Médio")</f>
        <v>Médio</v>
      </c>
      <c r="D2956" s="3">
        <v>43806</v>
      </c>
      <c r="E2956" s="1">
        <v>6</v>
      </c>
      <c r="F2956" s="2" t="str">
        <f ca="1">IFERROR(__xludf.DUMMYFUNCTION("GOOGLETRANSLATE(I2956,""en"",""pt"")"),"Coalhada")</f>
        <v>Coalhada</v>
      </c>
      <c r="G2956" s="1" t="s">
        <v>12547</v>
      </c>
      <c r="H2956" s="1" t="s">
        <v>9990</v>
      </c>
      <c r="I2956" s="1" t="str">
        <f ca="1">IFERROR(__xludf.DUMMYFUNCTION("GOOGLETRANSLATE(O2956,""en"",""pt"")"),"7")</f>
        <v>7</v>
      </c>
      <c r="J2956" s="1" t="str">
        <f ca="1">IFERROR(__xludf.DUMMYFUNCTION("GOOGLETRANSLATE(Q2956,""en"",""pt"")"),"Refrigerado")</f>
        <v>Refrigerado</v>
      </c>
      <c r="K2956" s="3">
        <v>43797</v>
      </c>
      <c r="L2956" s="3">
        <v>43804</v>
      </c>
      <c r="M2956" s="1">
        <v>119</v>
      </c>
      <c r="N2956" s="1" t="s">
        <v>1248</v>
      </c>
      <c r="O2956" s="1" t="s">
        <v>14488</v>
      </c>
      <c r="P2956" s="1">
        <v>102</v>
      </c>
      <c r="Q2956" s="1" t="s">
        <v>14489</v>
      </c>
      <c r="R2956">
        <f t="shared" ca="1" si="46"/>
        <v>0</v>
      </c>
      <c r="S2956">
        <f t="shared" ca="1" si="46"/>
        <v>0</v>
      </c>
    </row>
    <row r="2957" spans="1:19" ht="13.2">
      <c r="A2957" s="1" t="s">
        <v>14490</v>
      </c>
      <c r="B2957" s="1">
        <v>56</v>
      </c>
      <c r="C2957" s="1" t="str">
        <f ca="1">IFERROR(__xludf.DUMMYFUNCTION("GOOGLETRANSLATE(D2957,""en"",""pt"")"),"Grande")</f>
        <v>Grande</v>
      </c>
      <c r="D2957" s="3">
        <v>44102</v>
      </c>
      <c r="E2957" s="1">
        <v>4</v>
      </c>
      <c r="F2957" s="2" t="str">
        <f ca="1">IFERROR(__xludf.DUMMYFUNCTION("GOOGLETRANSLATE(I2957,""en"",""pt"")"),"Iogurte")</f>
        <v>Iogurte</v>
      </c>
      <c r="G2957" s="1" t="s">
        <v>14491</v>
      </c>
      <c r="H2957" s="1" t="s">
        <v>5499</v>
      </c>
      <c r="I2957" s="1" t="str">
        <f ca="1">IFERROR(__xludf.DUMMYFUNCTION("GOOGLETRANSLATE(O2957,""en"",""pt"")"),"28")</f>
        <v>28</v>
      </c>
      <c r="J2957" s="1" t="str">
        <f ca="1">IFERROR(__xludf.DUMMYFUNCTION("GOOGLETRANSLATE(Q2957,""en"",""pt"")"),"Refrigerado")</f>
        <v>Refrigerado</v>
      </c>
      <c r="K2957" s="3">
        <v>44092</v>
      </c>
      <c r="L2957" s="3">
        <v>44120</v>
      </c>
      <c r="M2957" s="1">
        <v>558</v>
      </c>
      <c r="N2957" s="1" t="s">
        <v>14492</v>
      </c>
      <c r="O2957" s="1" t="s">
        <v>14493</v>
      </c>
      <c r="P2957" s="1">
        <v>244</v>
      </c>
      <c r="Q2957" s="1" t="s">
        <v>14494</v>
      </c>
      <c r="R2957">
        <f t="shared" ca="1" si="46"/>
        <v>0</v>
      </c>
      <c r="S2957">
        <f t="shared" ca="1" si="46"/>
        <v>0</v>
      </c>
    </row>
    <row r="2958" spans="1:19" ht="13.2">
      <c r="A2958" s="1" t="s">
        <v>14495</v>
      </c>
      <c r="B2958" s="1">
        <v>63</v>
      </c>
      <c r="C2958" s="1" t="str">
        <f ca="1">IFERROR(__xludf.DUMMYFUNCTION("GOOGLETRANSLATE(D2958,""en"",""pt"")"),"Médio")</f>
        <v>Médio</v>
      </c>
      <c r="D2958" s="3">
        <v>44452</v>
      </c>
      <c r="E2958" s="1">
        <v>5</v>
      </c>
      <c r="F2958" s="2" t="str">
        <f ca="1">IFERROR(__xludf.DUMMYFUNCTION("GOOGLETRANSLATE(I2958,""en"",""pt"")"),"Sorvete")</f>
        <v>Sorvete</v>
      </c>
      <c r="G2958" s="1" t="s">
        <v>14496</v>
      </c>
      <c r="H2958" s="1" t="s">
        <v>14497</v>
      </c>
      <c r="I2958" s="1" t="str">
        <f ca="1">IFERROR(__xludf.DUMMYFUNCTION("GOOGLETRANSLATE(O2958,""en"",""pt"")"),"23")</f>
        <v>23</v>
      </c>
      <c r="J2958" s="1" t="str">
        <f ca="1">IFERROR(__xludf.DUMMYFUNCTION("GOOGLETRANSLATE(Q2958,""en"",""pt"")"),"Congeladas")</f>
        <v>Congeladas</v>
      </c>
      <c r="K2958" s="3">
        <v>44419</v>
      </c>
      <c r="L2958" s="3">
        <v>44442</v>
      </c>
      <c r="M2958" s="1">
        <v>712</v>
      </c>
      <c r="N2958" s="1" t="s">
        <v>14498</v>
      </c>
      <c r="O2958" s="1" t="s">
        <v>14499</v>
      </c>
      <c r="P2958" s="1">
        <v>250</v>
      </c>
      <c r="Q2958" s="1" t="s">
        <v>2610</v>
      </c>
      <c r="R2958">
        <f t="shared" ca="1" si="46"/>
        <v>0</v>
      </c>
      <c r="S2958">
        <f t="shared" ca="1" si="46"/>
        <v>1</v>
      </c>
    </row>
    <row r="2959" spans="1:19" ht="13.2">
      <c r="A2959" s="1" t="s">
        <v>14500</v>
      </c>
      <c r="B2959" s="1">
        <v>98</v>
      </c>
      <c r="C2959" s="1" t="str">
        <f ca="1">IFERROR(__xludf.DUMMYFUNCTION("GOOGLETRANSLATE(D2959,""en"",""pt"")"),"Pequeno")</f>
        <v>Pequeno</v>
      </c>
      <c r="D2959" s="3">
        <v>44066</v>
      </c>
      <c r="E2959" s="1">
        <v>10</v>
      </c>
      <c r="F2959" s="2" t="str">
        <f ca="1">IFERROR(__xludf.DUMMYFUNCTION("GOOGLETRANSLATE(I2959,""en"",""pt"")"),"ghee")</f>
        <v>ghee</v>
      </c>
      <c r="G2959" s="1" t="s">
        <v>14501</v>
      </c>
      <c r="H2959" s="1" t="s">
        <v>5564</v>
      </c>
      <c r="I2959" s="1" t="str">
        <f ca="1">IFERROR(__xludf.DUMMYFUNCTION("GOOGLETRANSLATE(O2959,""en"",""pt"")"),"66")</f>
        <v>66</v>
      </c>
      <c r="J2959" s="1" t="str">
        <f ca="1">IFERROR(__xludf.DUMMYFUNCTION("GOOGLETRANSLATE(Q2959,""en"",""pt"")"),"Ambiente")</f>
        <v>Ambiente</v>
      </c>
      <c r="K2959" s="3">
        <v>44013</v>
      </c>
      <c r="L2959" s="3">
        <v>44079</v>
      </c>
      <c r="M2959" s="1">
        <v>930</v>
      </c>
      <c r="N2959" s="1" t="s">
        <v>8535</v>
      </c>
      <c r="O2959" s="1" t="s">
        <v>14502</v>
      </c>
      <c r="P2959" s="1">
        <v>50</v>
      </c>
      <c r="Q2959" s="1" t="s">
        <v>14503</v>
      </c>
      <c r="R2959">
        <f t="shared" ca="1" si="46"/>
        <v>1</v>
      </c>
      <c r="S2959">
        <f t="shared" ca="1" si="46"/>
        <v>1</v>
      </c>
    </row>
    <row r="2960" spans="1:19" ht="13.2">
      <c r="A2960" s="1" t="s">
        <v>5330</v>
      </c>
      <c r="B2960" s="1">
        <v>88</v>
      </c>
      <c r="C2960" s="1" t="str">
        <f ca="1">IFERROR(__xludf.DUMMYFUNCTION("GOOGLETRANSLATE(D2960,""en"",""pt"")"),"Médio")</f>
        <v>Médio</v>
      </c>
      <c r="D2960" s="3">
        <v>44913</v>
      </c>
      <c r="E2960" s="1">
        <v>2</v>
      </c>
      <c r="F2960" s="2" t="str">
        <f ca="1">IFERROR(__xludf.DUMMYFUNCTION("GOOGLETRANSLATE(I2960,""en"",""pt"")"),"Manteiga")</f>
        <v>Manteiga</v>
      </c>
      <c r="G2960" s="1" t="s">
        <v>14504</v>
      </c>
      <c r="H2960" s="1" t="s">
        <v>14505</v>
      </c>
      <c r="I2960" s="1" t="str">
        <f ca="1">IFERROR(__xludf.DUMMYFUNCTION("GOOGLETRANSLATE(O2960,""en"",""pt"")"),"37")</f>
        <v>37</v>
      </c>
      <c r="J2960" s="1" t="str">
        <f ca="1">IFERROR(__xludf.DUMMYFUNCTION("GOOGLETRANSLATE(Q2960,""en"",""pt"")"),"Congeladas")</f>
        <v>Congeladas</v>
      </c>
      <c r="K2960" s="3">
        <v>44906</v>
      </c>
      <c r="L2960" s="3">
        <v>44943</v>
      </c>
      <c r="M2960" s="1">
        <v>153</v>
      </c>
      <c r="N2960" s="1" t="s">
        <v>14506</v>
      </c>
      <c r="O2960" s="1" t="s">
        <v>14507</v>
      </c>
      <c r="P2960" s="1">
        <v>331</v>
      </c>
      <c r="Q2960" s="1" t="s">
        <v>14508</v>
      </c>
      <c r="R2960">
        <f t="shared" ca="1" si="46"/>
        <v>1</v>
      </c>
      <c r="S2960">
        <f t="shared" ca="1" si="46"/>
        <v>0</v>
      </c>
    </row>
    <row r="2961" spans="1:19" ht="13.2">
      <c r="A2961" s="1" t="s">
        <v>14509</v>
      </c>
      <c r="B2961" s="1">
        <v>86</v>
      </c>
      <c r="C2961" s="1" t="str">
        <f ca="1">IFERROR(__xludf.DUMMYFUNCTION("GOOGLETRANSLATE(D2961,""en"",""pt"")"),"Grande")</f>
        <v>Grande</v>
      </c>
      <c r="D2961" s="3">
        <v>44355</v>
      </c>
      <c r="E2961" s="1">
        <v>2</v>
      </c>
      <c r="F2961" s="2" t="str">
        <f ca="1">IFERROR(__xludf.DUMMYFUNCTION("GOOGLETRANSLATE(I2961,""en"",""pt"")"),"Manteiga")</f>
        <v>Manteiga</v>
      </c>
      <c r="G2961" s="1" t="s">
        <v>14510</v>
      </c>
      <c r="H2961" s="1" t="s">
        <v>10724</v>
      </c>
      <c r="I2961" s="1" t="str">
        <f ca="1">IFERROR(__xludf.DUMMYFUNCTION("GOOGLETRANSLATE(O2961,""en"",""pt"")"),"35")</f>
        <v>35</v>
      </c>
      <c r="J2961" s="1" t="str">
        <f ca="1">IFERROR(__xludf.DUMMYFUNCTION("GOOGLETRANSLATE(Q2961,""en"",""pt"")"),"Congeladas")</f>
        <v>Congeladas</v>
      </c>
      <c r="K2961" s="3">
        <v>44323</v>
      </c>
      <c r="L2961" s="3">
        <v>44358</v>
      </c>
      <c r="M2961" s="1">
        <v>201</v>
      </c>
      <c r="N2961" s="1" t="s">
        <v>8781</v>
      </c>
      <c r="O2961" s="1" t="s">
        <v>14511</v>
      </c>
      <c r="P2961" s="1">
        <v>253</v>
      </c>
      <c r="Q2961" s="1" t="s">
        <v>14512</v>
      </c>
      <c r="R2961">
        <f t="shared" ca="1" si="46"/>
        <v>1</v>
      </c>
      <c r="S2961">
        <f t="shared" ca="1" si="46"/>
        <v>0</v>
      </c>
    </row>
    <row r="2962" spans="1:19" ht="13.2">
      <c r="A2962" s="1" t="s">
        <v>284</v>
      </c>
      <c r="B2962" s="1">
        <v>52</v>
      </c>
      <c r="C2962" s="1" t="str">
        <f ca="1">IFERROR(__xludf.DUMMYFUNCTION("GOOGLETRANSLATE(D2962,""en"",""pt"")"),"Médio")</f>
        <v>Médio</v>
      </c>
      <c r="D2962" s="3">
        <v>43491</v>
      </c>
      <c r="E2962" s="1">
        <v>3</v>
      </c>
      <c r="F2962" s="2" t="str">
        <f ca="1">IFERROR(__xludf.DUMMYFUNCTION("GOOGLETRANSLATE(I2962,""en"",""pt"")"),"Queijo")</f>
        <v>Queijo</v>
      </c>
      <c r="G2962" s="1" t="s">
        <v>14513</v>
      </c>
      <c r="H2962" s="1" t="s">
        <v>1254</v>
      </c>
      <c r="I2962" s="1" t="str">
        <f ca="1">IFERROR(__xludf.DUMMYFUNCTION("GOOGLETRANSLATE(O2962,""en"",""pt"")"),"52")</f>
        <v>52</v>
      </c>
      <c r="J2962" s="1" t="str">
        <f ca="1">IFERROR(__xludf.DUMMYFUNCTION("GOOGLETRANSLATE(Q2962,""en"",""pt"")"),"Refrigerado")</f>
        <v>Refrigerado</v>
      </c>
      <c r="K2962" s="3">
        <v>43462</v>
      </c>
      <c r="L2962" s="3">
        <v>43514</v>
      </c>
      <c r="M2962" s="1">
        <v>287</v>
      </c>
      <c r="N2962" s="1" t="s">
        <v>2878</v>
      </c>
      <c r="O2962" s="1" t="s">
        <v>14514</v>
      </c>
      <c r="P2962" s="1">
        <v>72</v>
      </c>
      <c r="Q2962" s="1" t="s">
        <v>14515</v>
      </c>
      <c r="R2962">
        <f t="shared" ca="1" si="46"/>
        <v>1</v>
      </c>
      <c r="S2962">
        <f t="shared" ca="1" si="46"/>
        <v>1</v>
      </c>
    </row>
    <row r="2963" spans="1:19" ht="13.2">
      <c r="A2963" s="1" t="s">
        <v>192</v>
      </c>
      <c r="B2963" s="1">
        <v>64</v>
      </c>
      <c r="C2963" s="1" t="str">
        <f ca="1">IFERROR(__xludf.DUMMYFUNCTION("GOOGLETRANSLATE(D2963,""en"",""pt"")"),"Médio")</f>
        <v>Médio</v>
      </c>
      <c r="D2963" s="3">
        <v>44095</v>
      </c>
      <c r="E2963" s="1">
        <v>6</v>
      </c>
      <c r="F2963" s="2" t="str">
        <f ca="1">IFERROR(__xludf.DUMMYFUNCTION("GOOGLETRANSLATE(I2963,""en"",""pt"")"),"Coalhada")</f>
        <v>Coalhada</v>
      </c>
      <c r="G2963" s="1" t="s">
        <v>14516</v>
      </c>
      <c r="H2963" s="1" t="s">
        <v>7527</v>
      </c>
      <c r="I2963" s="1" t="str">
        <f ca="1">IFERROR(__xludf.DUMMYFUNCTION("GOOGLETRANSLATE(O2963,""en"",""pt"")"),"7")</f>
        <v>7</v>
      </c>
      <c r="J2963" s="1" t="str">
        <f ca="1">IFERROR(__xludf.DUMMYFUNCTION("GOOGLETRANSLATE(Q2963,""en"",""pt"")"),"Refrigerado")</f>
        <v>Refrigerado</v>
      </c>
      <c r="K2963" s="3">
        <v>44077</v>
      </c>
      <c r="L2963" s="3">
        <v>44084</v>
      </c>
      <c r="M2963" s="1">
        <v>432</v>
      </c>
      <c r="N2963" s="1" t="s">
        <v>14517</v>
      </c>
      <c r="O2963" s="1" t="s">
        <v>14518</v>
      </c>
      <c r="P2963" s="1">
        <v>144</v>
      </c>
      <c r="Q2963" s="1" t="s">
        <v>14519</v>
      </c>
      <c r="R2963">
        <f t="shared" ca="1" si="46"/>
        <v>0</v>
      </c>
      <c r="S2963">
        <f t="shared" ca="1" si="46"/>
        <v>0</v>
      </c>
    </row>
    <row r="2964" spans="1:19" ht="13.2">
      <c r="A2964" s="1" t="s">
        <v>14520</v>
      </c>
      <c r="B2964" s="1">
        <v>10</v>
      </c>
      <c r="C2964" s="1" t="str">
        <f ca="1">IFERROR(__xludf.DUMMYFUNCTION("GOOGLETRANSLATE(D2964,""en"",""pt"")"),"Médio")</f>
        <v>Médio</v>
      </c>
      <c r="D2964" s="3">
        <v>44331</v>
      </c>
      <c r="E2964" s="1">
        <v>8</v>
      </c>
      <c r="F2964" s="2" t="str">
        <f ca="1">IFERROR(__xludf.DUMMYFUNCTION("GOOGLETRANSLATE(I2964,""en"",""pt"")"),"Soro de leite coalhado")</f>
        <v>Soro de leite coalhado</v>
      </c>
      <c r="G2964" s="1" t="s">
        <v>14521</v>
      </c>
      <c r="H2964" s="1" t="s">
        <v>14522</v>
      </c>
      <c r="I2964" s="1" t="str">
        <f ca="1">IFERROR(__xludf.DUMMYFUNCTION("GOOGLETRANSLATE(O2964,""en"",""pt"")"),"7")</f>
        <v>7</v>
      </c>
      <c r="J2964" s="1" t="str">
        <f ca="1">IFERROR(__xludf.DUMMYFUNCTION("GOOGLETRANSLATE(Q2964,""en"",""pt"")"),"Refrigerado")</f>
        <v>Refrigerado</v>
      </c>
      <c r="K2964" s="3">
        <v>44309</v>
      </c>
      <c r="L2964" s="3">
        <v>44316</v>
      </c>
      <c r="M2964" s="1">
        <v>87</v>
      </c>
      <c r="N2964" s="1" t="s">
        <v>9214</v>
      </c>
      <c r="O2964" s="1" t="s">
        <v>14523</v>
      </c>
      <c r="P2964" s="1">
        <v>161</v>
      </c>
      <c r="Q2964" s="1" t="s">
        <v>3459</v>
      </c>
      <c r="R2964">
        <f t="shared" ca="1" si="46"/>
        <v>0</v>
      </c>
      <c r="S2964">
        <f t="shared" ca="1" si="46"/>
        <v>1</v>
      </c>
    </row>
    <row r="2965" spans="1:19" ht="13.2">
      <c r="A2965" s="1" t="s">
        <v>14524</v>
      </c>
      <c r="B2965" s="1">
        <v>44</v>
      </c>
      <c r="C2965" s="1" t="str">
        <f ca="1">IFERROR(__xludf.DUMMYFUNCTION("GOOGLETRANSLATE(D2965,""en"",""pt"")"),"Grande")</f>
        <v>Grande</v>
      </c>
      <c r="D2965" s="3">
        <v>44385</v>
      </c>
      <c r="E2965" s="1">
        <v>5</v>
      </c>
      <c r="F2965" s="2" t="str">
        <f ca="1">IFERROR(__xludf.DUMMYFUNCTION("GOOGLETRANSLATE(I2965,""en"",""pt"")"),"Sorvete")</f>
        <v>Sorvete</v>
      </c>
      <c r="G2965" s="1" t="s">
        <v>14525</v>
      </c>
      <c r="H2965" s="1" t="s">
        <v>14526</v>
      </c>
      <c r="I2965" s="1" t="str">
        <f ca="1">IFERROR(__xludf.DUMMYFUNCTION("GOOGLETRANSLATE(O2965,""en"",""pt"")"),"29")</f>
        <v>29</v>
      </c>
      <c r="J2965" s="1" t="str">
        <f ca="1">IFERROR(__xludf.DUMMYFUNCTION("GOOGLETRANSLATE(Q2965,""en"",""pt"")"),"Congeladas")</f>
        <v>Congeladas</v>
      </c>
      <c r="K2965" s="3">
        <v>44326</v>
      </c>
      <c r="L2965" s="3">
        <v>44355</v>
      </c>
      <c r="M2965" s="1">
        <v>135</v>
      </c>
      <c r="N2965" s="1" t="s">
        <v>6006</v>
      </c>
      <c r="O2965" s="1" t="s">
        <v>14527</v>
      </c>
      <c r="P2965" s="1">
        <v>243</v>
      </c>
      <c r="Q2965" s="1" t="s">
        <v>14529</v>
      </c>
      <c r="R2965">
        <f t="shared" ca="1" si="46"/>
        <v>0</v>
      </c>
      <c r="S2965">
        <f t="shared" ca="1" si="46"/>
        <v>0</v>
      </c>
    </row>
    <row r="2966" spans="1:19" ht="13.2">
      <c r="A2966" s="1" t="s">
        <v>14530</v>
      </c>
      <c r="B2966" s="1">
        <v>53</v>
      </c>
      <c r="C2966" s="1" t="str">
        <f ca="1">IFERROR(__xludf.DUMMYFUNCTION("GOOGLETRANSLATE(D2966,""en"",""pt"")"),"Médio")</f>
        <v>Médio</v>
      </c>
      <c r="D2966" s="3">
        <v>44562</v>
      </c>
      <c r="E2966" s="1">
        <v>5</v>
      </c>
      <c r="F2966" s="2" t="str">
        <f ca="1">IFERROR(__xludf.DUMMYFUNCTION("GOOGLETRANSLATE(I2966,""en"",""pt"")"),"Sorvete")</f>
        <v>Sorvete</v>
      </c>
      <c r="G2966" s="1" t="s">
        <v>13255</v>
      </c>
      <c r="H2966" s="6">
        <v>45460</v>
      </c>
      <c r="I2966" s="1" t="str">
        <f ca="1">IFERROR(__xludf.DUMMYFUNCTION("GOOGLETRANSLATE(O2966,""en"",""pt"")"),"28")</f>
        <v>28</v>
      </c>
      <c r="J2966" s="1" t="str">
        <f ca="1">IFERROR(__xludf.DUMMYFUNCTION("GOOGLETRANSLATE(Q2966,""en"",""pt"")"),"Congeladas")</f>
        <v>Congeladas</v>
      </c>
      <c r="K2966" s="3">
        <v>44516</v>
      </c>
      <c r="L2966" s="3">
        <v>44544</v>
      </c>
      <c r="M2966" s="1">
        <v>92</v>
      </c>
      <c r="N2966" s="4">
        <v>45433</v>
      </c>
      <c r="O2966" s="1" t="s">
        <v>14531</v>
      </c>
      <c r="P2966" s="1">
        <v>54</v>
      </c>
      <c r="Q2966" s="1" t="s">
        <v>14532</v>
      </c>
      <c r="R2966">
        <f t="shared" ca="1" si="46"/>
        <v>0</v>
      </c>
      <c r="S2966">
        <f t="shared" ca="1" si="46"/>
        <v>1</v>
      </c>
    </row>
    <row r="2967" spans="1:19" ht="13.2">
      <c r="A2967" s="1" t="s">
        <v>14533</v>
      </c>
      <c r="B2967" s="1">
        <v>23</v>
      </c>
      <c r="C2967" s="1" t="str">
        <f ca="1">IFERROR(__xludf.DUMMYFUNCTION("GOOGLETRANSLATE(D2967,""en"",""pt"")"),"Grande")</f>
        <v>Grande</v>
      </c>
      <c r="D2967" s="3">
        <v>44472</v>
      </c>
      <c r="E2967" s="1">
        <v>8</v>
      </c>
      <c r="F2967" s="2" t="str">
        <f ca="1">IFERROR(__xludf.DUMMYFUNCTION("GOOGLETRANSLATE(I2967,""en"",""pt"")"),"Soro de leite coalhado")</f>
        <v>Soro de leite coalhado</v>
      </c>
      <c r="G2967" s="1" t="s">
        <v>14534</v>
      </c>
      <c r="H2967" s="6">
        <v>45484</v>
      </c>
      <c r="I2967" s="1" t="str">
        <f ca="1">IFERROR(__xludf.DUMMYFUNCTION("GOOGLETRANSLATE(O2967,""en"",""pt"")"),"9")</f>
        <v>9</v>
      </c>
      <c r="J2967" s="1" t="str">
        <f ca="1">IFERROR(__xludf.DUMMYFUNCTION("GOOGLETRANSLATE(Q2967,""en"",""pt"")"),"Refrigerado")</f>
        <v>Refrigerado</v>
      </c>
      <c r="K2967" s="3">
        <v>44445</v>
      </c>
      <c r="L2967" s="3">
        <v>44454</v>
      </c>
      <c r="M2967" s="1">
        <v>31</v>
      </c>
      <c r="N2967" s="1" t="s">
        <v>12144</v>
      </c>
      <c r="O2967" s="1" t="s">
        <v>13490</v>
      </c>
      <c r="P2967" s="1">
        <v>628</v>
      </c>
      <c r="Q2967" s="1" t="s">
        <v>14535</v>
      </c>
      <c r="R2967">
        <f t="shared" ca="1" si="46"/>
        <v>0</v>
      </c>
      <c r="S2967">
        <f t="shared" ca="1" si="46"/>
        <v>1</v>
      </c>
    </row>
    <row r="2968" spans="1:19" ht="13.2">
      <c r="A2968" s="1" t="s">
        <v>14536</v>
      </c>
      <c r="B2968" s="1">
        <v>32</v>
      </c>
      <c r="C2968" s="1" t="str">
        <f ca="1">IFERROR(__xludf.DUMMYFUNCTION("GOOGLETRANSLATE(D2968,""en"",""pt"")"),"Médio")</f>
        <v>Médio</v>
      </c>
      <c r="D2968" s="3">
        <v>44886</v>
      </c>
      <c r="E2968" s="1">
        <v>8</v>
      </c>
      <c r="F2968" s="2" t="str">
        <f ca="1">IFERROR(__xludf.DUMMYFUNCTION("GOOGLETRANSLATE(I2968,""en"",""pt"")"),"Soro de leite coalhado")</f>
        <v>Soro de leite coalhado</v>
      </c>
      <c r="G2968" s="1" t="s">
        <v>9536</v>
      </c>
      <c r="H2968" s="1" t="s">
        <v>2737</v>
      </c>
      <c r="I2968" s="1" t="str">
        <f ca="1">IFERROR(__xludf.DUMMYFUNCTION("GOOGLETRANSLATE(O2968,""en"",""pt"")"),"9")</f>
        <v>9</v>
      </c>
      <c r="J2968" s="1" t="str">
        <f ca="1">IFERROR(__xludf.DUMMYFUNCTION("GOOGLETRANSLATE(Q2968,""en"",""pt"")"),"Refrigerado")</f>
        <v>Refrigerado</v>
      </c>
      <c r="K2968" s="3">
        <v>44862</v>
      </c>
      <c r="L2968" s="3">
        <v>44871</v>
      </c>
      <c r="M2968" s="1">
        <v>17</v>
      </c>
      <c r="N2968" s="1" t="s">
        <v>2443</v>
      </c>
      <c r="O2968" s="1" t="s">
        <v>14537</v>
      </c>
      <c r="P2968" s="1">
        <v>406</v>
      </c>
      <c r="Q2968" s="1" t="s">
        <v>14538</v>
      </c>
      <c r="R2968">
        <f t="shared" ca="1" si="46"/>
        <v>1</v>
      </c>
      <c r="S2968">
        <f t="shared" ca="1" si="46"/>
        <v>0</v>
      </c>
    </row>
    <row r="2969" spans="1:19" ht="13.2">
      <c r="A2969" s="1" t="s">
        <v>14539</v>
      </c>
      <c r="B2969" s="1">
        <v>80</v>
      </c>
      <c r="C2969" s="1" t="str">
        <f ca="1">IFERROR(__xludf.DUMMYFUNCTION("GOOGLETRANSLATE(D2969,""en"",""pt"")"),"Médio")</f>
        <v>Médio</v>
      </c>
      <c r="D2969" s="3">
        <v>44352</v>
      </c>
      <c r="E2969" s="1">
        <v>3</v>
      </c>
      <c r="F2969" s="2" t="str">
        <f ca="1">IFERROR(__xludf.DUMMYFUNCTION("GOOGLETRANSLATE(I2969,""en"",""pt"")"),"Queijo")</f>
        <v>Queijo</v>
      </c>
      <c r="G2969" s="1" t="s">
        <v>9139</v>
      </c>
      <c r="H2969" s="1" t="s">
        <v>3177</v>
      </c>
      <c r="I2969" s="1" t="str">
        <f ca="1">IFERROR(__xludf.DUMMYFUNCTION("GOOGLETRANSLATE(O2969,""en"",""pt"")"),"49")</f>
        <v>49</v>
      </c>
      <c r="J2969" s="1" t="str">
        <f ca="1">IFERROR(__xludf.DUMMYFUNCTION("GOOGLETRANSLATE(Q2969,""en"",""pt"")"),"Congeladas")</f>
        <v>Congeladas</v>
      </c>
      <c r="K2969" s="3">
        <v>44322</v>
      </c>
      <c r="L2969" s="3">
        <v>44371</v>
      </c>
      <c r="M2969" s="1">
        <v>256</v>
      </c>
      <c r="N2969" s="1" t="s">
        <v>4996</v>
      </c>
      <c r="O2969" s="1" t="s">
        <v>14540</v>
      </c>
      <c r="P2969" s="1">
        <v>260</v>
      </c>
      <c r="Q2969" s="1" t="s">
        <v>9264</v>
      </c>
      <c r="R2969">
        <f t="shared" ca="1" si="46"/>
        <v>1</v>
      </c>
      <c r="S2969">
        <f t="shared" ca="1" si="46"/>
        <v>0</v>
      </c>
    </row>
    <row r="2970" spans="1:19" ht="13.2">
      <c r="A2970" s="1" t="s">
        <v>14541</v>
      </c>
      <c r="B2970" s="1">
        <v>44</v>
      </c>
      <c r="C2970" s="1" t="str">
        <f ca="1">IFERROR(__xludf.DUMMYFUNCTION("GOOGLETRANSLATE(D2970,""en"",""pt"")"),"Pequeno")</f>
        <v>Pequeno</v>
      </c>
      <c r="D2970" s="3">
        <v>44555</v>
      </c>
      <c r="E2970" s="1">
        <v>10</v>
      </c>
      <c r="F2970" s="2" t="str">
        <f ca="1">IFERROR(__xludf.DUMMYFUNCTION("GOOGLETRANSLATE(I2970,""en"",""pt"")"),"ghee")</f>
        <v>ghee</v>
      </c>
      <c r="G2970" s="1" t="s">
        <v>14542</v>
      </c>
      <c r="H2970" s="1" t="s">
        <v>6108</v>
      </c>
      <c r="I2970" s="1" t="str">
        <f ca="1">IFERROR(__xludf.DUMMYFUNCTION("GOOGLETRANSLATE(O2970,""en"",""pt"")"),"76")</f>
        <v>76</v>
      </c>
      <c r="J2970" s="1" t="str">
        <f ca="1">IFERROR(__xludf.DUMMYFUNCTION("GOOGLETRANSLATE(Q2970,""en"",""pt"")"),"Ambiente")</f>
        <v>Ambiente</v>
      </c>
      <c r="K2970" s="3">
        <v>44519</v>
      </c>
      <c r="L2970" s="3">
        <v>44595</v>
      </c>
      <c r="M2970" s="1">
        <v>371</v>
      </c>
      <c r="N2970" s="1" t="s">
        <v>14543</v>
      </c>
      <c r="O2970" s="1" t="s">
        <v>14544</v>
      </c>
      <c r="P2970" s="1">
        <v>309</v>
      </c>
      <c r="Q2970" s="1" t="s">
        <v>14545</v>
      </c>
      <c r="R2970">
        <f t="shared" ca="1" si="46"/>
        <v>1</v>
      </c>
      <c r="S2970">
        <f t="shared" ca="1" si="46"/>
        <v>1</v>
      </c>
    </row>
    <row r="2971" spans="1:19" ht="13.2">
      <c r="A2971" s="1" t="s">
        <v>14546</v>
      </c>
      <c r="B2971" s="1">
        <v>66</v>
      </c>
      <c r="C2971" s="1" t="str">
        <f ca="1">IFERROR(__xludf.DUMMYFUNCTION("GOOGLETRANSLATE(D2971,""en"",""pt"")"),"Médio")</f>
        <v>Médio</v>
      </c>
      <c r="D2971" s="3">
        <v>44796</v>
      </c>
      <c r="E2971" s="1">
        <v>5</v>
      </c>
      <c r="F2971" s="2" t="str">
        <f ca="1">IFERROR(__xludf.DUMMYFUNCTION("GOOGLETRANSLATE(I2971,""en"",""pt"")"),"Sorvete")</f>
        <v>Sorvete</v>
      </c>
      <c r="G2971" s="1" t="s">
        <v>14547</v>
      </c>
      <c r="H2971" s="1" t="s">
        <v>804</v>
      </c>
      <c r="I2971" s="1" t="str">
        <f ca="1">IFERROR(__xludf.DUMMYFUNCTION("GOOGLETRANSLATE(O2971,""en"",""pt"")"),"25")</f>
        <v>25</v>
      </c>
      <c r="J2971" s="1" t="str">
        <f ca="1">IFERROR(__xludf.DUMMYFUNCTION("GOOGLETRANSLATE(Q2971,""en"",""pt"")"),"Congeladas")</f>
        <v>Congeladas</v>
      </c>
      <c r="K2971" s="3">
        <v>44750</v>
      </c>
      <c r="L2971" s="3">
        <v>44775</v>
      </c>
      <c r="M2971" s="1">
        <v>47</v>
      </c>
      <c r="N2971" s="1" t="s">
        <v>1225</v>
      </c>
      <c r="O2971" s="1" t="s">
        <v>14548</v>
      </c>
      <c r="P2971" s="1">
        <v>581</v>
      </c>
      <c r="Q2971" s="1" t="s">
        <v>14549</v>
      </c>
      <c r="R2971">
        <f t="shared" ca="1" si="46"/>
        <v>0</v>
      </c>
      <c r="S2971">
        <f t="shared" ca="1" si="46"/>
        <v>1</v>
      </c>
    </row>
    <row r="2972" spans="1:19" ht="13.2">
      <c r="A2972" s="1" t="s">
        <v>14550</v>
      </c>
      <c r="B2972" s="1">
        <v>71</v>
      </c>
      <c r="C2972" s="1" t="str">
        <f ca="1">IFERROR(__xludf.DUMMYFUNCTION("GOOGLETRANSLATE(D2972,""en"",""pt"")"),"Pequeno")</f>
        <v>Pequeno</v>
      </c>
      <c r="D2972" s="3">
        <v>44850</v>
      </c>
      <c r="E2972" s="1">
        <v>2</v>
      </c>
      <c r="F2972" s="2" t="str">
        <f ca="1">IFERROR(__xludf.DUMMYFUNCTION("GOOGLETRANSLATE(I2972,""en"",""pt"")"),"Manteiga")</f>
        <v>Manteiga</v>
      </c>
      <c r="G2972" s="1" t="s">
        <v>14551</v>
      </c>
      <c r="H2972" s="1" t="s">
        <v>2973</v>
      </c>
      <c r="I2972" s="1" t="str">
        <f ca="1">IFERROR(__xludf.DUMMYFUNCTION("GOOGLETRANSLATE(O2972,""en"",""pt"")"),"38")</f>
        <v>38</v>
      </c>
      <c r="J2972" s="1" t="str">
        <f ca="1">IFERROR(__xludf.DUMMYFUNCTION("GOOGLETRANSLATE(Q2972,""en"",""pt"")"),"Refrigerado")</f>
        <v>Refrigerado</v>
      </c>
      <c r="K2972" s="3">
        <v>44802</v>
      </c>
      <c r="L2972" s="3">
        <v>44840</v>
      </c>
      <c r="M2972" s="1">
        <v>583</v>
      </c>
      <c r="N2972" s="1" t="s">
        <v>4184</v>
      </c>
      <c r="O2972" s="1" t="s">
        <v>14552</v>
      </c>
      <c r="P2972" s="1">
        <v>36</v>
      </c>
      <c r="Q2972" s="1" t="s">
        <v>4975</v>
      </c>
      <c r="R2972">
        <f t="shared" ca="1" si="46"/>
        <v>0</v>
      </c>
      <c r="S2972">
        <f t="shared" ca="1" si="46"/>
        <v>1</v>
      </c>
    </row>
    <row r="2973" spans="1:19" ht="13.2">
      <c r="A2973" s="1" t="s">
        <v>14553</v>
      </c>
      <c r="B2973" s="1">
        <v>75</v>
      </c>
      <c r="C2973" s="1" t="str">
        <f ca="1">IFERROR(__xludf.DUMMYFUNCTION("GOOGLETRANSLATE(D2973,""en"",""pt"")"),"Médio")</f>
        <v>Médio</v>
      </c>
      <c r="D2973" s="3">
        <v>44465</v>
      </c>
      <c r="E2973" s="1">
        <v>4</v>
      </c>
      <c r="F2973" s="2" t="str">
        <f ca="1">IFERROR(__xludf.DUMMYFUNCTION("GOOGLETRANSLATE(I2973,""en"",""pt"")"),"Iogurte")</f>
        <v>Iogurte</v>
      </c>
      <c r="G2973" s="1" t="s">
        <v>14554</v>
      </c>
      <c r="H2973" s="1" t="s">
        <v>926</v>
      </c>
      <c r="I2973" s="1" t="str">
        <f ca="1">IFERROR(__xludf.DUMMYFUNCTION("GOOGLETRANSLATE(O2973,""en"",""pt"")"),"27")</f>
        <v>27</v>
      </c>
      <c r="J2973" s="1" t="str">
        <f ca="1">IFERROR(__xludf.DUMMYFUNCTION("GOOGLETRANSLATE(Q2973,""en"",""pt"")"),"Congeladas")</f>
        <v>Congeladas</v>
      </c>
      <c r="K2973" s="3">
        <v>44426</v>
      </c>
      <c r="L2973" s="3">
        <v>44453</v>
      </c>
      <c r="M2973" s="1">
        <v>284</v>
      </c>
      <c r="N2973" s="1" t="s">
        <v>9811</v>
      </c>
      <c r="O2973" s="1" t="s">
        <v>14555</v>
      </c>
      <c r="P2973" s="1">
        <v>273</v>
      </c>
      <c r="Q2973" s="1" t="s">
        <v>14556</v>
      </c>
      <c r="R2973">
        <f t="shared" ca="1" si="46"/>
        <v>0</v>
      </c>
      <c r="S2973">
        <f t="shared" ca="1" si="46"/>
        <v>0</v>
      </c>
    </row>
    <row r="2974" spans="1:19" ht="13.2">
      <c r="A2974" s="1" t="s">
        <v>14557</v>
      </c>
      <c r="B2974" s="1">
        <v>30</v>
      </c>
      <c r="C2974" s="1" t="str">
        <f ca="1">IFERROR(__xludf.DUMMYFUNCTION("GOOGLETRANSLATE(D2974,""en"",""pt"")"),"Médio")</f>
        <v>Médio</v>
      </c>
      <c r="D2974" s="3">
        <v>43916</v>
      </c>
      <c r="E2974" s="1">
        <v>4</v>
      </c>
      <c r="F2974" s="2" t="str">
        <f ca="1">IFERROR(__xludf.DUMMYFUNCTION("GOOGLETRANSLATE(I2974,""en"",""pt"")"),"Iogurte")</f>
        <v>Iogurte</v>
      </c>
      <c r="G2974" s="1" t="s">
        <v>14558</v>
      </c>
      <c r="H2974" s="1" t="s">
        <v>543</v>
      </c>
      <c r="I2974" s="1" t="str">
        <f ca="1">IFERROR(__xludf.DUMMYFUNCTION("GOOGLETRANSLATE(O2974,""en"",""pt"")"),"26")</f>
        <v>26</v>
      </c>
      <c r="J2974" s="1" t="str">
        <f ca="1">IFERROR(__xludf.DUMMYFUNCTION("GOOGLETRANSLATE(Q2974,""en"",""pt"")"),"Refrigerado")</f>
        <v>Refrigerado</v>
      </c>
      <c r="K2974" s="3">
        <v>43874</v>
      </c>
      <c r="L2974" s="3">
        <v>43900</v>
      </c>
      <c r="M2974" s="1">
        <v>122</v>
      </c>
      <c r="N2974" s="1" t="s">
        <v>6675</v>
      </c>
      <c r="O2974" s="1" t="s">
        <v>14559</v>
      </c>
      <c r="P2974" s="1">
        <v>96</v>
      </c>
      <c r="Q2974" s="1" t="s">
        <v>8248</v>
      </c>
      <c r="R2974">
        <f t="shared" ca="1" si="46"/>
        <v>1</v>
      </c>
      <c r="S2974">
        <f t="shared" ca="1" si="46"/>
        <v>1</v>
      </c>
    </row>
    <row r="2975" spans="1:19" ht="13.2">
      <c r="A2975" s="1" t="s">
        <v>14560</v>
      </c>
      <c r="B2975" s="1">
        <v>31</v>
      </c>
      <c r="C2975" s="1" t="str">
        <f ca="1">IFERROR(__xludf.DUMMYFUNCTION("GOOGLETRANSLATE(D2975,""en"",""pt"")"),"Grande")</f>
        <v>Grande</v>
      </c>
      <c r="D2975" s="3">
        <v>43881</v>
      </c>
      <c r="E2975" s="1">
        <v>1</v>
      </c>
      <c r="F2975" s="2" t="str">
        <f ca="1">IFERROR(__xludf.DUMMYFUNCTION("GOOGLETRANSLATE(I2975,""en"",""pt"")"),"Leite")</f>
        <v>Leite</v>
      </c>
      <c r="G2975" s="1" t="s">
        <v>14561</v>
      </c>
      <c r="H2975" s="1" t="s">
        <v>8006</v>
      </c>
      <c r="I2975" s="1" t="str">
        <f ca="1">IFERROR(__xludf.DUMMYFUNCTION("GOOGLETRANSLATE(O2975,""en"",""pt"")"),"29")</f>
        <v>29</v>
      </c>
      <c r="J2975" s="1" t="str">
        <f ca="1">IFERROR(__xludf.DUMMYFUNCTION("GOOGLETRANSLATE(Q2975,""en"",""pt"")"),"Pacote Tetra")</f>
        <v>Pacote Tetra</v>
      </c>
      <c r="K2975" s="3">
        <v>43825</v>
      </c>
      <c r="L2975" s="3">
        <v>43854</v>
      </c>
      <c r="M2975" s="1">
        <v>677</v>
      </c>
      <c r="N2975" s="1" t="s">
        <v>5400</v>
      </c>
      <c r="O2975" s="1" t="s">
        <v>14562</v>
      </c>
      <c r="P2975" s="1">
        <v>234</v>
      </c>
      <c r="Q2975" s="1" t="s">
        <v>14563</v>
      </c>
      <c r="R2975">
        <f t="shared" ca="1" si="46"/>
        <v>0</v>
      </c>
      <c r="S2975">
        <f t="shared" ca="1" si="46"/>
        <v>0</v>
      </c>
    </row>
    <row r="2976" spans="1:19" ht="13.2">
      <c r="A2976" s="1" t="s">
        <v>14564</v>
      </c>
      <c r="B2976" s="1">
        <v>64</v>
      </c>
      <c r="C2976" s="1" t="str">
        <f ca="1">IFERROR(__xludf.DUMMYFUNCTION("GOOGLETRANSLATE(D2976,""en"",""pt"")"),"Grande")</f>
        <v>Grande</v>
      </c>
      <c r="D2976" s="3">
        <v>44816</v>
      </c>
      <c r="E2976" s="1">
        <v>2</v>
      </c>
      <c r="F2976" s="2" t="str">
        <f ca="1">IFERROR(__xludf.DUMMYFUNCTION("GOOGLETRANSLATE(I2976,""en"",""pt"")"),"Manteiga")</f>
        <v>Manteiga</v>
      </c>
      <c r="G2976" s="1" t="s">
        <v>1107</v>
      </c>
      <c r="H2976" s="1" t="s">
        <v>8054</v>
      </c>
      <c r="I2976" s="1" t="str">
        <f ca="1">IFERROR(__xludf.DUMMYFUNCTION("GOOGLETRANSLATE(O2976,""en"",""pt"")"),"30")</f>
        <v>30</v>
      </c>
      <c r="J2976" s="1" t="str">
        <f ca="1">IFERROR(__xludf.DUMMYFUNCTION("GOOGLETRANSLATE(Q2976,""en"",""pt"")"),"Congeladas")</f>
        <v>Congeladas</v>
      </c>
      <c r="K2976" s="3">
        <v>44795</v>
      </c>
      <c r="L2976" s="3">
        <v>44825</v>
      </c>
      <c r="M2976" s="1">
        <v>30</v>
      </c>
      <c r="N2976" s="1" t="s">
        <v>14565</v>
      </c>
      <c r="O2976" s="1" t="s">
        <v>14566</v>
      </c>
      <c r="P2976" s="1">
        <v>83</v>
      </c>
      <c r="Q2976" s="1" t="s">
        <v>14567</v>
      </c>
      <c r="R2976">
        <f t="shared" ca="1" si="46"/>
        <v>1</v>
      </c>
      <c r="S2976">
        <f t="shared" ca="1" si="46"/>
        <v>1</v>
      </c>
    </row>
    <row r="2977" spans="1:19" ht="13.2">
      <c r="A2977" s="1" t="s">
        <v>14568</v>
      </c>
      <c r="B2977" s="1">
        <v>52</v>
      </c>
      <c r="C2977" s="1" t="str">
        <f ca="1">IFERROR(__xludf.DUMMYFUNCTION("GOOGLETRANSLATE(D2977,""en"",""pt"")"),"Grande")</f>
        <v>Grande</v>
      </c>
      <c r="D2977" s="3">
        <v>44727</v>
      </c>
      <c r="E2977" s="1">
        <v>1</v>
      </c>
      <c r="F2977" s="2" t="str">
        <f ca="1">IFERROR(__xludf.DUMMYFUNCTION("GOOGLETRANSLATE(I2977,""en"",""pt"")"),"Leite")</f>
        <v>Leite</v>
      </c>
      <c r="G2977" s="1" t="s">
        <v>14569</v>
      </c>
      <c r="H2977" s="1" t="s">
        <v>14570</v>
      </c>
      <c r="I2977" s="1" t="str">
        <f ca="1">IFERROR(__xludf.DUMMYFUNCTION("GOOGLETRANSLATE(O2977,""en"",""pt"")"),"1")</f>
        <v>1</v>
      </c>
      <c r="J2977" s="1" t="str">
        <f ca="1">IFERROR(__xludf.DUMMYFUNCTION("GOOGLETRANSLATE(Q2977,""en"",""pt"")"),"Pacote de polietileno")</f>
        <v>Pacote de polietileno</v>
      </c>
      <c r="K2977" s="3">
        <v>44713</v>
      </c>
      <c r="L2977" s="3">
        <v>44714</v>
      </c>
      <c r="M2977" s="1">
        <v>783</v>
      </c>
      <c r="N2977" s="1" t="s">
        <v>14571</v>
      </c>
      <c r="O2977" s="1" t="s">
        <v>14572</v>
      </c>
      <c r="P2977" s="1">
        <v>119</v>
      </c>
      <c r="Q2977" s="1" t="s">
        <v>14573</v>
      </c>
      <c r="R2977">
        <f t="shared" ca="1" si="46"/>
        <v>0</v>
      </c>
      <c r="S2977">
        <f t="shared" ca="1" si="46"/>
        <v>1</v>
      </c>
    </row>
    <row r="2978" spans="1:19" ht="13.2">
      <c r="A2978" s="1" t="s">
        <v>14574</v>
      </c>
      <c r="B2978" s="1">
        <v>19</v>
      </c>
      <c r="C2978" s="1" t="str">
        <f ca="1">IFERROR(__xludf.DUMMYFUNCTION("GOOGLETRANSLATE(D2978,""en"",""pt"")"),"Médio")</f>
        <v>Médio</v>
      </c>
      <c r="D2978" s="3">
        <v>43650</v>
      </c>
      <c r="E2978" s="1">
        <v>9</v>
      </c>
      <c r="F2978" s="2" t="str">
        <f ca="1">IFERROR(__xludf.DUMMYFUNCTION("GOOGLETRANSLATE(I2978,""en"",""pt"")"),"Painel")</f>
        <v>Painel</v>
      </c>
      <c r="G2978" s="1" t="s">
        <v>14575</v>
      </c>
      <c r="H2978" s="1" t="s">
        <v>851</v>
      </c>
      <c r="I2978" s="1" t="str">
        <f ca="1">IFERROR(__xludf.DUMMYFUNCTION("GOOGLETRANSLATE(O2978,""en"",""pt"")"),"11")</f>
        <v>11</v>
      </c>
      <c r="J2978" s="1" t="str">
        <f ca="1">IFERROR(__xludf.DUMMYFUNCTION("GOOGLETRANSLATE(Q2978,""en"",""pt"")"),"Refrigerado")</f>
        <v>Refrigerado</v>
      </c>
      <c r="K2978" s="3">
        <v>43641</v>
      </c>
      <c r="L2978" s="3">
        <v>43652</v>
      </c>
      <c r="M2978" s="1">
        <v>893</v>
      </c>
      <c r="N2978" s="1" t="s">
        <v>13934</v>
      </c>
      <c r="O2978" s="1" t="s">
        <v>14576</v>
      </c>
      <c r="P2978" s="1">
        <v>44</v>
      </c>
      <c r="Q2978" s="1" t="s">
        <v>1030</v>
      </c>
      <c r="R2978">
        <f t="shared" ca="1" si="46"/>
        <v>0</v>
      </c>
      <c r="S2978">
        <f t="shared" ca="1" si="46"/>
        <v>0</v>
      </c>
    </row>
    <row r="2979" spans="1:19" ht="13.2">
      <c r="A2979" s="1" t="s">
        <v>14577</v>
      </c>
      <c r="B2979" s="1">
        <v>22</v>
      </c>
      <c r="C2979" s="1" t="str">
        <f ca="1">IFERROR(__xludf.DUMMYFUNCTION("GOOGLETRANSLATE(D2979,""en"",""pt"")"),"Grande")</f>
        <v>Grande</v>
      </c>
      <c r="D2979" s="3">
        <v>44083</v>
      </c>
      <c r="E2979" s="1">
        <v>5</v>
      </c>
      <c r="F2979" s="2" t="str">
        <f ca="1">IFERROR(__xludf.DUMMYFUNCTION("GOOGLETRANSLATE(I2979,""en"",""pt"")"),"Sorvete")</f>
        <v>Sorvete</v>
      </c>
      <c r="G2979" s="1" t="s">
        <v>14578</v>
      </c>
      <c r="H2979" s="1" t="s">
        <v>14579</v>
      </c>
      <c r="I2979" s="1" t="str">
        <f ca="1">IFERROR(__xludf.DUMMYFUNCTION("GOOGLETRANSLATE(O2979,""en"",""pt"")"),"26")</f>
        <v>26</v>
      </c>
      <c r="J2979" s="1" t="str">
        <f ca="1">IFERROR(__xludf.DUMMYFUNCTION("GOOGLETRANSLATE(Q2979,""en"",""pt"")"),"Congeladas")</f>
        <v>Congeladas</v>
      </c>
      <c r="K2979" s="3">
        <v>44050</v>
      </c>
      <c r="L2979" s="3">
        <v>44076</v>
      </c>
      <c r="M2979" s="1">
        <v>133</v>
      </c>
      <c r="N2979" s="1" t="s">
        <v>5652</v>
      </c>
      <c r="O2979" s="1" t="s">
        <v>14580</v>
      </c>
      <c r="P2979" s="1">
        <v>155</v>
      </c>
      <c r="Q2979" s="1" t="s">
        <v>2431</v>
      </c>
      <c r="R2979">
        <f t="shared" ca="1" si="46"/>
        <v>1</v>
      </c>
      <c r="S2979">
        <f t="shared" ca="1" si="46"/>
        <v>0</v>
      </c>
    </row>
    <row r="2980" spans="1:19" ht="13.2">
      <c r="A2980" s="1" t="s">
        <v>14581</v>
      </c>
      <c r="B2980" s="1">
        <v>25</v>
      </c>
      <c r="C2980" s="1" t="str">
        <f ca="1">IFERROR(__xludf.DUMMYFUNCTION("GOOGLETRANSLATE(D2980,""en"",""pt"")"),"Médio")</f>
        <v>Médio</v>
      </c>
      <c r="D2980" s="3">
        <v>44375</v>
      </c>
      <c r="E2980" s="1">
        <v>5</v>
      </c>
      <c r="F2980" s="2" t="str">
        <f ca="1">IFERROR(__xludf.DUMMYFUNCTION("GOOGLETRANSLATE(I2980,""en"",""pt"")"),"Sorvete")</f>
        <v>Sorvete</v>
      </c>
      <c r="G2980" s="1" t="s">
        <v>1297</v>
      </c>
      <c r="H2980" s="1" t="s">
        <v>14582</v>
      </c>
      <c r="I2980" s="1" t="str">
        <f ca="1">IFERROR(__xludf.DUMMYFUNCTION("GOOGLETRANSLATE(O2980,""en"",""pt"")"),"27")</f>
        <v>27</v>
      </c>
      <c r="J2980" s="1" t="str">
        <f ca="1">IFERROR(__xludf.DUMMYFUNCTION("GOOGLETRANSLATE(Q2980,""en"",""pt"")"),"Congeladas")</f>
        <v>Congeladas</v>
      </c>
      <c r="K2980" s="3">
        <v>44348</v>
      </c>
      <c r="L2980" s="3">
        <v>44375</v>
      </c>
      <c r="M2980" s="1">
        <v>45</v>
      </c>
      <c r="N2980" s="1" t="s">
        <v>3348</v>
      </c>
      <c r="O2980" s="5">
        <v>758276</v>
      </c>
      <c r="P2980" s="1">
        <v>115</v>
      </c>
      <c r="Q2980" s="1" t="s">
        <v>14583</v>
      </c>
      <c r="R2980">
        <f t="shared" ca="1" si="46"/>
        <v>1</v>
      </c>
      <c r="S2980">
        <f t="shared" ca="1" si="46"/>
        <v>0</v>
      </c>
    </row>
    <row r="2981" spans="1:19" ht="13.2">
      <c r="A2981" s="1" t="s">
        <v>14584</v>
      </c>
      <c r="B2981" s="1">
        <v>41</v>
      </c>
      <c r="C2981" s="1" t="str">
        <f ca="1">IFERROR(__xludf.DUMMYFUNCTION("GOOGLETRANSLATE(D2981,""en"",""pt"")"),"Grande")</f>
        <v>Grande</v>
      </c>
      <c r="D2981" s="3">
        <v>44370</v>
      </c>
      <c r="E2981" s="1">
        <v>8</v>
      </c>
      <c r="F2981" s="2" t="str">
        <f ca="1">IFERROR(__xludf.DUMMYFUNCTION("GOOGLETRANSLATE(I2981,""en"",""pt"")"),"Soro de leite coalhado")</f>
        <v>Soro de leite coalhado</v>
      </c>
      <c r="G2981" s="1" t="s">
        <v>14585</v>
      </c>
      <c r="H2981" s="1" t="s">
        <v>9080</v>
      </c>
      <c r="I2981" s="1" t="str">
        <f ca="1">IFERROR(__xludf.DUMMYFUNCTION("GOOGLETRANSLATE(O2981,""en"",""pt"")"),"10")</f>
        <v>10</v>
      </c>
      <c r="J2981" s="1" t="str">
        <f ca="1">IFERROR(__xludf.DUMMYFUNCTION("GOOGLETRANSLATE(Q2981,""en"",""pt"")"),"Refrigerado")</f>
        <v>Refrigerado</v>
      </c>
      <c r="K2981" s="3">
        <v>44350</v>
      </c>
      <c r="L2981" s="3">
        <v>44360</v>
      </c>
      <c r="M2981" s="1">
        <v>137</v>
      </c>
      <c r="N2981" s="4">
        <v>45488</v>
      </c>
      <c r="O2981" s="5">
        <v>91556</v>
      </c>
      <c r="P2981" s="1">
        <v>698</v>
      </c>
      <c r="Q2981" s="1" t="s">
        <v>8056</v>
      </c>
      <c r="R2981">
        <f t="shared" ca="1" si="46"/>
        <v>1</v>
      </c>
      <c r="S2981">
        <f t="shared" ca="1" si="46"/>
        <v>0</v>
      </c>
    </row>
    <row r="2982" spans="1:19" ht="13.2">
      <c r="A2982" s="1" t="s">
        <v>14586</v>
      </c>
      <c r="B2982" s="1">
        <v>36</v>
      </c>
      <c r="C2982" s="1" t="str">
        <f ca="1">IFERROR(__xludf.DUMMYFUNCTION("GOOGLETRANSLATE(D2982,""en"",""pt"")"),"Médio")</f>
        <v>Médio</v>
      </c>
      <c r="D2982" s="3">
        <v>43805</v>
      </c>
      <c r="E2982" s="1">
        <v>9</v>
      </c>
      <c r="F2982" s="2" t="str">
        <f ca="1">IFERROR(__xludf.DUMMYFUNCTION("GOOGLETRANSLATE(I2982,""en"",""pt"")"),"Painel")</f>
        <v>Painel</v>
      </c>
      <c r="G2982" s="1" t="s">
        <v>14587</v>
      </c>
      <c r="H2982" s="1" t="s">
        <v>731</v>
      </c>
      <c r="I2982" s="1" t="str">
        <f ca="1">IFERROR(__xludf.DUMMYFUNCTION("GOOGLETRANSLATE(O2982,""en"",""pt"")"),"10")</f>
        <v>10</v>
      </c>
      <c r="J2982" s="1" t="str">
        <f ca="1">IFERROR(__xludf.DUMMYFUNCTION("GOOGLETRANSLATE(Q2982,""en"",""pt"")"),"Refrigerado")</f>
        <v>Refrigerado</v>
      </c>
      <c r="K2982" s="3">
        <v>43786</v>
      </c>
      <c r="L2982" s="3">
        <v>43796</v>
      </c>
      <c r="M2982" s="1">
        <v>26</v>
      </c>
      <c r="N2982" s="1" t="s">
        <v>10616</v>
      </c>
      <c r="O2982" s="5" t="s">
        <v>14588</v>
      </c>
      <c r="P2982" s="1">
        <v>748</v>
      </c>
      <c r="Q2982" s="1" t="s">
        <v>14589</v>
      </c>
      <c r="R2982">
        <f t="shared" ca="1" si="46"/>
        <v>0</v>
      </c>
      <c r="S2982">
        <f t="shared" ca="1" si="46"/>
        <v>0</v>
      </c>
    </row>
    <row r="2983" spans="1:19" ht="13.2">
      <c r="A2983" s="1" t="s">
        <v>14590</v>
      </c>
      <c r="B2983" s="1">
        <v>27</v>
      </c>
      <c r="C2983" s="1" t="str">
        <f ca="1">IFERROR(__xludf.DUMMYFUNCTION("GOOGLETRANSLATE(D2983,""en"",""pt"")"),"Grande")</f>
        <v>Grande</v>
      </c>
      <c r="D2983" s="3">
        <v>44878</v>
      </c>
      <c r="E2983" s="1">
        <v>8</v>
      </c>
      <c r="F2983" s="2" t="str">
        <f ca="1">IFERROR(__xludf.DUMMYFUNCTION("GOOGLETRANSLATE(I2983,""en"",""pt"")"),"Soro de leite coalhado")</f>
        <v>Soro de leite coalhado</v>
      </c>
      <c r="G2983" s="1" t="s">
        <v>14591</v>
      </c>
      <c r="H2983" s="1" t="s">
        <v>6030</v>
      </c>
      <c r="I2983" s="1" t="str">
        <f ca="1">IFERROR(__xludf.DUMMYFUNCTION("GOOGLETRANSLATE(O2983,""en"",""pt"")"),"9")</f>
        <v>9</v>
      </c>
      <c r="J2983" s="1" t="str">
        <f ca="1">IFERROR(__xludf.DUMMYFUNCTION("GOOGLETRANSLATE(Q2983,""en"",""pt"")"),"Refrigerado")</f>
        <v>Refrigerado</v>
      </c>
      <c r="K2983" s="3">
        <v>44819</v>
      </c>
      <c r="L2983" s="3">
        <v>44828</v>
      </c>
      <c r="M2983" s="1">
        <v>22</v>
      </c>
      <c r="N2983" s="1" t="s">
        <v>5887</v>
      </c>
      <c r="O2983" s="5" t="s">
        <v>14592</v>
      </c>
      <c r="P2983" s="1">
        <v>415</v>
      </c>
      <c r="Q2983" s="1" t="s">
        <v>8386</v>
      </c>
      <c r="R2983">
        <f t="shared" ca="1" si="46"/>
        <v>0</v>
      </c>
      <c r="S2983">
        <f t="shared" ca="1" si="46"/>
        <v>1</v>
      </c>
    </row>
    <row r="2984" spans="1:19" ht="13.2">
      <c r="A2984" s="1" t="s">
        <v>14593</v>
      </c>
      <c r="B2984" s="1">
        <v>76</v>
      </c>
      <c r="C2984" s="1" t="str">
        <f ca="1">IFERROR(__xludf.DUMMYFUNCTION("GOOGLETRANSLATE(D2984,""en"",""pt"")"),"Médio")</f>
        <v>Médio</v>
      </c>
      <c r="D2984" s="3">
        <v>44128</v>
      </c>
      <c r="E2984" s="1">
        <v>8</v>
      </c>
      <c r="F2984" s="2" t="str">
        <f ca="1">IFERROR(__xludf.DUMMYFUNCTION("GOOGLETRANSLATE(I2984,""en"",""pt"")"),"Soro de leite coalhado")</f>
        <v>Soro de leite coalhado</v>
      </c>
      <c r="G2984" s="1" t="s">
        <v>14594</v>
      </c>
      <c r="H2984" s="1" t="s">
        <v>1679</v>
      </c>
      <c r="I2984" s="1" t="str">
        <f ca="1">IFERROR(__xludf.DUMMYFUNCTION("GOOGLETRANSLATE(O2984,""en"",""pt"")"),"13")</f>
        <v>13</v>
      </c>
      <c r="J2984" s="1" t="str">
        <f ca="1">IFERROR(__xludf.DUMMYFUNCTION("GOOGLETRANSLATE(Q2984,""en"",""pt"")"),"Refrigerado")</f>
        <v>Refrigerado</v>
      </c>
      <c r="K2984" s="3">
        <v>44074</v>
      </c>
      <c r="L2984" s="3">
        <v>44087</v>
      </c>
      <c r="M2984" s="1">
        <v>49</v>
      </c>
      <c r="N2984" s="1" t="s">
        <v>9644</v>
      </c>
      <c r="O2984" s="1" t="s">
        <v>14595</v>
      </c>
      <c r="P2984" s="1">
        <v>130</v>
      </c>
      <c r="Q2984" s="1" t="s">
        <v>6851</v>
      </c>
      <c r="R2984">
        <f t="shared" ca="1" si="46"/>
        <v>0</v>
      </c>
      <c r="S2984">
        <f t="shared" ca="1" si="46"/>
        <v>1</v>
      </c>
    </row>
    <row r="2985" spans="1:19" ht="13.2">
      <c r="A2985" s="1" t="s">
        <v>14596</v>
      </c>
      <c r="B2985" s="1">
        <v>66</v>
      </c>
      <c r="C2985" s="1" t="str">
        <f ca="1">IFERROR(__xludf.DUMMYFUNCTION("GOOGLETRANSLATE(D2985,""en"",""pt"")"),"Grande")</f>
        <v>Grande</v>
      </c>
      <c r="D2985" s="3">
        <v>44891</v>
      </c>
      <c r="E2985" s="1">
        <v>9</v>
      </c>
      <c r="F2985" s="2" t="str">
        <f ca="1">IFERROR(__xludf.DUMMYFUNCTION("GOOGLETRANSLATE(I2985,""en"",""pt"")"),"Painel")</f>
        <v>Painel</v>
      </c>
      <c r="G2985" s="1" t="s">
        <v>14597</v>
      </c>
      <c r="H2985" s="1" t="s">
        <v>5088</v>
      </c>
      <c r="I2985" s="1" t="str">
        <f ca="1">IFERROR(__xludf.DUMMYFUNCTION("GOOGLETRANSLATE(O2985,""en"",""pt"")"),"9")</f>
        <v>9</v>
      </c>
      <c r="J2985" s="1" t="str">
        <f ca="1">IFERROR(__xludf.DUMMYFUNCTION("GOOGLETRANSLATE(Q2985,""en"",""pt"")"),"Refrigerado")</f>
        <v>Refrigerado</v>
      </c>
      <c r="K2985" s="3">
        <v>44838</v>
      </c>
      <c r="L2985" s="3">
        <v>44847</v>
      </c>
      <c r="M2985" s="1">
        <v>557</v>
      </c>
      <c r="N2985" s="1" t="s">
        <v>14598</v>
      </c>
      <c r="O2985" s="1" t="s">
        <v>14599</v>
      </c>
      <c r="P2985" s="1">
        <v>184</v>
      </c>
      <c r="Q2985" s="1" t="s">
        <v>1284</v>
      </c>
      <c r="R2985">
        <f t="shared" ca="1" si="46"/>
        <v>1</v>
      </c>
      <c r="S2985">
        <f t="shared" ca="1" si="46"/>
        <v>0</v>
      </c>
    </row>
    <row r="2986" spans="1:19" ht="13.2">
      <c r="A2986" s="1" t="s">
        <v>6605</v>
      </c>
      <c r="B2986" s="1">
        <v>19</v>
      </c>
      <c r="C2986" s="1" t="str">
        <f ca="1">IFERROR(__xludf.DUMMYFUNCTION("GOOGLETRANSLATE(D2986,""en"",""pt"")"),"Grande")</f>
        <v>Grande</v>
      </c>
      <c r="D2986" s="3">
        <v>44544</v>
      </c>
      <c r="E2986" s="1">
        <v>5</v>
      </c>
      <c r="F2986" s="2" t="str">
        <f ca="1">IFERROR(__xludf.DUMMYFUNCTION("GOOGLETRANSLATE(I2986,""en"",""pt"")"),"Sorvete")</f>
        <v>Sorvete</v>
      </c>
      <c r="G2986" s="1" t="s">
        <v>14600</v>
      </c>
      <c r="H2986" s="1" t="s">
        <v>6214</v>
      </c>
      <c r="I2986" s="1" t="str">
        <f ca="1">IFERROR(__xludf.DUMMYFUNCTION("GOOGLETRANSLATE(O2986,""en"",""pt"")"),"30")</f>
        <v>30</v>
      </c>
      <c r="J2986" s="1" t="str">
        <f ca="1">IFERROR(__xludf.DUMMYFUNCTION("GOOGLETRANSLATE(Q2986,""en"",""pt"")"),"Congeladas")</f>
        <v>Congeladas</v>
      </c>
      <c r="K2986" s="3">
        <v>44531</v>
      </c>
      <c r="L2986" s="3">
        <v>44561</v>
      </c>
      <c r="M2986" s="1">
        <v>369</v>
      </c>
      <c r="N2986" s="1" t="s">
        <v>14601</v>
      </c>
      <c r="O2986" s="1" t="s">
        <v>14602</v>
      </c>
      <c r="P2986" s="1">
        <v>99</v>
      </c>
      <c r="Q2986" s="1" t="s">
        <v>14603</v>
      </c>
      <c r="R2986">
        <f t="shared" ca="1" si="46"/>
        <v>0</v>
      </c>
      <c r="S2986">
        <f t="shared" ca="1" si="46"/>
        <v>0</v>
      </c>
    </row>
    <row r="2987" spans="1:19" ht="13.2">
      <c r="A2987" s="1" t="s">
        <v>14604</v>
      </c>
      <c r="B2987" s="1">
        <v>83</v>
      </c>
      <c r="C2987" s="1" t="str">
        <f ca="1">IFERROR(__xludf.DUMMYFUNCTION("GOOGLETRANSLATE(D2987,""en"",""pt"")"),"Grande")</f>
        <v>Grande</v>
      </c>
      <c r="D2987" s="3">
        <v>43687</v>
      </c>
      <c r="E2987" s="1">
        <v>4</v>
      </c>
      <c r="F2987" s="2" t="str">
        <f ca="1">IFERROR(__xludf.DUMMYFUNCTION("GOOGLETRANSLATE(I2987,""en"",""pt"")"),"Iogurte")</f>
        <v>Iogurte</v>
      </c>
      <c r="G2987" s="1" t="s">
        <v>14605</v>
      </c>
      <c r="H2987" s="1" t="s">
        <v>14606</v>
      </c>
      <c r="I2987" s="1" t="str">
        <f ca="1">IFERROR(__xludf.DUMMYFUNCTION("GOOGLETRANSLATE(O2987,""en"",""pt"")"),"21")</f>
        <v>21</v>
      </c>
      <c r="J2987" s="1" t="str">
        <f ca="1">IFERROR(__xludf.DUMMYFUNCTION("GOOGLETRANSLATE(Q2987,""en"",""pt"")"),"Refrigerado")</f>
        <v>Refrigerado</v>
      </c>
      <c r="K2987" s="3">
        <v>43668</v>
      </c>
      <c r="L2987" s="3">
        <v>43689</v>
      </c>
      <c r="M2987" s="1">
        <v>355</v>
      </c>
      <c r="N2987" s="1" t="s">
        <v>1805</v>
      </c>
      <c r="O2987" s="1" t="s">
        <v>14607</v>
      </c>
      <c r="P2987" s="1">
        <v>18</v>
      </c>
      <c r="Q2987" s="1" t="s">
        <v>10371</v>
      </c>
      <c r="R2987">
        <f t="shared" ca="1" si="46"/>
        <v>1</v>
      </c>
      <c r="S2987">
        <f t="shared" ca="1" si="46"/>
        <v>0</v>
      </c>
    </row>
    <row r="2988" spans="1:19" ht="13.2">
      <c r="A2988" s="1" t="s">
        <v>14608</v>
      </c>
      <c r="B2988" s="1">
        <v>59</v>
      </c>
      <c r="C2988" s="1" t="str">
        <f ca="1">IFERROR(__xludf.DUMMYFUNCTION("GOOGLETRANSLATE(D2988,""en"",""pt"")"),"Pequeno")</f>
        <v>Pequeno</v>
      </c>
      <c r="D2988" s="3">
        <v>44016</v>
      </c>
      <c r="E2988" s="1">
        <v>1</v>
      </c>
      <c r="F2988" s="2" t="str">
        <f ca="1">IFERROR(__xludf.DUMMYFUNCTION("GOOGLETRANSLATE(I2988,""en"",""pt"")"),"Leite")</f>
        <v>Leite</v>
      </c>
      <c r="G2988" s="1" t="s">
        <v>14609</v>
      </c>
      <c r="H2988" s="1" t="s">
        <v>12707</v>
      </c>
      <c r="I2988" s="1" t="str">
        <f ca="1">IFERROR(__xludf.DUMMYFUNCTION("GOOGLETRANSLATE(O2988,""en"",""pt"")"),"22")</f>
        <v>22</v>
      </c>
      <c r="J2988" s="1" t="str">
        <f ca="1">IFERROR(__xludf.DUMMYFUNCTION("GOOGLETRANSLATE(Q2988,""en"",""pt"")"),"Pacote Tetra")</f>
        <v>Pacote Tetra</v>
      </c>
      <c r="K2988" s="3">
        <v>43981</v>
      </c>
      <c r="L2988" s="3">
        <v>44003</v>
      </c>
      <c r="M2988" s="1">
        <v>548</v>
      </c>
      <c r="N2988" s="1" t="s">
        <v>5422</v>
      </c>
      <c r="O2988" s="1" t="s">
        <v>14610</v>
      </c>
      <c r="P2988" s="1">
        <v>10</v>
      </c>
      <c r="Q2988" s="1" t="s">
        <v>6663</v>
      </c>
      <c r="R2988">
        <f t="shared" ca="1" si="46"/>
        <v>1</v>
      </c>
      <c r="S2988">
        <f t="shared" ca="1" si="46"/>
        <v>0</v>
      </c>
    </row>
    <row r="2989" spans="1:19" ht="13.2">
      <c r="A2989" s="1" t="s">
        <v>14611</v>
      </c>
      <c r="B2989" s="1">
        <v>36</v>
      </c>
      <c r="C2989" s="1" t="str">
        <f ca="1">IFERROR(__xludf.DUMMYFUNCTION("GOOGLETRANSLATE(D2989,""en"",""pt"")"),"Grande")</f>
        <v>Grande</v>
      </c>
      <c r="D2989" s="3">
        <v>43502</v>
      </c>
      <c r="E2989" s="1">
        <v>2</v>
      </c>
      <c r="F2989" s="2" t="str">
        <f ca="1">IFERROR(__xludf.DUMMYFUNCTION("GOOGLETRANSLATE(I2989,""en"",""pt"")"),"Manteiga")</f>
        <v>Manteiga</v>
      </c>
      <c r="G2989" s="1" t="s">
        <v>14612</v>
      </c>
      <c r="H2989" s="1" t="s">
        <v>8366</v>
      </c>
      <c r="I2989" s="1" t="str">
        <f ca="1">IFERROR(__xludf.DUMMYFUNCTION("GOOGLETRANSLATE(O2989,""en"",""pt"")"),"40")</f>
        <v>40</v>
      </c>
      <c r="J2989" s="1" t="str">
        <f ca="1">IFERROR(__xludf.DUMMYFUNCTION("GOOGLETRANSLATE(Q2989,""en"",""pt"")"),"Congeladas")</f>
        <v>Congeladas</v>
      </c>
      <c r="K2989" s="3">
        <v>43461</v>
      </c>
      <c r="L2989" s="3">
        <v>43501</v>
      </c>
      <c r="M2989" s="1">
        <v>129</v>
      </c>
      <c r="N2989" s="1" t="s">
        <v>8386</v>
      </c>
      <c r="O2989" s="1" t="s">
        <v>14613</v>
      </c>
      <c r="P2989" s="1">
        <v>416</v>
      </c>
      <c r="Q2989" s="1" t="s">
        <v>14614</v>
      </c>
      <c r="R2989">
        <f t="shared" ca="1" si="46"/>
        <v>0</v>
      </c>
      <c r="S2989">
        <f t="shared" ca="1" si="46"/>
        <v>1</v>
      </c>
    </row>
    <row r="2990" spans="1:19" ht="13.2">
      <c r="A2990" s="1" t="s">
        <v>14615</v>
      </c>
      <c r="B2990" s="1">
        <v>32</v>
      </c>
      <c r="C2990" s="1" t="str">
        <f ca="1">IFERROR(__xludf.DUMMYFUNCTION("GOOGLETRANSLATE(D2990,""en"",""pt"")"),"Médio")</f>
        <v>Médio</v>
      </c>
      <c r="D2990" s="3">
        <v>44290</v>
      </c>
      <c r="E2990" s="1">
        <v>5</v>
      </c>
      <c r="F2990" s="2" t="str">
        <f ca="1">IFERROR(__xludf.DUMMYFUNCTION("GOOGLETRANSLATE(I2990,""en"",""pt"")"),"Sorvete")</f>
        <v>Sorvete</v>
      </c>
      <c r="G2990" s="1" t="s">
        <v>14616</v>
      </c>
      <c r="H2990" s="4">
        <v>45638</v>
      </c>
      <c r="I2990" s="1" t="str">
        <f ca="1">IFERROR(__xludf.DUMMYFUNCTION("GOOGLETRANSLATE(O2990,""en"",""pt"")"),"24")</f>
        <v>24</v>
      </c>
      <c r="J2990" s="1" t="str">
        <f ca="1">IFERROR(__xludf.DUMMYFUNCTION("GOOGLETRANSLATE(Q2990,""en"",""pt"")"),"Congeladas")</f>
        <v>Congeladas</v>
      </c>
      <c r="K2990" s="3">
        <v>44269</v>
      </c>
      <c r="L2990" s="3">
        <v>44293</v>
      </c>
      <c r="M2990" s="1">
        <v>117</v>
      </c>
      <c r="N2990" s="1" t="s">
        <v>14617</v>
      </c>
      <c r="O2990" s="1" t="s">
        <v>14618</v>
      </c>
      <c r="P2990" s="1">
        <v>438</v>
      </c>
      <c r="Q2990" s="1" t="s">
        <v>14620</v>
      </c>
      <c r="R2990">
        <f t="shared" ca="1" si="46"/>
        <v>1</v>
      </c>
      <c r="S2990">
        <f t="shared" ca="1" si="46"/>
        <v>1</v>
      </c>
    </row>
    <row r="2991" spans="1:19" ht="13.2">
      <c r="A2991" s="1" t="s">
        <v>14621</v>
      </c>
      <c r="B2991" s="1">
        <v>31</v>
      </c>
      <c r="C2991" s="1" t="str">
        <f ca="1">IFERROR(__xludf.DUMMYFUNCTION("GOOGLETRANSLATE(D2991,""en"",""pt"")"),"Pequeno")</f>
        <v>Pequeno</v>
      </c>
      <c r="D2991" s="3">
        <v>44412</v>
      </c>
      <c r="E2991" s="1">
        <v>2</v>
      </c>
      <c r="F2991" s="2" t="str">
        <f ca="1">IFERROR(__xludf.DUMMYFUNCTION("GOOGLETRANSLATE(I2991,""en"",""pt"")"),"Manteiga")</f>
        <v>Manteiga</v>
      </c>
      <c r="G2991" s="1" t="s">
        <v>14622</v>
      </c>
      <c r="H2991" s="1" t="s">
        <v>9065</v>
      </c>
      <c r="I2991" s="1" t="str">
        <f ca="1">IFERROR(__xludf.DUMMYFUNCTION("GOOGLETRANSLATE(O2991,""en"",""pt"")"),"28")</f>
        <v>28</v>
      </c>
      <c r="J2991" s="1" t="str">
        <f ca="1">IFERROR(__xludf.DUMMYFUNCTION("GOOGLETRANSLATE(Q2991,""en"",""pt"")"),"Congeladas")</f>
        <v>Congeladas</v>
      </c>
      <c r="K2991" s="3">
        <v>44357</v>
      </c>
      <c r="L2991" s="3">
        <v>44385</v>
      </c>
      <c r="M2991" s="1">
        <v>311</v>
      </c>
      <c r="N2991" s="1" t="s">
        <v>14623</v>
      </c>
      <c r="O2991" s="1" t="s">
        <v>14624</v>
      </c>
      <c r="P2991" s="1">
        <v>10</v>
      </c>
      <c r="Q2991" s="1" t="s">
        <v>5718</v>
      </c>
      <c r="R2991">
        <f t="shared" ca="1" si="46"/>
        <v>0</v>
      </c>
      <c r="S2991">
        <f t="shared" ca="1" si="46"/>
        <v>0</v>
      </c>
    </row>
    <row r="2992" spans="1:19" ht="13.2">
      <c r="A2992" s="1" t="s">
        <v>5555</v>
      </c>
      <c r="B2992" s="1">
        <v>32</v>
      </c>
      <c r="C2992" s="1" t="str">
        <f ca="1">IFERROR(__xludf.DUMMYFUNCTION("GOOGLETRANSLATE(D2992,""en"",""pt"")"),"Pequeno")</f>
        <v>Pequeno</v>
      </c>
      <c r="D2992" s="3">
        <v>44281</v>
      </c>
      <c r="E2992" s="1">
        <v>9</v>
      </c>
      <c r="F2992" s="2" t="str">
        <f ca="1">IFERROR(__xludf.DUMMYFUNCTION("GOOGLETRANSLATE(I2992,""en"",""pt"")"),"Painel")</f>
        <v>Painel</v>
      </c>
      <c r="G2992" s="1" t="s">
        <v>14625</v>
      </c>
      <c r="H2992" s="1" t="s">
        <v>14626</v>
      </c>
      <c r="I2992" s="1" t="str">
        <f ca="1">IFERROR(__xludf.DUMMYFUNCTION("GOOGLETRANSLATE(O2992,""en"",""pt"")"),"8")</f>
        <v>8</v>
      </c>
      <c r="J2992" s="1" t="str">
        <f ca="1">IFERROR(__xludf.DUMMYFUNCTION("GOOGLETRANSLATE(Q2992,""en"",""pt"")"),"Refrigerado")</f>
        <v>Refrigerado</v>
      </c>
      <c r="K2992" s="3">
        <v>44240</v>
      </c>
      <c r="L2992" s="3">
        <v>44248</v>
      </c>
      <c r="M2992" s="1">
        <v>101</v>
      </c>
      <c r="N2992" s="1" t="s">
        <v>14627</v>
      </c>
      <c r="O2992" s="7">
        <v>2331741</v>
      </c>
      <c r="P2992" s="1">
        <v>148</v>
      </c>
      <c r="Q2992" s="1" t="s">
        <v>14628</v>
      </c>
      <c r="R2992">
        <f t="shared" ca="1" si="46"/>
        <v>0</v>
      </c>
      <c r="S2992">
        <f t="shared" ca="1" si="46"/>
        <v>0</v>
      </c>
    </row>
    <row r="2993" spans="1:19" ht="13.2">
      <c r="A2993" s="1" t="s">
        <v>14629</v>
      </c>
      <c r="B2993" s="1">
        <v>13</v>
      </c>
      <c r="C2993" s="1" t="str">
        <f ca="1">IFERROR(__xludf.DUMMYFUNCTION("GOOGLETRANSLATE(D2993,""en"",""pt"")"),"Pequeno")</f>
        <v>Pequeno</v>
      </c>
      <c r="D2993" s="3">
        <v>44541</v>
      </c>
      <c r="E2993" s="1">
        <v>10</v>
      </c>
      <c r="F2993" s="2" t="str">
        <f ca="1">IFERROR(__xludf.DUMMYFUNCTION("GOOGLETRANSLATE(I2993,""en"",""pt"")"),"ghee")</f>
        <v>ghee</v>
      </c>
      <c r="G2993" s="1" t="s">
        <v>14630</v>
      </c>
      <c r="H2993" s="1" t="s">
        <v>10745</v>
      </c>
      <c r="I2993" s="1" t="str">
        <f ca="1">IFERROR(__xludf.DUMMYFUNCTION("GOOGLETRANSLATE(O2993,""en"",""pt"")"),"78")</f>
        <v>78</v>
      </c>
      <c r="J2993" s="1" t="str">
        <f ca="1">IFERROR(__xludf.DUMMYFUNCTION("GOOGLETRANSLATE(Q2993,""en"",""pt"")"),"Ambiente")</f>
        <v>Ambiente</v>
      </c>
      <c r="K2993" s="3">
        <v>44525</v>
      </c>
      <c r="L2993" s="3">
        <v>44603</v>
      </c>
      <c r="M2993" s="1">
        <v>48</v>
      </c>
      <c r="N2993" s="1" t="s">
        <v>2838</v>
      </c>
      <c r="O2993" s="5">
        <v>378910</v>
      </c>
      <c r="P2993" s="1">
        <v>57</v>
      </c>
      <c r="Q2993" s="1" t="s">
        <v>14631</v>
      </c>
      <c r="R2993">
        <f t="shared" ca="1" si="46"/>
        <v>1</v>
      </c>
      <c r="S2993">
        <f t="shared" ca="1" si="46"/>
        <v>1</v>
      </c>
    </row>
    <row r="2994" spans="1:19" ht="13.2">
      <c r="A2994" s="1" t="s">
        <v>14632</v>
      </c>
      <c r="B2994" s="1">
        <v>66</v>
      </c>
      <c r="C2994" s="1" t="str">
        <f ca="1">IFERROR(__xludf.DUMMYFUNCTION("GOOGLETRANSLATE(D2994,""en"",""pt"")"),"Pequeno")</f>
        <v>Pequeno</v>
      </c>
      <c r="D2994" s="3">
        <v>44313</v>
      </c>
      <c r="E2994" s="1">
        <v>7</v>
      </c>
      <c r="F2994" s="2" t="str">
        <f ca="1">IFERROR(__xludf.DUMMYFUNCTION("GOOGLETRANSLATE(I2994,""en"",""pt"")"),"Lassi")</f>
        <v>Lassi</v>
      </c>
      <c r="G2994" s="1" t="s">
        <v>14633</v>
      </c>
      <c r="H2994" s="1" t="s">
        <v>8285</v>
      </c>
      <c r="I2994" s="1" t="str">
        <f ca="1">IFERROR(__xludf.DUMMYFUNCTION("GOOGLETRANSLATE(O2994,""en"",""pt"")"),"18")</f>
        <v>18</v>
      </c>
      <c r="J2994" s="1" t="str">
        <f ca="1">IFERROR(__xludf.DUMMYFUNCTION("GOOGLETRANSLATE(Q2994,""en"",""pt"")"),"Refrigerado")</f>
        <v>Refrigerado</v>
      </c>
      <c r="K2994" s="3">
        <v>44308</v>
      </c>
      <c r="L2994" s="3">
        <v>44326</v>
      </c>
      <c r="M2994" s="1">
        <v>157</v>
      </c>
      <c r="N2994" s="1" t="s">
        <v>1130</v>
      </c>
      <c r="O2994" s="1" t="s">
        <v>14634</v>
      </c>
      <c r="P2994" s="1">
        <v>788</v>
      </c>
      <c r="Q2994" s="1" t="s">
        <v>14635</v>
      </c>
      <c r="R2994">
        <f t="shared" ca="1" si="46"/>
        <v>0</v>
      </c>
      <c r="S2994">
        <f t="shared" ca="1" si="46"/>
        <v>1</v>
      </c>
    </row>
    <row r="2995" spans="1:19" ht="13.2">
      <c r="A2995" s="1" t="s">
        <v>14636</v>
      </c>
      <c r="B2995" s="1">
        <v>99</v>
      </c>
      <c r="C2995" s="1" t="str">
        <f ca="1">IFERROR(__xludf.DUMMYFUNCTION("GOOGLETRANSLATE(D2995,""en"",""pt"")"),"Pequeno")</f>
        <v>Pequeno</v>
      </c>
      <c r="D2995" s="3">
        <v>43912</v>
      </c>
      <c r="E2995" s="1">
        <v>6</v>
      </c>
      <c r="F2995" s="2" t="str">
        <f ca="1">IFERROR(__xludf.DUMMYFUNCTION("GOOGLETRANSLATE(I2995,""en"",""pt"")"),"Coalhada")</f>
        <v>Coalhada</v>
      </c>
      <c r="G2995" s="1" t="s">
        <v>13496</v>
      </c>
      <c r="H2995" s="1" t="s">
        <v>8252</v>
      </c>
      <c r="I2995" s="1" t="str">
        <f ca="1">IFERROR(__xludf.DUMMYFUNCTION("GOOGLETRANSLATE(O2995,""en"",""pt"")"),"6")</f>
        <v>6</v>
      </c>
      <c r="J2995" s="1" t="str">
        <f ca="1">IFERROR(__xludf.DUMMYFUNCTION("GOOGLETRANSLATE(Q2995,""en"",""pt"")"),"Refrigerado")</f>
        <v>Refrigerado</v>
      </c>
      <c r="K2995" s="3">
        <v>43885</v>
      </c>
      <c r="L2995" s="3">
        <v>43891</v>
      </c>
      <c r="M2995" s="1">
        <v>307</v>
      </c>
      <c r="N2995" s="1" t="s">
        <v>14637</v>
      </c>
      <c r="O2995" s="1" t="s">
        <v>14638</v>
      </c>
      <c r="P2995" s="1">
        <v>509</v>
      </c>
      <c r="Q2995" s="1" t="s">
        <v>14639</v>
      </c>
      <c r="R2995">
        <f t="shared" ca="1" si="46"/>
        <v>1</v>
      </c>
      <c r="S2995">
        <f t="shared" ca="1" si="46"/>
        <v>1</v>
      </c>
    </row>
    <row r="2996" spans="1:19" ht="13.2">
      <c r="A2996" s="1" t="s">
        <v>14640</v>
      </c>
      <c r="B2996" s="1">
        <v>42</v>
      </c>
      <c r="C2996" s="1" t="str">
        <f ca="1">IFERROR(__xludf.DUMMYFUNCTION("GOOGLETRANSLATE(D2996,""en"",""pt"")"),"Pequeno")</f>
        <v>Pequeno</v>
      </c>
      <c r="D2996" s="3">
        <v>43778</v>
      </c>
      <c r="E2996" s="1">
        <v>5</v>
      </c>
      <c r="F2996" s="2" t="str">
        <f ca="1">IFERROR(__xludf.DUMMYFUNCTION("GOOGLETRANSLATE(I2996,""en"",""pt"")"),"Sorvete")</f>
        <v>Sorvete</v>
      </c>
      <c r="G2996" s="1" t="s">
        <v>14641</v>
      </c>
      <c r="H2996" s="1" t="s">
        <v>3382</v>
      </c>
      <c r="I2996" s="1" t="str">
        <f ca="1">IFERROR(__xludf.DUMMYFUNCTION("GOOGLETRANSLATE(O2996,""en"",""pt"")"),"26")</f>
        <v>26</v>
      </c>
      <c r="J2996" s="1" t="str">
        <f ca="1">IFERROR(__xludf.DUMMYFUNCTION("GOOGLETRANSLATE(Q2996,""en"",""pt"")"),"Congeladas")</f>
        <v>Congeladas</v>
      </c>
      <c r="K2996" s="3">
        <v>43748</v>
      </c>
      <c r="L2996" s="3">
        <v>43774</v>
      </c>
      <c r="M2996" s="1">
        <v>331</v>
      </c>
      <c r="N2996" s="1" t="s">
        <v>5078</v>
      </c>
      <c r="O2996" s="1" t="s">
        <v>14642</v>
      </c>
      <c r="P2996" s="1">
        <v>30</v>
      </c>
      <c r="Q2996" s="1" t="s">
        <v>1035</v>
      </c>
      <c r="R2996">
        <f t="shared" ca="1" si="46"/>
        <v>0</v>
      </c>
      <c r="S2996">
        <f t="shared" ca="1" si="46"/>
        <v>1</v>
      </c>
    </row>
    <row r="2997" spans="1:19" ht="13.2">
      <c r="A2997" s="1" t="s">
        <v>14643</v>
      </c>
      <c r="B2997" s="1">
        <v>82</v>
      </c>
      <c r="C2997" s="1" t="str">
        <f ca="1">IFERROR(__xludf.DUMMYFUNCTION("GOOGLETRANSLATE(D2997,""en"",""pt"")"),"Médio")</f>
        <v>Médio</v>
      </c>
      <c r="D2997" s="3">
        <v>44322</v>
      </c>
      <c r="E2997" s="1">
        <v>4</v>
      </c>
      <c r="F2997" s="2" t="str">
        <f ca="1">IFERROR(__xludf.DUMMYFUNCTION("GOOGLETRANSLATE(I2997,""en"",""pt"")"),"Iogurte")</f>
        <v>Iogurte</v>
      </c>
      <c r="G2997" s="1" t="s">
        <v>14644</v>
      </c>
      <c r="H2997" s="1" t="s">
        <v>4587</v>
      </c>
      <c r="I2997" s="1" t="str">
        <f ca="1">IFERROR(__xludf.DUMMYFUNCTION("GOOGLETRANSLATE(O2997,""en"",""pt"")"),"28")</f>
        <v>28</v>
      </c>
      <c r="J2997" s="1" t="str">
        <f ca="1">IFERROR(__xludf.DUMMYFUNCTION("GOOGLETRANSLATE(Q2997,""en"",""pt"")"),"Refrigerado")</f>
        <v>Refrigerado</v>
      </c>
      <c r="K2997" s="3">
        <v>44299</v>
      </c>
      <c r="L2997" s="3">
        <v>44327</v>
      </c>
      <c r="M2997" s="1">
        <v>424</v>
      </c>
      <c r="N2997" s="1" t="s">
        <v>14645</v>
      </c>
      <c r="O2997" s="1" t="s">
        <v>14646</v>
      </c>
      <c r="P2997" s="1">
        <v>153</v>
      </c>
      <c r="Q2997" s="1" t="s">
        <v>14647</v>
      </c>
      <c r="R2997">
        <f t="shared" ca="1" si="46"/>
        <v>0</v>
      </c>
      <c r="S2997">
        <f t="shared" ca="1" si="46"/>
        <v>0</v>
      </c>
    </row>
    <row r="2998" spans="1:19" ht="13.2">
      <c r="A2998" s="1" t="s">
        <v>4139</v>
      </c>
      <c r="B2998" s="1">
        <v>69</v>
      </c>
      <c r="C2998" s="1" t="str">
        <f ca="1">IFERROR(__xludf.DUMMYFUNCTION("GOOGLETRANSLATE(D2998,""en"",""pt"")"),"Pequeno")</f>
        <v>Pequeno</v>
      </c>
      <c r="D2998" s="3">
        <v>43718</v>
      </c>
      <c r="E2998" s="1">
        <v>7</v>
      </c>
      <c r="F2998" s="2" t="str">
        <f ca="1">IFERROR(__xludf.DUMMYFUNCTION("GOOGLETRANSLATE(I2998,""en"",""pt"")"),"Lassi")</f>
        <v>Lassi</v>
      </c>
      <c r="G2998" s="1" t="s">
        <v>14648</v>
      </c>
      <c r="H2998" s="1" t="s">
        <v>14649</v>
      </c>
      <c r="I2998" s="1" t="str">
        <f ca="1">IFERROR(__xludf.DUMMYFUNCTION("GOOGLETRANSLATE(O2998,""en"",""pt"")"),"16")</f>
        <v>16</v>
      </c>
      <c r="J2998" s="1" t="str">
        <f ca="1">IFERROR(__xludf.DUMMYFUNCTION("GOOGLETRANSLATE(Q2998,""en"",""pt"")"),"Refrigerado")</f>
        <v>Refrigerado</v>
      </c>
      <c r="K2998" s="3">
        <v>43716</v>
      </c>
      <c r="L2998" s="3">
        <v>43732</v>
      </c>
      <c r="M2998" s="1">
        <v>58</v>
      </c>
      <c r="N2998" s="1" t="s">
        <v>11015</v>
      </c>
      <c r="O2998" s="1" t="s">
        <v>14650</v>
      </c>
      <c r="P2998" s="1">
        <v>406</v>
      </c>
      <c r="Q2998" s="1" t="s">
        <v>14651</v>
      </c>
      <c r="R2998">
        <f t="shared" ca="1" si="46"/>
        <v>0</v>
      </c>
      <c r="S2998">
        <f t="shared" ca="1" si="46"/>
        <v>1</v>
      </c>
    </row>
    <row r="2999" spans="1:19" ht="13.2">
      <c r="A2999" s="1" t="s">
        <v>14652</v>
      </c>
      <c r="B2999" s="1">
        <v>22</v>
      </c>
      <c r="C2999" s="1" t="str">
        <f ca="1">IFERROR(__xludf.DUMMYFUNCTION("GOOGLETRANSLATE(D2999,""en"",""pt"")"),"Pequeno")</f>
        <v>Pequeno</v>
      </c>
      <c r="D2999" s="3">
        <v>43954</v>
      </c>
      <c r="E2999" s="1">
        <v>8</v>
      </c>
      <c r="F2999" s="2" t="str">
        <f ca="1">IFERROR(__xludf.DUMMYFUNCTION("GOOGLETRANSLATE(I2999,""en"",""pt"")"),"Soro de leite coalhado")</f>
        <v>Soro de leite coalhado</v>
      </c>
      <c r="G2999" s="1" t="s">
        <v>14653</v>
      </c>
      <c r="H2999" s="1" t="s">
        <v>8552</v>
      </c>
      <c r="I2999" s="1" t="str">
        <f ca="1">IFERROR(__xludf.DUMMYFUNCTION("GOOGLETRANSLATE(O2999,""en"",""pt"")"),"12")</f>
        <v>12</v>
      </c>
      <c r="J2999" s="1" t="str">
        <f ca="1">IFERROR(__xludf.DUMMYFUNCTION("GOOGLETRANSLATE(Q2999,""en"",""pt"")"),"Refrigerado")</f>
        <v>Refrigerado</v>
      </c>
      <c r="K2999" s="3">
        <v>43952</v>
      </c>
      <c r="L2999" s="3">
        <v>43964</v>
      </c>
      <c r="M2999" s="1">
        <v>265</v>
      </c>
      <c r="N2999" s="1" t="s">
        <v>14654</v>
      </c>
      <c r="O2999" s="1" t="s">
        <v>14655</v>
      </c>
      <c r="P2999" s="1">
        <v>134</v>
      </c>
      <c r="Q2999" s="1" t="s">
        <v>7632</v>
      </c>
      <c r="R2999">
        <f t="shared" ca="1" si="46"/>
        <v>0</v>
      </c>
      <c r="S2999">
        <f t="shared" ca="1" si="46"/>
        <v>0</v>
      </c>
    </row>
    <row r="3000" spans="1:19" ht="13.2">
      <c r="A3000" s="1" t="s">
        <v>14656</v>
      </c>
      <c r="B3000" s="1">
        <v>72</v>
      </c>
      <c r="C3000" s="1" t="str">
        <f ca="1">IFERROR(__xludf.DUMMYFUNCTION("GOOGLETRANSLATE(D3000,""en"",""pt"")"),"Pequeno")</f>
        <v>Pequeno</v>
      </c>
      <c r="D3000" s="3">
        <v>44200</v>
      </c>
      <c r="E3000" s="1">
        <v>10</v>
      </c>
      <c r="F3000" s="2" t="str">
        <f ca="1">IFERROR(__xludf.DUMMYFUNCTION("GOOGLETRANSLATE(I3000,""en"",""pt"")"),"ghee")</f>
        <v>ghee</v>
      </c>
      <c r="G3000" s="1" t="s">
        <v>14657</v>
      </c>
      <c r="H3000" s="1" t="s">
        <v>12260</v>
      </c>
      <c r="I3000" s="1" t="str">
        <f ca="1">IFERROR(__xludf.DUMMYFUNCTION("GOOGLETRANSLATE(O3000,""en"",""pt"")"),"130")</f>
        <v>130</v>
      </c>
      <c r="J3000" s="1" t="str">
        <f ca="1">IFERROR(__xludf.DUMMYFUNCTION("GOOGLETRANSLATE(Q3000,""en"",""pt"")"),"Ambiente")</f>
        <v>Ambiente</v>
      </c>
      <c r="K3000" s="3">
        <v>44145</v>
      </c>
      <c r="L3000" s="3">
        <v>44275</v>
      </c>
      <c r="M3000" s="1">
        <v>314</v>
      </c>
      <c r="N3000" s="1" t="s">
        <v>14658</v>
      </c>
      <c r="O3000" s="1" t="s">
        <v>14659</v>
      </c>
      <c r="P3000" s="1">
        <v>552</v>
      </c>
      <c r="Q3000" s="1" t="s">
        <v>10876</v>
      </c>
      <c r="R3000">
        <f t="shared" ca="1" si="46"/>
        <v>1</v>
      </c>
      <c r="S3000">
        <f t="shared" ca="1" si="46"/>
        <v>1</v>
      </c>
    </row>
    <row r="3001" spans="1:19" ht="13.2">
      <c r="A3001" s="1" t="s">
        <v>14660</v>
      </c>
      <c r="B3001" s="1">
        <v>16</v>
      </c>
      <c r="C3001" s="1" t="str">
        <f ca="1">IFERROR(__xludf.DUMMYFUNCTION("GOOGLETRANSLATE(D3001,""en"",""pt"")"),"Médio")</f>
        <v>Médio</v>
      </c>
      <c r="D3001" s="3">
        <v>44608</v>
      </c>
      <c r="E3001" s="1">
        <v>4</v>
      </c>
      <c r="F3001" s="2" t="str">
        <f ca="1">IFERROR(__xludf.DUMMYFUNCTION("GOOGLETRANSLATE(I3001,""en"",""pt"")"),"Iogurte")</f>
        <v>Iogurte</v>
      </c>
      <c r="G3001" s="1" t="s">
        <v>14661</v>
      </c>
      <c r="H3001" s="1" t="s">
        <v>14662</v>
      </c>
      <c r="I3001" s="1" t="str">
        <f ca="1">IFERROR(__xludf.DUMMYFUNCTION("GOOGLETRANSLATE(O3001,""en"",""pt"")"),"23")</f>
        <v>23</v>
      </c>
      <c r="J3001" s="1" t="str">
        <f ca="1">IFERROR(__xludf.DUMMYFUNCTION("GOOGLETRANSLATE(Q3001,""en"",""pt"")"),"Refrigerado")</f>
        <v>Refrigerado</v>
      </c>
      <c r="K3001" s="3">
        <v>44575</v>
      </c>
      <c r="L3001" s="3">
        <v>44598</v>
      </c>
      <c r="M3001" s="1">
        <v>319</v>
      </c>
      <c r="N3001" s="1" t="s">
        <v>7389</v>
      </c>
      <c r="O3001" s="1" t="s">
        <v>14663</v>
      </c>
      <c r="P3001" s="1">
        <v>413</v>
      </c>
      <c r="Q3001" s="1" t="s">
        <v>12741</v>
      </c>
      <c r="R3001">
        <f t="shared" ca="1" si="46"/>
        <v>1</v>
      </c>
      <c r="S3001">
        <f t="shared" ca="1" si="46"/>
        <v>0</v>
      </c>
    </row>
    <row r="3002" spans="1:19" ht="13.2">
      <c r="A3002" s="1" t="s">
        <v>13885</v>
      </c>
      <c r="B3002" s="1">
        <v>65</v>
      </c>
      <c r="C3002" s="1" t="str">
        <f ca="1">IFERROR(__xludf.DUMMYFUNCTION("GOOGLETRANSLATE(D3002,""en"",""pt"")"),"Grande")</f>
        <v>Grande</v>
      </c>
      <c r="D3002" s="3">
        <v>44481</v>
      </c>
      <c r="E3002" s="1">
        <v>1</v>
      </c>
      <c r="F3002" s="2" t="str">
        <f ca="1">IFERROR(__xludf.DUMMYFUNCTION("GOOGLETRANSLATE(I3002,""en"",""pt"")"),"Leite")</f>
        <v>Leite</v>
      </c>
      <c r="G3002" s="1" t="s">
        <v>11266</v>
      </c>
      <c r="H3002" s="1" t="s">
        <v>8533</v>
      </c>
      <c r="I3002" s="1" t="str">
        <f ca="1">IFERROR(__xludf.DUMMYFUNCTION("GOOGLETRANSLATE(O3002,""en"",""pt"")"),"2")</f>
        <v>2</v>
      </c>
      <c r="J3002" s="1" t="str">
        <f ca="1">IFERROR(__xludf.DUMMYFUNCTION("GOOGLETRANSLATE(Q3002,""en"",""pt"")"),"Pacote de polietileno")</f>
        <v>Pacote de polietileno</v>
      </c>
      <c r="K3002" s="3">
        <v>44421</v>
      </c>
      <c r="L3002" s="3">
        <v>44423</v>
      </c>
      <c r="M3002" s="1">
        <v>22</v>
      </c>
      <c r="N3002" s="1" t="s">
        <v>10987</v>
      </c>
      <c r="O3002" s="1" t="s">
        <v>14664</v>
      </c>
      <c r="P3002" s="1">
        <v>18</v>
      </c>
      <c r="Q3002" s="1" t="s">
        <v>14665</v>
      </c>
      <c r="R3002">
        <f t="shared" ca="1" si="46"/>
        <v>0</v>
      </c>
      <c r="S3002">
        <f t="shared" ca="1" si="46"/>
        <v>1</v>
      </c>
    </row>
    <row r="3003" spans="1:19" ht="13.2">
      <c r="A3003" s="1" t="s">
        <v>14666</v>
      </c>
      <c r="B3003" s="1">
        <v>88</v>
      </c>
      <c r="C3003" s="1" t="str">
        <f ca="1">IFERROR(__xludf.DUMMYFUNCTION("GOOGLETRANSLATE(D3003,""en"",""pt"")"),"Pequeno")</f>
        <v>Pequeno</v>
      </c>
      <c r="D3003" s="3">
        <v>43509</v>
      </c>
      <c r="E3003" s="1">
        <v>8</v>
      </c>
      <c r="F3003" s="2" t="str">
        <f ca="1">IFERROR(__xludf.DUMMYFUNCTION("GOOGLETRANSLATE(I3003,""en"",""pt"")"),"Soro de leite coalhado")</f>
        <v>Soro de leite coalhado</v>
      </c>
      <c r="G3003" s="1" t="s">
        <v>14667</v>
      </c>
      <c r="H3003" s="1" t="s">
        <v>14668</v>
      </c>
      <c r="I3003" s="1" t="str">
        <f ca="1">IFERROR(__xludf.DUMMYFUNCTION("GOOGLETRANSLATE(O3003,""en"",""pt"")"),"14")</f>
        <v>14</v>
      </c>
      <c r="J3003" s="1" t="str">
        <f ca="1">IFERROR(__xludf.DUMMYFUNCTION("GOOGLETRANSLATE(Q3003,""en"",""pt"")"),"Refrigerado")</f>
        <v>Refrigerado</v>
      </c>
      <c r="K3003" s="3">
        <v>43460</v>
      </c>
      <c r="L3003" s="3">
        <v>43474</v>
      </c>
      <c r="M3003" s="1">
        <v>587</v>
      </c>
      <c r="N3003" s="1" t="s">
        <v>6556</v>
      </c>
      <c r="O3003" s="1" t="s">
        <v>14669</v>
      </c>
      <c r="P3003" s="1">
        <v>38</v>
      </c>
      <c r="Q3003" s="1" t="s">
        <v>14065</v>
      </c>
      <c r="R3003">
        <f t="shared" ca="1" si="46"/>
        <v>0</v>
      </c>
      <c r="S3003">
        <f t="shared" ca="1" si="46"/>
        <v>0</v>
      </c>
    </row>
    <row r="3004" spans="1:19" ht="13.2">
      <c r="A3004" s="1" t="s">
        <v>14670</v>
      </c>
      <c r="B3004" s="1">
        <v>69</v>
      </c>
      <c r="C3004" s="1" t="str">
        <f ca="1">IFERROR(__xludf.DUMMYFUNCTION("GOOGLETRANSLATE(D3004,""en"",""pt"")"),"Pequeno")</f>
        <v>Pequeno</v>
      </c>
      <c r="D3004" s="3">
        <v>43787</v>
      </c>
      <c r="E3004" s="1">
        <v>9</v>
      </c>
      <c r="F3004" s="2" t="str">
        <f ca="1">IFERROR(__xludf.DUMMYFUNCTION("GOOGLETRANSLATE(I3004,""en"",""pt"")"),"Painel")</f>
        <v>Painel</v>
      </c>
      <c r="G3004" s="1" t="s">
        <v>14671</v>
      </c>
      <c r="H3004" s="1" t="s">
        <v>13864</v>
      </c>
      <c r="I3004" s="1" t="str">
        <f ca="1">IFERROR(__xludf.DUMMYFUNCTION("GOOGLETRANSLATE(O3004,""en"",""pt"")"),"7")</f>
        <v>7</v>
      </c>
      <c r="J3004" s="1" t="str">
        <f ca="1">IFERROR(__xludf.DUMMYFUNCTION("GOOGLETRANSLATE(Q3004,""en"",""pt"")"),"Refrigerado")</f>
        <v>Refrigerado</v>
      </c>
      <c r="K3004" s="3">
        <v>43767</v>
      </c>
      <c r="L3004" s="3">
        <v>43774</v>
      </c>
      <c r="M3004" s="1">
        <v>210</v>
      </c>
      <c r="N3004" s="1" t="s">
        <v>14672</v>
      </c>
      <c r="O3004" s="1" t="s">
        <v>14673</v>
      </c>
      <c r="P3004" s="1">
        <v>66</v>
      </c>
      <c r="Q3004" s="1" t="s">
        <v>14674</v>
      </c>
      <c r="R3004">
        <f t="shared" ca="1" si="46"/>
        <v>0</v>
      </c>
      <c r="S3004">
        <f t="shared" ca="1" si="46"/>
        <v>0</v>
      </c>
    </row>
    <row r="3005" spans="1:19" ht="13.2">
      <c r="A3005" s="1" t="s">
        <v>14675</v>
      </c>
      <c r="B3005" s="1">
        <v>93</v>
      </c>
      <c r="C3005" s="1" t="str">
        <f ca="1">IFERROR(__xludf.DUMMYFUNCTION("GOOGLETRANSLATE(D3005,""en"",""pt"")"),"Pequeno")</f>
        <v>Pequeno</v>
      </c>
      <c r="D3005" s="3">
        <v>44356</v>
      </c>
      <c r="E3005" s="1">
        <v>5</v>
      </c>
      <c r="F3005" s="2" t="str">
        <f ca="1">IFERROR(__xludf.DUMMYFUNCTION("GOOGLETRANSLATE(I3005,""en"",""pt"")"),"Sorvete")</f>
        <v>Sorvete</v>
      </c>
      <c r="G3005" s="1" t="s">
        <v>14676</v>
      </c>
      <c r="H3005" s="1" t="s">
        <v>9859</v>
      </c>
      <c r="I3005" s="1" t="str">
        <f ca="1">IFERROR(__xludf.DUMMYFUNCTION("GOOGLETRANSLATE(O3005,""en"",""pt"")"),"22")</f>
        <v>22</v>
      </c>
      <c r="J3005" s="1" t="str">
        <f ca="1">IFERROR(__xludf.DUMMYFUNCTION("GOOGLETRANSLATE(Q3005,""en"",""pt"")"),"Congeladas")</f>
        <v>Congeladas</v>
      </c>
      <c r="K3005" s="3">
        <v>44315</v>
      </c>
      <c r="L3005" s="3">
        <v>44337</v>
      </c>
      <c r="M3005" s="1">
        <v>476</v>
      </c>
      <c r="N3005" s="1" t="s">
        <v>14677</v>
      </c>
      <c r="O3005" s="1" t="s">
        <v>14678</v>
      </c>
      <c r="P3005" s="1">
        <v>392</v>
      </c>
      <c r="Q3005" s="1" t="s">
        <v>14679</v>
      </c>
      <c r="R3005">
        <f t="shared" ca="1" si="46"/>
        <v>0</v>
      </c>
      <c r="S3005">
        <f t="shared" ca="1" si="46"/>
        <v>0</v>
      </c>
    </row>
    <row r="3006" spans="1:19" ht="13.2">
      <c r="A3006" s="1" t="s">
        <v>14680</v>
      </c>
      <c r="B3006" s="1">
        <v>77</v>
      </c>
      <c r="C3006" s="1" t="str">
        <f ca="1">IFERROR(__xludf.DUMMYFUNCTION("GOOGLETRANSLATE(D3006,""en"",""pt"")"),"Pequeno")</f>
        <v>Pequeno</v>
      </c>
      <c r="D3006" s="3">
        <v>44276</v>
      </c>
      <c r="E3006" s="1">
        <v>5</v>
      </c>
      <c r="F3006" s="2" t="str">
        <f ca="1">IFERROR(__xludf.DUMMYFUNCTION("GOOGLETRANSLATE(I3006,""en"",""pt"")"),"Sorvete")</f>
        <v>Sorvete</v>
      </c>
      <c r="G3006" s="1" t="s">
        <v>14681</v>
      </c>
      <c r="H3006" s="1" t="s">
        <v>3087</v>
      </c>
      <c r="I3006" s="1" t="str">
        <f ca="1">IFERROR(__xludf.DUMMYFUNCTION("GOOGLETRANSLATE(O3006,""en"",""pt"")"),"21")</f>
        <v>21</v>
      </c>
      <c r="J3006" s="1" t="str">
        <f ca="1">IFERROR(__xludf.DUMMYFUNCTION("GOOGLETRANSLATE(Q3006,""en"",""pt"")"),"Congeladas")</f>
        <v>Congeladas</v>
      </c>
      <c r="K3006" s="3">
        <v>44227</v>
      </c>
      <c r="L3006" s="3">
        <v>44248</v>
      </c>
      <c r="M3006" s="1">
        <v>363</v>
      </c>
      <c r="N3006" s="1" t="s">
        <v>1485</v>
      </c>
      <c r="O3006" s="1" t="s">
        <v>14682</v>
      </c>
      <c r="P3006" s="1">
        <v>259</v>
      </c>
      <c r="Q3006" s="1" t="s">
        <v>14683</v>
      </c>
      <c r="R3006">
        <f t="shared" ca="1" si="46"/>
        <v>0</v>
      </c>
      <c r="S3006">
        <f t="shared" ca="1" si="46"/>
        <v>1</v>
      </c>
    </row>
    <row r="3007" spans="1:19" ht="13.2">
      <c r="A3007" s="1" t="s">
        <v>14684</v>
      </c>
      <c r="B3007" s="1">
        <v>91</v>
      </c>
      <c r="C3007" s="1" t="str">
        <f ca="1">IFERROR(__xludf.DUMMYFUNCTION("GOOGLETRANSLATE(D3007,""en"",""pt"")"),"Grande")</f>
        <v>Grande</v>
      </c>
      <c r="D3007" s="3">
        <v>44637</v>
      </c>
      <c r="E3007" s="1">
        <v>2</v>
      </c>
      <c r="F3007" s="2" t="str">
        <f ca="1">IFERROR(__xludf.DUMMYFUNCTION("GOOGLETRANSLATE(I3007,""en"",""pt"")"),"Manteiga")</f>
        <v>Manteiga</v>
      </c>
      <c r="G3007" s="1" t="s">
        <v>14685</v>
      </c>
      <c r="H3007" s="1" t="s">
        <v>6155</v>
      </c>
      <c r="I3007" s="1" t="str">
        <f ca="1">IFERROR(__xludf.DUMMYFUNCTION("GOOGLETRANSLATE(O3007,""en"",""pt"")"),"37")</f>
        <v>37</v>
      </c>
      <c r="J3007" s="1" t="str">
        <f ca="1">IFERROR(__xludf.DUMMYFUNCTION("GOOGLETRANSLATE(Q3007,""en"",""pt"")"),"Refrigerado")</f>
        <v>Refrigerado</v>
      </c>
      <c r="K3007" s="3">
        <v>44610</v>
      </c>
      <c r="L3007" s="3">
        <v>44647</v>
      </c>
      <c r="M3007" s="1">
        <v>697</v>
      </c>
      <c r="N3007" s="1" t="s">
        <v>10007</v>
      </c>
      <c r="O3007" s="1" t="s">
        <v>14686</v>
      </c>
      <c r="P3007" s="1">
        <v>117</v>
      </c>
      <c r="Q3007" s="1" t="s">
        <v>14687</v>
      </c>
      <c r="R3007">
        <f t="shared" ca="1" si="46"/>
        <v>1</v>
      </c>
      <c r="S3007">
        <f t="shared" ca="1" si="46"/>
        <v>1</v>
      </c>
    </row>
    <row r="3008" spans="1:19" ht="13.2">
      <c r="A3008" s="1" t="s">
        <v>14688</v>
      </c>
      <c r="B3008" s="1">
        <v>74</v>
      </c>
      <c r="C3008" s="1" t="str">
        <f ca="1">IFERROR(__xludf.DUMMYFUNCTION("GOOGLETRANSLATE(D3008,""en"",""pt"")"),"Grande")</f>
        <v>Grande</v>
      </c>
      <c r="D3008" s="3">
        <v>44232</v>
      </c>
      <c r="E3008" s="1">
        <v>7</v>
      </c>
      <c r="F3008" s="2" t="str">
        <f ca="1">IFERROR(__xludf.DUMMYFUNCTION("GOOGLETRANSLATE(I3008,""en"",""pt"")"),"Lassi")</f>
        <v>Lassi</v>
      </c>
      <c r="G3008" s="1" t="s">
        <v>14689</v>
      </c>
      <c r="H3008" s="1" t="s">
        <v>10911</v>
      </c>
      <c r="I3008" s="1" t="str">
        <f ca="1">IFERROR(__xludf.DUMMYFUNCTION("GOOGLETRANSLATE(O3008,""en"",""pt"")"),"15")</f>
        <v>15</v>
      </c>
      <c r="J3008" s="1" t="str">
        <f ca="1">IFERROR(__xludf.DUMMYFUNCTION("GOOGLETRANSLATE(Q3008,""en"",""pt"")"),"Refrigerado")</f>
        <v>Refrigerado</v>
      </c>
      <c r="K3008" s="3">
        <v>44214</v>
      </c>
      <c r="L3008" s="3">
        <v>44229</v>
      </c>
      <c r="M3008" s="1">
        <v>4</v>
      </c>
      <c r="N3008" s="1" t="s">
        <v>1081</v>
      </c>
      <c r="O3008" s="1" t="s">
        <v>4081</v>
      </c>
      <c r="P3008" s="1">
        <v>41</v>
      </c>
      <c r="Q3008" s="1" t="s">
        <v>918</v>
      </c>
      <c r="R3008">
        <f t="shared" ca="1" si="46"/>
        <v>0</v>
      </c>
      <c r="S3008">
        <f t="shared" ca="1" si="46"/>
        <v>0</v>
      </c>
    </row>
    <row r="3009" spans="1:19" ht="13.2">
      <c r="A3009" s="1" t="s">
        <v>8711</v>
      </c>
      <c r="B3009" s="1">
        <v>32</v>
      </c>
      <c r="C3009" s="1" t="str">
        <f ca="1">IFERROR(__xludf.DUMMYFUNCTION("GOOGLETRANSLATE(D3009,""en"",""pt"")"),"Grande")</f>
        <v>Grande</v>
      </c>
      <c r="D3009" s="3">
        <v>43994</v>
      </c>
      <c r="E3009" s="1">
        <v>5</v>
      </c>
      <c r="F3009" s="2" t="str">
        <f ca="1">IFERROR(__xludf.DUMMYFUNCTION("GOOGLETRANSLATE(I3009,""en"",""pt"")"),"Sorvete")</f>
        <v>Sorvete</v>
      </c>
      <c r="G3009" s="1" t="s">
        <v>14690</v>
      </c>
      <c r="H3009" s="1" t="s">
        <v>11045</v>
      </c>
      <c r="I3009" s="1" t="str">
        <f ca="1">IFERROR(__xludf.DUMMYFUNCTION("GOOGLETRANSLATE(O3009,""en"",""pt"")"),"21")</f>
        <v>21</v>
      </c>
      <c r="J3009" s="1" t="str">
        <f ca="1">IFERROR(__xludf.DUMMYFUNCTION("GOOGLETRANSLATE(Q3009,""en"",""pt"")"),"Congeladas")</f>
        <v>Congeladas</v>
      </c>
      <c r="K3009" s="3">
        <v>43967</v>
      </c>
      <c r="L3009" s="3">
        <v>43988</v>
      </c>
      <c r="M3009" s="1">
        <v>224</v>
      </c>
      <c r="N3009" s="1" t="s">
        <v>7761</v>
      </c>
      <c r="O3009" s="1" t="s">
        <v>14691</v>
      </c>
      <c r="P3009" s="1">
        <v>729</v>
      </c>
      <c r="Q3009" s="1" t="s">
        <v>14692</v>
      </c>
      <c r="R3009">
        <f t="shared" ca="1" si="46"/>
        <v>0</v>
      </c>
      <c r="S3009">
        <f t="shared" ca="1" si="46"/>
        <v>0</v>
      </c>
    </row>
    <row r="3010" spans="1:19" ht="13.2">
      <c r="A3010" s="1" t="s">
        <v>14693</v>
      </c>
      <c r="B3010" s="1">
        <v>29</v>
      </c>
      <c r="C3010" s="1" t="str">
        <f ca="1">IFERROR(__xludf.DUMMYFUNCTION("GOOGLETRANSLATE(D3010,""en"",""pt"")"),"Médio")</f>
        <v>Médio</v>
      </c>
      <c r="D3010" s="3">
        <v>43598</v>
      </c>
      <c r="E3010" s="1">
        <v>2</v>
      </c>
      <c r="F3010" s="2" t="str">
        <f ca="1">IFERROR(__xludf.DUMMYFUNCTION("GOOGLETRANSLATE(I3010,""en"",""pt"")"),"Manteiga")</f>
        <v>Manteiga</v>
      </c>
      <c r="G3010" s="1" t="s">
        <v>14694</v>
      </c>
      <c r="H3010" s="1" t="s">
        <v>3814</v>
      </c>
      <c r="I3010" s="1" t="str">
        <f ca="1">IFERROR(__xludf.DUMMYFUNCTION("GOOGLETRANSLATE(O3010,""en"",""pt"")"),"37")</f>
        <v>37</v>
      </c>
      <c r="J3010" s="1" t="str">
        <f ca="1">IFERROR(__xludf.DUMMYFUNCTION("GOOGLETRANSLATE(Q3010,""en"",""pt"")"),"Congeladas")</f>
        <v>Congeladas</v>
      </c>
      <c r="K3010" s="3">
        <v>43557</v>
      </c>
      <c r="L3010" s="3">
        <v>43594</v>
      </c>
      <c r="M3010" s="1">
        <v>297</v>
      </c>
      <c r="N3010" s="1" t="s">
        <v>14695</v>
      </c>
      <c r="O3010" s="1" t="s">
        <v>14696</v>
      </c>
      <c r="P3010" s="1">
        <v>25</v>
      </c>
      <c r="Q3010" s="1" t="s">
        <v>14697</v>
      </c>
      <c r="R3010">
        <f t="shared" ca="1" si="46"/>
        <v>0</v>
      </c>
      <c r="S3010">
        <f t="shared" ca="1" si="46"/>
        <v>0</v>
      </c>
    </row>
    <row r="3011" spans="1:19" ht="13.2">
      <c r="A3011" s="1" t="s">
        <v>3003</v>
      </c>
      <c r="B3011" s="1">
        <v>37</v>
      </c>
      <c r="C3011" s="1" t="str">
        <f ca="1">IFERROR(__xludf.DUMMYFUNCTION("GOOGLETRANSLATE(D3011,""en"",""pt"")"),"Pequeno")</f>
        <v>Pequeno</v>
      </c>
      <c r="D3011" s="3">
        <v>43521</v>
      </c>
      <c r="E3011" s="1">
        <v>6</v>
      </c>
      <c r="F3011" s="2" t="str">
        <f ca="1">IFERROR(__xludf.DUMMYFUNCTION("GOOGLETRANSLATE(I3011,""en"",""pt"")"),"Coalhada")</f>
        <v>Coalhada</v>
      </c>
      <c r="G3011" s="1" t="s">
        <v>14698</v>
      </c>
      <c r="H3011" s="1" t="s">
        <v>14478</v>
      </c>
      <c r="I3011" s="1" t="str">
        <f ca="1">IFERROR(__xludf.DUMMYFUNCTION("GOOGLETRANSLATE(O3011,""en"",""pt"")"),"7")</f>
        <v>7</v>
      </c>
      <c r="J3011" s="1" t="str">
        <f ca="1">IFERROR(__xludf.DUMMYFUNCTION("GOOGLETRANSLATE(Q3011,""en"",""pt"")"),"Refrigerado")</f>
        <v>Refrigerado</v>
      </c>
      <c r="K3011" s="3">
        <v>43490</v>
      </c>
      <c r="L3011" s="3">
        <v>43497</v>
      </c>
      <c r="M3011" s="1">
        <v>389</v>
      </c>
      <c r="N3011" s="1" t="s">
        <v>14699</v>
      </c>
      <c r="O3011" s="1" t="s">
        <v>14700</v>
      </c>
      <c r="P3011" s="1">
        <v>57</v>
      </c>
      <c r="Q3011" s="1" t="s">
        <v>13095</v>
      </c>
      <c r="R3011">
        <f t="shared" ref="R3011:S3074" ca="1" si="47">RANDBETWEEN(0,1)</f>
        <v>1</v>
      </c>
      <c r="S3011">
        <f t="shared" ca="1" si="47"/>
        <v>1</v>
      </c>
    </row>
    <row r="3012" spans="1:19" ht="13.2">
      <c r="A3012" s="1" t="s">
        <v>14701</v>
      </c>
      <c r="B3012" s="1">
        <v>53</v>
      </c>
      <c r="C3012" s="1" t="str">
        <f ca="1">IFERROR(__xludf.DUMMYFUNCTION("GOOGLETRANSLATE(D3012,""en"",""pt"")"),"Pequeno")</f>
        <v>Pequeno</v>
      </c>
      <c r="D3012" s="3">
        <v>43850</v>
      </c>
      <c r="E3012" s="1">
        <v>2</v>
      </c>
      <c r="F3012" s="2" t="str">
        <f ca="1">IFERROR(__xludf.DUMMYFUNCTION("GOOGLETRANSLATE(I3012,""en"",""pt"")"),"Manteiga")</f>
        <v>Manteiga</v>
      </c>
      <c r="G3012" s="1" t="s">
        <v>3297</v>
      </c>
      <c r="H3012" s="1" t="s">
        <v>7120</v>
      </c>
      <c r="I3012" s="1" t="str">
        <f ca="1">IFERROR(__xludf.DUMMYFUNCTION("GOOGLETRANSLATE(O3012,""en"",""pt"")"),"31")</f>
        <v>31</v>
      </c>
      <c r="J3012" s="1" t="str">
        <f ca="1">IFERROR(__xludf.DUMMYFUNCTION("GOOGLETRANSLATE(Q3012,""en"",""pt"")"),"Congeladas")</f>
        <v>Congeladas</v>
      </c>
      <c r="K3012" s="3">
        <v>43844</v>
      </c>
      <c r="L3012" s="3">
        <v>43875</v>
      </c>
      <c r="M3012" s="1">
        <v>5</v>
      </c>
      <c r="N3012" s="1" t="s">
        <v>14702</v>
      </c>
      <c r="O3012" s="1" t="s">
        <v>14703</v>
      </c>
      <c r="P3012" s="1">
        <v>64</v>
      </c>
      <c r="Q3012" s="1" t="s">
        <v>14704</v>
      </c>
      <c r="R3012">
        <f t="shared" ca="1" si="47"/>
        <v>1</v>
      </c>
      <c r="S3012">
        <f t="shared" ca="1" si="47"/>
        <v>1</v>
      </c>
    </row>
    <row r="3013" spans="1:19" ht="13.2">
      <c r="A3013" s="1" t="s">
        <v>14705</v>
      </c>
      <c r="B3013" s="1">
        <v>67</v>
      </c>
      <c r="C3013" s="1" t="str">
        <f ca="1">IFERROR(__xludf.DUMMYFUNCTION("GOOGLETRANSLATE(D3013,""en"",""pt"")"),"Grande")</f>
        <v>Grande</v>
      </c>
      <c r="D3013" s="3">
        <v>44085</v>
      </c>
      <c r="E3013" s="1">
        <v>6</v>
      </c>
      <c r="F3013" s="2" t="str">
        <f ca="1">IFERROR(__xludf.DUMMYFUNCTION("GOOGLETRANSLATE(I3013,""en"",""pt"")"),"Coalhada")</f>
        <v>Coalhada</v>
      </c>
      <c r="G3013" s="1" t="s">
        <v>14706</v>
      </c>
      <c r="H3013" s="1" t="s">
        <v>6951</v>
      </c>
      <c r="I3013" s="1" t="str">
        <f ca="1">IFERROR(__xludf.DUMMYFUNCTION("GOOGLETRANSLATE(O3013,""en"",""pt"")"),"6")</f>
        <v>6</v>
      </c>
      <c r="J3013" s="1" t="str">
        <f ca="1">IFERROR(__xludf.DUMMYFUNCTION("GOOGLETRANSLATE(Q3013,""en"",""pt"")"),"Refrigerado")</f>
        <v>Refrigerado</v>
      </c>
      <c r="K3013" s="3">
        <v>44048</v>
      </c>
      <c r="L3013" s="3">
        <v>44054</v>
      </c>
      <c r="M3013" s="1">
        <v>590</v>
      </c>
      <c r="N3013" s="1" t="s">
        <v>5617</v>
      </c>
      <c r="O3013" s="5">
        <v>2159101</v>
      </c>
      <c r="P3013" s="1">
        <v>373</v>
      </c>
      <c r="Q3013" s="1" t="s">
        <v>14707</v>
      </c>
      <c r="R3013">
        <f t="shared" ca="1" si="47"/>
        <v>1</v>
      </c>
      <c r="S3013">
        <f t="shared" ca="1" si="47"/>
        <v>1</v>
      </c>
    </row>
    <row r="3014" spans="1:19" ht="13.2">
      <c r="A3014" s="1" t="s">
        <v>14708</v>
      </c>
      <c r="B3014" s="1">
        <v>83</v>
      </c>
      <c r="C3014" s="1" t="str">
        <f ca="1">IFERROR(__xludf.DUMMYFUNCTION("GOOGLETRANSLATE(D3014,""en"",""pt"")"),"Grande")</f>
        <v>Grande</v>
      </c>
      <c r="D3014" s="3">
        <v>43789</v>
      </c>
      <c r="E3014" s="1">
        <v>9</v>
      </c>
      <c r="F3014" s="2" t="str">
        <f ca="1">IFERROR(__xludf.DUMMYFUNCTION("GOOGLETRANSLATE(I3014,""en"",""pt"")"),"Painel")</f>
        <v>Painel</v>
      </c>
      <c r="G3014" s="1" t="s">
        <v>14709</v>
      </c>
      <c r="H3014" s="1" t="s">
        <v>1067</v>
      </c>
      <c r="I3014" s="1" t="str">
        <f ca="1">IFERROR(__xludf.DUMMYFUNCTION("GOOGLETRANSLATE(O3014,""en"",""pt"")"),"11")</f>
        <v>11</v>
      </c>
      <c r="J3014" s="1" t="str">
        <f ca="1">IFERROR(__xludf.DUMMYFUNCTION("GOOGLETRANSLATE(Q3014,""en"",""pt"")"),"Refrigerado")</f>
        <v>Refrigerado</v>
      </c>
      <c r="K3014" s="3">
        <v>43777</v>
      </c>
      <c r="L3014" s="3">
        <v>43788</v>
      </c>
      <c r="M3014" s="1">
        <v>264</v>
      </c>
      <c r="N3014" s="1" t="s">
        <v>8269</v>
      </c>
      <c r="O3014" s="1" t="s">
        <v>14710</v>
      </c>
      <c r="P3014" s="1">
        <v>649</v>
      </c>
      <c r="Q3014" s="1" t="s">
        <v>5078</v>
      </c>
      <c r="R3014">
        <f t="shared" ca="1" si="47"/>
        <v>0</v>
      </c>
      <c r="S3014">
        <f t="shared" ca="1" si="47"/>
        <v>0</v>
      </c>
    </row>
    <row r="3015" spans="1:19" ht="13.2">
      <c r="A3015" s="1" t="s">
        <v>14711</v>
      </c>
      <c r="B3015" s="1">
        <v>33</v>
      </c>
      <c r="C3015" s="1" t="str">
        <f ca="1">IFERROR(__xludf.DUMMYFUNCTION("GOOGLETRANSLATE(D3015,""en"",""pt"")"),"Grande")</f>
        <v>Grande</v>
      </c>
      <c r="D3015" s="3">
        <v>44839</v>
      </c>
      <c r="E3015" s="1">
        <v>3</v>
      </c>
      <c r="F3015" s="2" t="str">
        <f ca="1">IFERROR(__xludf.DUMMYFUNCTION("GOOGLETRANSLATE(I3015,""en"",""pt"")"),"Queijo")</f>
        <v>Queijo</v>
      </c>
      <c r="G3015" s="1" t="s">
        <v>14712</v>
      </c>
      <c r="H3015" s="1" t="s">
        <v>12500</v>
      </c>
      <c r="I3015" s="1" t="str">
        <f ca="1">IFERROR(__xludf.DUMMYFUNCTION("GOOGLETRANSLATE(O3015,""en"",""pt"")"),"74")</f>
        <v>74</v>
      </c>
      <c r="J3015" s="1" t="str">
        <f ca="1">IFERROR(__xludf.DUMMYFUNCTION("GOOGLETRANSLATE(Q3015,""en"",""pt"")"),"Congeladas")</f>
        <v>Congeladas</v>
      </c>
      <c r="K3015" s="3">
        <v>44813</v>
      </c>
      <c r="L3015" s="3">
        <v>44887</v>
      </c>
      <c r="M3015" s="1">
        <v>210</v>
      </c>
      <c r="N3015" s="4">
        <v>45347</v>
      </c>
      <c r="O3015" s="1" t="s">
        <v>14713</v>
      </c>
      <c r="P3015" s="1">
        <v>174</v>
      </c>
      <c r="Q3015" s="1" t="s">
        <v>14714</v>
      </c>
      <c r="R3015">
        <f t="shared" ca="1" si="47"/>
        <v>1</v>
      </c>
      <c r="S3015">
        <f t="shared" ca="1" si="47"/>
        <v>1</v>
      </c>
    </row>
    <row r="3016" spans="1:19" ht="13.2">
      <c r="A3016" s="1" t="s">
        <v>14715</v>
      </c>
      <c r="B3016" s="1">
        <v>87</v>
      </c>
      <c r="C3016" s="1" t="str">
        <f ca="1">IFERROR(__xludf.DUMMYFUNCTION("GOOGLETRANSLATE(D3016,""en"",""pt"")"),"Médio")</f>
        <v>Médio</v>
      </c>
      <c r="D3016" s="3">
        <v>44594</v>
      </c>
      <c r="E3016" s="1">
        <v>7</v>
      </c>
      <c r="F3016" s="2" t="str">
        <f ca="1">IFERROR(__xludf.DUMMYFUNCTION("GOOGLETRANSLATE(I3016,""en"",""pt"")"),"Lassi")</f>
        <v>Lassi</v>
      </c>
      <c r="G3016" s="1" t="s">
        <v>14716</v>
      </c>
      <c r="H3016" s="1" t="s">
        <v>6130</v>
      </c>
      <c r="I3016" s="1" t="str">
        <f ca="1">IFERROR(__xludf.DUMMYFUNCTION("GOOGLETRANSLATE(O3016,""en"",""pt"")"),"15")</f>
        <v>15</v>
      </c>
      <c r="J3016" s="1" t="str">
        <f ca="1">IFERROR(__xludf.DUMMYFUNCTION("GOOGLETRANSLATE(Q3016,""en"",""pt"")"),"Refrigerado")</f>
        <v>Refrigerado</v>
      </c>
      <c r="K3016" s="3">
        <v>44548</v>
      </c>
      <c r="L3016" s="3">
        <v>44563</v>
      </c>
      <c r="M3016" s="1">
        <v>589</v>
      </c>
      <c r="N3016" s="1" t="s">
        <v>3689</v>
      </c>
      <c r="O3016" s="1" t="s">
        <v>14717</v>
      </c>
      <c r="P3016" s="1">
        <v>57</v>
      </c>
      <c r="Q3016" s="1" t="s">
        <v>14718</v>
      </c>
      <c r="R3016">
        <f t="shared" ca="1" si="47"/>
        <v>0</v>
      </c>
      <c r="S3016">
        <f t="shared" ca="1" si="47"/>
        <v>1</v>
      </c>
    </row>
    <row r="3017" spans="1:19" ht="13.2">
      <c r="A3017" s="1" t="s">
        <v>14719</v>
      </c>
      <c r="B3017" s="1">
        <v>28</v>
      </c>
      <c r="C3017" s="1" t="str">
        <f ca="1">IFERROR(__xludf.DUMMYFUNCTION("GOOGLETRANSLATE(D3017,""en"",""pt"")"),"Médio")</f>
        <v>Médio</v>
      </c>
      <c r="D3017" s="3">
        <v>44916</v>
      </c>
      <c r="E3017" s="1">
        <v>9</v>
      </c>
      <c r="F3017" s="2" t="str">
        <f ca="1">IFERROR(__xludf.DUMMYFUNCTION("GOOGLETRANSLATE(I3017,""en"",""pt"")"),"Painel")</f>
        <v>Painel</v>
      </c>
      <c r="G3017" s="1" t="s">
        <v>1987</v>
      </c>
      <c r="H3017" s="1" t="s">
        <v>2838</v>
      </c>
      <c r="I3017" s="1" t="str">
        <f ca="1">IFERROR(__xludf.DUMMYFUNCTION("GOOGLETRANSLATE(O3017,""en"",""pt"")"),"13")</f>
        <v>13</v>
      </c>
      <c r="J3017" s="1" t="str">
        <f ca="1">IFERROR(__xludf.DUMMYFUNCTION("GOOGLETRANSLATE(Q3017,""en"",""pt"")"),"Refrigerado")</f>
        <v>Refrigerado</v>
      </c>
      <c r="K3017" s="3">
        <v>44895</v>
      </c>
      <c r="L3017" s="3">
        <v>44908</v>
      </c>
      <c r="M3017" s="1">
        <v>47</v>
      </c>
      <c r="N3017" s="1" t="s">
        <v>14720</v>
      </c>
      <c r="O3017" s="1" t="s">
        <v>14721</v>
      </c>
      <c r="P3017" s="1">
        <v>18</v>
      </c>
      <c r="Q3017" s="1" t="s">
        <v>14722</v>
      </c>
      <c r="R3017">
        <f t="shared" ca="1" si="47"/>
        <v>1</v>
      </c>
      <c r="S3017">
        <f t="shared" ca="1" si="47"/>
        <v>0</v>
      </c>
    </row>
    <row r="3018" spans="1:19" ht="13.2">
      <c r="A3018" s="1" t="s">
        <v>14723</v>
      </c>
      <c r="B3018" s="1">
        <v>62</v>
      </c>
      <c r="C3018" s="1" t="str">
        <f ca="1">IFERROR(__xludf.DUMMYFUNCTION("GOOGLETRANSLATE(D3018,""en"",""pt"")"),"Grande")</f>
        <v>Grande</v>
      </c>
      <c r="D3018" s="3">
        <v>44597</v>
      </c>
      <c r="E3018" s="1">
        <v>7</v>
      </c>
      <c r="F3018" s="2" t="str">
        <f ca="1">IFERROR(__xludf.DUMMYFUNCTION("GOOGLETRANSLATE(I3018,""en"",""pt"")"),"Lassi")</f>
        <v>Lassi</v>
      </c>
      <c r="G3018" s="1" t="s">
        <v>14724</v>
      </c>
      <c r="H3018" s="1" t="s">
        <v>12778</v>
      </c>
      <c r="I3018" s="1" t="str">
        <f ca="1">IFERROR(__xludf.DUMMYFUNCTION("GOOGLETRANSLATE(O3018,""en"",""pt"")"),"17")</f>
        <v>17</v>
      </c>
      <c r="J3018" s="1" t="str">
        <f ca="1">IFERROR(__xludf.DUMMYFUNCTION("GOOGLETRANSLATE(Q3018,""en"",""pt"")"),"Refrigerado")</f>
        <v>Refrigerado</v>
      </c>
      <c r="K3018" s="3">
        <v>44593</v>
      </c>
      <c r="L3018" s="3">
        <v>44610</v>
      </c>
      <c r="M3018" s="1">
        <v>629</v>
      </c>
      <c r="N3018" s="1" t="s">
        <v>12023</v>
      </c>
      <c r="O3018" s="1" t="s">
        <v>14725</v>
      </c>
      <c r="P3018" s="1">
        <v>69</v>
      </c>
      <c r="Q3018" s="1" t="s">
        <v>14726</v>
      </c>
      <c r="R3018">
        <f t="shared" ca="1" si="47"/>
        <v>1</v>
      </c>
      <c r="S3018">
        <f t="shared" ca="1" si="47"/>
        <v>0</v>
      </c>
    </row>
    <row r="3019" spans="1:19" ht="13.2">
      <c r="A3019" s="1" t="s">
        <v>2623</v>
      </c>
      <c r="B3019" s="1">
        <v>80</v>
      </c>
      <c r="C3019" s="1" t="str">
        <f ca="1">IFERROR(__xludf.DUMMYFUNCTION("GOOGLETRANSLATE(D3019,""en"",""pt"")"),"Pequeno")</f>
        <v>Pequeno</v>
      </c>
      <c r="D3019" s="3">
        <v>43513</v>
      </c>
      <c r="E3019" s="1">
        <v>5</v>
      </c>
      <c r="F3019" s="2" t="str">
        <f ca="1">IFERROR(__xludf.DUMMYFUNCTION("GOOGLETRANSLATE(I3019,""en"",""pt"")"),"Sorvete")</f>
        <v>Sorvete</v>
      </c>
      <c r="G3019" s="1" t="s">
        <v>14727</v>
      </c>
      <c r="H3019" s="4">
        <v>45610</v>
      </c>
      <c r="I3019" s="1" t="str">
        <f ca="1">IFERROR(__xludf.DUMMYFUNCTION("GOOGLETRANSLATE(O3019,""en"",""pt"")"),"22")</f>
        <v>22</v>
      </c>
      <c r="J3019" s="1" t="str">
        <f ca="1">IFERROR(__xludf.DUMMYFUNCTION("GOOGLETRANSLATE(Q3019,""en"",""pt"")"),"Congeladas")</f>
        <v>Congeladas</v>
      </c>
      <c r="K3019" s="3">
        <v>43454</v>
      </c>
      <c r="L3019" s="3">
        <v>43476</v>
      </c>
      <c r="M3019" s="1">
        <v>184</v>
      </c>
      <c r="N3019" s="1" t="s">
        <v>14728</v>
      </c>
      <c r="O3019" s="1" t="s">
        <v>14729</v>
      </c>
      <c r="P3019" s="1">
        <v>511</v>
      </c>
      <c r="Q3019" s="1" t="s">
        <v>3423</v>
      </c>
      <c r="R3019">
        <f t="shared" ca="1" si="47"/>
        <v>1</v>
      </c>
      <c r="S3019">
        <f t="shared" ca="1" si="47"/>
        <v>0</v>
      </c>
    </row>
    <row r="3020" spans="1:19" ht="13.2">
      <c r="A3020" s="1" t="s">
        <v>14730</v>
      </c>
      <c r="B3020" s="1">
        <v>32</v>
      </c>
      <c r="C3020" s="1" t="str">
        <f ca="1">IFERROR(__xludf.DUMMYFUNCTION("GOOGLETRANSLATE(D3020,""en"",""pt"")"),"Grande")</f>
        <v>Grande</v>
      </c>
      <c r="D3020" s="3">
        <v>44368</v>
      </c>
      <c r="E3020" s="1">
        <v>5</v>
      </c>
      <c r="F3020" s="2" t="str">
        <f ca="1">IFERROR(__xludf.DUMMYFUNCTION("GOOGLETRANSLATE(I3020,""en"",""pt"")"),"Sorvete")</f>
        <v>Sorvete</v>
      </c>
      <c r="G3020" s="1" t="s">
        <v>14731</v>
      </c>
      <c r="H3020" s="1" t="s">
        <v>78</v>
      </c>
      <c r="I3020" s="1" t="str">
        <f ca="1">IFERROR(__xludf.DUMMYFUNCTION("GOOGLETRANSLATE(O3020,""en"",""pt"")"),"25")</f>
        <v>25</v>
      </c>
      <c r="J3020" s="1" t="str">
        <f ca="1">IFERROR(__xludf.DUMMYFUNCTION("GOOGLETRANSLATE(Q3020,""en"",""pt"")"),"Congeladas")</f>
        <v>Congeladas</v>
      </c>
      <c r="K3020" s="3">
        <v>44344</v>
      </c>
      <c r="L3020" s="3">
        <v>44369</v>
      </c>
      <c r="M3020" s="1">
        <v>40</v>
      </c>
      <c r="N3020" s="4">
        <v>45316</v>
      </c>
      <c r="O3020" s="1" t="s">
        <v>14732</v>
      </c>
      <c r="P3020" s="1">
        <v>113</v>
      </c>
      <c r="Q3020" s="1" t="s">
        <v>8483</v>
      </c>
      <c r="R3020">
        <f t="shared" ca="1" si="47"/>
        <v>1</v>
      </c>
      <c r="S3020">
        <f t="shared" ca="1" si="47"/>
        <v>1</v>
      </c>
    </row>
    <row r="3021" spans="1:19" ht="13.2">
      <c r="A3021" s="1" t="s">
        <v>14733</v>
      </c>
      <c r="B3021" s="1">
        <v>14</v>
      </c>
      <c r="C3021" s="1" t="str">
        <f ca="1">IFERROR(__xludf.DUMMYFUNCTION("GOOGLETRANSLATE(D3021,""en"",""pt"")"),"Pequeno")</f>
        <v>Pequeno</v>
      </c>
      <c r="D3021" s="3">
        <v>44758</v>
      </c>
      <c r="E3021" s="1">
        <v>5</v>
      </c>
      <c r="F3021" s="2" t="str">
        <f ca="1">IFERROR(__xludf.DUMMYFUNCTION("GOOGLETRANSLATE(I3021,""en"",""pt"")"),"Sorvete")</f>
        <v>Sorvete</v>
      </c>
      <c r="G3021" s="1" t="s">
        <v>14734</v>
      </c>
      <c r="H3021" s="1" t="s">
        <v>14735</v>
      </c>
      <c r="I3021" s="1" t="str">
        <f ca="1">IFERROR(__xludf.DUMMYFUNCTION("GOOGLETRANSLATE(O3021,""en"",""pt"")"),"26")</f>
        <v>26</v>
      </c>
      <c r="J3021" s="1" t="str">
        <f ca="1">IFERROR(__xludf.DUMMYFUNCTION("GOOGLETRANSLATE(Q3021,""en"",""pt"")"),"Congeladas")</f>
        <v>Congeladas</v>
      </c>
      <c r="K3021" s="3">
        <v>44752</v>
      </c>
      <c r="L3021" s="3">
        <v>44778</v>
      </c>
      <c r="M3021" s="1">
        <v>79</v>
      </c>
      <c r="N3021" s="1" t="s">
        <v>9552</v>
      </c>
      <c r="O3021" s="7">
        <v>1220094</v>
      </c>
      <c r="P3021" s="1">
        <v>224</v>
      </c>
      <c r="Q3021" s="1" t="s">
        <v>14736</v>
      </c>
      <c r="R3021">
        <f t="shared" ca="1" si="47"/>
        <v>1</v>
      </c>
      <c r="S3021">
        <f t="shared" ca="1" si="47"/>
        <v>1</v>
      </c>
    </row>
    <row r="3022" spans="1:19" ht="13.2">
      <c r="A3022" s="1" t="s">
        <v>14737</v>
      </c>
      <c r="B3022" s="1">
        <v>18</v>
      </c>
      <c r="C3022" s="1" t="str">
        <f ca="1">IFERROR(__xludf.DUMMYFUNCTION("GOOGLETRANSLATE(D3022,""en"",""pt"")"),"Pequeno")</f>
        <v>Pequeno</v>
      </c>
      <c r="D3022" s="3">
        <v>43755</v>
      </c>
      <c r="E3022" s="1">
        <v>7</v>
      </c>
      <c r="F3022" s="2" t="str">
        <f ca="1">IFERROR(__xludf.DUMMYFUNCTION("GOOGLETRANSLATE(I3022,""en"",""pt"")"),"Lassi")</f>
        <v>Lassi</v>
      </c>
      <c r="G3022" s="1" t="s">
        <v>14738</v>
      </c>
      <c r="H3022" s="1" t="s">
        <v>5264</v>
      </c>
      <c r="I3022" s="1" t="str">
        <f ca="1">IFERROR(__xludf.DUMMYFUNCTION("GOOGLETRANSLATE(O3022,""en"",""pt"")"),"15")</f>
        <v>15</v>
      </c>
      <c r="J3022" s="1" t="str">
        <f ca="1">IFERROR(__xludf.DUMMYFUNCTION("GOOGLETRANSLATE(Q3022,""en"",""pt"")"),"Refrigerado")</f>
        <v>Refrigerado</v>
      </c>
      <c r="K3022" s="3">
        <v>43735</v>
      </c>
      <c r="L3022" s="3">
        <v>43750</v>
      </c>
      <c r="M3022" s="1">
        <v>202</v>
      </c>
      <c r="N3022" s="1" t="s">
        <v>1550</v>
      </c>
      <c r="O3022" s="1" t="s">
        <v>14739</v>
      </c>
      <c r="P3022" s="1">
        <v>382</v>
      </c>
      <c r="Q3022" s="1" t="s">
        <v>12488</v>
      </c>
      <c r="R3022">
        <f t="shared" ca="1" si="47"/>
        <v>0</v>
      </c>
      <c r="S3022">
        <f t="shared" ca="1" si="47"/>
        <v>1</v>
      </c>
    </row>
    <row r="3023" spans="1:19" ht="13.2">
      <c r="A3023" s="1" t="s">
        <v>14740</v>
      </c>
      <c r="B3023" s="1">
        <v>55</v>
      </c>
      <c r="C3023" s="1" t="str">
        <f ca="1">IFERROR(__xludf.DUMMYFUNCTION("GOOGLETRANSLATE(D3023,""en"",""pt"")"),"Grande")</f>
        <v>Grande</v>
      </c>
      <c r="D3023" s="3">
        <v>44758</v>
      </c>
      <c r="E3023" s="1">
        <v>6</v>
      </c>
      <c r="F3023" s="2" t="str">
        <f ca="1">IFERROR(__xludf.DUMMYFUNCTION("GOOGLETRANSLATE(I3023,""en"",""pt"")"),"Coalhada")</f>
        <v>Coalhada</v>
      </c>
      <c r="G3023" s="1" t="s">
        <v>14741</v>
      </c>
      <c r="H3023" s="1" t="s">
        <v>521</v>
      </c>
      <c r="I3023" s="1" t="str">
        <f ca="1">IFERROR(__xludf.DUMMYFUNCTION("GOOGLETRANSLATE(O3023,""en"",""pt"")"),"6")</f>
        <v>6</v>
      </c>
      <c r="J3023" s="1" t="str">
        <f ca="1">IFERROR(__xludf.DUMMYFUNCTION("GOOGLETRANSLATE(Q3023,""en"",""pt"")"),"Refrigerado")</f>
        <v>Refrigerado</v>
      </c>
      <c r="K3023" s="3">
        <v>44714</v>
      </c>
      <c r="L3023" s="3">
        <v>44720</v>
      </c>
      <c r="M3023" s="1">
        <v>157</v>
      </c>
      <c r="N3023" s="1" t="s">
        <v>14742</v>
      </c>
      <c r="O3023" s="1" t="s">
        <v>14743</v>
      </c>
      <c r="P3023" s="1">
        <v>194</v>
      </c>
      <c r="Q3023" s="1" t="s">
        <v>14744</v>
      </c>
      <c r="R3023">
        <f t="shared" ca="1" si="47"/>
        <v>0</v>
      </c>
      <c r="S3023">
        <f t="shared" ca="1" si="47"/>
        <v>1</v>
      </c>
    </row>
    <row r="3024" spans="1:19" ht="13.2">
      <c r="A3024" s="1" t="s">
        <v>14745</v>
      </c>
      <c r="B3024" s="1">
        <v>34</v>
      </c>
      <c r="C3024" s="1" t="str">
        <f ca="1">IFERROR(__xludf.DUMMYFUNCTION("GOOGLETRANSLATE(D3024,""en"",""pt"")"),"Pequeno")</f>
        <v>Pequeno</v>
      </c>
      <c r="D3024" s="3">
        <v>44752</v>
      </c>
      <c r="E3024" s="1">
        <v>6</v>
      </c>
      <c r="F3024" s="2" t="str">
        <f ca="1">IFERROR(__xludf.DUMMYFUNCTION("GOOGLETRANSLATE(I3024,""en"",""pt"")"),"Coalhada")</f>
        <v>Coalhada</v>
      </c>
      <c r="G3024" s="1" t="s">
        <v>14746</v>
      </c>
      <c r="H3024" s="1" t="s">
        <v>903</v>
      </c>
      <c r="I3024" s="1" t="str">
        <f ca="1">IFERROR(__xludf.DUMMYFUNCTION("GOOGLETRANSLATE(O3024,""en"",""pt"")"),"7")</f>
        <v>7</v>
      </c>
      <c r="J3024" s="1" t="str">
        <f ca="1">IFERROR(__xludf.DUMMYFUNCTION("GOOGLETRANSLATE(Q3024,""en"",""pt"")"),"Refrigerado")</f>
        <v>Refrigerado</v>
      </c>
      <c r="K3024" s="3">
        <v>44723</v>
      </c>
      <c r="L3024" s="3">
        <v>44730</v>
      </c>
      <c r="M3024" s="1">
        <v>568</v>
      </c>
      <c r="N3024" s="1" t="s">
        <v>7600</v>
      </c>
      <c r="O3024" s="1" t="s">
        <v>14747</v>
      </c>
      <c r="P3024" s="1">
        <v>247</v>
      </c>
      <c r="Q3024" s="1" t="s">
        <v>14748</v>
      </c>
      <c r="R3024">
        <f t="shared" ca="1" si="47"/>
        <v>1</v>
      </c>
      <c r="S3024">
        <f t="shared" ca="1" si="47"/>
        <v>1</v>
      </c>
    </row>
    <row r="3025" spans="1:19" ht="13.2">
      <c r="A3025" s="1" t="s">
        <v>14749</v>
      </c>
      <c r="B3025" s="1">
        <v>69</v>
      </c>
      <c r="C3025" s="1" t="str">
        <f ca="1">IFERROR(__xludf.DUMMYFUNCTION("GOOGLETRANSLATE(D3025,""en"",""pt"")"),"Grande")</f>
        <v>Grande</v>
      </c>
      <c r="D3025" s="3">
        <v>44289</v>
      </c>
      <c r="E3025" s="1">
        <v>10</v>
      </c>
      <c r="F3025" s="2" t="str">
        <f ca="1">IFERROR(__xludf.DUMMYFUNCTION("GOOGLETRANSLATE(I3025,""en"",""pt"")"),"ghee")</f>
        <v>ghee</v>
      </c>
      <c r="G3025" s="1" t="s">
        <v>14750</v>
      </c>
      <c r="H3025" s="1" t="s">
        <v>7038</v>
      </c>
      <c r="I3025" s="1" t="str">
        <f ca="1">IFERROR(__xludf.DUMMYFUNCTION("GOOGLETRANSLATE(O3025,""en"",""pt"")"),"72")</f>
        <v>72</v>
      </c>
      <c r="J3025" s="1" t="str">
        <f ca="1">IFERROR(__xludf.DUMMYFUNCTION("GOOGLETRANSLATE(Q3025,""en"",""pt"")"),"Ambiente")</f>
        <v>Ambiente</v>
      </c>
      <c r="K3025" s="3">
        <v>44288</v>
      </c>
      <c r="L3025" s="3">
        <v>44360</v>
      </c>
      <c r="M3025" s="1">
        <v>377</v>
      </c>
      <c r="N3025" s="1" t="s">
        <v>7668</v>
      </c>
      <c r="O3025" s="1" t="s">
        <v>14751</v>
      </c>
      <c r="P3025" s="1">
        <v>3</v>
      </c>
      <c r="Q3025" s="1" t="s">
        <v>14752</v>
      </c>
      <c r="R3025">
        <f t="shared" ca="1" si="47"/>
        <v>0</v>
      </c>
      <c r="S3025">
        <f t="shared" ca="1" si="47"/>
        <v>0</v>
      </c>
    </row>
    <row r="3026" spans="1:19" ht="13.2">
      <c r="A3026" s="1" t="s">
        <v>14753</v>
      </c>
      <c r="B3026" s="1">
        <v>36</v>
      </c>
      <c r="C3026" s="1" t="str">
        <f ca="1">IFERROR(__xludf.DUMMYFUNCTION("GOOGLETRANSLATE(D3026,""en"",""pt"")"),"Médio")</f>
        <v>Médio</v>
      </c>
      <c r="D3026" s="3">
        <v>44078</v>
      </c>
      <c r="E3026" s="1">
        <v>5</v>
      </c>
      <c r="F3026" s="2" t="str">
        <f ca="1">IFERROR(__xludf.DUMMYFUNCTION("GOOGLETRANSLATE(I3026,""en"",""pt"")"),"Sorvete")</f>
        <v>Sorvete</v>
      </c>
      <c r="G3026" s="1" t="s">
        <v>14754</v>
      </c>
      <c r="H3026" s="4">
        <v>45458</v>
      </c>
      <c r="I3026" s="1" t="str">
        <f ca="1">IFERROR(__xludf.DUMMYFUNCTION("GOOGLETRANSLATE(O3026,""en"",""pt"")"),"24")</f>
        <v>24</v>
      </c>
      <c r="J3026" s="1" t="str">
        <f ca="1">IFERROR(__xludf.DUMMYFUNCTION("GOOGLETRANSLATE(Q3026,""en"",""pt"")"),"Congeladas")</f>
        <v>Congeladas</v>
      </c>
      <c r="K3026" s="3">
        <v>44063</v>
      </c>
      <c r="L3026" s="3">
        <v>44087</v>
      </c>
      <c r="M3026" s="1">
        <v>295</v>
      </c>
      <c r="N3026" s="1" t="s">
        <v>10178</v>
      </c>
      <c r="O3026" s="5">
        <v>1318678</v>
      </c>
      <c r="P3026" s="1">
        <v>84</v>
      </c>
      <c r="Q3026" s="1" t="s">
        <v>2257</v>
      </c>
      <c r="R3026">
        <f t="shared" ca="1" si="47"/>
        <v>0</v>
      </c>
      <c r="S3026">
        <f t="shared" ca="1" si="47"/>
        <v>0</v>
      </c>
    </row>
    <row r="3027" spans="1:19" ht="13.2">
      <c r="A3027" s="1" t="s">
        <v>14755</v>
      </c>
      <c r="B3027" s="1">
        <v>72</v>
      </c>
      <c r="C3027" s="1" t="str">
        <f ca="1">IFERROR(__xludf.DUMMYFUNCTION("GOOGLETRANSLATE(D3027,""en"",""pt"")"),"Grande")</f>
        <v>Grande</v>
      </c>
      <c r="D3027" s="3">
        <v>43612</v>
      </c>
      <c r="E3027" s="1">
        <v>7</v>
      </c>
      <c r="F3027" s="2" t="str">
        <f ca="1">IFERROR(__xludf.DUMMYFUNCTION("GOOGLETRANSLATE(I3027,""en"",""pt"")"),"Lassi")</f>
        <v>Lassi</v>
      </c>
      <c r="G3027" s="1" t="s">
        <v>14756</v>
      </c>
      <c r="H3027" s="4">
        <v>45434</v>
      </c>
      <c r="I3027" s="1" t="str">
        <f ca="1">IFERROR(__xludf.DUMMYFUNCTION("GOOGLETRANSLATE(O3027,""en"",""pt"")"),"13")</f>
        <v>13</v>
      </c>
      <c r="J3027" s="1" t="str">
        <f ca="1">IFERROR(__xludf.DUMMYFUNCTION("GOOGLETRANSLATE(Q3027,""en"",""pt"")"),"Refrigerado")</f>
        <v>Refrigerado</v>
      </c>
      <c r="K3027" s="3">
        <v>43588</v>
      </c>
      <c r="L3027" s="3">
        <v>43601</v>
      </c>
      <c r="M3027" s="1">
        <v>210</v>
      </c>
      <c r="N3027" s="4">
        <v>45622</v>
      </c>
      <c r="O3027" s="5">
        <v>1308666</v>
      </c>
      <c r="P3027" s="1">
        <v>90</v>
      </c>
      <c r="Q3027" s="1" t="s">
        <v>14757</v>
      </c>
      <c r="R3027">
        <f t="shared" ca="1" si="47"/>
        <v>0</v>
      </c>
      <c r="S3027">
        <f t="shared" ca="1" si="47"/>
        <v>0</v>
      </c>
    </row>
    <row r="3028" spans="1:19" ht="13.2">
      <c r="A3028" s="1" t="s">
        <v>14758</v>
      </c>
      <c r="B3028" s="1">
        <v>17</v>
      </c>
      <c r="C3028" s="1" t="str">
        <f ca="1">IFERROR(__xludf.DUMMYFUNCTION("GOOGLETRANSLATE(D3028,""en"",""pt"")"),"Pequeno")</f>
        <v>Pequeno</v>
      </c>
      <c r="D3028" s="3">
        <v>43937</v>
      </c>
      <c r="E3028" s="1">
        <v>1</v>
      </c>
      <c r="F3028" s="2" t="str">
        <f ca="1">IFERROR(__xludf.DUMMYFUNCTION("GOOGLETRANSLATE(I3028,""en"",""pt"")"),"Leite")</f>
        <v>Leite</v>
      </c>
      <c r="G3028" s="1" t="s">
        <v>14759</v>
      </c>
      <c r="H3028" s="4">
        <v>45473</v>
      </c>
      <c r="I3028" s="1" t="str">
        <f ca="1">IFERROR(__xludf.DUMMYFUNCTION("GOOGLETRANSLATE(O3028,""en"",""pt"")"),"1")</f>
        <v>1</v>
      </c>
      <c r="J3028" s="1" t="str">
        <f ca="1">IFERROR(__xludf.DUMMYFUNCTION("GOOGLETRANSLATE(Q3028,""en"",""pt"")"),"Pacote de polietileno")</f>
        <v>Pacote de polietileno</v>
      </c>
      <c r="K3028" s="3">
        <v>43893</v>
      </c>
      <c r="L3028" s="3">
        <v>43894</v>
      </c>
      <c r="M3028" s="1">
        <v>672</v>
      </c>
      <c r="N3028" s="1" t="s">
        <v>13097</v>
      </c>
      <c r="O3028" s="1" t="s">
        <v>14760</v>
      </c>
      <c r="P3028" s="1">
        <v>28</v>
      </c>
      <c r="Q3028" s="1" t="s">
        <v>14761</v>
      </c>
      <c r="R3028">
        <f t="shared" ca="1" si="47"/>
        <v>1</v>
      </c>
      <c r="S3028">
        <f t="shared" ca="1" si="47"/>
        <v>1</v>
      </c>
    </row>
    <row r="3029" spans="1:19" ht="13.2">
      <c r="A3029" s="1" t="s">
        <v>14762</v>
      </c>
      <c r="B3029" s="1">
        <v>30</v>
      </c>
      <c r="C3029" s="1" t="str">
        <f ca="1">IFERROR(__xludf.DUMMYFUNCTION("GOOGLETRANSLATE(D3029,""en"",""pt"")"),"Grande")</f>
        <v>Grande</v>
      </c>
      <c r="D3029" s="3">
        <v>44039</v>
      </c>
      <c r="E3029" s="1">
        <v>10</v>
      </c>
      <c r="F3029" s="2" t="str">
        <f ca="1">IFERROR(__xludf.DUMMYFUNCTION("GOOGLETRANSLATE(I3029,""en"",""pt"")"),"ghee")</f>
        <v>ghee</v>
      </c>
      <c r="G3029" s="1" t="s">
        <v>14763</v>
      </c>
      <c r="H3029" s="1" t="s">
        <v>14764</v>
      </c>
      <c r="I3029" s="1" t="str">
        <f ca="1">IFERROR(__xludf.DUMMYFUNCTION("GOOGLETRANSLATE(O3029,""en"",""pt"")"),"60")</f>
        <v>60</v>
      </c>
      <c r="J3029" s="1" t="str">
        <f ca="1">IFERROR(__xludf.DUMMYFUNCTION("GOOGLETRANSLATE(Q3029,""en"",""pt"")"),"Ambiente")</f>
        <v>Ambiente</v>
      </c>
      <c r="K3029" s="3">
        <v>43996</v>
      </c>
      <c r="L3029" s="3">
        <v>44056</v>
      </c>
      <c r="M3029" s="1">
        <v>597</v>
      </c>
      <c r="N3029" s="1" t="s">
        <v>14765</v>
      </c>
      <c r="O3029" s="1" t="s">
        <v>14766</v>
      </c>
      <c r="P3029" s="1">
        <v>381</v>
      </c>
      <c r="Q3029" s="1" t="s">
        <v>4194</v>
      </c>
      <c r="R3029">
        <f t="shared" ca="1" si="47"/>
        <v>1</v>
      </c>
      <c r="S3029">
        <f t="shared" ca="1" si="47"/>
        <v>1</v>
      </c>
    </row>
    <row r="3030" spans="1:19" ht="13.2">
      <c r="A3030" s="1" t="s">
        <v>14767</v>
      </c>
      <c r="B3030" s="1">
        <v>24</v>
      </c>
      <c r="C3030" s="1" t="str">
        <f ca="1">IFERROR(__xludf.DUMMYFUNCTION("GOOGLETRANSLATE(D3030,""en"",""pt"")"),"Grande")</f>
        <v>Grande</v>
      </c>
      <c r="D3030" s="3">
        <v>44022</v>
      </c>
      <c r="E3030" s="1">
        <v>8</v>
      </c>
      <c r="F3030" s="2" t="str">
        <f ca="1">IFERROR(__xludf.DUMMYFUNCTION("GOOGLETRANSLATE(I3030,""en"",""pt"")"),"Soro de leite coalhado")</f>
        <v>Soro de leite coalhado</v>
      </c>
      <c r="G3030" s="1" t="s">
        <v>14768</v>
      </c>
      <c r="H3030" s="1" t="s">
        <v>297</v>
      </c>
      <c r="I3030" s="1" t="str">
        <f ca="1">IFERROR(__xludf.DUMMYFUNCTION("GOOGLETRANSLATE(O3030,""en"",""pt"")"),"10")</f>
        <v>10</v>
      </c>
      <c r="J3030" s="1" t="str">
        <f ca="1">IFERROR(__xludf.DUMMYFUNCTION("GOOGLETRANSLATE(Q3030,""en"",""pt"")"),"Refrigerado")</f>
        <v>Refrigerado</v>
      </c>
      <c r="K3030" s="3">
        <v>44009</v>
      </c>
      <c r="L3030" s="3">
        <v>44019</v>
      </c>
      <c r="M3030" s="1">
        <v>148</v>
      </c>
      <c r="N3030" s="1" t="s">
        <v>277</v>
      </c>
      <c r="O3030" s="1" t="s">
        <v>14769</v>
      </c>
      <c r="P3030" s="1">
        <v>39</v>
      </c>
      <c r="Q3030" s="1" t="s">
        <v>14770</v>
      </c>
      <c r="R3030">
        <f t="shared" ca="1" si="47"/>
        <v>1</v>
      </c>
      <c r="S3030">
        <f t="shared" ca="1" si="47"/>
        <v>0</v>
      </c>
    </row>
    <row r="3031" spans="1:19" ht="13.2">
      <c r="A3031" s="1" t="s">
        <v>14771</v>
      </c>
      <c r="B3031" s="1">
        <v>70</v>
      </c>
      <c r="C3031" s="1" t="str">
        <f ca="1">IFERROR(__xludf.DUMMYFUNCTION("GOOGLETRANSLATE(D3031,""en"",""pt"")"),"Médio")</f>
        <v>Médio</v>
      </c>
      <c r="D3031" s="3">
        <v>44594</v>
      </c>
      <c r="E3031" s="1">
        <v>4</v>
      </c>
      <c r="F3031" s="2" t="str">
        <f ca="1">IFERROR(__xludf.DUMMYFUNCTION("GOOGLETRANSLATE(I3031,""en"",""pt"")"),"Iogurte")</f>
        <v>Iogurte</v>
      </c>
      <c r="G3031" s="1" t="s">
        <v>14772</v>
      </c>
      <c r="H3031" s="1" t="s">
        <v>905</v>
      </c>
      <c r="I3031" s="1" t="str">
        <f ca="1">IFERROR(__xludf.DUMMYFUNCTION("GOOGLETRANSLATE(O3031,""en"",""pt"")"),"23")</f>
        <v>23</v>
      </c>
      <c r="J3031" s="1" t="str">
        <f ca="1">IFERROR(__xludf.DUMMYFUNCTION("GOOGLETRANSLATE(Q3031,""en"",""pt"")"),"Congeladas")</f>
        <v>Congeladas</v>
      </c>
      <c r="K3031" s="3">
        <v>44542</v>
      </c>
      <c r="L3031" s="3">
        <v>44565</v>
      </c>
      <c r="M3031" s="1">
        <v>63</v>
      </c>
      <c r="N3031" s="1" t="s">
        <v>7904</v>
      </c>
      <c r="O3031" s="1" t="s">
        <v>14773</v>
      </c>
      <c r="P3031" s="1">
        <v>35</v>
      </c>
      <c r="Q3031" s="1" t="s">
        <v>14774</v>
      </c>
      <c r="R3031">
        <f t="shared" ca="1" si="47"/>
        <v>0</v>
      </c>
      <c r="S3031">
        <f t="shared" ca="1" si="47"/>
        <v>1</v>
      </c>
    </row>
    <row r="3032" spans="1:19" ht="13.2">
      <c r="A3032" s="1" t="s">
        <v>14775</v>
      </c>
      <c r="B3032" s="1">
        <v>96</v>
      </c>
      <c r="C3032" s="1" t="str">
        <f ca="1">IFERROR(__xludf.DUMMYFUNCTION("GOOGLETRANSLATE(D3032,""en"",""pt"")"),"Médio")</f>
        <v>Médio</v>
      </c>
      <c r="D3032" s="3">
        <v>44017</v>
      </c>
      <c r="E3032" s="1">
        <v>6</v>
      </c>
      <c r="F3032" s="2" t="str">
        <f ca="1">IFERROR(__xludf.DUMMYFUNCTION("GOOGLETRANSLATE(I3032,""en"",""pt"")"),"Coalhada")</f>
        <v>Coalhada</v>
      </c>
      <c r="G3032" s="1" t="s">
        <v>14776</v>
      </c>
      <c r="H3032" s="1" t="s">
        <v>12412</v>
      </c>
      <c r="I3032" s="1" t="str">
        <f ca="1">IFERROR(__xludf.DUMMYFUNCTION("GOOGLETRANSLATE(O3032,""en"",""pt"")"),"7")</f>
        <v>7</v>
      </c>
      <c r="J3032" s="1" t="str">
        <f ca="1">IFERROR(__xludf.DUMMYFUNCTION("GOOGLETRANSLATE(Q3032,""en"",""pt"")"),"Refrigerado")</f>
        <v>Refrigerado</v>
      </c>
      <c r="K3032" s="3">
        <v>43986</v>
      </c>
      <c r="L3032" s="3">
        <v>43993</v>
      </c>
      <c r="M3032" s="1">
        <v>472</v>
      </c>
      <c r="N3032" s="1" t="s">
        <v>6522</v>
      </c>
      <c r="O3032" s="1" t="s">
        <v>14777</v>
      </c>
      <c r="P3032" s="1">
        <v>78</v>
      </c>
      <c r="Q3032" s="1" t="s">
        <v>13869</v>
      </c>
      <c r="R3032">
        <f t="shared" ca="1" si="47"/>
        <v>0</v>
      </c>
      <c r="S3032">
        <f t="shared" ca="1" si="47"/>
        <v>0</v>
      </c>
    </row>
    <row r="3033" spans="1:19" ht="13.2">
      <c r="A3033" s="1" t="s">
        <v>14778</v>
      </c>
      <c r="B3033" s="1">
        <v>73</v>
      </c>
      <c r="C3033" s="1" t="str">
        <f ca="1">IFERROR(__xludf.DUMMYFUNCTION("GOOGLETRANSLATE(D3033,""en"",""pt"")"),"Grande")</f>
        <v>Grande</v>
      </c>
      <c r="D3033" s="3">
        <v>44906</v>
      </c>
      <c r="E3033" s="1">
        <v>3</v>
      </c>
      <c r="F3033" s="2" t="str">
        <f ca="1">IFERROR(__xludf.DUMMYFUNCTION("GOOGLETRANSLATE(I3033,""en"",""pt"")"),"Queijo")</f>
        <v>Queijo</v>
      </c>
      <c r="G3033" s="1" t="s">
        <v>14779</v>
      </c>
      <c r="H3033" s="1" t="s">
        <v>11285</v>
      </c>
      <c r="I3033" s="1" t="str">
        <f ca="1">IFERROR(__xludf.DUMMYFUNCTION("GOOGLETRANSLATE(O3033,""en"",""pt"")"),"80")</f>
        <v>80</v>
      </c>
      <c r="J3033" s="1" t="str">
        <f ca="1">IFERROR(__xludf.DUMMYFUNCTION("GOOGLETRANSLATE(Q3033,""en"",""pt"")"),"Refrigerado")</f>
        <v>Refrigerado</v>
      </c>
      <c r="K3033" s="3">
        <v>44894</v>
      </c>
      <c r="L3033" s="3">
        <v>44974</v>
      </c>
      <c r="M3033" s="1">
        <v>531</v>
      </c>
      <c r="N3033" s="1" t="s">
        <v>4382</v>
      </c>
      <c r="O3033" s="1" t="s">
        <v>14780</v>
      </c>
      <c r="P3033" s="1">
        <v>254</v>
      </c>
      <c r="Q3033" s="1" t="s">
        <v>14782</v>
      </c>
      <c r="R3033">
        <f t="shared" ca="1" si="47"/>
        <v>0</v>
      </c>
      <c r="S3033">
        <f t="shared" ca="1" si="47"/>
        <v>1</v>
      </c>
    </row>
    <row r="3034" spans="1:19" ht="13.2">
      <c r="A3034" s="1" t="s">
        <v>14783</v>
      </c>
      <c r="B3034" s="1">
        <v>37</v>
      </c>
      <c r="C3034" s="1" t="str">
        <f ca="1">IFERROR(__xludf.DUMMYFUNCTION("GOOGLETRANSLATE(D3034,""en"",""pt"")"),"Pequeno")</f>
        <v>Pequeno</v>
      </c>
      <c r="D3034" s="3">
        <v>44280</v>
      </c>
      <c r="E3034" s="1">
        <v>8</v>
      </c>
      <c r="F3034" s="2" t="str">
        <f ca="1">IFERROR(__xludf.DUMMYFUNCTION("GOOGLETRANSLATE(I3034,""en"",""pt"")"),"Soro de leite coalhado")</f>
        <v>Soro de leite coalhado</v>
      </c>
      <c r="G3034" s="1" t="s">
        <v>14784</v>
      </c>
      <c r="H3034" s="1" t="s">
        <v>9107</v>
      </c>
      <c r="I3034" s="1" t="str">
        <f ca="1">IFERROR(__xludf.DUMMYFUNCTION("GOOGLETRANSLATE(O3034,""en"",""pt"")"),"9")</f>
        <v>9</v>
      </c>
      <c r="J3034" s="1" t="str">
        <f ca="1">IFERROR(__xludf.DUMMYFUNCTION("GOOGLETRANSLATE(Q3034,""en"",""pt"")"),"Refrigerado")</f>
        <v>Refrigerado</v>
      </c>
      <c r="K3034" s="3">
        <v>44256</v>
      </c>
      <c r="L3034" s="3">
        <v>44265</v>
      </c>
      <c r="M3034" s="1">
        <v>176</v>
      </c>
      <c r="N3034" s="1" t="s">
        <v>14619</v>
      </c>
      <c r="O3034" s="1" t="s">
        <v>14785</v>
      </c>
      <c r="P3034" s="1">
        <v>750</v>
      </c>
      <c r="Q3034" s="1" t="s">
        <v>5224</v>
      </c>
      <c r="R3034">
        <f t="shared" ca="1" si="47"/>
        <v>0</v>
      </c>
      <c r="S3034">
        <f t="shared" ca="1" si="47"/>
        <v>0</v>
      </c>
    </row>
    <row r="3035" spans="1:19" ht="13.2">
      <c r="A3035" s="1" t="s">
        <v>14786</v>
      </c>
      <c r="B3035" s="1">
        <v>44</v>
      </c>
      <c r="C3035" s="1" t="str">
        <f ca="1">IFERROR(__xludf.DUMMYFUNCTION("GOOGLETRANSLATE(D3035,""en"",""pt"")"),"Pequeno")</f>
        <v>Pequeno</v>
      </c>
      <c r="D3035" s="3">
        <v>44331</v>
      </c>
      <c r="E3035" s="1">
        <v>2</v>
      </c>
      <c r="F3035" s="2" t="str">
        <f ca="1">IFERROR(__xludf.DUMMYFUNCTION("GOOGLETRANSLATE(I3035,""en"",""pt"")"),"Manteiga")</f>
        <v>Manteiga</v>
      </c>
      <c r="G3035" s="1" t="s">
        <v>14787</v>
      </c>
      <c r="H3035" s="1" t="s">
        <v>14788</v>
      </c>
      <c r="I3035" s="1" t="str">
        <f ca="1">IFERROR(__xludf.DUMMYFUNCTION("GOOGLETRANSLATE(O3035,""en"",""pt"")"),"39")</f>
        <v>39</v>
      </c>
      <c r="J3035" s="1" t="str">
        <f ca="1">IFERROR(__xludf.DUMMYFUNCTION("GOOGLETRANSLATE(Q3035,""en"",""pt"")"),"Congeladas")</f>
        <v>Congeladas</v>
      </c>
      <c r="K3035" s="3">
        <v>44294</v>
      </c>
      <c r="L3035" s="3">
        <v>44333</v>
      </c>
      <c r="M3035" s="1">
        <v>292</v>
      </c>
      <c r="N3035" s="1" t="s">
        <v>6830</v>
      </c>
      <c r="O3035" s="1" t="s">
        <v>14789</v>
      </c>
      <c r="P3035" s="1">
        <v>47</v>
      </c>
      <c r="Q3035" s="1" t="s">
        <v>8890</v>
      </c>
      <c r="R3035">
        <f t="shared" ca="1" si="47"/>
        <v>0</v>
      </c>
      <c r="S3035">
        <f t="shared" ca="1" si="47"/>
        <v>0</v>
      </c>
    </row>
    <row r="3036" spans="1:19" ht="13.2">
      <c r="A3036" s="1" t="s">
        <v>14790</v>
      </c>
      <c r="B3036" s="1">
        <v>81</v>
      </c>
      <c r="C3036" s="1" t="str">
        <f ca="1">IFERROR(__xludf.DUMMYFUNCTION("GOOGLETRANSLATE(D3036,""en"",""pt"")"),"Médio")</f>
        <v>Médio</v>
      </c>
      <c r="D3036" s="3">
        <v>44065</v>
      </c>
      <c r="E3036" s="1">
        <v>9</v>
      </c>
      <c r="F3036" s="2" t="str">
        <f ca="1">IFERROR(__xludf.DUMMYFUNCTION("GOOGLETRANSLATE(I3036,""en"",""pt"")"),"Painel")</f>
        <v>Painel</v>
      </c>
      <c r="G3036" s="1" t="s">
        <v>14791</v>
      </c>
      <c r="H3036" s="1" t="s">
        <v>14792</v>
      </c>
      <c r="I3036" s="1" t="str">
        <f ca="1">IFERROR(__xludf.DUMMYFUNCTION("GOOGLETRANSLATE(O3036,""en"",""pt"")"),"10")</f>
        <v>10</v>
      </c>
      <c r="J3036" s="1" t="str">
        <f ca="1">IFERROR(__xludf.DUMMYFUNCTION("GOOGLETRANSLATE(Q3036,""en"",""pt"")"),"Refrigerado")</f>
        <v>Refrigerado</v>
      </c>
      <c r="K3036" s="3">
        <v>44032</v>
      </c>
      <c r="L3036" s="3">
        <v>44042</v>
      </c>
      <c r="M3036" s="1">
        <v>268</v>
      </c>
      <c r="N3036" s="1" t="s">
        <v>13800</v>
      </c>
      <c r="O3036" s="1" t="s">
        <v>14793</v>
      </c>
      <c r="P3036" s="1">
        <v>384</v>
      </c>
      <c r="Q3036" s="1" t="s">
        <v>14794</v>
      </c>
      <c r="R3036">
        <f t="shared" ca="1" si="47"/>
        <v>1</v>
      </c>
      <c r="S3036">
        <f t="shared" ca="1" si="47"/>
        <v>1</v>
      </c>
    </row>
    <row r="3037" spans="1:19" ht="13.2">
      <c r="A3037" s="1" t="s">
        <v>14795</v>
      </c>
      <c r="B3037" s="1">
        <v>51</v>
      </c>
      <c r="C3037" s="1" t="str">
        <f ca="1">IFERROR(__xludf.DUMMYFUNCTION("GOOGLETRANSLATE(D3037,""en"",""pt"")"),"Grande")</f>
        <v>Grande</v>
      </c>
      <c r="D3037" s="3">
        <v>44077</v>
      </c>
      <c r="E3037" s="1">
        <v>2</v>
      </c>
      <c r="F3037" s="2" t="str">
        <f ca="1">IFERROR(__xludf.DUMMYFUNCTION("GOOGLETRANSLATE(I3037,""en"",""pt"")"),"Manteiga")</f>
        <v>Manteiga</v>
      </c>
      <c r="G3037" s="1" t="s">
        <v>14796</v>
      </c>
      <c r="H3037" s="1" t="s">
        <v>634</v>
      </c>
      <c r="I3037" s="1" t="str">
        <f ca="1">IFERROR(__xludf.DUMMYFUNCTION("GOOGLETRANSLATE(O3037,""en"",""pt"")"),"30")</f>
        <v>30</v>
      </c>
      <c r="J3037" s="1" t="str">
        <f ca="1">IFERROR(__xludf.DUMMYFUNCTION("GOOGLETRANSLATE(Q3037,""en"",""pt"")"),"Refrigerado")</f>
        <v>Refrigerado</v>
      </c>
      <c r="K3037" s="3">
        <v>44042</v>
      </c>
      <c r="L3037" s="3">
        <v>44072</v>
      </c>
      <c r="M3037" s="1">
        <v>147</v>
      </c>
      <c r="N3037" s="1" t="s">
        <v>6424</v>
      </c>
      <c r="O3037" s="1" t="s">
        <v>14797</v>
      </c>
      <c r="P3037" s="1">
        <v>242</v>
      </c>
      <c r="Q3037" s="1" t="s">
        <v>14798</v>
      </c>
      <c r="R3037">
        <f t="shared" ca="1" si="47"/>
        <v>0</v>
      </c>
      <c r="S3037">
        <f t="shared" ca="1" si="47"/>
        <v>1</v>
      </c>
    </row>
    <row r="3038" spans="1:19" ht="13.2">
      <c r="A3038" s="1" t="s">
        <v>792</v>
      </c>
      <c r="B3038" s="1">
        <v>58</v>
      </c>
      <c r="C3038" s="1" t="str">
        <f ca="1">IFERROR(__xludf.DUMMYFUNCTION("GOOGLETRANSLATE(D3038,""en"",""pt"")"),"Grande")</f>
        <v>Grande</v>
      </c>
      <c r="D3038" s="3">
        <v>43466</v>
      </c>
      <c r="E3038" s="1">
        <v>9</v>
      </c>
      <c r="F3038" s="2" t="str">
        <f ca="1">IFERROR(__xludf.DUMMYFUNCTION("GOOGLETRANSLATE(I3038,""en"",""pt"")"),"Painel")</f>
        <v>Painel</v>
      </c>
      <c r="G3038" s="1" t="s">
        <v>14799</v>
      </c>
      <c r="H3038" s="1" t="s">
        <v>6034</v>
      </c>
      <c r="I3038" s="1" t="str">
        <f ca="1">IFERROR(__xludf.DUMMYFUNCTION("GOOGLETRANSLATE(O3038,""en"",""pt"")"),"7")</f>
        <v>7</v>
      </c>
      <c r="J3038" s="1" t="str">
        <f ca="1">IFERROR(__xludf.DUMMYFUNCTION("GOOGLETRANSLATE(Q3038,""en"",""pt"")"),"Refrigerado")</f>
        <v>Refrigerado</v>
      </c>
      <c r="K3038" s="3">
        <v>43441</v>
      </c>
      <c r="L3038" s="3">
        <v>43448</v>
      </c>
      <c r="M3038" s="1">
        <v>230</v>
      </c>
      <c r="N3038" s="1" t="s">
        <v>2304</v>
      </c>
      <c r="O3038" s="1" t="s">
        <v>14800</v>
      </c>
      <c r="P3038" s="1">
        <v>362</v>
      </c>
      <c r="Q3038" s="1" t="s">
        <v>2047</v>
      </c>
      <c r="R3038">
        <f t="shared" ca="1" si="47"/>
        <v>0</v>
      </c>
      <c r="S3038">
        <f t="shared" ca="1" si="47"/>
        <v>0</v>
      </c>
    </row>
    <row r="3039" spans="1:19" ht="13.2">
      <c r="A3039" s="1" t="s">
        <v>14801</v>
      </c>
      <c r="B3039" s="1">
        <v>30</v>
      </c>
      <c r="C3039" s="1" t="str">
        <f ca="1">IFERROR(__xludf.DUMMYFUNCTION("GOOGLETRANSLATE(D3039,""en"",""pt"")"),"Grande")</f>
        <v>Grande</v>
      </c>
      <c r="D3039" s="3">
        <v>44767</v>
      </c>
      <c r="E3039" s="1">
        <v>7</v>
      </c>
      <c r="F3039" s="2" t="str">
        <f ca="1">IFERROR(__xludf.DUMMYFUNCTION("GOOGLETRANSLATE(I3039,""en"",""pt"")"),"Lassi")</f>
        <v>Lassi</v>
      </c>
      <c r="G3039" s="1" t="s">
        <v>14802</v>
      </c>
      <c r="H3039" s="1" t="s">
        <v>6857</v>
      </c>
      <c r="I3039" s="1" t="str">
        <f ca="1">IFERROR(__xludf.DUMMYFUNCTION("GOOGLETRANSLATE(O3039,""en"",""pt"")"),"13")</f>
        <v>13</v>
      </c>
      <c r="J3039" s="1" t="str">
        <f ca="1">IFERROR(__xludf.DUMMYFUNCTION("GOOGLETRANSLATE(Q3039,""en"",""pt"")"),"Refrigerado")</f>
        <v>Refrigerado</v>
      </c>
      <c r="K3039" s="3">
        <v>44709</v>
      </c>
      <c r="L3039" s="3">
        <v>44722</v>
      </c>
      <c r="M3039" s="1">
        <v>113</v>
      </c>
      <c r="N3039" s="1" t="s">
        <v>2656</v>
      </c>
      <c r="O3039" s="1" t="s">
        <v>14803</v>
      </c>
      <c r="P3039" s="1">
        <v>40</v>
      </c>
      <c r="Q3039" s="1" t="s">
        <v>13783</v>
      </c>
      <c r="R3039">
        <f t="shared" ca="1" si="47"/>
        <v>1</v>
      </c>
      <c r="S3039">
        <f t="shared" ca="1" si="47"/>
        <v>0</v>
      </c>
    </row>
    <row r="3040" spans="1:19" ht="13.2">
      <c r="A3040" s="1" t="s">
        <v>14804</v>
      </c>
      <c r="B3040" s="1">
        <v>60</v>
      </c>
      <c r="C3040" s="1" t="str">
        <f ca="1">IFERROR(__xludf.DUMMYFUNCTION("GOOGLETRANSLATE(D3040,""en"",""pt"")"),"Médio")</f>
        <v>Médio</v>
      </c>
      <c r="D3040" s="3">
        <v>44372</v>
      </c>
      <c r="E3040" s="1">
        <v>5</v>
      </c>
      <c r="F3040" s="2" t="str">
        <f ca="1">IFERROR(__xludf.DUMMYFUNCTION("GOOGLETRANSLATE(I3040,""en"",""pt"")"),"Sorvete")</f>
        <v>Sorvete</v>
      </c>
      <c r="G3040" s="1" t="s">
        <v>14805</v>
      </c>
      <c r="H3040" s="4">
        <v>45611</v>
      </c>
      <c r="I3040" s="1" t="str">
        <f ca="1">IFERROR(__xludf.DUMMYFUNCTION("GOOGLETRANSLATE(O3040,""en"",""pt"")"),"25")</f>
        <v>25</v>
      </c>
      <c r="J3040" s="1" t="str">
        <f ca="1">IFERROR(__xludf.DUMMYFUNCTION("GOOGLETRANSLATE(Q3040,""en"",""pt"")"),"Congeladas")</f>
        <v>Congeladas</v>
      </c>
      <c r="K3040" s="3">
        <v>44346</v>
      </c>
      <c r="L3040" s="3">
        <v>44371</v>
      </c>
      <c r="M3040" s="1">
        <v>871</v>
      </c>
      <c r="N3040" s="1" t="s">
        <v>2950</v>
      </c>
      <c r="O3040" s="1" t="s">
        <v>14806</v>
      </c>
      <c r="P3040" s="1">
        <v>128</v>
      </c>
      <c r="Q3040" s="1" t="s">
        <v>516</v>
      </c>
      <c r="R3040">
        <f t="shared" ca="1" si="47"/>
        <v>0</v>
      </c>
      <c r="S3040">
        <f t="shared" ca="1" si="47"/>
        <v>1</v>
      </c>
    </row>
    <row r="3041" spans="1:19" ht="13.2">
      <c r="A3041" s="1" t="s">
        <v>14807</v>
      </c>
      <c r="B3041" s="1">
        <v>48</v>
      </c>
      <c r="C3041" s="1" t="str">
        <f ca="1">IFERROR(__xludf.DUMMYFUNCTION("GOOGLETRANSLATE(D3041,""en"",""pt"")"),"Médio")</f>
        <v>Médio</v>
      </c>
      <c r="D3041" s="3">
        <v>43873</v>
      </c>
      <c r="E3041" s="1">
        <v>3</v>
      </c>
      <c r="F3041" s="2" t="str">
        <f ca="1">IFERROR(__xludf.DUMMYFUNCTION("GOOGLETRANSLATE(I3041,""en"",""pt"")"),"Queijo")</f>
        <v>Queijo</v>
      </c>
      <c r="G3041" s="1" t="s">
        <v>14808</v>
      </c>
      <c r="H3041" s="1" t="s">
        <v>9247</v>
      </c>
      <c r="I3041" s="1" t="str">
        <f ca="1">IFERROR(__xludf.DUMMYFUNCTION("GOOGLETRANSLATE(O3041,""en"",""pt"")"),"30")</f>
        <v>30</v>
      </c>
      <c r="J3041" s="1" t="str">
        <f ca="1">IFERROR(__xludf.DUMMYFUNCTION("GOOGLETRANSLATE(Q3041,""en"",""pt"")"),"Congeladas")</f>
        <v>Congeladas</v>
      </c>
      <c r="K3041" s="3">
        <v>43854</v>
      </c>
      <c r="L3041" s="3">
        <v>43884</v>
      </c>
      <c r="M3041" s="1">
        <v>92</v>
      </c>
      <c r="N3041" s="1" t="s">
        <v>3629</v>
      </c>
      <c r="O3041" s="1" t="s">
        <v>14809</v>
      </c>
      <c r="P3041" s="1">
        <v>60</v>
      </c>
      <c r="Q3041" s="1" t="s">
        <v>3418</v>
      </c>
      <c r="R3041">
        <f t="shared" ca="1" si="47"/>
        <v>1</v>
      </c>
      <c r="S3041">
        <f t="shared" ca="1" si="47"/>
        <v>0</v>
      </c>
    </row>
    <row r="3042" spans="1:19" ht="13.2">
      <c r="A3042" s="1" t="s">
        <v>14810</v>
      </c>
      <c r="B3042" s="1">
        <v>40</v>
      </c>
      <c r="C3042" s="1" t="str">
        <f ca="1">IFERROR(__xludf.DUMMYFUNCTION("GOOGLETRANSLATE(D3042,""en"",""pt"")"),"Grande")</f>
        <v>Grande</v>
      </c>
      <c r="D3042" s="3">
        <v>44801</v>
      </c>
      <c r="E3042" s="1">
        <v>4</v>
      </c>
      <c r="F3042" s="2" t="str">
        <f ca="1">IFERROR(__xludf.DUMMYFUNCTION("GOOGLETRANSLATE(I3042,""en"",""pt"")"),"Iogurte")</f>
        <v>Iogurte</v>
      </c>
      <c r="G3042" s="1" t="s">
        <v>14811</v>
      </c>
      <c r="H3042" s="4">
        <v>45469</v>
      </c>
      <c r="I3042" s="1" t="str">
        <f ca="1">IFERROR(__xludf.DUMMYFUNCTION("GOOGLETRANSLATE(O3042,""en"",""pt"")"),"27")</f>
        <v>27</v>
      </c>
      <c r="J3042" s="1" t="str">
        <f ca="1">IFERROR(__xludf.DUMMYFUNCTION("GOOGLETRANSLATE(Q3042,""en"",""pt"")"),"Refrigerado")</f>
        <v>Refrigerado</v>
      </c>
      <c r="K3042" s="3">
        <v>44792</v>
      </c>
      <c r="L3042" s="3">
        <v>44819</v>
      </c>
      <c r="M3042" s="1">
        <v>137</v>
      </c>
      <c r="N3042" s="1" t="s">
        <v>2898</v>
      </c>
      <c r="O3042" s="1" t="s">
        <v>14812</v>
      </c>
      <c r="P3042" s="1">
        <v>850</v>
      </c>
      <c r="Q3042" s="1" t="s">
        <v>10463</v>
      </c>
      <c r="R3042">
        <f t="shared" ca="1" si="47"/>
        <v>0</v>
      </c>
      <c r="S3042">
        <f t="shared" ca="1" si="47"/>
        <v>0</v>
      </c>
    </row>
    <row r="3043" spans="1:19" ht="13.2">
      <c r="A3043" s="1" t="s">
        <v>14813</v>
      </c>
      <c r="B3043" s="1">
        <v>32</v>
      </c>
      <c r="C3043" s="1" t="str">
        <f ca="1">IFERROR(__xludf.DUMMYFUNCTION("GOOGLETRANSLATE(D3043,""en"",""pt"")"),"Grande")</f>
        <v>Grande</v>
      </c>
      <c r="D3043" s="3">
        <v>44848</v>
      </c>
      <c r="E3043" s="1">
        <v>10</v>
      </c>
      <c r="F3043" s="2" t="str">
        <f ca="1">IFERROR(__xludf.DUMMYFUNCTION("GOOGLETRANSLATE(I3043,""en"",""pt"")"),"ghee")</f>
        <v>ghee</v>
      </c>
      <c r="G3043" s="1" t="s">
        <v>14814</v>
      </c>
      <c r="H3043" s="1" t="s">
        <v>14815</v>
      </c>
      <c r="I3043" s="1" t="str">
        <f ca="1">IFERROR(__xludf.DUMMYFUNCTION("GOOGLETRANSLATE(O3043,""en"",""pt"")"),"148")</f>
        <v>148</v>
      </c>
      <c r="J3043" s="1" t="str">
        <f ca="1">IFERROR(__xludf.DUMMYFUNCTION("GOOGLETRANSLATE(Q3043,""en"",""pt"")"),"Ambiente")</f>
        <v>Ambiente</v>
      </c>
      <c r="K3043" s="3">
        <v>44818</v>
      </c>
      <c r="L3043" s="3">
        <v>44966</v>
      </c>
      <c r="M3043" s="1">
        <v>52</v>
      </c>
      <c r="N3043" s="1" t="s">
        <v>12138</v>
      </c>
      <c r="O3043" s="1" t="s">
        <v>14816</v>
      </c>
      <c r="P3043" s="1">
        <v>139</v>
      </c>
      <c r="Q3043" s="1" t="s">
        <v>8758</v>
      </c>
      <c r="R3043">
        <f t="shared" ca="1" si="47"/>
        <v>0</v>
      </c>
      <c r="S3043">
        <f t="shared" ca="1" si="47"/>
        <v>1</v>
      </c>
    </row>
    <row r="3044" spans="1:19" ht="13.2">
      <c r="A3044" s="1" t="s">
        <v>14817</v>
      </c>
      <c r="B3044" s="1">
        <v>85</v>
      </c>
      <c r="C3044" s="1" t="str">
        <f ca="1">IFERROR(__xludf.DUMMYFUNCTION("GOOGLETRANSLATE(D3044,""en"",""pt"")"),"Grande")</f>
        <v>Grande</v>
      </c>
      <c r="D3044" s="3">
        <v>44185</v>
      </c>
      <c r="E3044" s="1">
        <v>4</v>
      </c>
      <c r="F3044" s="2" t="str">
        <f ca="1">IFERROR(__xludf.DUMMYFUNCTION("GOOGLETRANSLATE(I3044,""en"",""pt"")"),"Iogurte")</f>
        <v>Iogurte</v>
      </c>
      <c r="G3044" s="1" t="s">
        <v>14818</v>
      </c>
      <c r="H3044" s="1" t="s">
        <v>2899</v>
      </c>
      <c r="I3044" s="1" t="str">
        <f ca="1">IFERROR(__xludf.DUMMYFUNCTION("GOOGLETRANSLATE(O3044,""en"",""pt"")"),"22")</f>
        <v>22</v>
      </c>
      <c r="J3044" s="1" t="str">
        <f ca="1">IFERROR(__xludf.DUMMYFUNCTION("GOOGLETRANSLATE(Q3044,""en"",""pt"")"),"Congeladas")</f>
        <v>Congeladas</v>
      </c>
      <c r="K3044" s="3">
        <v>44153</v>
      </c>
      <c r="L3044" s="3">
        <v>44175</v>
      </c>
      <c r="M3044" s="1">
        <v>219</v>
      </c>
      <c r="N3044" s="1" t="s">
        <v>1877</v>
      </c>
      <c r="O3044" s="1" t="s">
        <v>14819</v>
      </c>
      <c r="P3044" s="1">
        <v>260</v>
      </c>
      <c r="Q3044" s="1" t="s">
        <v>14820</v>
      </c>
      <c r="R3044">
        <f t="shared" ca="1" si="47"/>
        <v>0</v>
      </c>
      <c r="S3044">
        <f t="shared" ca="1" si="47"/>
        <v>0</v>
      </c>
    </row>
    <row r="3045" spans="1:19" ht="13.2">
      <c r="A3045" s="1" t="s">
        <v>14821</v>
      </c>
      <c r="B3045" s="1">
        <v>63</v>
      </c>
      <c r="C3045" s="1" t="str">
        <f ca="1">IFERROR(__xludf.DUMMYFUNCTION("GOOGLETRANSLATE(D3045,""en"",""pt"")"),"Pequeno")</f>
        <v>Pequeno</v>
      </c>
      <c r="D3045" s="3">
        <v>43716</v>
      </c>
      <c r="E3045" s="1">
        <v>4</v>
      </c>
      <c r="F3045" s="2" t="str">
        <f ca="1">IFERROR(__xludf.DUMMYFUNCTION("GOOGLETRANSLATE(I3045,""en"",""pt"")"),"Iogurte")</f>
        <v>Iogurte</v>
      </c>
      <c r="G3045" s="1" t="s">
        <v>14822</v>
      </c>
      <c r="H3045" s="1" t="s">
        <v>9365</v>
      </c>
      <c r="I3045" s="1" t="str">
        <f ca="1">IFERROR(__xludf.DUMMYFUNCTION("GOOGLETRANSLATE(O3045,""en"",""pt"")"),"29")</f>
        <v>29</v>
      </c>
      <c r="J3045" s="1" t="str">
        <f ca="1">IFERROR(__xludf.DUMMYFUNCTION("GOOGLETRANSLATE(Q3045,""en"",""pt"")"),"Congeladas")</f>
        <v>Congeladas</v>
      </c>
      <c r="K3045" s="3">
        <v>43707</v>
      </c>
      <c r="L3045" s="3">
        <v>43736</v>
      </c>
      <c r="M3045" s="1">
        <v>10</v>
      </c>
      <c r="N3045" s="1" t="s">
        <v>2810</v>
      </c>
      <c r="O3045" s="1" t="s">
        <v>14823</v>
      </c>
      <c r="P3045" s="1">
        <v>744</v>
      </c>
      <c r="Q3045" s="1" t="s">
        <v>11273</v>
      </c>
      <c r="R3045">
        <f t="shared" ca="1" si="47"/>
        <v>1</v>
      </c>
      <c r="S3045">
        <f t="shared" ca="1" si="47"/>
        <v>1</v>
      </c>
    </row>
    <row r="3046" spans="1:19" ht="13.2">
      <c r="A3046" s="1" t="s">
        <v>14824</v>
      </c>
      <c r="B3046" s="1">
        <v>71</v>
      </c>
      <c r="C3046" s="1" t="str">
        <f ca="1">IFERROR(__xludf.DUMMYFUNCTION("GOOGLETRANSLATE(D3046,""en"",""pt"")"),"Pequeno")</f>
        <v>Pequeno</v>
      </c>
      <c r="D3046" s="3">
        <v>44129</v>
      </c>
      <c r="E3046" s="1">
        <v>5</v>
      </c>
      <c r="F3046" s="2" t="str">
        <f ca="1">IFERROR(__xludf.DUMMYFUNCTION("GOOGLETRANSLATE(I3046,""en"",""pt"")"),"Sorvete")</f>
        <v>Sorvete</v>
      </c>
      <c r="G3046" s="1" t="s">
        <v>14825</v>
      </c>
      <c r="H3046" s="1" t="s">
        <v>9910</v>
      </c>
      <c r="I3046" s="1" t="str">
        <f ca="1">IFERROR(__xludf.DUMMYFUNCTION("GOOGLETRANSLATE(O3046,""en"",""pt"")"),"29")</f>
        <v>29</v>
      </c>
      <c r="J3046" s="1" t="str">
        <f ca="1">IFERROR(__xludf.DUMMYFUNCTION("GOOGLETRANSLATE(Q3046,""en"",""pt"")"),"Congeladas")</f>
        <v>Congeladas</v>
      </c>
      <c r="K3046" s="3">
        <v>44113</v>
      </c>
      <c r="L3046" s="3">
        <v>44142</v>
      </c>
      <c r="M3046" s="1">
        <v>23</v>
      </c>
      <c r="N3046" s="1" t="s">
        <v>1071</v>
      </c>
      <c r="O3046" s="1" t="s">
        <v>14826</v>
      </c>
      <c r="P3046" s="1">
        <v>83</v>
      </c>
      <c r="Q3046" s="1" t="s">
        <v>14827</v>
      </c>
      <c r="R3046">
        <f t="shared" ca="1" si="47"/>
        <v>1</v>
      </c>
      <c r="S3046">
        <f t="shared" ca="1" si="47"/>
        <v>0</v>
      </c>
    </row>
    <row r="3047" spans="1:19" ht="13.2">
      <c r="A3047" s="1" t="s">
        <v>14828</v>
      </c>
      <c r="B3047" s="1">
        <v>90</v>
      </c>
      <c r="C3047" s="1" t="str">
        <f ca="1">IFERROR(__xludf.DUMMYFUNCTION("GOOGLETRANSLATE(D3047,""en"",""pt"")"),"Médio")</f>
        <v>Médio</v>
      </c>
      <c r="D3047" s="3">
        <v>44303</v>
      </c>
      <c r="E3047" s="1">
        <v>1</v>
      </c>
      <c r="F3047" s="2" t="str">
        <f ca="1">IFERROR(__xludf.DUMMYFUNCTION("GOOGLETRANSLATE(I3047,""en"",""pt"")"),"Leite")</f>
        <v>Leite</v>
      </c>
      <c r="G3047" s="1" t="s">
        <v>14829</v>
      </c>
      <c r="H3047" s="1" t="s">
        <v>13291</v>
      </c>
      <c r="I3047" s="1" t="str">
        <f ca="1">IFERROR(__xludf.DUMMYFUNCTION("GOOGLETRANSLATE(O3047,""en"",""pt"")"),"2")</f>
        <v>2</v>
      </c>
      <c r="J3047" s="1" t="str">
        <f ca="1">IFERROR(__xludf.DUMMYFUNCTION("GOOGLETRANSLATE(Q3047,""en"",""pt"")"),"Pacote de polietileno")</f>
        <v>Pacote de polietileno</v>
      </c>
      <c r="K3047" s="3">
        <v>44289</v>
      </c>
      <c r="L3047" s="3">
        <v>44291</v>
      </c>
      <c r="M3047" s="1">
        <v>244</v>
      </c>
      <c r="N3047" s="1" t="s">
        <v>14830</v>
      </c>
      <c r="O3047" s="1" t="s">
        <v>14831</v>
      </c>
      <c r="P3047" s="1">
        <v>287</v>
      </c>
      <c r="Q3047" s="1" t="s">
        <v>14832</v>
      </c>
      <c r="R3047">
        <f t="shared" ca="1" si="47"/>
        <v>0</v>
      </c>
      <c r="S3047">
        <f t="shared" ca="1" si="47"/>
        <v>1</v>
      </c>
    </row>
    <row r="3048" spans="1:19" ht="13.2">
      <c r="A3048" s="1" t="s">
        <v>14833</v>
      </c>
      <c r="B3048" s="1">
        <v>28</v>
      </c>
      <c r="C3048" s="1" t="str">
        <f ca="1">IFERROR(__xludf.DUMMYFUNCTION("GOOGLETRANSLATE(D3048,""en"",""pt"")"),"Médio")</f>
        <v>Médio</v>
      </c>
      <c r="D3048" s="3">
        <v>44756</v>
      </c>
      <c r="E3048" s="1">
        <v>2</v>
      </c>
      <c r="F3048" s="2" t="str">
        <f ca="1">IFERROR(__xludf.DUMMYFUNCTION("GOOGLETRANSLATE(I3048,""en"",""pt"")"),"Manteiga")</f>
        <v>Manteiga</v>
      </c>
      <c r="G3048" s="1" t="s">
        <v>14834</v>
      </c>
      <c r="H3048" s="4">
        <v>45565</v>
      </c>
      <c r="I3048" s="1" t="str">
        <f ca="1">IFERROR(__xludf.DUMMYFUNCTION("GOOGLETRANSLATE(O3048,""en"",""pt"")"),"39")</f>
        <v>39</v>
      </c>
      <c r="J3048" s="1" t="str">
        <f ca="1">IFERROR(__xludf.DUMMYFUNCTION("GOOGLETRANSLATE(Q3048,""en"",""pt"")"),"Refrigerado")</f>
        <v>Refrigerado</v>
      </c>
      <c r="K3048" s="3">
        <v>44734</v>
      </c>
      <c r="L3048" s="3">
        <v>44773</v>
      </c>
      <c r="M3048" s="1">
        <v>262</v>
      </c>
      <c r="N3048" s="1" t="s">
        <v>923</v>
      </c>
      <c r="O3048" s="1" t="s">
        <v>14835</v>
      </c>
      <c r="P3048" s="1">
        <v>590</v>
      </c>
      <c r="Q3048" s="1" t="s">
        <v>5752</v>
      </c>
      <c r="R3048">
        <f t="shared" ca="1" si="47"/>
        <v>0</v>
      </c>
      <c r="S3048">
        <f t="shared" ca="1" si="47"/>
        <v>1</v>
      </c>
    </row>
    <row r="3049" spans="1:19" ht="13.2">
      <c r="A3049" s="1" t="s">
        <v>14836</v>
      </c>
      <c r="B3049" s="1">
        <v>54</v>
      </c>
      <c r="C3049" s="1" t="str">
        <f ca="1">IFERROR(__xludf.DUMMYFUNCTION("GOOGLETRANSLATE(D3049,""en"",""pt"")"),"Grande")</f>
        <v>Grande</v>
      </c>
      <c r="D3049" s="3">
        <v>44470</v>
      </c>
      <c r="E3049" s="1">
        <v>10</v>
      </c>
      <c r="F3049" s="2" t="str">
        <f ca="1">IFERROR(__xludf.DUMMYFUNCTION("GOOGLETRANSLATE(I3049,""en"",""pt"")"),"ghee")</f>
        <v>ghee</v>
      </c>
      <c r="G3049" s="1" t="s">
        <v>14837</v>
      </c>
      <c r="H3049" s="1" t="s">
        <v>6177</v>
      </c>
      <c r="I3049" s="1" t="str">
        <f ca="1">IFERROR(__xludf.DUMMYFUNCTION("GOOGLETRANSLATE(O3049,""en"",""pt"")"),"148")</f>
        <v>148</v>
      </c>
      <c r="J3049" s="1" t="str">
        <f ca="1">IFERROR(__xludf.DUMMYFUNCTION("GOOGLETRANSLATE(Q3049,""en"",""pt"")"),"Ambiente")</f>
        <v>Ambiente</v>
      </c>
      <c r="K3049" s="3">
        <v>44445</v>
      </c>
      <c r="L3049" s="3">
        <v>44593</v>
      </c>
      <c r="M3049" s="1">
        <v>467</v>
      </c>
      <c r="N3049" s="1" t="s">
        <v>9232</v>
      </c>
      <c r="O3049" s="1" t="s">
        <v>14838</v>
      </c>
      <c r="P3049" s="1">
        <v>72</v>
      </c>
      <c r="Q3049" s="1" t="s">
        <v>14839</v>
      </c>
      <c r="R3049">
        <f t="shared" ca="1" si="47"/>
        <v>1</v>
      </c>
      <c r="S3049">
        <f t="shared" ca="1" si="47"/>
        <v>1</v>
      </c>
    </row>
    <row r="3050" spans="1:19" ht="13.2">
      <c r="A3050" s="1" t="s">
        <v>14840</v>
      </c>
      <c r="B3050" s="1">
        <v>90</v>
      </c>
      <c r="C3050" s="1" t="str">
        <f ca="1">IFERROR(__xludf.DUMMYFUNCTION("GOOGLETRANSLATE(D3050,""en"",""pt"")"),"Pequeno")</f>
        <v>Pequeno</v>
      </c>
      <c r="D3050" s="3">
        <v>43856</v>
      </c>
      <c r="E3050" s="1">
        <v>6</v>
      </c>
      <c r="F3050" s="2" t="str">
        <f ca="1">IFERROR(__xludf.DUMMYFUNCTION("GOOGLETRANSLATE(I3050,""en"",""pt"")"),"Coalhada")</f>
        <v>Coalhada</v>
      </c>
      <c r="G3050" s="1" t="s">
        <v>9501</v>
      </c>
      <c r="H3050" s="1" t="s">
        <v>2456</v>
      </c>
      <c r="I3050" s="1" t="str">
        <f ca="1">IFERROR(__xludf.DUMMYFUNCTION("GOOGLETRANSLATE(O3050,""en"",""pt"")"),"7")</f>
        <v>7</v>
      </c>
      <c r="J3050" s="1" t="str">
        <f ca="1">IFERROR(__xludf.DUMMYFUNCTION("GOOGLETRANSLATE(Q3050,""en"",""pt"")"),"Refrigerado")</f>
        <v>Refrigerado</v>
      </c>
      <c r="K3050" s="3">
        <v>43806</v>
      </c>
      <c r="L3050" s="3">
        <v>43813</v>
      </c>
      <c r="M3050" s="1">
        <v>11</v>
      </c>
      <c r="N3050" s="1" t="s">
        <v>9546</v>
      </c>
      <c r="O3050" s="1" t="s">
        <v>14841</v>
      </c>
      <c r="P3050" s="1">
        <v>28</v>
      </c>
      <c r="Q3050" s="1" t="s">
        <v>14842</v>
      </c>
      <c r="R3050">
        <f t="shared" ca="1" si="47"/>
        <v>1</v>
      </c>
      <c r="S3050">
        <f t="shared" ca="1" si="47"/>
        <v>0</v>
      </c>
    </row>
    <row r="3051" spans="1:19" ht="13.2">
      <c r="A3051" s="1" t="s">
        <v>14843</v>
      </c>
      <c r="B3051" s="1">
        <v>97</v>
      </c>
      <c r="C3051" s="1" t="str">
        <f ca="1">IFERROR(__xludf.DUMMYFUNCTION("GOOGLETRANSLATE(D3051,""en"",""pt"")"),"Grande")</f>
        <v>Grande</v>
      </c>
      <c r="D3051" s="3">
        <v>43696</v>
      </c>
      <c r="E3051" s="1">
        <v>3</v>
      </c>
      <c r="F3051" s="2" t="str">
        <f ca="1">IFERROR(__xludf.DUMMYFUNCTION("GOOGLETRANSLATE(I3051,""en"",""pt"")"),"Queijo")</f>
        <v>Queijo</v>
      </c>
      <c r="G3051" s="1" t="s">
        <v>14844</v>
      </c>
      <c r="H3051" s="1" t="s">
        <v>14845</v>
      </c>
      <c r="I3051" s="1" t="str">
        <f ca="1">IFERROR(__xludf.DUMMYFUNCTION("GOOGLETRANSLATE(O3051,""en"",""pt"")"),"72")</f>
        <v>72</v>
      </c>
      <c r="J3051" s="1" t="str">
        <f ca="1">IFERROR(__xludf.DUMMYFUNCTION("GOOGLETRANSLATE(Q3051,""en"",""pt"")"),"Congeladas")</f>
        <v>Congeladas</v>
      </c>
      <c r="K3051" s="3">
        <v>43655</v>
      </c>
      <c r="L3051" s="3">
        <v>43727</v>
      </c>
      <c r="M3051" s="1">
        <v>86</v>
      </c>
      <c r="N3051" s="1" t="s">
        <v>14846</v>
      </c>
      <c r="O3051" s="1" t="s">
        <v>14847</v>
      </c>
      <c r="P3051" s="1">
        <v>185</v>
      </c>
      <c r="Q3051" s="1" t="s">
        <v>14848</v>
      </c>
      <c r="R3051">
        <f t="shared" ca="1" si="47"/>
        <v>0</v>
      </c>
      <c r="S3051">
        <f t="shared" ca="1" si="47"/>
        <v>0</v>
      </c>
    </row>
    <row r="3052" spans="1:19" ht="13.2">
      <c r="A3052" s="1" t="s">
        <v>11770</v>
      </c>
      <c r="B3052" s="1">
        <v>82</v>
      </c>
      <c r="C3052" s="1" t="str">
        <f ca="1">IFERROR(__xludf.DUMMYFUNCTION("GOOGLETRANSLATE(D3052,""en"",""pt"")"),"Pequeno")</f>
        <v>Pequeno</v>
      </c>
      <c r="D3052" s="3">
        <v>44605</v>
      </c>
      <c r="E3052" s="1">
        <v>4</v>
      </c>
      <c r="F3052" s="2" t="str">
        <f ca="1">IFERROR(__xludf.DUMMYFUNCTION("GOOGLETRANSLATE(I3052,""en"",""pt"")"),"Iogurte")</f>
        <v>Iogurte</v>
      </c>
      <c r="G3052" s="1" t="s">
        <v>14849</v>
      </c>
      <c r="H3052" s="1" t="s">
        <v>13030</v>
      </c>
      <c r="I3052" s="1" t="str">
        <f ca="1">IFERROR(__xludf.DUMMYFUNCTION("GOOGLETRANSLATE(O3052,""en"",""pt"")"),"23")</f>
        <v>23</v>
      </c>
      <c r="J3052" s="1" t="str">
        <f ca="1">IFERROR(__xludf.DUMMYFUNCTION("GOOGLETRANSLATE(Q3052,""en"",""pt"")"),"Refrigerado")</f>
        <v>Refrigerado</v>
      </c>
      <c r="K3052" s="3">
        <v>44592</v>
      </c>
      <c r="L3052" s="3">
        <v>44615</v>
      </c>
      <c r="M3052" s="1">
        <v>748</v>
      </c>
      <c r="N3052" s="1" t="s">
        <v>380</v>
      </c>
      <c r="O3052" s="1" t="s">
        <v>14850</v>
      </c>
      <c r="P3052" s="1">
        <v>204</v>
      </c>
      <c r="Q3052" s="1" t="s">
        <v>14851</v>
      </c>
      <c r="R3052">
        <f t="shared" ca="1" si="47"/>
        <v>1</v>
      </c>
      <c r="S3052">
        <f t="shared" ca="1" si="47"/>
        <v>0</v>
      </c>
    </row>
    <row r="3053" spans="1:19" ht="13.2">
      <c r="A3053" s="1" t="s">
        <v>14852</v>
      </c>
      <c r="B3053" s="1">
        <v>61</v>
      </c>
      <c r="C3053" s="1" t="str">
        <f ca="1">IFERROR(__xludf.DUMMYFUNCTION("GOOGLETRANSLATE(D3053,""en"",""pt"")"),"Médio")</f>
        <v>Médio</v>
      </c>
      <c r="D3053" s="3">
        <v>43803</v>
      </c>
      <c r="E3053" s="1">
        <v>6</v>
      </c>
      <c r="F3053" s="2" t="str">
        <f ca="1">IFERROR(__xludf.DUMMYFUNCTION("GOOGLETRANSLATE(I3053,""en"",""pt"")"),"Coalhada")</f>
        <v>Coalhada</v>
      </c>
      <c r="G3053" s="1" t="s">
        <v>2939</v>
      </c>
      <c r="H3053" s="1" t="s">
        <v>6442</v>
      </c>
      <c r="I3053" s="1" t="str">
        <f ca="1">IFERROR(__xludf.DUMMYFUNCTION("GOOGLETRANSLATE(O3053,""en"",""pt"")"),"5")</f>
        <v>5</v>
      </c>
      <c r="J3053" s="1" t="str">
        <f ca="1">IFERROR(__xludf.DUMMYFUNCTION("GOOGLETRANSLATE(Q3053,""en"",""pt"")"),"Refrigerado")</f>
        <v>Refrigerado</v>
      </c>
      <c r="K3053" s="3">
        <v>43774</v>
      </c>
      <c r="L3053" s="3">
        <v>43779</v>
      </c>
      <c r="M3053" s="1">
        <v>56</v>
      </c>
      <c r="N3053" s="1" t="s">
        <v>4105</v>
      </c>
      <c r="O3053" s="1" t="s">
        <v>14853</v>
      </c>
      <c r="P3053" s="1">
        <v>137</v>
      </c>
      <c r="Q3053" s="1" t="s">
        <v>14854</v>
      </c>
      <c r="R3053">
        <f t="shared" ca="1" si="47"/>
        <v>1</v>
      </c>
      <c r="S3053">
        <f t="shared" ca="1" si="47"/>
        <v>1</v>
      </c>
    </row>
    <row r="3054" spans="1:19" ht="13.2">
      <c r="A3054" s="1" t="s">
        <v>14855</v>
      </c>
      <c r="B3054" s="1">
        <v>16</v>
      </c>
      <c r="C3054" s="1" t="str">
        <f ca="1">IFERROR(__xludf.DUMMYFUNCTION("GOOGLETRANSLATE(D3054,""en"",""pt"")"),"Médio")</f>
        <v>Médio</v>
      </c>
      <c r="D3054" s="3">
        <v>44708</v>
      </c>
      <c r="E3054" s="1">
        <v>3</v>
      </c>
      <c r="F3054" s="2" t="str">
        <f ca="1">IFERROR(__xludf.DUMMYFUNCTION("GOOGLETRANSLATE(I3054,""en"",""pt"")"),"Queijo")</f>
        <v>Queijo</v>
      </c>
      <c r="G3054" s="1" t="s">
        <v>12766</v>
      </c>
      <c r="H3054" s="1" t="s">
        <v>5512</v>
      </c>
      <c r="I3054" s="1" t="str">
        <f ca="1">IFERROR(__xludf.DUMMYFUNCTION("GOOGLETRANSLATE(O3054,""en"",""pt"")"),"79")</f>
        <v>79</v>
      </c>
      <c r="J3054" s="1" t="str">
        <f ca="1">IFERROR(__xludf.DUMMYFUNCTION("GOOGLETRANSLATE(Q3054,""en"",""pt"")"),"Congeladas")</f>
        <v>Congeladas</v>
      </c>
      <c r="K3054" s="3">
        <v>44661</v>
      </c>
      <c r="L3054" s="3">
        <v>44740</v>
      </c>
      <c r="M3054" s="1">
        <v>3</v>
      </c>
      <c r="N3054" s="1" t="s">
        <v>1186</v>
      </c>
      <c r="O3054" s="1" t="s">
        <v>6343</v>
      </c>
      <c r="P3054" s="1">
        <v>39</v>
      </c>
      <c r="Q3054" s="1" t="s">
        <v>14856</v>
      </c>
      <c r="R3054">
        <f t="shared" ca="1" si="47"/>
        <v>0</v>
      </c>
      <c r="S3054">
        <f t="shared" ca="1" si="47"/>
        <v>0</v>
      </c>
    </row>
    <row r="3055" spans="1:19" ht="13.2">
      <c r="A3055" s="1" t="s">
        <v>14857</v>
      </c>
      <c r="B3055" s="1">
        <v>97</v>
      </c>
      <c r="C3055" s="1" t="str">
        <f ca="1">IFERROR(__xludf.DUMMYFUNCTION("GOOGLETRANSLATE(D3055,""en"",""pt"")"),"Médio")</f>
        <v>Médio</v>
      </c>
      <c r="D3055" s="3">
        <v>44622</v>
      </c>
      <c r="E3055" s="1">
        <v>2</v>
      </c>
      <c r="F3055" s="2" t="str">
        <f ca="1">IFERROR(__xludf.DUMMYFUNCTION("GOOGLETRANSLATE(I3055,""en"",""pt"")"),"Manteiga")</f>
        <v>Manteiga</v>
      </c>
      <c r="G3055" s="1" t="s">
        <v>14858</v>
      </c>
      <c r="H3055" s="1" t="s">
        <v>2835</v>
      </c>
      <c r="I3055" s="1" t="str">
        <f ca="1">IFERROR(__xludf.DUMMYFUNCTION("GOOGLETRANSLATE(O3055,""en"",""pt"")"),"36")</f>
        <v>36</v>
      </c>
      <c r="J3055" s="1" t="str">
        <f ca="1">IFERROR(__xludf.DUMMYFUNCTION("GOOGLETRANSLATE(Q3055,""en"",""pt"")"),"Refrigerado")</f>
        <v>Refrigerado</v>
      </c>
      <c r="K3055" s="3">
        <v>44564</v>
      </c>
      <c r="L3055" s="3">
        <v>44600</v>
      </c>
      <c r="M3055" s="1">
        <v>407</v>
      </c>
      <c r="N3055" s="1" t="s">
        <v>14859</v>
      </c>
      <c r="O3055" s="1" t="s">
        <v>14860</v>
      </c>
      <c r="P3055" s="1">
        <v>62</v>
      </c>
      <c r="Q3055" s="1" t="s">
        <v>6187</v>
      </c>
      <c r="R3055">
        <f t="shared" ca="1" si="47"/>
        <v>0</v>
      </c>
      <c r="S3055">
        <f t="shared" ca="1" si="47"/>
        <v>0</v>
      </c>
    </row>
    <row r="3056" spans="1:19" ht="13.2">
      <c r="A3056" s="1" t="s">
        <v>14861</v>
      </c>
      <c r="B3056" s="1">
        <v>71</v>
      </c>
      <c r="C3056" s="1" t="str">
        <f ca="1">IFERROR(__xludf.DUMMYFUNCTION("GOOGLETRANSLATE(D3056,""en"",""pt"")"),"Médio")</f>
        <v>Médio</v>
      </c>
      <c r="D3056" s="3">
        <v>43760</v>
      </c>
      <c r="E3056" s="1">
        <v>1</v>
      </c>
      <c r="F3056" s="2" t="str">
        <f ca="1">IFERROR(__xludf.DUMMYFUNCTION("GOOGLETRANSLATE(I3056,""en"",""pt"")"),"Leite")</f>
        <v>Leite</v>
      </c>
      <c r="G3056" s="1" t="s">
        <v>14862</v>
      </c>
      <c r="H3056" s="1" t="s">
        <v>9420</v>
      </c>
      <c r="I3056" s="1" t="str">
        <f ca="1">IFERROR(__xludf.DUMMYFUNCTION("GOOGLETRANSLATE(O3056,""en"",""pt"")"),"1")</f>
        <v>1</v>
      </c>
      <c r="J3056" s="1" t="str">
        <f ca="1">IFERROR(__xludf.DUMMYFUNCTION("GOOGLETRANSLATE(Q3056,""en"",""pt"")"),"Pacote de polietileno")</f>
        <v>Pacote de polietileno</v>
      </c>
      <c r="K3056" s="3">
        <v>43724</v>
      </c>
      <c r="L3056" s="3">
        <v>43725</v>
      </c>
      <c r="M3056" s="1">
        <v>144</v>
      </c>
      <c r="N3056" s="1" t="s">
        <v>9125</v>
      </c>
      <c r="O3056" s="1" t="s">
        <v>14863</v>
      </c>
      <c r="P3056" s="1">
        <v>204</v>
      </c>
      <c r="Q3056" s="1" t="s">
        <v>14864</v>
      </c>
      <c r="R3056">
        <f t="shared" ca="1" si="47"/>
        <v>0</v>
      </c>
      <c r="S3056">
        <f t="shared" ca="1" si="47"/>
        <v>0</v>
      </c>
    </row>
    <row r="3057" spans="1:19" ht="13.2">
      <c r="A3057" s="1" t="s">
        <v>14865</v>
      </c>
      <c r="B3057" s="1">
        <v>61</v>
      </c>
      <c r="C3057" s="1" t="str">
        <f ca="1">IFERROR(__xludf.DUMMYFUNCTION("GOOGLETRANSLATE(D3057,""en"",""pt"")"),"Grande")</f>
        <v>Grande</v>
      </c>
      <c r="D3057" s="3">
        <v>44095</v>
      </c>
      <c r="E3057" s="1">
        <v>3</v>
      </c>
      <c r="F3057" s="2" t="str">
        <f ca="1">IFERROR(__xludf.DUMMYFUNCTION("GOOGLETRANSLATE(I3057,""en"",""pt"")"),"Queijo")</f>
        <v>Queijo</v>
      </c>
      <c r="G3057" s="1" t="s">
        <v>12403</v>
      </c>
      <c r="H3057" s="1" t="s">
        <v>14866</v>
      </c>
      <c r="I3057" s="1" t="str">
        <f ca="1">IFERROR(__xludf.DUMMYFUNCTION("GOOGLETRANSLATE(O3057,""en"",""pt"")"),"75")</f>
        <v>75</v>
      </c>
      <c r="J3057" s="1" t="str">
        <f ca="1">IFERROR(__xludf.DUMMYFUNCTION("GOOGLETRANSLATE(Q3057,""en"",""pt"")"),"Congeladas")</f>
        <v>Congeladas</v>
      </c>
      <c r="K3057" s="3">
        <v>44050</v>
      </c>
      <c r="L3057" s="3">
        <v>44125</v>
      </c>
      <c r="M3057" s="1">
        <v>16</v>
      </c>
      <c r="N3057" s="1" t="s">
        <v>2680</v>
      </c>
      <c r="O3057" s="1" t="s">
        <v>14867</v>
      </c>
      <c r="P3057" s="1">
        <v>20</v>
      </c>
      <c r="Q3057" s="1" t="s">
        <v>14868</v>
      </c>
      <c r="R3057">
        <f t="shared" ca="1" si="47"/>
        <v>1</v>
      </c>
      <c r="S3057">
        <f t="shared" ca="1" si="47"/>
        <v>1</v>
      </c>
    </row>
    <row r="3058" spans="1:19" ht="13.2">
      <c r="A3058" s="1" t="s">
        <v>14869</v>
      </c>
      <c r="B3058" s="1">
        <v>73</v>
      </c>
      <c r="C3058" s="1" t="str">
        <f ca="1">IFERROR(__xludf.DUMMYFUNCTION("GOOGLETRANSLATE(D3058,""en"",""pt"")"),"Médio")</f>
        <v>Médio</v>
      </c>
      <c r="D3058" s="3">
        <v>43548</v>
      </c>
      <c r="E3058" s="1">
        <v>7</v>
      </c>
      <c r="F3058" s="2" t="str">
        <f ca="1">IFERROR(__xludf.DUMMYFUNCTION("GOOGLETRANSLATE(I3058,""en"",""pt"")"),"Lassi")</f>
        <v>Lassi</v>
      </c>
      <c r="G3058" s="1" t="s">
        <v>14870</v>
      </c>
      <c r="H3058" s="1" t="s">
        <v>10312</v>
      </c>
      <c r="I3058" s="1" t="str">
        <f ca="1">IFERROR(__xludf.DUMMYFUNCTION("GOOGLETRANSLATE(O3058,""en"",""pt"")"),"18")</f>
        <v>18</v>
      </c>
      <c r="J3058" s="1" t="str">
        <f ca="1">IFERROR(__xludf.DUMMYFUNCTION("GOOGLETRANSLATE(Q3058,""en"",""pt"")"),"Refrigerado")</f>
        <v>Refrigerado</v>
      </c>
      <c r="K3058" s="3">
        <v>43507</v>
      </c>
      <c r="L3058" s="3">
        <v>43525</v>
      </c>
      <c r="M3058" s="1">
        <v>10</v>
      </c>
      <c r="N3058" s="1" t="s">
        <v>14871</v>
      </c>
      <c r="O3058" s="1" t="s">
        <v>14872</v>
      </c>
      <c r="P3058" s="1">
        <v>4</v>
      </c>
      <c r="Q3058" s="1" t="s">
        <v>14873</v>
      </c>
      <c r="R3058">
        <f t="shared" ca="1" si="47"/>
        <v>0</v>
      </c>
      <c r="S3058">
        <f t="shared" ca="1" si="47"/>
        <v>1</v>
      </c>
    </row>
    <row r="3059" spans="1:19" ht="13.2">
      <c r="A3059" s="1" t="s">
        <v>14874</v>
      </c>
      <c r="B3059" s="1">
        <v>64</v>
      </c>
      <c r="C3059" s="1" t="str">
        <f ca="1">IFERROR(__xludf.DUMMYFUNCTION("GOOGLETRANSLATE(D3059,""en"",""pt"")"),"Grande")</f>
        <v>Grande</v>
      </c>
      <c r="D3059" s="3">
        <v>43598</v>
      </c>
      <c r="E3059" s="1">
        <v>7</v>
      </c>
      <c r="F3059" s="2" t="str">
        <f ca="1">IFERROR(__xludf.DUMMYFUNCTION("GOOGLETRANSLATE(I3059,""en"",""pt"")"),"Lassi")</f>
        <v>Lassi</v>
      </c>
      <c r="G3059" s="1" t="s">
        <v>14875</v>
      </c>
      <c r="H3059" s="1" t="s">
        <v>14876</v>
      </c>
      <c r="I3059" s="1" t="str">
        <f ca="1">IFERROR(__xludf.DUMMYFUNCTION("GOOGLETRANSLATE(O3059,""en"",""pt"")"),"16")</f>
        <v>16</v>
      </c>
      <c r="J3059" s="1" t="str">
        <f ca="1">IFERROR(__xludf.DUMMYFUNCTION("GOOGLETRANSLATE(Q3059,""en"",""pt"")"),"Refrigerado")</f>
        <v>Refrigerado</v>
      </c>
      <c r="K3059" s="3">
        <v>43545</v>
      </c>
      <c r="L3059" s="3">
        <v>43561</v>
      </c>
      <c r="M3059" s="1">
        <v>15</v>
      </c>
      <c r="N3059" s="1" t="s">
        <v>9153</v>
      </c>
      <c r="O3059" s="1" t="s">
        <v>14877</v>
      </c>
      <c r="P3059" s="1">
        <v>758</v>
      </c>
      <c r="Q3059" s="1" t="s">
        <v>14878</v>
      </c>
      <c r="R3059">
        <f t="shared" ca="1" si="47"/>
        <v>1</v>
      </c>
      <c r="S3059">
        <f t="shared" ca="1" si="47"/>
        <v>0</v>
      </c>
    </row>
    <row r="3060" spans="1:19" ht="13.2">
      <c r="A3060" s="1" t="s">
        <v>14879</v>
      </c>
      <c r="B3060" s="1">
        <v>62</v>
      </c>
      <c r="C3060" s="1" t="str">
        <f ca="1">IFERROR(__xludf.DUMMYFUNCTION("GOOGLETRANSLATE(D3060,""en"",""pt"")"),"Pequeno")</f>
        <v>Pequeno</v>
      </c>
      <c r="D3060" s="3">
        <v>44778</v>
      </c>
      <c r="E3060" s="1">
        <v>6</v>
      </c>
      <c r="F3060" s="2" t="str">
        <f ca="1">IFERROR(__xludf.DUMMYFUNCTION("GOOGLETRANSLATE(I3060,""en"",""pt"")"),"Coalhada")</f>
        <v>Coalhada</v>
      </c>
      <c r="G3060" s="1" t="s">
        <v>14880</v>
      </c>
      <c r="H3060" s="1" t="s">
        <v>10682</v>
      </c>
      <c r="I3060" s="1" t="str">
        <f ca="1">IFERROR(__xludf.DUMMYFUNCTION("GOOGLETRANSLATE(O3060,""en"",""pt"")"),"7")</f>
        <v>7</v>
      </c>
      <c r="J3060" s="1" t="str">
        <f ca="1">IFERROR(__xludf.DUMMYFUNCTION("GOOGLETRANSLATE(Q3060,""en"",""pt"")"),"Refrigerado")</f>
        <v>Refrigerado</v>
      </c>
      <c r="K3060" s="3">
        <v>44749</v>
      </c>
      <c r="L3060" s="3">
        <v>44756</v>
      </c>
      <c r="M3060" s="1">
        <v>133</v>
      </c>
      <c r="N3060" s="1" t="s">
        <v>14881</v>
      </c>
      <c r="O3060" s="1" t="s">
        <v>14882</v>
      </c>
      <c r="P3060" s="1">
        <v>636</v>
      </c>
      <c r="Q3060" s="1" t="s">
        <v>14594</v>
      </c>
      <c r="R3060">
        <f t="shared" ca="1" si="47"/>
        <v>1</v>
      </c>
      <c r="S3060">
        <f t="shared" ca="1" si="47"/>
        <v>0</v>
      </c>
    </row>
    <row r="3061" spans="1:19" ht="13.2">
      <c r="A3061" s="1" t="s">
        <v>14883</v>
      </c>
      <c r="B3061" s="1">
        <v>65</v>
      </c>
      <c r="C3061" s="1" t="str">
        <f ca="1">IFERROR(__xludf.DUMMYFUNCTION("GOOGLETRANSLATE(D3061,""en"",""pt"")"),"Médio")</f>
        <v>Médio</v>
      </c>
      <c r="D3061" s="3">
        <v>44097</v>
      </c>
      <c r="E3061" s="1">
        <v>9</v>
      </c>
      <c r="F3061" s="2" t="str">
        <f ca="1">IFERROR(__xludf.DUMMYFUNCTION("GOOGLETRANSLATE(I3061,""en"",""pt"")"),"Painel")</f>
        <v>Painel</v>
      </c>
      <c r="G3061" s="1" t="s">
        <v>14884</v>
      </c>
      <c r="H3061" s="1" t="s">
        <v>4074</v>
      </c>
      <c r="I3061" s="1" t="str">
        <f ca="1">IFERROR(__xludf.DUMMYFUNCTION("GOOGLETRANSLATE(O3061,""en"",""pt"")"),"12")</f>
        <v>12</v>
      </c>
      <c r="J3061" s="1" t="str">
        <f ca="1">IFERROR(__xludf.DUMMYFUNCTION("GOOGLETRANSLATE(Q3061,""en"",""pt"")"),"Refrigerado")</f>
        <v>Refrigerado</v>
      </c>
      <c r="K3061" s="3">
        <v>44068</v>
      </c>
      <c r="L3061" s="3">
        <v>44080</v>
      </c>
      <c r="M3061" s="1">
        <v>181</v>
      </c>
      <c r="N3061" s="1" t="s">
        <v>14885</v>
      </c>
      <c r="O3061" s="1" t="s">
        <v>14886</v>
      </c>
      <c r="P3061" s="1">
        <v>579</v>
      </c>
      <c r="Q3061" s="1" t="s">
        <v>14888</v>
      </c>
      <c r="R3061">
        <f t="shared" ca="1" si="47"/>
        <v>0</v>
      </c>
      <c r="S3061">
        <f t="shared" ca="1" si="47"/>
        <v>0</v>
      </c>
    </row>
    <row r="3062" spans="1:19" ht="13.2">
      <c r="A3062" s="1" t="s">
        <v>14889</v>
      </c>
      <c r="B3062" s="1">
        <v>40</v>
      </c>
      <c r="C3062" s="1" t="str">
        <f ca="1">IFERROR(__xludf.DUMMYFUNCTION("GOOGLETRANSLATE(D3062,""en"",""pt"")"),"Pequeno")</f>
        <v>Pequeno</v>
      </c>
      <c r="D3062" s="3">
        <v>44312</v>
      </c>
      <c r="E3062" s="1">
        <v>9</v>
      </c>
      <c r="F3062" s="2" t="str">
        <f ca="1">IFERROR(__xludf.DUMMYFUNCTION("GOOGLETRANSLATE(I3062,""en"",""pt"")"),"Painel")</f>
        <v>Painel</v>
      </c>
      <c r="G3062" s="1" t="s">
        <v>14890</v>
      </c>
      <c r="H3062" s="4">
        <v>45653</v>
      </c>
      <c r="I3062" s="1" t="str">
        <f ca="1">IFERROR(__xludf.DUMMYFUNCTION("GOOGLETRANSLATE(O3062,""en"",""pt"")"),"9")</f>
        <v>9</v>
      </c>
      <c r="J3062" s="1" t="str">
        <f ca="1">IFERROR(__xludf.DUMMYFUNCTION("GOOGLETRANSLATE(Q3062,""en"",""pt"")"),"Refrigerado")</f>
        <v>Refrigerado</v>
      </c>
      <c r="K3062" s="3">
        <v>44296</v>
      </c>
      <c r="L3062" s="3">
        <v>44305</v>
      </c>
      <c r="M3062" s="1">
        <v>81</v>
      </c>
      <c r="N3062" s="1" t="s">
        <v>2509</v>
      </c>
      <c r="O3062" s="1" t="s">
        <v>14891</v>
      </c>
      <c r="P3062" s="1">
        <v>115</v>
      </c>
      <c r="Q3062" s="1" t="s">
        <v>9038</v>
      </c>
      <c r="R3062">
        <f t="shared" ca="1" si="47"/>
        <v>1</v>
      </c>
      <c r="S3062">
        <f t="shared" ca="1" si="47"/>
        <v>0</v>
      </c>
    </row>
    <row r="3063" spans="1:19" ht="13.2">
      <c r="A3063" s="1" t="s">
        <v>14892</v>
      </c>
      <c r="B3063" s="1">
        <v>83</v>
      </c>
      <c r="C3063" s="1" t="str">
        <f ca="1">IFERROR(__xludf.DUMMYFUNCTION("GOOGLETRANSLATE(D3063,""en"",""pt"")"),"Médio")</f>
        <v>Médio</v>
      </c>
      <c r="D3063" s="3">
        <v>44236</v>
      </c>
      <c r="E3063" s="1">
        <v>1</v>
      </c>
      <c r="F3063" s="2" t="str">
        <f ca="1">IFERROR(__xludf.DUMMYFUNCTION("GOOGLETRANSLATE(I3063,""en"",""pt"")"),"Leite")</f>
        <v>Leite</v>
      </c>
      <c r="G3063" s="1" t="s">
        <v>14893</v>
      </c>
      <c r="H3063" s="1" t="s">
        <v>1212</v>
      </c>
      <c r="I3063" s="1" t="str">
        <f ca="1">IFERROR(__xludf.DUMMYFUNCTION("GOOGLETRANSLATE(O3063,""en"",""pt"")"),"2")</f>
        <v>2</v>
      </c>
      <c r="J3063" s="1" t="str">
        <f ca="1">IFERROR(__xludf.DUMMYFUNCTION("GOOGLETRANSLATE(Q3063,""en"",""pt"")"),"Pacote de polietileno")</f>
        <v>Pacote de polietileno</v>
      </c>
      <c r="K3063" s="3">
        <v>44200</v>
      </c>
      <c r="L3063" s="3">
        <v>44202</v>
      </c>
      <c r="M3063" s="1">
        <v>415</v>
      </c>
      <c r="N3063" s="1" t="s">
        <v>2706</v>
      </c>
      <c r="O3063" s="1" t="s">
        <v>14894</v>
      </c>
      <c r="P3063" s="1">
        <v>528</v>
      </c>
      <c r="Q3063" s="1" t="s">
        <v>1464</v>
      </c>
      <c r="R3063">
        <f t="shared" ca="1" si="47"/>
        <v>0</v>
      </c>
      <c r="S3063">
        <f t="shared" ca="1" si="47"/>
        <v>1</v>
      </c>
    </row>
    <row r="3064" spans="1:19" ht="13.2">
      <c r="A3064" s="1" t="s">
        <v>14895</v>
      </c>
      <c r="B3064" s="1">
        <v>66</v>
      </c>
      <c r="C3064" s="1" t="str">
        <f ca="1">IFERROR(__xludf.DUMMYFUNCTION("GOOGLETRANSLATE(D3064,""en"",""pt"")"),"Médio")</f>
        <v>Médio</v>
      </c>
      <c r="D3064" s="3">
        <v>43474</v>
      </c>
      <c r="E3064" s="1">
        <v>5</v>
      </c>
      <c r="F3064" s="2" t="str">
        <f ca="1">IFERROR(__xludf.DUMMYFUNCTION("GOOGLETRANSLATE(I3064,""en"",""pt"")"),"Sorvete")</f>
        <v>Sorvete</v>
      </c>
      <c r="G3064" s="1" t="s">
        <v>14896</v>
      </c>
      <c r="H3064" s="1" t="s">
        <v>5453</v>
      </c>
      <c r="I3064" s="1" t="str">
        <f ca="1">IFERROR(__xludf.DUMMYFUNCTION("GOOGLETRANSLATE(O3064,""en"",""pt"")"),"30")</f>
        <v>30</v>
      </c>
      <c r="J3064" s="1" t="str">
        <f ca="1">IFERROR(__xludf.DUMMYFUNCTION("GOOGLETRANSLATE(Q3064,""en"",""pt"")"),"Congeladas")</f>
        <v>Congeladas</v>
      </c>
      <c r="K3064" s="3">
        <v>43441</v>
      </c>
      <c r="L3064" s="3">
        <v>43471</v>
      </c>
      <c r="M3064" s="1">
        <v>204</v>
      </c>
      <c r="N3064" s="1" t="s">
        <v>11509</v>
      </c>
      <c r="O3064" s="1" t="s">
        <v>14897</v>
      </c>
      <c r="P3064" s="1">
        <v>200</v>
      </c>
      <c r="Q3064" s="1" t="s">
        <v>14899</v>
      </c>
      <c r="R3064">
        <f t="shared" ca="1" si="47"/>
        <v>1</v>
      </c>
      <c r="S3064">
        <f t="shared" ca="1" si="47"/>
        <v>1</v>
      </c>
    </row>
    <row r="3065" spans="1:19" ht="13.2">
      <c r="A3065" s="1" t="s">
        <v>14900</v>
      </c>
      <c r="B3065" s="1">
        <v>87</v>
      </c>
      <c r="C3065" s="1" t="str">
        <f ca="1">IFERROR(__xludf.DUMMYFUNCTION("GOOGLETRANSLATE(D3065,""en"",""pt"")"),"Pequeno")</f>
        <v>Pequeno</v>
      </c>
      <c r="D3065" s="3">
        <v>44689</v>
      </c>
      <c r="E3065" s="1">
        <v>1</v>
      </c>
      <c r="F3065" s="2" t="str">
        <f ca="1">IFERROR(__xludf.DUMMYFUNCTION("GOOGLETRANSLATE(I3065,""en"",""pt"")"),"Leite")</f>
        <v>Leite</v>
      </c>
      <c r="G3065" s="1" t="s">
        <v>14901</v>
      </c>
      <c r="H3065" s="1" t="s">
        <v>3996</v>
      </c>
      <c r="I3065" s="1" t="str">
        <f ca="1">IFERROR(__xludf.DUMMYFUNCTION("GOOGLETRANSLATE(O3065,""en"",""pt"")"),"25")</f>
        <v>25</v>
      </c>
      <c r="J3065" s="1" t="str">
        <f ca="1">IFERROR(__xludf.DUMMYFUNCTION("GOOGLETRANSLATE(Q3065,""en"",""pt"")"),"Pacote Tetra")</f>
        <v>Pacote Tetra</v>
      </c>
      <c r="K3065" s="3">
        <v>44645</v>
      </c>
      <c r="L3065" s="3">
        <v>44670</v>
      </c>
      <c r="M3065" s="1">
        <v>62</v>
      </c>
      <c r="N3065" s="1" t="s">
        <v>14902</v>
      </c>
      <c r="O3065" s="1" t="s">
        <v>14903</v>
      </c>
      <c r="P3065" s="1">
        <v>133</v>
      </c>
      <c r="Q3065" s="1" t="s">
        <v>3130</v>
      </c>
      <c r="R3065">
        <f t="shared" ca="1" si="47"/>
        <v>0</v>
      </c>
      <c r="S3065">
        <f t="shared" ca="1" si="47"/>
        <v>1</v>
      </c>
    </row>
    <row r="3066" spans="1:19" ht="13.2">
      <c r="A3066" s="1" t="s">
        <v>14905</v>
      </c>
      <c r="B3066" s="1">
        <v>57</v>
      </c>
      <c r="C3066" s="1" t="str">
        <f ca="1">IFERROR(__xludf.DUMMYFUNCTION("GOOGLETRANSLATE(D3066,""en"",""pt"")"),"Médio")</f>
        <v>Médio</v>
      </c>
      <c r="D3066" s="3">
        <v>44273</v>
      </c>
      <c r="E3066" s="1">
        <v>4</v>
      </c>
      <c r="F3066" s="2" t="str">
        <f ca="1">IFERROR(__xludf.DUMMYFUNCTION("GOOGLETRANSLATE(I3066,""en"",""pt"")"),"Iogurte")</f>
        <v>Iogurte</v>
      </c>
      <c r="G3066" s="1" t="s">
        <v>7600</v>
      </c>
      <c r="H3066" s="1" t="s">
        <v>233</v>
      </c>
      <c r="I3066" s="1" t="str">
        <f ca="1">IFERROR(__xludf.DUMMYFUNCTION("GOOGLETRANSLATE(O3066,""en"",""pt"")"),"28")</f>
        <v>28</v>
      </c>
      <c r="J3066" s="1" t="str">
        <f ca="1">IFERROR(__xludf.DUMMYFUNCTION("GOOGLETRANSLATE(Q3066,""en"",""pt"")"),"Refrigerado")</f>
        <v>Refrigerado</v>
      </c>
      <c r="K3066" s="3">
        <v>44253</v>
      </c>
      <c r="L3066" s="3">
        <v>44281</v>
      </c>
      <c r="M3066" s="1">
        <v>53</v>
      </c>
      <c r="N3066" s="1" t="s">
        <v>8285</v>
      </c>
      <c r="O3066" s="1" t="s">
        <v>14906</v>
      </c>
      <c r="P3066" s="1">
        <v>44</v>
      </c>
      <c r="Q3066" s="1" t="s">
        <v>14907</v>
      </c>
      <c r="R3066">
        <f t="shared" ca="1" si="47"/>
        <v>0</v>
      </c>
      <c r="S3066">
        <f t="shared" ca="1" si="47"/>
        <v>0</v>
      </c>
    </row>
    <row r="3067" spans="1:19" ht="13.2">
      <c r="A3067" s="1" t="s">
        <v>14908</v>
      </c>
      <c r="B3067" s="1">
        <v>10</v>
      </c>
      <c r="C3067" s="1" t="str">
        <f ca="1">IFERROR(__xludf.DUMMYFUNCTION("GOOGLETRANSLATE(D3067,""en"",""pt"")"),"Pequeno")</f>
        <v>Pequeno</v>
      </c>
      <c r="D3067" s="3">
        <v>44738</v>
      </c>
      <c r="E3067" s="1">
        <v>5</v>
      </c>
      <c r="F3067" s="2" t="str">
        <f ca="1">IFERROR(__xludf.DUMMYFUNCTION("GOOGLETRANSLATE(I3067,""en"",""pt"")"),"Sorvete")</f>
        <v>Sorvete</v>
      </c>
      <c r="G3067" s="1" t="s">
        <v>11421</v>
      </c>
      <c r="H3067" s="1" t="s">
        <v>8220</v>
      </c>
      <c r="I3067" s="1" t="str">
        <f ca="1">IFERROR(__xludf.DUMMYFUNCTION("GOOGLETRANSLATE(O3067,""en"",""pt"")"),"21")</f>
        <v>21</v>
      </c>
      <c r="J3067" s="1" t="str">
        <f ca="1">IFERROR(__xludf.DUMMYFUNCTION("GOOGLETRANSLATE(Q3067,""en"",""pt"")"),"Congeladas")</f>
        <v>Congeladas</v>
      </c>
      <c r="K3067" s="3">
        <v>44731</v>
      </c>
      <c r="L3067" s="3">
        <v>44752</v>
      </c>
      <c r="M3067" s="1">
        <v>119</v>
      </c>
      <c r="N3067" s="1" t="s">
        <v>7028</v>
      </c>
      <c r="O3067" s="1" t="s">
        <v>14909</v>
      </c>
      <c r="P3067" s="1">
        <v>66</v>
      </c>
      <c r="Q3067" s="1" t="s">
        <v>14910</v>
      </c>
      <c r="R3067">
        <f t="shared" ca="1" si="47"/>
        <v>1</v>
      </c>
      <c r="S3067">
        <f t="shared" ca="1" si="47"/>
        <v>0</v>
      </c>
    </row>
    <row r="3068" spans="1:19" ht="13.2">
      <c r="A3068" s="1" t="s">
        <v>14911</v>
      </c>
      <c r="B3068" s="1">
        <v>75</v>
      </c>
      <c r="C3068" s="1" t="str">
        <f ca="1">IFERROR(__xludf.DUMMYFUNCTION("GOOGLETRANSLATE(D3068,""en"",""pt"")"),"Pequeno")</f>
        <v>Pequeno</v>
      </c>
      <c r="D3068" s="3">
        <v>44352</v>
      </c>
      <c r="E3068" s="1">
        <v>4</v>
      </c>
      <c r="F3068" s="2" t="str">
        <f ca="1">IFERROR(__xludf.DUMMYFUNCTION("GOOGLETRANSLATE(I3068,""en"",""pt"")"),"Iogurte")</f>
        <v>Iogurte</v>
      </c>
      <c r="G3068" s="1" t="s">
        <v>14912</v>
      </c>
      <c r="H3068" s="1" t="s">
        <v>9441</v>
      </c>
      <c r="I3068" s="1" t="str">
        <f ca="1">IFERROR(__xludf.DUMMYFUNCTION("GOOGLETRANSLATE(O3068,""en"",""pt"")"),"26")</f>
        <v>26</v>
      </c>
      <c r="J3068" s="1" t="str">
        <f ca="1">IFERROR(__xludf.DUMMYFUNCTION("GOOGLETRANSLATE(Q3068,""en"",""pt"")"),"Refrigerado")</f>
        <v>Refrigerado</v>
      </c>
      <c r="K3068" s="3">
        <v>44345</v>
      </c>
      <c r="L3068" s="3">
        <v>44371</v>
      </c>
      <c r="M3068" s="1">
        <v>125</v>
      </c>
      <c r="N3068" s="1" t="s">
        <v>10580</v>
      </c>
      <c r="O3068" s="1" t="s">
        <v>14913</v>
      </c>
      <c r="P3068" s="1">
        <v>8</v>
      </c>
      <c r="Q3068" s="1" t="s">
        <v>1946</v>
      </c>
      <c r="R3068">
        <f t="shared" ca="1" si="47"/>
        <v>0</v>
      </c>
      <c r="S3068">
        <f t="shared" ca="1" si="47"/>
        <v>1</v>
      </c>
    </row>
    <row r="3069" spans="1:19" ht="13.2">
      <c r="A3069" s="1" t="s">
        <v>14914</v>
      </c>
      <c r="B3069" s="1">
        <v>54</v>
      </c>
      <c r="C3069" s="1" t="str">
        <f ca="1">IFERROR(__xludf.DUMMYFUNCTION("GOOGLETRANSLATE(D3069,""en"",""pt"")"),"Pequeno")</f>
        <v>Pequeno</v>
      </c>
      <c r="D3069" s="3">
        <v>44601</v>
      </c>
      <c r="E3069" s="1">
        <v>2</v>
      </c>
      <c r="F3069" s="2" t="str">
        <f ca="1">IFERROR(__xludf.DUMMYFUNCTION("GOOGLETRANSLATE(I3069,""en"",""pt"")"),"Manteiga")</f>
        <v>Manteiga</v>
      </c>
      <c r="G3069" s="1" t="s">
        <v>14915</v>
      </c>
      <c r="H3069" s="1" t="s">
        <v>8048</v>
      </c>
      <c r="I3069" s="1" t="str">
        <f ca="1">IFERROR(__xludf.DUMMYFUNCTION("GOOGLETRANSLATE(O3069,""en"",""pt"")"),"33")</f>
        <v>33</v>
      </c>
      <c r="J3069" s="1" t="str">
        <f ca="1">IFERROR(__xludf.DUMMYFUNCTION("GOOGLETRANSLATE(Q3069,""en"",""pt"")"),"Refrigerado")</f>
        <v>Refrigerado</v>
      </c>
      <c r="K3069" s="3">
        <v>44560</v>
      </c>
      <c r="L3069" s="3">
        <v>44593</v>
      </c>
      <c r="M3069" s="1">
        <v>240</v>
      </c>
      <c r="N3069" s="1" t="s">
        <v>14916</v>
      </c>
      <c r="O3069" s="1" t="s">
        <v>14917</v>
      </c>
      <c r="P3069" s="1">
        <v>110</v>
      </c>
      <c r="Q3069" s="1" t="s">
        <v>14919</v>
      </c>
      <c r="R3069">
        <f t="shared" ca="1" si="47"/>
        <v>0</v>
      </c>
      <c r="S3069">
        <f t="shared" ca="1" si="47"/>
        <v>0</v>
      </c>
    </row>
    <row r="3070" spans="1:19" ht="13.2">
      <c r="A3070" s="1" t="s">
        <v>14920</v>
      </c>
      <c r="B3070" s="1">
        <v>56</v>
      </c>
      <c r="C3070" s="1" t="str">
        <f ca="1">IFERROR(__xludf.DUMMYFUNCTION("GOOGLETRANSLATE(D3070,""en"",""pt"")"),"Grande")</f>
        <v>Grande</v>
      </c>
      <c r="D3070" s="3">
        <v>44523</v>
      </c>
      <c r="E3070" s="1">
        <v>1</v>
      </c>
      <c r="F3070" s="2" t="str">
        <f ca="1">IFERROR(__xludf.DUMMYFUNCTION("GOOGLETRANSLATE(I3070,""en"",""pt"")"),"Leite")</f>
        <v>Leite</v>
      </c>
      <c r="G3070" s="1" t="s">
        <v>14921</v>
      </c>
      <c r="H3070" s="1" t="s">
        <v>4520</v>
      </c>
      <c r="I3070" s="1" t="str">
        <f ca="1">IFERROR(__xludf.DUMMYFUNCTION("GOOGLETRANSLATE(O3070,""en"",""pt"")"),"1")</f>
        <v>1</v>
      </c>
      <c r="J3070" s="1" t="str">
        <f ca="1">IFERROR(__xludf.DUMMYFUNCTION("GOOGLETRANSLATE(Q3070,""en"",""pt"")"),"Pacote de polietileno")</f>
        <v>Pacote de polietileno</v>
      </c>
      <c r="K3070" s="3">
        <v>44515</v>
      </c>
      <c r="L3070" s="3">
        <v>44516</v>
      </c>
      <c r="M3070" s="1">
        <v>154</v>
      </c>
      <c r="N3070" s="1" t="s">
        <v>3043</v>
      </c>
      <c r="O3070" s="1" t="s">
        <v>14922</v>
      </c>
      <c r="P3070" s="1">
        <v>192</v>
      </c>
      <c r="Q3070" s="1" t="s">
        <v>13882</v>
      </c>
      <c r="R3070">
        <f t="shared" ca="1" si="47"/>
        <v>0</v>
      </c>
      <c r="S3070">
        <f t="shared" ca="1" si="47"/>
        <v>1</v>
      </c>
    </row>
    <row r="3071" spans="1:19" ht="13.2">
      <c r="A3071" s="1" t="s">
        <v>14923</v>
      </c>
      <c r="B3071" s="1">
        <v>21</v>
      </c>
      <c r="C3071" s="1" t="str">
        <f ca="1">IFERROR(__xludf.DUMMYFUNCTION("GOOGLETRANSLATE(D3071,""en"",""pt"")"),"Médio")</f>
        <v>Médio</v>
      </c>
      <c r="D3071" s="3">
        <v>44677</v>
      </c>
      <c r="E3071" s="1">
        <v>7</v>
      </c>
      <c r="F3071" s="2" t="str">
        <f ca="1">IFERROR(__xludf.DUMMYFUNCTION("GOOGLETRANSLATE(I3071,""en"",""pt"")"),"Lassi")</f>
        <v>Lassi</v>
      </c>
      <c r="G3071" s="1" t="s">
        <v>14924</v>
      </c>
      <c r="H3071" s="1" t="s">
        <v>8656</v>
      </c>
      <c r="I3071" s="1" t="str">
        <f ca="1">IFERROR(__xludf.DUMMYFUNCTION("GOOGLETRANSLATE(O3071,""en"",""pt"")"),"14")</f>
        <v>14</v>
      </c>
      <c r="J3071" s="1" t="str">
        <f ca="1">IFERROR(__xludf.DUMMYFUNCTION("GOOGLETRANSLATE(Q3071,""en"",""pt"")"),"Refrigerado")</f>
        <v>Refrigerado</v>
      </c>
      <c r="K3071" s="3">
        <v>44619</v>
      </c>
      <c r="L3071" s="3">
        <v>44633</v>
      </c>
      <c r="M3071" s="1">
        <v>391</v>
      </c>
      <c r="N3071" s="1" t="s">
        <v>14925</v>
      </c>
      <c r="O3071" s="1" t="s">
        <v>14926</v>
      </c>
      <c r="P3071" s="1">
        <v>358</v>
      </c>
      <c r="Q3071" s="1" t="s">
        <v>14927</v>
      </c>
      <c r="R3071">
        <f t="shared" ca="1" si="47"/>
        <v>0</v>
      </c>
      <c r="S3071">
        <f t="shared" ca="1" si="47"/>
        <v>1</v>
      </c>
    </row>
    <row r="3072" spans="1:19" ht="13.2">
      <c r="A3072" s="1" t="s">
        <v>9520</v>
      </c>
      <c r="B3072" s="1">
        <v>23</v>
      </c>
      <c r="C3072" s="1" t="str">
        <f ca="1">IFERROR(__xludf.DUMMYFUNCTION("GOOGLETRANSLATE(D3072,""en"",""pt"")"),"Grande")</f>
        <v>Grande</v>
      </c>
      <c r="D3072" s="3">
        <v>43872</v>
      </c>
      <c r="E3072" s="1">
        <v>4</v>
      </c>
      <c r="F3072" s="2" t="str">
        <f ca="1">IFERROR(__xludf.DUMMYFUNCTION("GOOGLETRANSLATE(I3072,""en"",""pt"")"),"Iogurte")</f>
        <v>Iogurte</v>
      </c>
      <c r="G3072" s="1" t="s">
        <v>7632</v>
      </c>
      <c r="H3072" s="1" t="s">
        <v>10279</v>
      </c>
      <c r="I3072" s="1" t="str">
        <f ca="1">IFERROR(__xludf.DUMMYFUNCTION("GOOGLETRANSLATE(O3072,""en"",""pt"")"),"29")</f>
        <v>29</v>
      </c>
      <c r="J3072" s="1" t="str">
        <f ca="1">IFERROR(__xludf.DUMMYFUNCTION("GOOGLETRANSLATE(Q3072,""en"",""pt"")"),"Refrigerado")</f>
        <v>Refrigerado</v>
      </c>
      <c r="K3072" s="3">
        <v>43835</v>
      </c>
      <c r="L3072" s="3">
        <v>43864</v>
      </c>
      <c r="M3072" s="1">
        <v>7</v>
      </c>
      <c r="N3072" s="1" t="s">
        <v>14928</v>
      </c>
      <c r="O3072" s="1" t="s">
        <v>14929</v>
      </c>
      <c r="P3072" s="1">
        <v>16</v>
      </c>
      <c r="Q3072" s="1" t="s">
        <v>10426</v>
      </c>
      <c r="R3072">
        <f t="shared" ca="1" si="47"/>
        <v>0</v>
      </c>
      <c r="S3072">
        <f t="shared" ca="1" si="47"/>
        <v>1</v>
      </c>
    </row>
    <row r="3073" spans="1:19" ht="13.2">
      <c r="A3073" s="1" t="s">
        <v>14930</v>
      </c>
      <c r="B3073" s="1">
        <v>43</v>
      </c>
      <c r="C3073" s="1" t="str">
        <f ca="1">IFERROR(__xludf.DUMMYFUNCTION("GOOGLETRANSLATE(D3073,""en"",""pt"")"),"Pequeno")</f>
        <v>Pequeno</v>
      </c>
      <c r="D3073" s="3">
        <v>43869</v>
      </c>
      <c r="E3073" s="1">
        <v>10</v>
      </c>
      <c r="F3073" s="2" t="str">
        <f ca="1">IFERROR(__xludf.DUMMYFUNCTION("GOOGLETRANSLATE(I3073,""en"",""pt"")"),"ghee")</f>
        <v>ghee</v>
      </c>
      <c r="G3073" s="1" t="s">
        <v>14931</v>
      </c>
      <c r="H3073" s="1" t="s">
        <v>14932</v>
      </c>
      <c r="I3073" s="1" t="str">
        <f ca="1">IFERROR(__xludf.DUMMYFUNCTION("GOOGLETRANSLATE(O3073,""en"",""pt"")"),"87")</f>
        <v>87</v>
      </c>
      <c r="J3073" s="1" t="str">
        <f ca="1">IFERROR(__xludf.DUMMYFUNCTION("GOOGLETRANSLATE(Q3073,""en"",""pt"")"),"Ambiente")</f>
        <v>Ambiente</v>
      </c>
      <c r="K3073" s="3">
        <v>43859</v>
      </c>
      <c r="L3073" s="3">
        <v>43946</v>
      </c>
      <c r="M3073" s="1">
        <v>94</v>
      </c>
      <c r="N3073" s="1" t="s">
        <v>2680</v>
      </c>
      <c r="O3073" s="1" t="s">
        <v>14933</v>
      </c>
      <c r="P3073" s="1">
        <v>520</v>
      </c>
      <c r="Q3073" s="1" t="s">
        <v>14934</v>
      </c>
      <c r="R3073">
        <f t="shared" ca="1" si="47"/>
        <v>1</v>
      </c>
      <c r="S3073">
        <f t="shared" ca="1" si="47"/>
        <v>0</v>
      </c>
    </row>
    <row r="3074" spans="1:19" ht="13.2">
      <c r="A3074" s="1" t="s">
        <v>11351</v>
      </c>
      <c r="B3074" s="1">
        <v>40</v>
      </c>
      <c r="C3074" s="1" t="str">
        <f ca="1">IFERROR(__xludf.DUMMYFUNCTION("GOOGLETRANSLATE(D3074,""en"",""pt"")"),"Pequeno")</f>
        <v>Pequeno</v>
      </c>
      <c r="D3074" s="3">
        <v>43592</v>
      </c>
      <c r="E3074" s="1">
        <v>8</v>
      </c>
      <c r="F3074" s="2" t="str">
        <f ca="1">IFERROR(__xludf.DUMMYFUNCTION("GOOGLETRANSLATE(I3074,""en"",""pt"")"),"Soro de leite coalhado")</f>
        <v>Soro de leite coalhado</v>
      </c>
      <c r="G3074" s="1" t="s">
        <v>14935</v>
      </c>
      <c r="H3074" s="1" t="s">
        <v>6550</v>
      </c>
      <c r="I3074" s="1" t="str">
        <f ca="1">IFERROR(__xludf.DUMMYFUNCTION("GOOGLETRANSLATE(O3074,""en"",""pt"")"),"11")</f>
        <v>11</v>
      </c>
      <c r="J3074" s="1" t="str">
        <f ca="1">IFERROR(__xludf.DUMMYFUNCTION("GOOGLETRANSLATE(Q3074,""en"",""pt"")"),"Refrigerado")</f>
        <v>Refrigerado</v>
      </c>
      <c r="K3074" s="3">
        <v>43570</v>
      </c>
      <c r="L3074" s="3">
        <v>43581</v>
      </c>
      <c r="M3074" s="1">
        <v>516</v>
      </c>
      <c r="N3074" s="1" t="s">
        <v>8260</v>
      </c>
      <c r="O3074" s="1" t="s">
        <v>14936</v>
      </c>
      <c r="P3074" s="1">
        <v>148</v>
      </c>
      <c r="Q3074" s="1" t="s">
        <v>14937</v>
      </c>
      <c r="R3074">
        <f t="shared" ca="1" si="47"/>
        <v>1</v>
      </c>
      <c r="S3074">
        <f t="shared" ca="1" si="47"/>
        <v>1</v>
      </c>
    </row>
    <row r="3075" spans="1:19" ht="13.2">
      <c r="A3075" s="1" t="s">
        <v>14938</v>
      </c>
      <c r="B3075" s="1">
        <v>79</v>
      </c>
      <c r="C3075" s="1" t="str">
        <f ca="1">IFERROR(__xludf.DUMMYFUNCTION("GOOGLETRANSLATE(D3075,""en"",""pt"")"),"Médio")</f>
        <v>Médio</v>
      </c>
      <c r="D3075" s="3">
        <v>43793</v>
      </c>
      <c r="E3075" s="1">
        <v>9</v>
      </c>
      <c r="F3075" s="2" t="str">
        <f ca="1">IFERROR(__xludf.DUMMYFUNCTION("GOOGLETRANSLATE(I3075,""en"",""pt"")"),"Painel")</f>
        <v>Painel</v>
      </c>
      <c r="G3075" s="1" t="s">
        <v>14939</v>
      </c>
      <c r="H3075" s="1" t="s">
        <v>1319</v>
      </c>
      <c r="I3075" s="1" t="str">
        <f ca="1">IFERROR(__xludf.DUMMYFUNCTION("GOOGLETRANSLATE(O3075,""en"",""pt"")"),"9")</f>
        <v>9</v>
      </c>
      <c r="J3075" s="1" t="str">
        <f ca="1">IFERROR(__xludf.DUMMYFUNCTION("GOOGLETRANSLATE(Q3075,""en"",""pt"")"),"Refrigerado")</f>
        <v>Refrigerado</v>
      </c>
      <c r="K3075" s="3">
        <v>43761</v>
      </c>
      <c r="L3075" s="3">
        <v>43770</v>
      </c>
      <c r="M3075" s="1">
        <v>103</v>
      </c>
      <c r="N3075" s="1" t="s">
        <v>2220</v>
      </c>
      <c r="O3075" s="1" t="s">
        <v>14940</v>
      </c>
      <c r="P3075" s="1">
        <v>142</v>
      </c>
      <c r="Q3075" s="1" t="s">
        <v>14941</v>
      </c>
      <c r="R3075">
        <f t="shared" ref="R3075:S3138" ca="1" si="48">RANDBETWEEN(0,1)</f>
        <v>0</v>
      </c>
      <c r="S3075">
        <f t="shared" ca="1" si="48"/>
        <v>1</v>
      </c>
    </row>
    <row r="3076" spans="1:19" ht="13.2">
      <c r="A3076" s="1" t="s">
        <v>14942</v>
      </c>
      <c r="B3076" s="1">
        <v>16</v>
      </c>
      <c r="C3076" s="1" t="str">
        <f ca="1">IFERROR(__xludf.DUMMYFUNCTION("GOOGLETRANSLATE(D3076,""en"",""pt"")"),"Grande")</f>
        <v>Grande</v>
      </c>
      <c r="D3076" s="3">
        <v>43631</v>
      </c>
      <c r="E3076" s="1">
        <v>9</v>
      </c>
      <c r="F3076" s="2" t="str">
        <f ca="1">IFERROR(__xludf.DUMMYFUNCTION("GOOGLETRANSLATE(I3076,""en"",""pt"")"),"Painel")</f>
        <v>Painel</v>
      </c>
      <c r="G3076" s="1" t="s">
        <v>14943</v>
      </c>
      <c r="H3076" s="1" t="s">
        <v>14944</v>
      </c>
      <c r="I3076" s="1" t="str">
        <f ca="1">IFERROR(__xludf.DUMMYFUNCTION("GOOGLETRANSLATE(O3076,""en"",""pt"")"),"13")</f>
        <v>13</v>
      </c>
      <c r="J3076" s="1" t="str">
        <f ca="1">IFERROR(__xludf.DUMMYFUNCTION("GOOGLETRANSLATE(Q3076,""en"",""pt"")"),"Refrigerado")</f>
        <v>Refrigerado</v>
      </c>
      <c r="K3076" s="3">
        <v>43629</v>
      </c>
      <c r="L3076" s="3">
        <v>43642</v>
      </c>
      <c r="M3076" s="1">
        <v>4</v>
      </c>
      <c r="N3076" s="1" t="s">
        <v>2954</v>
      </c>
      <c r="O3076" s="1" t="s">
        <v>12525</v>
      </c>
      <c r="P3076" s="1">
        <v>5</v>
      </c>
      <c r="Q3076" s="1" t="s">
        <v>14945</v>
      </c>
      <c r="R3076">
        <f t="shared" ca="1" si="48"/>
        <v>1</v>
      </c>
      <c r="S3076">
        <f t="shared" ca="1" si="48"/>
        <v>1</v>
      </c>
    </row>
    <row r="3077" spans="1:19" ht="13.2">
      <c r="A3077" s="1" t="s">
        <v>14946</v>
      </c>
      <c r="B3077" s="1">
        <v>43</v>
      </c>
      <c r="C3077" s="1" t="str">
        <f ca="1">IFERROR(__xludf.DUMMYFUNCTION("GOOGLETRANSLATE(D3077,""en"",""pt"")"),"Grande")</f>
        <v>Grande</v>
      </c>
      <c r="D3077" s="3">
        <v>43557</v>
      </c>
      <c r="E3077" s="1">
        <v>3</v>
      </c>
      <c r="F3077" s="2" t="str">
        <f ca="1">IFERROR(__xludf.DUMMYFUNCTION("GOOGLETRANSLATE(I3077,""en"",""pt"")"),"Queijo")</f>
        <v>Queijo</v>
      </c>
      <c r="G3077" s="1" t="s">
        <v>14947</v>
      </c>
      <c r="H3077" s="6">
        <v>45408</v>
      </c>
      <c r="I3077" s="1" t="str">
        <f ca="1">IFERROR(__xludf.DUMMYFUNCTION("GOOGLETRANSLATE(O3077,""en"",""pt"")"),"72")</f>
        <v>72</v>
      </c>
      <c r="J3077" s="1" t="str">
        <f ca="1">IFERROR(__xludf.DUMMYFUNCTION("GOOGLETRANSLATE(Q3077,""en"",""pt"")"),"Congeladas")</f>
        <v>Congeladas</v>
      </c>
      <c r="K3077" s="3">
        <v>43497</v>
      </c>
      <c r="L3077" s="3">
        <v>43569</v>
      </c>
      <c r="M3077" s="1">
        <v>62</v>
      </c>
      <c r="N3077" s="1" t="s">
        <v>3230</v>
      </c>
      <c r="O3077" s="1" t="s">
        <v>14948</v>
      </c>
      <c r="P3077" s="1">
        <v>105</v>
      </c>
      <c r="Q3077" s="1" t="s">
        <v>14949</v>
      </c>
      <c r="R3077">
        <f t="shared" ca="1" si="48"/>
        <v>1</v>
      </c>
      <c r="S3077">
        <f t="shared" ca="1" si="48"/>
        <v>1</v>
      </c>
    </row>
    <row r="3078" spans="1:19" ht="13.2">
      <c r="A3078" s="1" t="s">
        <v>14950</v>
      </c>
      <c r="B3078" s="1">
        <v>71</v>
      </c>
      <c r="C3078" s="1" t="str">
        <f ca="1">IFERROR(__xludf.DUMMYFUNCTION("GOOGLETRANSLATE(D3078,""en"",""pt"")"),"Grande")</f>
        <v>Grande</v>
      </c>
      <c r="D3078" s="3">
        <v>43854</v>
      </c>
      <c r="E3078" s="1">
        <v>3</v>
      </c>
      <c r="F3078" s="2" t="str">
        <f ca="1">IFERROR(__xludf.DUMMYFUNCTION("GOOGLETRANSLATE(I3078,""en"",""pt"")"),"Queijo")</f>
        <v>Queijo</v>
      </c>
      <c r="G3078" s="1" t="s">
        <v>14951</v>
      </c>
      <c r="H3078" s="1" t="s">
        <v>676</v>
      </c>
      <c r="I3078" s="1" t="str">
        <f ca="1">IFERROR(__xludf.DUMMYFUNCTION("GOOGLETRANSLATE(O3078,""en"",""pt"")"),"42")</f>
        <v>42</v>
      </c>
      <c r="J3078" s="1" t="str">
        <f ca="1">IFERROR(__xludf.DUMMYFUNCTION("GOOGLETRANSLATE(Q3078,""en"",""pt"")"),"Congeladas")</f>
        <v>Congeladas</v>
      </c>
      <c r="K3078" s="3">
        <v>43831</v>
      </c>
      <c r="L3078" s="3">
        <v>43873</v>
      </c>
      <c r="M3078" s="1">
        <v>887</v>
      </c>
      <c r="N3078" s="1" t="s">
        <v>13671</v>
      </c>
      <c r="O3078" s="1" t="s">
        <v>14952</v>
      </c>
      <c r="P3078" s="1">
        <v>58</v>
      </c>
      <c r="Q3078" s="1" t="s">
        <v>2566</v>
      </c>
      <c r="R3078">
        <f t="shared" ca="1" si="48"/>
        <v>0</v>
      </c>
      <c r="S3078">
        <f t="shared" ca="1" si="48"/>
        <v>0</v>
      </c>
    </row>
    <row r="3079" spans="1:19" ht="13.2">
      <c r="A3079" s="1" t="s">
        <v>14953</v>
      </c>
      <c r="B3079" s="1">
        <v>99</v>
      </c>
      <c r="C3079" s="1" t="str">
        <f ca="1">IFERROR(__xludf.DUMMYFUNCTION("GOOGLETRANSLATE(D3079,""en"",""pt"")"),"Médio")</f>
        <v>Médio</v>
      </c>
      <c r="D3079" s="3">
        <v>43785</v>
      </c>
      <c r="E3079" s="1">
        <v>8</v>
      </c>
      <c r="F3079" s="2" t="str">
        <f ca="1">IFERROR(__xludf.DUMMYFUNCTION("GOOGLETRANSLATE(I3079,""en"",""pt"")"),"Soro de leite coalhado")</f>
        <v>Soro de leite coalhado</v>
      </c>
      <c r="G3079" s="1" t="s">
        <v>14954</v>
      </c>
      <c r="H3079" s="1" t="s">
        <v>14955</v>
      </c>
      <c r="I3079" s="1" t="str">
        <f ca="1">IFERROR(__xludf.DUMMYFUNCTION("GOOGLETRANSLATE(O3079,""en"",""pt"")"),"12")</f>
        <v>12</v>
      </c>
      <c r="J3079" s="1" t="str">
        <f ca="1">IFERROR(__xludf.DUMMYFUNCTION("GOOGLETRANSLATE(Q3079,""en"",""pt"")"),"Refrigerado")</f>
        <v>Refrigerado</v>
      </c>
      <c r="K3079" s="3">
        <v>43763</v>
      </c>
      <c r="L3079" s="3">
        <v>43775</v>
      </c>
      <c r="M3079" s="1">
        <v>1</v>
      </c>
      <c r="N3079" s="1" t="s">
        <v>6880</v>
      </c>
      <c r="O3079" s="1" t="s">
        <v>6880</v>
      </c>
      <c r="P3079" s="1">
        <v>631</v>
      </c>
      <c r="Q3079" s="1" t="s">
        <v>14515</v>
      </c>
      <c r="R3079">
        <f t="shared" ca="1" si="48"/>
        <v>0</v>
      </c>
      <c r="S3079">
        <f t="shared" ca="1" si="48"/>
        <v>0</v>
      </c>
    </row>
    <row r="3080" spans="1:19" ht="13.2">
      <c r="A3080" s="1" t="s">
        <v>14956</v>
      </c>
      <c r="B3080" s="1">
        <v>40</v>
      </c>
      <c r="C3080" s="1" t="str">
        <f ca="1">IFERROR(__xludf.DUMMYFUNCTION("GOOGLETRANSLATE(D3080,""en"",""pt"")"),"Médio")</f>
        <v>Médio</v>
      </c>
      <c r="D3080" s="3">
        <v>44112</v>
      </c>
      <c r="E3080" s="1">
        <v>2</v>
      </c>
      <c r="F3080" s="2" t="str">
        <f ca="1">IFERROR(__xludf.DUMMYFUNCTION("GOOGLETRANSLATE(I3080,""en"",""pt"")"),"Manteiga")</f>
        <v>Manteiga</v>
      </c>
      <c r="G3080" s="1" t="s">
        <v>14957</v>
      </c>
      <c r="H3080" s="1" t="s">
        <v>13957</v>
      </c>
      <c r="I3080" s="1" t="str">
        <f ca="1">IFERROR(__xludf.DUMMYFUNCTION("GOOGLETRANSLATE(O3080,""en"",""pt"")"),"39")</f>
        <v>39</v>
      </c>
      <c r="J3080" s="1" t="str">
        <f ca="1">IFERROR(__xludf.DUMMYFUNCTION("GOOGLETRANSLATE(Q3080,""en"",""pt"")"),"Refrigerado")</f>
        <v>Refrigerado</v>
      </c>
      <c r="K3080" s="3">
        <v>44070</v>
      </c>
      <c r="L3080" s="3">
        <v>44109</v>
      </c>
      <c r="M3080" s="1">
        <v>450</v>
      </c>
      <c r="N3080" s="1" t="s">
        <v>5538</v>
      </c>
      <c r="O3080" s="1" t="s">
        <v>14958</v>
      </c>
      <c r="P3080" s="1">
        <v>69</v>
      </c>
      <c r="Q3080" s="1" t="s">
        <v>14959</v>
      </c>
      <c r="R3080">
        <f t="shared" ca="1" si="48"/>
        <v>1</v>
      </c>
      <c r="S3080">
        <f t="shared" ca="1" si="48"/>
        <v>1</v>
      </c>
    </row>
    <row r="3081" spans="1:19" ht="13.2">
      <c r="A3081" s="1" t="s">
        <v>14960</v>
      </c>
      <c r="B3081" s="1">
        <v>81</v>
      </c>
      <c r="C3081" s="1" t="str">
        <f ca="1">IFERROR(__xludf.DUMMYFUNCTION("GOOGLETRANSLATE(D3081,""en"",""pt"")"),"Médio")</f>
        <v>Médio</v>
      </c>
      <c r="D3081" s="3">
        <v>44728</v>
      </c>
      <c r="E3081" s="1">
        <v>6</v>
      </c>
      <c r="F3081" s="2" t="str">
        <f ca="1">IFERROR(__xludf.DUMMYFUNCTION("GOOGLETRANSLATE(I3081,""en"",""pt"")"),"Coalhada")</f>
        <v>Coalhada</v>
      </c>
      <c r="G3081" s="1" t="s">
        <v>14961</v>
      </c>
      <c r="H3081" s="4">
        <v>45649</v>
      </c>
      <c r="I3081" s="1" t="str">
        <f ca="1">IFERROR(__xludf.DUMMYFUNCTION("GOOGLETRANSLATE(O3081,""en"",""pt"")"),"6")</f>
        <v>6</v>
      </c>
      <c r="J3081" s="1" t="str">
        <f ca="1">IFERROR(__xludf.DUMMYFUNCTION("GOOGLETRANSLATE(Q3081,""en"",""pt"")"),"Refrigerado")</f>
        <v>Refrigerado</v>
      </c>
      <c r="K3081" s="3">
        <v>44671</v>
      </c>
      <c r="L3081" s="3">
        <v>44677</v>
      </c>
      <c r="M3081" s="1">
        <v>549</v>
      </c>
      <c r="N3081" s="1" t="s">
        <v>14962</v>
      </c>
      <c r="O3081" s="1" t="s">
        <v>14963</v>
      </c>
      <c r="P3081" s="1">
        <v>37</v>
      </c>
      <c r="Q3081" s="1" t="s">
        <v>5615</v>
      </c>
      <c r="R3081">
        <f t="shared" ca="1" si="48"/>
        <v>0</v>
      </c>
      <c r="S3081">
        <f t="shared" ca="1" si="48"/>
        <v>0</v>
      </c>
    </row>
    <row r="3082" spans="1:19" ht="13.2">
      <c r="A3082" s="1" t="s">
        <v>14965</v>
      </c>
      <c r="B3082" s="1">
        <v>77</v>
      </c>
      <c r="C3082" s="1" t="str">
        <f ca="1">IFERROR(__xludf.DUMMYFUNCTION("GOOGLETRANSLATE(D3082,""en"",""pt"")"),"Pequeno")</f>
        <v>Pequeno</v>
      </c>
      <c r="D3082" s="3">
        <v>44604</v>
      </c>
      <c r="E3082" s="1">
        <v>7</v>
      </c>
      <c r="F3082" s="2" t="str">
        <f ca="1">IFERROR(__xludf.DUMMYFUNCTION("GOOGLETRANSLATE(I3082,""en"",""pt"")"),"Lassi")</f>
        <v>Lassi</v>
      </c>
      <c r="G3082" s="6">
        <v>45329</v>
      </c>
      <c r="H3082" s="1" t="s">
        <v>393</v>
      </c>
      <c r="I3082" s="1" t="str">
        <f ca="1">IFERROR(__xludf.DUMMYFUNCTION("GOOGLETRANSLATE(O3082,""en"",""pt"")"),"13")</f>
        <v>13</v>
      </c>
      <c r="J3082" s="1" t="str">
        <f ca="1">IFERROR(__xludf.DUMMYFUNCTION("GOOGLETRANSLATE(Q3082,""en"",""pt"")"),"Refrigerado")</f>
        <v>Refrigerado</v>
      </c>
      <c r="K3082" s="3">
        <v>44602</v>
      </c>
      <c r="L3082" s="3">
        <v>44615</v>
      </c>
      <c r="M3082" s="1">
        <v>6</v>
      </c>
      <c r="N3082" s="1" t="s">
        <v>10412</v>
      </c>
      <c r="O3082" s="1" t="s">
        <v>14966</v>
      </c>
      <c r="P3082" s="1">
        <v>1</v>
      </c>
      <c r="Q3082" s="1" t="s">
        <v>4444</v>
      </c>
      <c r="R3082">
        <f t="shared" ca="1" si="48"/>
        <v>0</v>
      </c>
      <c r="S3082">
        <f t="shared" ca="1" si="48"/>
        <v>1</v>
      </c>
    </row>
    <row r="3083" spans="1:19" ht="13.2">
      <c r="A3083" s="1" t="s">
        <v>14968</v>
      </c>
      <c r="B3083" s="1">
        <v>34</v>
      </c>
      <c r="C3083" s="1" t="str">
        <f ca="1">IFERROR(__xludf.DUMMYFUNCTION("GOOGLETRANSLATE(D3083,""en"",""pt"")"),"Pequeno")</f>
        <v>Pequeno</v>
      </c>
      <c r="D3083" s="3">
        <v>44532</v>
      </c>
      <c r="E3083" s="1">
        <v>6</v>
      </c>
      <c r="F3083" s="2" t="str">
        <f ca="1">IFERROR(__xludf.DUMMYFUNCTION("GOOGLETRANSLATE(I3083,""en"",""pt"")"),"Coalhada")</f>
        <v>Coalhada</v>
      </c>
      <c r="G3083" s="1" t="s">
        <v>14969</v>
      </c>
      <c r="H3083" s="1" t="s">
        <v>14970</v>
      </c>
      <c r="I3083" s="1" t="str">
        <f ca="1">IFERROR(__xludf.DUMMYFUNCTION("GOOGLETRANSLATE(O3083,""en"",""pt"")"),"7")</f>
        <v>7</v>
      </c>
      <c r="J3083" s="1" t="str">
        <f ca="1">IFERROR(__xludf.DUMMYFUNCTION("GOOGLETRANSLATE(Q3083,""en"",""pt"")"),"Refrigerado")</f>
        <v>Refrigerado</v>
      </c>
      <c r="K3083" s="3">
        <v>44518</v>
      </c>
      <c r="L3083" s="3">
        <v>44525</v>
      </c>
      <c r="M3083" s="1">
        <v>33</v>
      </c>
      <c r="N3083" s="1" t="s">
        <v>14658</v>
      </c>
      <c r="O3083" s="1" t="s">
        <v>14971</v>
      </c>
      <c r="P3083" s="1">
        <v>104</v>
      </c>
      <c r="Q3083" s="1" t="s">
        <v>14802</v>
      </c>
      <c r="R3083">
        <f t="shared" ca="1" si="48"/>
        <v>0</v>
      </c>
      <c r="S3083">
        <f t="shared" ca="1" si="48"/>
        <v>0</v>
      </c>
    </row>
    <row r="3084" spans="1:19" ht="13.2">
      <c r="A3084" s="1" t="s">
        <v>14972</v>
      </c>
      <c r="B3084" s="1">
        <v>10</v>
      </c>
      <c r="C3084" s="1" t="str">
        <f ca="1">IFERROR(__xludf.DUMMYFUNCTION("GOOGLETRANSLATE(D3084,""en"",""pt"")"),"Pequeno")</f>
        <v>Pequeno</v>
      </c>
      <c r="D3084" s="3">
        <v>44266</v>
      </c>
      <c r="E3084" s="1">
        <v>9</v>
      </c>
      <c r="F3084" s="2" t="str">
        <f ca="1">IFERROR(__xludf.DUMMYFUNCTION("GOOGLETRANSLATE(I3084,""en"",""pt"")"),"Painel")</f>
        <v>Painel</v>
      </c>
      <c r="G3084" s="1" t="s">
        <v>14973</v>
      </c>
      <c r="H3084" s="1" t="s">
        <v>14974</v>
      </c>
      <c r="I3084" s="1" t="str">
        <f ca="1">IFERROR(__xludf.DUMMYFUNCTION("GOOGLETRANSLATE(O3084,""en"",""pt"")"),"12")</f>
        <v>12</v>
      </c>
      <c r="J3084" s="1" t="str">
        <f ca="1">IFERROR(__xludf.DUMMYFUNCTION("GOOGLETRANSLATE(Q3084,""en"",""pt"")"),"Refrigerado")</f>
        <v>Refrigerado</v>
      </c>
      <c r="K3084" s="3">
        <v>44223</v>
      </c>
      <c r="L3084" s="3">
        <v>44235</v>
      </c>
      <c r="M3084" s="1">
        <v>20</v>
      </c>
      <c r="N3084" s="1" t="s">
        <v>10774</v>
      </c>
      <c r="O3084" s="1" t="s">
        <v>14975</v>
      </c>
      <c r="P3084" s="1">
        <v>188</v>
      </c>
      <c r="Q3084" s="1" t="s">
        <v>14976</v>
      </c>
      <c r="R3084">
        <f t="shared" ca="1" si="48"/>
        <v>1</v>
      </c>
      <c r="S3084">
        <f t="shared" ca="1" si="48"/>
        <v>1</v>
      </c>
    </row>
    <row r="3085" spans="1:19" ht="13.2">
      <c r="A3085" s="1" t="s">
        <v>14977</v>
      </c>
      <c r="B3085" s="1">
        <v>69</v>
      </c>
      <c r="C3085" s="1" t="str">
        <f ca="1">IFERROR(__xludf.DUMMYFUNCTION("GOOGLETRANSLATE(D3085,""en"",""pt"")"),"Médio")</f>
        <v>Médio</v>
      </c>
      <c r="D3085" s="3">
        <v>43524</v>
      </c>
      <c r="E3085" s="1">
        <v>1</v>
      </c>
      <c r="F3085" s="2" t="str">
        <f ca="1">IFERROR(__xludf.DUMMYFUNCTION("GOOGLETRANSLATE(I3085,""en"",""pt"")"),"Leite")</f>
        <v>Leite</v>
      </c>
      <c r="G3085" s="1" t="s">
        <v>14978</v>
      </c>
      <c r="H3085" s="1" t="s">
        <v>4598</v>
      </c>
      <c r="I3085" s="1" t="str">
        <f ca="1">IFERROR(__xludf.DUMMYFUNCTION("GOOGLETRANSLATE(O3085,""en"",""pt"")"),"28")</f>
        <v>28</v>
      </c>
      <c r="J3085" s="1" t="str">
        <f ca="1">IFERROR(__xludf.DUMMYFUNCTION("GOOGLETRANSLATE(Q3085,""en"",""pt"")"),"Pacote Tetra")</f>
        <v>Pacote Tetra</v>
      </c>
      <c r="K3085" s="3">
        <v>43493</v>
      </c>
      <c r="L3085" s="3">
        <v>43521</v>
      </c>
      <c r="M3085" s="1">
        <v>84</v>
      </c>
      <c r="N3085" s="1" t="s">
        <v>14979</v>
      </c>
      <c r="O3085" s="1" t="s">
        <v>14980</v>
      </c>
      <c r="P3085" s="1">
        <v>261</v>
      </c>
      <c r="Q3085" s="1" t="s">
        <v>14982</v>
      </c>
      <c r="R3085">
        <f t="shared" ca="1" si="48"/>
        <v>0</v>
      </c>
      <c r="S3085">
        <f t="shared" ca="1" si="48"/>
        <v>0</v>
      </c>
    </row>
    <row r="3086" spans="1:19" ht="13.2">
      <c r="A3086" s="1" t="s">
        <v>732</v>
      </c>
      <c r="B3086" s="1">
        <v>31</v>
      </c>
      <c r="C3086" s="1" t="str">
        <f ca="1">IFERROR(__xludf.DUMMYFUNCTION("GOOGLETRANSLATE(D3086,""en"",""pt"")"),"Médio")</f>
        <v>Médio</v>
      </c>
      <c r="D3086" s="3">
        <v>44696</v>
      </c>
      <c r="E3086" s="1">
        <v>4</v>
      </c>
      <c r="F3086" s="2" t="str">
        <f ca="1">IFERROR(__xludf.DUMMYFUNCTION("GOOGLETRANSLATE(I3086,""en"",""pt"")"),"Iogurte")</f>
        <v>Iogurte</v>
      </c>
      <c r="G3086" s="1" t="s">
        <v>14983</v>
      </c>
      <c r="H3086" s="1" t="s">
        <v>4148</v>
      </c>
      <c r="I3086" s="1" t="str">
        <f ca="1">IFERROR(__xludf.DUMMYFUNCTION("GOOGLETRANSLATE(O3086,""en"",""pt"")"),"28")</f>
        <v>28</v>
      </c>
      <c r="J3086" s="1" t="str">
        <f ca="1">IFERROR(__xludf.DUMMYFUNCTION("GOOGLETRANSLATE(Q3086,""en"",""pt"")"),"Congeladas")</f>
        <v>Congeladas</v>
      </c>
      <c r="K3086" s="3">
        <v>44695</v>
      </c>
      <c r="L3086" s="3">
        <v>44723</v>
      </c>
      <c r="M3086" s="1">
        <v>452</v>
      </c>
      <c r="N3086" s="1" t="s">
        <v>3418</v>
      </c>
      <c r="O3086" s="1" t="s">
        <v>14984</v>
      </c>
      <c r="P3086" s="1">
        <v>44</v>
      </c>
      <c r="Q3086" s="1" t="s">
        <v>14986</v>
      </c>
      <c r="R3086">
        <f t="shared" ca="1" si="48"/>
        <v>1</v>
      </c>
      <c r="S3086">
        <f t="shared" ca="1" si="48"/>
        <v>0</v>
      </c>
    </row>
    <row r="3087" spans="1:19" ht="13.2">
      <c r="A3087" s="1" t="s">
        <v>14987</v>
      </c>
      <c r="B3087" s="1">
        <v>53</v>
      </c>
      <c r="C3087" s="1" t="str">
        <f ca="1">IFERROR(__xludf.DUMMYFUNCTION("GOOGLETRANSLATE(D3087,""en"",""pt"")"),"Médio")</f>
        <v>Médio</v>
      </c>
      <c r="D3087" s="3">
        <v>43607</v>
      </c>
      <c r="E3087" s="1">
        <v>6</v>
      </c>
      <c r="F3087" s="2" t="str">
        <f ca="1">IFERROR(__xludf.DUMMYFUNCTION("GOOGLETRANSLATE(I3087,""en"",""pt"")"),"Coalhada")</f>
        <v>Coalhada</v>
      </c>
      <c r="G3087" s="1" t="s">
        <v>14988</v>
      </c>
      <c r="H3087" s="1" t="s">
        <v>8059</v>
      </c>
      <c r="I3087" s="1" t="str">
        <f ca="1">IFERROR(__xludf.DUMMYFUNCTION("GOOGLETRANSLATE(O3087,""en"",""pt"")"),"7")</f>
        <v>7</v>
      </c>
      <c r="J3087" s="1" t="str">
        <f ca="1">IFERROR(__xludf.DUMMYFUNCTION("GOOGLETRANSLATE(Q3087,""en"",""pt"")"),"Refrigerado")</f>
        <v>Refrigerado</v>
      </c>
      <c r="K3087" s="3">
        <v>43583</v>
      </c>
      <c r="L3087" s="3">
        <v>43590</v>
      </c>
      <c r="M3087" s="1">
        <v>438</v>
      </c>
      <c r="N3087" s="1" t="s">
        <v>7123</v>
      </c>
      <c r="O3087" s="1" t="s">
        <v>14989</v>
      </c>
      <c r="P3087" s="1">
        <v>354</v>
      </c>
      <c r="Q3087" s="1" t="s">
        <v>14990</v>
      </c>
      <c r="R3087">
        <f t="shared" ca="1" si="48"/>
        <v>0</v>
      </c>
      <c r="S3087">
        <f t="shared" ca="1" si="48"/>
        <v>0</v>
      </c>
    </row>
    <row r="3088" spans="1:19" ht="13.2">
      <c r="A3088" s="1" t="s">
        <v>14991</v>
      </c>
      <c r="B3088" s="1">
        <v>85</v>
      </c>
      <c r="C3088" s="1" t="str">
        <f ca="1">IFERROR(__xludf.DUMMYFUNCTION("GOOGLETRANSLATE(D3088,""en"",""pt"")"),"Grande")</f>
        <v>Grande</v>
      </c>
      <c r="D3088" s="3">
        <v>44304</v>
      </c>
      <c r="E3088" s="1">
        <v>3</v>
      </c>
      <c r="F3088" s="2" t="str">
        <f ca="1">IFERROR(__xludf.DUMMYFUNCTION("GOOGLETRANSLATE(I3088,""en"",""pt"")"),"Queijo")</f>
        <v>Queijo</v>
      </c>
      <c r="G3088" s="1" t="s">
        <v>14992</v>
      </c>
      <c r="H3088" s="1" t="s">
        <v>5932</v>
      </c>
      <c r="I3088" s="1" t="str">
        <f ca="1">IFERROR(__xludf.DUMMYFUNCTION("GOOGLETRANSLATE(O3088,""en"",""pt"")"),"73")</f>
        <v>73</v>
      </c>
      <c r="J3088" s="1" t="str">
        <f ca="1">IFERROR(__xludf.DUMMYFUNCTION("GOOGLETRANSLATE(Q3088,""en"",""pt"")"),"Refrigerado")</f>
        <v>Refrigerado</v>
      </c>
      <c r="K3088" s="3">
        <v>44264</v>
      </c>
      <c r="L3088" s="3">
        <v>44337</v>
      </c>
      <c r="M3088" s="1">
        <v>107</v>
      </c>
      <c r="N3088" s="1" t="s">
        <v>14993</v>
      </c>
      <c r="O3088" s="7">
        <v>1120566</v>
      </c>
      <c r="P3088" s="1">
        <v>146</v>
      </c>
      <c r="Q3088" s="1" t="s">
        <v>8622</v>
      </c>
      <c r="R3088">
        <f t="shared" ca="1" si="48"/>
        <v>1</v>
      </c>
      <c r="S3088">
        <f t="shared" ca="1" si="48"/>
        <v>0</v>
      </c>
    </row>
    <row r="3089" spans="1:19" ht="13.2">
      <c r="A3089" s="1" t="s">
        <v>14994</v>
      </c>
      <c r="B3089" s="1">
        <v>100</v>
      </c>
      <c r="C3089" s="1" t="str">
        <f ca="1">IFERROR(__xludf.DUMMYFUNCTION("GOOGLETRANSLATE(D3089,""en"",""pt"")"),"Grande")</f>
        <v>Grande</v>
      </c>
      <c r="D3089" s="3">
        <v>44101</v>
      </c>
      <c r="E3089" s="1">
        <v>10</v>
      </c>
      <c r="F3089" s="2" t="str">
        <f ca="1">IFERROR(__xludf.DUMMYFUNCTION("GOOGLETRANSLATE(I3089,""en"",""pt"")"),"ghee")</f>
        <v>ghee</v>
      </c>
      <c r="G3089" s="1" t="s">
        <v>14995</v>
      </c>
      <c r="H3089" s="1" t="s">
        <v>4432</v>
      </c>
      <c r="I3089" s="1" t="str">
        <f ca="1">IFERROR(__xludf.DUMMYFUNCTION("GOOGLETRANSLATE(O3089,""en"",""pt"")"),"121")</f>
        <v>121</v>
      </c>
      <c r="J3089" s="1" t="str">
        <f ca="1">IFERROR(__xludf.DUMMYFUNCTION("GOOGLETRANSLATE(Q3089,""en"",""pt"")"),"Ambiente")</f>
        <v>Ambiente</v>
      </c>
      <c r="K3089" s="3">
        <v>44096</v>
      </c>
      <c r="L3089" s="3">
        <v>44217</v>
      </c>
      <c r="M3089" s="1">
        <v>60</v>
      </c>
      <c r="N3089" s="1" t="s">
        <v>5920</v>
      </c>
      <c r="O3089" s="5">
        <v>922817</v>
      </c>
      <c r="P3089" s="1">
        <v>211</v>
      </c>
      <c r="Q3089" s="1" t="s">
        <v>14996</v>
      </c>
      <c r="R3089">
        <f t="shared" ca="1" si="48"/>
        <v>0</v>
      </c>
      <c r="S3089">
        <f t="shared" ca="1" si="48"/>
        <v>0</v>
      </c>
    </row>
    <row r="3090" spans="1:19" ht="13.2">
      <c r="A3090" s="1" t="s">
        <v>14997</v>
      </c>
      <c r="B3090" s="1">
        <v>18</v>
      </c>
      <c r="C3090" s="1" t="str">
        <f ca="1">IFERROR(__xludf.DUMMYFUNCTION("GOOGLETRANSLATE(D3090,""en"",""pt"")"),"Grande")</f>
        <v>Grande</v>
      </c>
      <c r="D3090" s="3">
        <v>43881</v>
      </c>
      <c r="E3090" s="1">
        <v>10</v>
      </c>
      <c r="F3090" s="2" t="str">
        <f ca="1">IFERROR(__xludf.DUMMYFUNCTION("GOOGLETRANSLATE(I3090,""en"",""pt"")"),"ghee")</f>
        <v>ghee</v>
      </c>
      <c r="G3090" s="1" t="s">
        <v>14998</v>
      </c>
      <c r="H3090" s="1" t="s">
        <v>13188</v>
      </c>
      <c r="I3090" s="1" t="str">
        <f ca="1">IFERROR(__xludf.DUMMYFUNCTION("GOOGLETRANSLATE(O3090,""en"",""pt"")"),"132")</f>
        <v>132</v>
      </c>
      <c r="J3090" s="1" t="str">
        <f ca="1">IFERROR(__xludf.DUMMYFUNCTION("GOOGLETRANSLATE(Q3090,""en"",""pt"")"),"Ambiente")</f>
        <v>Ambiente</v>
      </c>
      <c r="K3090" s="3">
        <v>43845</v>
      </c>
      <c r="L3090" s="3">
        <v>43977</v>
      </c>
      <c r="M3090" s="1">
        <v>309</v>
      </c>
      <c r="N3090" s="1" t="s">
        <v>11751</v>
      </c>
      <c r="O3090" s="7">
        <v>2931285</v>
      </c>
      <c r="P3090" s="1">
        <v>526</v>
      </c>
      <c r="Q3090" s="1" t="s">
        <v>11384</v>
      </c>
      <c r="R3090">
        <f t="shared" ca="1" si="48"/>
        <v>1</v>
      </c>
      <c r="S3090">
        <f t="shared" ca="1" si="48"/>
        <v>1</v>
      </c>
    </row>
    <row r="3091" spans="1:19" ht="13.2">
      <c r="A3091" s="1" t="s">
        <v>14999</v>
      </c>
      <c r="B3091" s="1">
        <v>97</v>
      </c>
      <c r="C3091" s="1" t="str">
        <f ca="1">IFERROR(__xludf.DUMMYFUNCTION("GOOGLETRANSLATE(D3091,""en"",""pt"")"),"Grande")</f>
        <v>Grande</v>
      </c>
      <c r="D3091" s="3">
        <v>43905</v>
      </c>
      <c r="E3091" s="1">
        <v>6</v>
      </c>
      <c r="F3091" s="2" t="str">
        <f ca="1">IFERROR(__xludf.DUMMYFUNCTION("GOOGLETRANSLATE(I3091,""en"",""pt"")"),"Coalhada")</f>
        <v>Coalhada</v>
      </c>
      <c r="G3091" s="1" t="s">
        <v>15000</v>
      </c>
      <c r="H3091" s="1" t="s">
        <v>4315</v>
      </c>
      <c r="I3091" s="1" t="str">
        <f ca="1">IFERROR(__xludf.DUMMYFUNCTION("GOOGLETRANSLATE(O3091,""en"",""pt"")"),"6")</f>
        <v>6</v>
      </c>
      <c r="J3091" s="1" t="str">
        <f ca="1">IFERROR(__xludf.DUMMYFUNCTION("GOOGLETRANSLATE(Q3091,""en"",""pt"")"),"Refrigerado")</f>
        <v>Refrigerado</v>
      </c>
      <c r="K3091" s="3">
        <v>43888</v>
      </c>
      <c r="L3091" s="3">
        <v>43894</v>
      </c>
      <c r="M3091" s="1">
        <v>725</v>
      </c>
      <c r="N3091" s="1" t="s">
        <v>4533</v>
      </c>
      <c r="O3091" s="1" t="s">
        <v>15001</v>
      </c>
      <c r="P3091" s="1">
        <v>208</v>
      </c>
      <c r="Q3091" s="1" t="s">
        <v>15003</v>
      </c>
      <c r="R3091">
        <f t="shared" ca="1" si="48"/>
        <v>0</v>
      </c>
      <c r="S3091">
        <f t="shared" ca="1" si="48"/>
        <v>0</v>
      </c>
    </row>
    <row r="3092" spans="1:19" ht="13.2">
      <c r="A3092" s="1" t="s">
        <v>175</v>
      </c>
      <c r="B3092" s="1">
        <v>96</v>
      </c>
      <c r="C3092" s="1" t="str">
        <f ca="1">IFERROR(__xludf.DUMMYFUNCTION("GOOGLETRANSLATE(D3092,""en"",""pt"")"),"Grande")</f>
        <v>Grande</v>
      </c>
      <c r="D3092" s="3">
        <v>43912</v>
      </c>
      <c r="E3092" s="1">
        <v>1</v>
      </c>
      <c r="F3092" s="2" t="str">
        <f ca="1">IFERROR(__xludf.DUMMYFUNCTION("GOOGLETRANSLATE(I3092,""en"",""pt"")"),"Leite")</f>
        <v>Leite</v>
      </c>
      <c r="G3092" s="1" t="s">
        <v>15004</v>
      </c>
      <c r="H3092" s="1" t="s">
        <v>4621</v>
      </c>
      <c r="I3092" s="1" t="str">
        <f ca="1">IFERROR(__xludf.DUMMYFUNCTION("GOOGLETRANSLATE(O3092,""en"",""pt"")"),"28")</f>
        <v>28</v>
      </c>
      <c r="J3092" s="1" t="str">
        <f ca="1">IFERROR(__xludf.DUMMYFUNCTION("GOOGLETRANSLATE(Q3092,""en"",""pt"")"),"Pacote Tetra")</f>
        <v>Pacote Tetra</v>
      </c>
      <c r="K3092" s="3">
        <v>43895</v>
      </c>
      <c r="L3092" s="3">
        <v>43923</v>
      </c>
      <c r="M3092" s="1">
        <v>250</v>
      </c>
      <c r="N3092" s="1" t="s">
        <v>1169</v>
      </c>
      <c r="O3092" s="1" t="s">
        <v>15005</v>
      </c>
      <c r="P3092" s="1">
        <v>24</v>
      </c>
      <c r="Q3092" s="1" t="s">
        <v>3088</v>
      </c>
      <c r="R3092">
        <f t="shared" ca="1" si="48"/>
        <v>0</v>
      </c>
      <c r="S3092">
        <f t="shared" ca="1" si="48"/>
        <v>1</v>
      </c>
    </row>
    <row r="3093" spans="1:19" ht="13.2">
      <c r="A3093" s="1" t="s">
        <v>15006</v>
      </c>
      <c r="B3093" s="1">
        <v>95</v>
      </c>
      <c r="C3093" s="1" t="str">
        <f ca="1">IFERROR(__xludf.DUMMYFUNCTION("GOOGLETRANSLATE(D3093,""en"",""pt"")"),"Médio")</f>
        <v>Médio</v>
      </c>
      <c r="D3093" s="3">
        <v>44459</v>
      </c>
      <c r="E3093" s="1">
        <v>5</v>
      </c>
      <c r="F3093" s="2" t="str">
        <f ca="1">IFERROR(__xludf.DUMMYFUNCTION("GOOGLETRANSLATE(I3093,""en"",""pt"")"),"Sorvete")</f>
        <v>Sorvete</v>
      </c>
      <c r="G3093" s="1" t="s">
        <v>15007</v>
      </c>
      <c r="H3093" s="1" t="s">
        <v>10141</v>
      </c>
      <c r="I3093" s="1" t="str">
        <f ca="1">IFERROR(__xludf.DUMMYFUNCTION("GOOGLETRANSLATE(O3093,""en"",""pt"")"),"28")</f>
        <v>28</v>
      </c>
      <c r="J3093" s="1" t="str">
        <f ca="1">IFERROR(__xludf.DUMMYFUNCTION("GOOGLETRANSLATE(Q3093,""en"",""pt"")"),"Congeladas")</f>
        <v>Congeladas</v>
      </c>
      <c r="K3093" s="3">
        <v>44450</v>
      </c>
      <c r="L3093" s="3">
        <v>44478</v>
      </c>
      <c r="M3093" s="1">
        <v>656</v>
      </c>
      <c r="N3093" s="1" t="s">
        <v>6060</v>
      </c>
      <c r="O3093" s="1" t="s">
        <v>15008</v>
      </c>
      <c r="P3093" s="1">
        <v>46</v>
      </c>
      <c r="Q3093" s="1" t="s">
        <v>9340</v>
      </c>
      <c r="R3093">
        <f t="shared" ca="1" si="48"/>
        <v>0</v>
      </c>
      <c r="S3093">
        <f t="shared" ca="1" si="48"/>
        <v>1</v>
      </c>
    </row>
    <row r="3094" spans="1:19" ht="13.2">
      <c r="A3094" s="1" t="s">
        <v>15009</v>
      </c>
      <c r="B3094" s="1">
        <v>32</v>
      </c>
      <c r="C3094" s="1" t="str">
        <f ca="1">IFERROR(__xludf.DUMMYFUNCTION("GOOGLETRANSLATE(D3094,""en"",""pt"")"),"Grande")</f>
        <v>Grande</v>
      </c>
      <c r="D3094" s="3">
        <v>43922</v>
      </c>
      <c r="E3094" s="1">
        <v>2</v>
      </c>
      <c r="F3094" s="2" t="str">
        <f ca="1">IFERROR(__xludf.DUMMYFUNCTION("GOOGLETRANSLATE(I3094,""en"",""pt"")"),"Manteiga")</f>
        <v>Manteiga</v>
      </c>
      <c r="G3094" s="1" t="s">
        <v>15010</v>
      </c>
      <c r="H3094" s="1" t="s">
        <v>12270</v>
      </c>
      <c r="I3094" s="1" t="str">
        <f ca="1">IFERROR(__xludf.DUMMYFUNCTION("GOOGLETRANSLATE(O3094,""en"",""pt"")"),"34")</f>
        <v>34</v>
      </c>
      <c r="J3094" s="1" t="str">
        <f ca="1">IFERROR(__xludf.DUMMYFUNCTION("GOOGLETRANSLATE(Q3094,""en"",""pt"")"),"Congeladas")</f>
        <v>Congeladas</v>
      </c>
      <c r="K3094" s="3">
        <v>43921</v>
      </c>
      <c r="L3094" s="3">
        <v>43955</v>
      </c>
      <c r="M3094" s="1">
        <v>178</v>
      </c>
      <c r="N3094" s="1" t="s">
        <v>11438</v>
      </c>
      <c r="O3094" s="1" t="s">
        <v>15011</v>
      </c>
      <c r="P3094" s="1">
        <v>738</v>
      </c>
      <c r="Q3094" s="1" t="s">
        <v>15012</v>
      </c>
      <c r="R3094">
        <f t="shared" ca="1" si="48"/>
        <v>0</v>
      </c>
      <c r="S3094">
        <f t="shared" ca="1" si="48"/>
        <v>0</v>
      </c>
    </row>
    <row r="3095" spans="1:19" ht="13.2">
      <c r="A3095" s="1" t="s">
        <v>15013</v>
      </c>
      <c r="B3095" s="1">
        <v>34</v>
      </c>
      <c r="C3095" s="1" t="str">
        <f ca="1">IFERROR(__xludf.DUMMYFUNCTION("GOOGLETRANSLATE(D3095,""en"",""pt"")"),"Médio")</f>
        <v>Médio</v>
      </c>
      <c r="D3095" s="3">
        <v>44259</v>
      </c>
      <c r="E3095" s="1">
        <v>4</v>
      </c>
      <c r="F3095" s="2" t="str">
        <f ca="1">IFERROR(__xludf.DUMMYFUNCTION("GOOGLETRANSLATE(I3095,""en"",""pt"")"),"Iogurte")</f>
        <v>Iogurte</v>
      </c>
      <c r="G3095" s="1" t="s">
        <v>15014</v>
      </c>
      <c r="H3095" s="1" t="s">
        <v>15015</v>
      </c>
      <c r="I3095" s="1" t="str">
        <f ca="1">IFERROR(__xludf.DUMMYFUNCTION("GOOGLETRANSLATE(O3095,""en"",""pt"")"),"24")</f>
        <v>24</v>
      </c>
      <c r="J3095" s="1" t="str">
        <f ca="1">IFERROR(__xludf.DUMMYFUNCTION("GOOGLETRANSLATE(Q3095,""en"",""pt"")"),"Congeladas")</f>
        <v>Congeladas</v>
      </c>
      <c r="K3095" s="3">
        <v>44215</v>
      </c>
      <c r="L3095" s="3">
        <v>44239</v>
      </c>
      <c r="M3095" s="1">
        <v>300</v>
      </c>
      <c r="N3095" s="1" t="s">
        <v>13867</v>
      </c>
      <c r="O3095" s="1" t="s">
        <v>15016</v>
      </c>
      <c r="P3095" s="1">
        <v>427</v>
      </c>
      <c r="Q3095" s="1" t="s">
        <v>4235</v>
      </c>
      <c r="R3095">
        <f t="shared" ca="1" si="48"/>
        <v>0</v>
      </c>
      <c r="S3095">
        <f t="shared" ca="1" si="48"/>
        <v>1</v>
      </c>
    </row>
    <row r="3096" spans="1:19" ht="13.2">
      <c r="A3096" s="1" t="s">
        <v>8598</v>
      </c>
      <c r="B3096" s="1">
        <v>100</v>
      </c>
      <c r="C3096" s="1" t="str">
        <f ca="1">IFERROR(__xludf.DUMMYFUNCTION("GOOGLETRANSLATE(D3096,""en"",""pt"")"),"Médio")</f>
        <v>Médio</v>
      </c>
      <c r="D3096" s="3">
        <v>44364</v>
      </c>
      <c r="E3096" s="1">
        <v>10</v>
      </c>
      <c r="F3096" s="2" t="str">
        <f ca="1">IFERROR(__xludf.DUMMYFUNCTION("GOOGLETRANSLATE(I3096,""en"",""pt"")"),"ghee")</f>
        <v>ghee</v>
      </c>
      <c r="G3096" s="1" t="s">
        <v>15017</v>
      </c>
      <c r="H3096" s="1" t="s">
        <v>7550</v>
      </c>
      <c r="I3096" s="1" t="str">
        <f ca="1">IFERROR(__xludf.DUMMYFUNCTION("GOOGLETRANSLATE(O3096,""en"",""pt"")"),"91")</f>
        <v>91</v>
      </c>
      <c r="J3096" s="1" t="str">
        <f ca="1">IFERROR(__xludf.DUMMYFUNCTION("GOOGLETRANSLATE(Q3096,""en"",""pt"")"),"Ambiente")</f>
        <v>Ambiente</v>
      </c>
      <c r="K3096" s="3">
        <v>44344</v>
      </c>
      <c r="L3096" s="3">
        <v>44435</v>
      </c>
      <c r="M3096" s="1">
        <v>1</v>
      </c>
      <c r="N3096" s="1" t="s">
        <v>10038</v>
      </c>
      <c r="O3096" s="1" t="s">
        <v>10038</v>
      </c>
      <c r="P3096" s="1">
        <v>252</v>
      </c>
      <c r="Q3096" s="1" t="s">
        <v>15018</v>
      </c>
      <c r="R3096">
        <f t="shared" ca="1" si="48"/>
        <v>1</v>
      </c>
      <c r="S3096">
        <f t="shared" ca="1" si="48"/>
        <v>0</v>
      </c>
    </row>
    <row r="3097" spans="1:19" ht="13.2">
      <c r="A3097" s="1" t="s">
        <v>15019</v>
      </c>
      <c r="B3097" s="1">
        <v>43</v>
      </c>
      <c r="C3097" s="1" t="str">
        <f ca="1">IFERROR(__xludf.DUMMYFUNCTION("GOOGLETRANSLATE(D3097,""en"",""pt"")"),"Médio")</f>
        <v>Médio</v>
      </c>
      <c r="D3097" s="3">
        <v>43632</v>
      </c>
      <c r="E3097" s="1">
        <v>8</v>
      </c>
      <c r="F3097" s="2" t="str">
        <f ca="1">IFERROR(__xludf.DUMMYFUNCTION("GOOGLETRANSLATE(I3097,""en"",""pt"")"),"Soro de leite coalhado")</f>
        <v>Soro de leite coalhado</v>
      </c>
      <c r="G3097" s="1" t="s">
        <v>15020</v>
      </c>
      <c r="H3097" s="1" t="s">
        <v>4591</v>
      </c>
      <c r="I3097" s="1" t="str">
        <f ca="1">IFERROR(__xludf.DUMMYFUNCTION("GOOGLETRANSLATE(O3097,""en"",""pt"")"),"7")</f>
        <v>7</v>
      </c>
      <c r="J3097" s="1" t="str">
        <f ca="1">IFERROR(__xludf.DUMMYFUNCTION("GOOGLETRANSLATE(Q3097,""en"",""pt"")"),"Refrigerado")</f>
        <v>Refrigerado</v>
      </c>
      <c r="K3097" s="3">
        <v>43587</v>
      </c>
      <c r="L3097" s="3">
        <v>43594</v>
      </c>
      <c r="M3097" s="1">
        <v>649</v>
      </c>
      <c r="N3097" s="1" t="s">
        <v>103</v>
      </c>
      <c r="O3097" s="1" t="s">
        <v>15021</v>
      </c>
      <c r="P3097" s="1">
        <v>63</v>
      </c>
      <c r="Q3097" s="1" t="s">
        <v>15022</v>
      </c>
      <c r="R3097">
        <f t="shared" ca="1" si="48"/>
        <v>1</v>
      </c>
      <c r="S3097">
        <f t="shared" ca="1" si="48"/>
        <v>1</v>
      </c>
    </row>
    <row r="3098" spans="1:19" ht="13.2">
      <c r="A3098" s="1" t="s">
        <v>15023</v>
      </c>
      <c r="B3098" s="1">
        <v>28</v>
      </c>
      <c r="C3098" s="1" t="str">
        <f ca="1">IFERROR(__xludf.DUMMYFUNCTION("GOOGLETRANSLATE(D3098,""en"",""pt"")"),"Médio")</f>
        <v>Médio</v>
      </c>
      <c r="D3098" s="3">
        <v>44262</v>
      </c>
      <c r="E3098" s="1">
        <v>4</v>
      </c>
      <c r="F3098" s="2" t="str">
        <f ca="1">IFERROR(__xludf.DUMMYFUNCTION("GOOGLETRANSLATE(I3098,""en"",""pt"")"),"Iogurte")</f>
        <v>Iogurte</v>
      </c>
      <c r="G3098" s="1" t="s">
        <v>15024</v>
      </c>
      <c r="H3098" s="1" t="s">
        <v>8813</v>
      </c>
      <c r="I3098" s="1" t="str">
        <f ca="1">IFERROR(__xludf.DUMMYFUNCTION("GOOGLETRANSLATE(O3098,""en"",""pt"")"),"23")</f>
        <v>23</v>
      </c>
      <c r="J3098" s="1" t="str">
        <f ca="1">IFERROR(__xludf.DUMMYFUNCTION("GOOGLETRANSLATE(Q3098,""en"",""pt"")"),"Congeladas")</f>
        <v>Congeladas</v>
      </c>
      <c r="K3098" s="3">
        <v>44261</v>
      </c>
      <c r="L3098" s="3">
        <v>44284</v>
      </c>
      <c r="M3098" s="1">
        <v>417</v>
      </c>
      <c r="N3098" s="1" t="s">
        <v>8655</v>
      </c>
      <c r="O3098" s="1" t="s">
        <v>15025</v>
      </c>
      <c r="P3098" s="1">
        <v>315</v>
      </c>
      <c r="Q3098" s="1" t="s">
        <v>15026</v>
      </c>
      <c r="R3098">
        <f t="shared" ca="1" si="48"/>
        <v>0</v>
      </c>
      <c r="S3098">
        <f t="shared" ca="1" si="48"/>
        <v>1</v>
      </c>
    </row>
    <row r="3099" spans="1:19" ht="13.2">
      <c r="A3099" s="1" t="s">
        <v>15027</v>
      </c>
      <c r="B3099" s="1">
        <v>100</v>
      </c>
      <c r="C3099" s="1" t="str">
        <f ca="1">IFERROR(__xludf.DUMMYFUNCTION("GOOGLETRANSLATE(D3099,""en"",""pt"")"),"Grande")</f>
        <v>Grande</v>
      </c>
      <c r="D3099" s="3">
        <v>44096</v>
      </c>
      <c r="E3099" s="1">
        <v>4</v>
      </c>
      <c r="F3099" s="2" t="str">
        <f ca="1">IFERROR(__xludf.DUMMYFUNCTION("GOOGLETRANSLATE(I3099,""en"",""pt"")"),"Iogurte")</f>
        <v>Iogurte</v>
      </c>
      <c r="G3099" s="1" t="s">
        <v>15028</v>
      </c>
      <c r="H3099" s="1" t="s">
        <v>3325</v>
      </c>
      <c r="I3099" s="1" t="str">
        <f ca="1">IFERROR(__xludf.DUMMYFUNCTION("GOOGLETRANSLATE(O3099,""en"",""pt"")"),"21")</f>
        <v>21</v>
      </c>
      <c r="J3099" s="1" t="str">
        <f ca="1">IFERROR(__xludf.DUMMYFUNCTION("GOOGLETRANSLATE(Q3099,""en"",""pt"")"),"Congeladas")</f>
        <v>Congeladas</v>
      </c>
      <c r="K3099" s="3">
        <v>44061</v>
      </c>
      <c r="L3099" s="3">
        <v>44082</v>
      </c>
      <c r="M3099" s="1">
        <v>326</v>
      </c>
      <c r="N3099" s="1" t="s">
        <v>8784</v>
      </c>
      <c r="O3099" s="1" t="s">
        <v>15029</v>
      </c>
      <c r="P3099" s="1">
        <v>647</v>
      </c>
      <c r="Q3099" s="1" t="s">
        <v>15030</v>
      </c>
      <c r="R3099">
        <f t="shared" ca="1" si="48"/>
        <v>0</v>
      </c>
      <c r="S3099">
        <f t="shared" ca="1" si="48"/>
        <v>1</v>
      </c>
    </row>
    <row r="3100" spans="1:19" ht="13.2">
      <c r="A3100" s="1" t="s">
        <v>15031</v>
      </c>
      <c r="B3100" s="1">
        <v>21</v>
      </c>
      <c r="C3100" s="1" t="str">
        <f ca="1">IFERROR(__xludf.DUMMYFUNCTION("GOOGLETRANSLATE(D3100,""en"",""pt"")"),"Pequeno")</f>
        <v>Pequeno</v>
      </c>
      <c r="D3100" s="3">
        <v>44484</v>
      </c>
      <c r="E3100" s="1">
        <v>3</v>
      </c>
      <c r="F3100" s="2" t="str">
        <f ca="1">IFERROR(__xludf.DUMMYFUNCTION("GOOGLETRANSLATE(I3100,""en"",""pt"")"),"Queijo")</f>
        <v>Queijo</v>
      </c>
      <c r="G3100" s="1" t="s">
        <v>15032</v>
      </c>
      <c r="H3100" s="1" t="s">
        <v>13938</v>
      </c>
      <c r="I3100" s="1" t="str">
        <f ca="1">IFERROR(__xludf.DUMMYFUNCTION("GOOGLETRANSLATE(O3100,""en"",""pt"")"),"42")</f>
        <v>42</v>
      </c>
      <c r="J3100" s="1" t="str">
        <f ca="1">IFERROR(__xludf.DUMMYFUNCTION("GOOGLETRANSLATE(Q3100,""en"",""pt"")"),"Refrigerado")</f>
        <v>Refrigerado</v>
      </c>
      <c r="K3100" s="3">
        <v>44427</v>
      </c>
      <c r="L3100" s="3">
        <v>44469</v>
      </c>
      <c r="M3100" s="1">
        <v>31</v>
      </c>
      <c r="N3100" s="1" t="s">
        <v>15033</v>
      </c>
      <c r="O3100" s="5">
        <v>435949</v>
      </c>
      <c r="P3100" s="1">
        <v>72</v>
      </c>
      <c r="Q3100" s="1" t="s">
        <v>8613</v>
      </c>
      <c r="R3100">
        <f t="shared" ca="1" si="48"/>
        <v>0</v>
      </c>
      <c r="S3100">
        <f t="shared" ca="1" si="48"/>
        <v>0</v>
      </c>
    </row>
    <row r="3101" spans="1:19" ht="13.2">
      <c r="A3101" s="1" t="s">
        <v>15034</v>
      </c>
      <c r="B3101" s="1">
        <v>43</v>
      </c>
      <c r="C3101" s="1" t="str">
        <f ca="1">IFERROR(__xludf.DUMMYFUNCTION("GOOGLETRANSLATE(D3101,""en"",""pt"")"),"Pequeno")</f>
        <v>Pequeno</v>
      </c>
      <c r="D3101" s="3">
        <v>44566</v>
      </c>
      <c r="E3101" s="1">
        <v>10</v>
      </c>
      <c r="F3101" s="2" t="str">
        <f ca="1">IFERROR(__xludf.DUMMYFUNCTION("GOOGLETRANSLATE(I3101,""en"",""pt"")"),"ghee")</f>
        <v>ghee</v>
      </c>
      <c r="G3101" s="1" t="s">
        <v>15035</v>
      </c>
      <c r="H3101" s="1" t="s">
        <v>15036</v>
      </c>
      <c r="I3101" s="1" t="str">
        <f ca="1">IFERROR(__xludf.DUMMYFUNCTION("GOOGLETRANSLATE(O3101,""en"",""pt"")"),"68")</f>
        <v>68</v>
      </c>
      <c r="J3101" s="1" t="str">
        <f ca="1">IFERROR(__xludf.DUMMYFUNCTION("GOOGLETRANSLATE(Q3101,""en"",""pt"")"),"Ambiente")</f>
        <v>Ambiente</v>
      </c>
      <c r="K3101" s="3">
        <v>44542</v>
      </c>
      <c r="L3101" s="3">
        <v>44610</v>
      </c>
      <c r="M3101" s="1">
        <v>877</v>
      </c>
      <c r="N3101" s="1" t="s">
        <v>4310</v>
      </c>
      <c r="O3101" s="1" t="s">
        <v>15037</v>
      </c>
      <c r="P3101" s="1">
        <v>46</v>
      </c>
      <c r="Q3101" s="1" t="s">
        <v>15038</v>
      </c>
      <c r="R3101">
        <f t="shared" ca="1" si="48"/>
        <v>0</v>
      </c>
      <c r="S3101">
        <f t="shared" ca="1" si="48"/>
        <v>1</v>
      </c>
    </row>
    <row r="3102" spans="1:19" ht="13.2">
      <c r="A3102" s="1" t="s">
        <v>15039</v>
      </c>
      <c r="B3102" s="1">
        <v>58</v>
      </c>
      <c r="C3102" s="1" t="str">
        <f ca="1">IFERROR(__xludf.DUMMYFUNCTION("GOOGLETRANSLATE(D3102,""en"",""pt"")"),"Grande")</f>
        <v>Grande</v>
      </c>
      <c r="D3102" s="3">
        <v>43581</v>
      </c>
      <c r="E3102" s="1">
        <v>4</v>
      </c>
      <c r="F3102" s="2" t="str">
        <f ca="1">IFERROR(__xludf.DUMMYFUNCTION("GOOGLETRANSLATE(I3102,""en"",""pt"")"),"Iogurte")</f>
        <v>Iogurte</v>
      </c>
      <c r="G3102" s="1" t="s">
        <v>15040</v>
      </c>
      <c r="H3102" s="1" t="s">
        <v>14119</v>
      </c>
      <c r="I3102" s="1" t="str">
        <f ca="1">IFERROR(__xludf.DUMMYFUNCTION("GOOGLETRANSLATE(O3102,""en"",""pt"")"),"29")</f>
        <v>29</v>
      </c>
      <c r="J3102" s="1" t="str">
        <f ca="1">IFERROR(__xludf.DUMMYFUNCTION("GOOGLETRANSLATE(Q3102,""en"",""pt"")"),"Refrigerado")</f>
        <v>Refrigerado</v>
      </c>
      <c r="K3102" s="3">
        <v>43532</v>
      </c>
      <c r="L3102" s="3">
        <v>43561</v>
      </c>
      <c r="M3102" s="1">
        <v>1</v>
      </c>
      <c r="N3102" s="1" t="s">
        <v>10623</v>
      </c>
      <c r="O3102" s="1" t="s">
        <v>10623</v>
      </c>
      <c r="P3102" s="1">
        <v>895</v>
      </c>
      <c r="Q3102" s="1" t="s">
        <v>15041</v>
      </c>
      <c r="R3102">
        <f t="shared" ca="1" si="48"/>
        <v>1</v>
      </c>
      <c r="S3102">
        <f t="shared" ca="1" si="48"/>
        <v>1</v>
      </c>
    </row>
    <row r="3103" spans="1:19" ht="13.2">
      <c r="A3103" s="1" t="s">
        <v>15042</v>
      </c>
      <c r="B3103" s="1">
        <v>58</v>
      </c>
      <c r="C3103" s="1" t="str">
        <f ca="1">IFERROR(__xludf.DUMMYFUNCTION("GOOGLETRANSLATE(D3103,""en"",""pt"")"),"Grande")</f>
        <v>Grande</v>
      </c>
      <c r="D3103" s="3">
        <v>44358</v>
      </c>
      <c r="E3103" s="1">
        <v>2</v>
      </c>
      <c r="F3103" s="2" t="str">
        <f ca="1">IFERROR(__xludf.DUMMYFUNCTION("GOOGLETRANSLATE(I3103,""en"",""pt"")"),"Manteiga")</f>
        <v>Manteiga</v>
      </c>
      <c r="G3103" s="1" t="s">
        <v>15043</v>
      </c>
      <c r="H3103" s="1" t="s">
        <v>14748</v>
      </c>
      <c r="I3103" s="1" t="str">
        <f ca="1">IFERROR(__xludf.DUMMYFUNCTION("GOOGLETRANSLATE(O3103,""en"",""pt"")"),"27")</f>
        <v>27</v>
      </c>
      <c r="J3103" s="1" t="str">
        <f ca="1">IFERROR(__xludf.DUMMYFUNCTION("GOOGLETRANSLATE(Q3103,""en"",""pt"")"),"Refrigerado")</f>
        <v>Refrigerado</v>
      </c>
      <c r="K3103" s="3">
        <v>44300</v>
      </c>
      <c r="L3103" s="3">
        <v>44327</v>
      </c>
      <c r="M3103" s="1">
        <v>134</v>
      </c>
      <c r="N3103" s="1" t="s">
        <v>5439</v>
      </c>
      <c r="O3103" s="1" t="s">
        <v>15044</v>
      </c>
      <c r="P3103" s="1">
        <v>102</v>
      </c>
      <c r="Q3103" s="1" t="s">
        <v>15045</v>
      </c>
      <c r="R3103">
        <f t="shared" ca="1" si="48"/>
        <v>1</v>
      </c>
      <c r="S3103">
        <f t="shared" ca="1" si="48"/>
        <v>0</v>
      </c>
    </row>
    <row r="3104" spans="1:19" ht="13.2">
      <c r="A3104" s="1" t="s">
        <v>15046</v>
      </c>
      <c r="B3104" s="1">
        <v>63</v>
      </c>
      <c r="C3104" s="1" t="str">
        <f ca="1">IFERROR(__xludf.DUMMYFUNCTION("GOOGLETRANSLATE(D3104,""en"",""pt"")"),"Grande")</f>
        <v>Grande</v>
      </c>
      <c r="D3104" s="3">
        <v>43902</v>
      </c>
      <c r="E3104" s="1">
        <v>2</v>
      </c>
      <c r="F3104" s="2" t="str">
        <f ca="1">IFERROR(__xludf.DUMMYFUNCTION("GOOGLETRANSLATE(I3104,""en"",""pt"")"),"Manteiga")</f>
        <v>Manteiga</v>
      </c>
      <c r="G3104" s="1" t="s">
        <v>15047</v>
      </c>
      <c r="H3104" s="1" t="s">
        <v>5241</v>
      </c>
      <c r="I3104" s="1" t="str">
        <f ca="1">IFERROR(__xludf.DUMMYFUNCTION("GOOGLETRANSLATE(O3104,""en"",""pt"")"),"28")</f>
        <v>28</v>
      </c>
      <c r="J3104" s="1" t="str">
        <f ca="1">IFERROR(__xludf.DUMMYFUNCTION("GOOGLETRANSLATE(Q3104,""en"",""pt"")"),"Congeladas")</f>
        <v>Congeladas</v>
      </c>
      <c r="K3104" s="3">
        <v>43858</v>
      </c>
      <c r="L3104" s="3">
        <v>43886</v>
      </c>
      <c r="M3104" s="1">
        <v>586</v>
      </c>
      <c r="N3104" s="1" t="s">
        <v>8888</v>
      </c>
      <c r="O3104" s="1" t="s">
        <v>15048</v>
      </c>
      <c r="P3104" s="1">
        <v>70</v>
      </c>
      <c r="Q3104" s="1" t="s">
        <v>15049</v>
      </c>
      <c r="R3104">
        <f t="shared" ca="1" si="48"/>
        <v>0</v>
      </c>
      <c r="S3104">
        <f t="shared" ca="1" si="48"/>
        <v>1</v>
      </c>
    </row>
    <row r="3105" spans="1:19" ht="13.2">
      <c r="A3105" s="1" t="s">
        <v>15050</v>
      </c>
      <c r="B3105" s="1">
        <v>29</v>
      </c>
      <c r="C3105" s="1" t="str">
        <f ca="1">IFERROR(__xludf.DUMMYFUNCTION("GOOGLETRANSLATE(D3105,""en"",""pt"")"),"Grande")</f>
        <v>Grande</v>
      </c>
      <c r="D3105" s="3">
        <v>43962</v>
      </c>
      <c r="E3105" s="1">
        <v>9</v>
      </c>
      <c r="F3105" s="2" t="str">
        <f ca="1">IFERROR(__xludf.DUMMYFUNCTION("GOOGLETRANSLATE(I3105,""en"",""pt"")"),"Painel")</f>
        <v>Painel</v>
      </c>
      <c r="G3105" s="1" t="s">
        <v>15051</v>
      </c>
      <c r="H3105" s="1" t="s">
        <v>15052</v>
      </c>
      <c r="I3105" s="1" t="str">
        <f ca="1">IFERROR(__xludf.DUMMYFUNCTION("GOOGLETRANSLATE(O3105,""en"",""pt"")"),"9")</f>
        <v>9</v>
      </c>
      <c r="J3105" s="1" t="str">
        <f ca="1">IFERROR(__xludf.DUMMYFUNCTION("GOOGLETRANSLATE(Q3105,""en"",""pt"")"),"Refrigerado")</f>
        <v>Refrigerado</v>
      </c>
      <c r="K3105" s="3">
        <v>43909</v>
      </c>
      <c r="L3105" s="3">
        <v>43918</v>
      </c>
      <c r="M3105" s="1">
        <v>224</v>
      </c>
      <c r="N3105" s="1" t="s">
        <v>7466</v>
      </c>
      <c r="O3105" s="1" t="s">
        <v>15053</v>
      </c>
      <c r="P3105" s="1">
        <v>418</v>
      </c>
      <c r="Q3105" s="1" t="s">
        <v>15054</v>
      </c>
      <c r="R3105">
        <f t="shared" ca="1" si="48"/>
        <v>0</v>
      </c>
      <c r="S3105">
        <f t="shared" ca="1" si="48"/>
        <v>1</v>
      </c>
    </row>
    <row r="3106" spans="1:19" ht="13.2">
      <c r="A3106" s="1" t="s">
        <v>15055</v>
      </c>
      <c r="B3106" s="1">
        <v>17</v>
      </c>
      <c r="C3106" s="1" t="str">
        <f ca="1">IFERROR(__xludf.DUMMYFUNCTION("GOOGLETRANSLATE(D3106,""en"",""pt"")"),"Pequeno")</f>
        <v>Pequeno</v>
      </c>
      <c r="D3106" s="3">
        <v>43570</v>
      </c>
      <c r="E3106" s="1">
        <v>5</v>
      </c>
      <c r="F3106" s="2" t="str">
        <f ca="1">IFERROR(__xludf.DUMMYFUNCTION("GOOGLETRANSLATE(I3106,""en"",""pt"")"),"Sorvete")</f>
        <v>Sorvete</v>
      </c>
      <c r="G3106" s="1" t="s">
        <v>15056</v>
      </c>
      <c r="H3106" s="1" t="s">
        <v>2783</v>
      </c>
      <c r="I3106" s="1" t="str">
        <f ca="1">IFERROR(__xludf.DUMMYFUNCTION("GOOGLETRANSLATE(O3106,""en"",""pt"")"),"27")</f>
        <v>27</v>
      </c>
      <c r="J3106" s="1" t="str">
        <f ca="1">IFERROR(__xludf.DUMMYFUNCTION("GOOGLETRANSLATE(Q3106,""en"",""pt"")"),"Congeladas")</f>
        <v>Congeladas</v>
      </c>
      <c r="K3106" s="3">
        <v>43556</v>
      </c>
      <c r="L3106" s="3">
        <v>43583</v>
      </c>
      <c r="M3106" s="1">
        <v>36</v>
      </c>
      <c r="N3106" s="1" t="s">
        <v>15057</v>
      </c>
      <c r="O3106" s="1" t="s">
        <v>15058</v>
      </c>
      <c r="P3106" s="1">
        <v>776</v>
      </c>
      <c r="Q3106" s="1" t="s">
        <v>14792</v>
      </c>
      <c r="R3106">
        <f t="shared" ca="1" si="48"/>
        <v>1</v>
      </c>
      <c r="S3106">
        <f t="shared" ca="1" si="48"/>
        <v>0</v>
      </c>
    </row>
    <row r="3107" spans="1:19" ht="13.2">
      <c r="A3107" s="1" t="s">
        <v>3610</v>
      </c>
      <c r="B3107" s="1">
        <v>30</v>
      </c>
      <c r="C3107" s="1" t="str">
        <f ca="1">IFERROR(__xludf.DUMMYFUNCTION("GOOGLETRANSLATE(D3107,""en"",""pt"")"),"Pequeno")</f>
        <v>Pequeno</v>
      </c>
      <c r="D3107" s="3">
        <v>44123</v>
      </c>
      <c r="E3107" s="1">
        <v>2</v>
      </c>
      <c r="F3107" s="2" t="str">
        <f ca="1">IFERROR(__xludf.DUMMYFUNCTION("GOOGLETRANSLATE(I3107,""en"",""pt"")"),"Manteiga")</f>
        <v>Manteiga</v>
      </c>
      <c r="G3107" s="1" t="s">
        <v>15059</v>
      </c>
      <c r="H3107" s="1" t="s">
        <v>15060</v>
      </c>
      <c r="I3107" s="1" t="str">
        <f ca="1">IFERROR(__xludf.DUMMYFUNCTION("GOOGLETRANSLATE(O3107,""en"",""pt"")"),"29")</f>
        <v>29</v>
      </c>
      <c r="J3107" s="1" t="str">
        <f ca="1">IFERROR(__xludf.DUMMYFUNCTION("GOOGLETRANSLATE(Q3107,""en"",""pt"")"),"Congeladas")</f>
        <v>Congeladas</v>
      </c>
      <c r="K3107" s="3">
        <v>44099</v>
      </c>
      <c r="L3107" s="3">
        <v>44128</v>
      </c>
      <c r="M3107" s="1">
        <v>128</v>
      </c>
      <c r="N3107" s="1" t="s">
        <v>10104</v>
      </c>
      <c r="O3107" s="5">
        <v>734108</v>
      </c>
      <c r="P3107" s="1">
        <v>777</v>
      </c>
      <c r="Q3107" s="1" t="s">
        <v>1571</v>
      </c>
      <c r="R3107">
        <f t="shared" ca="1" si="48"/>
        <v>0</v>
      </c>
      <c r="S3107">
        <f t="shared" ca="1" si="48"/>
        <v>0</v>
      </c>
    </row>
    <row r="3108" spans="1:19" ht="13.2">
      <c r="A3108" s="1" t="s">
        <v>15061</v>
      </c>
      <c r="B3108" s="1">
        <v>91</v>
      </c>
      <c r="C3108" s="1" t="str">
        <f ca="1">IFERROR(__xludf.DUMMYFUNCTION("GOOGLETRANSLATE(D3108,""en"",""pt"")"),"Médio")</f>
        <v>Médio</v>
      </c>
      <c r="D3108" s="3">
        <v>44155</v>
      </c>
      <c r="E3108" s="1">
        <v>10</v>
      </c>
      <c r="F3108" s="2" t="str">
        <f ca="1">IFERROR(__xludf.DUMMYFUNCTION("GOOGLETRANSLATE(I3108,""en"",""pt"")"),"ghee")</f>
        <v>ghee</v>
      </c>
      <c r="G3108" s="1" t="s">
        <v>15062</v>
      </c>
      <c r="H3108" s="1" t="s">
        <v>9905</v>
      </c>
      <c r="I3108" s="1" t="str">
        <f ca="1">IFERROR(__xludf.DUMMYFUNCTION("GOOGLETRANSLATE(O3108,""en"",""pt"")"),"93")</f>
        <v>93</v>
      </c>
      <c r="J3108" s="1" t="str">
        <f ca="1">IFERROR(__xludf.DUMMYFUNCTION("GOOGLETRANSLATE(Q3108,""en"",""pt"")"),"Ambiente")</f>
        <v>Ambiente</v>
      </c>
      <c r="K3108" s="3">
        <v>44130</v>
      </c>
      <c r="L3108" s="3">
        <v>44223</v>
      </c>
      <c r="M3108" s="1">
        <v>108</v>
      </c>
      <c r="N3108" s="1" t="s">
        <v>36</v>
      </c>
      <c r="O3108" s="5">
        <v>2763396</v>
      </c>
      <c r="P3108" s="1">
        <v>153</v>
      </c>
      <c r="Q3108" s="1" t="s">
        <v>15063</v>
      </c>
      <c r="R3108">
        <f t="shared" ca="1" si="48"/>
        <v>1</v>
      </c>
      <c r="S3108">
        <f t="shared" ca="1" si="48"/>
        <v>1</v>
      </c>
    </row>
    <row r="3109" spans="1:19" ht="13.2">
      <c r="A3109" s="1" t="s">
        <v>15064</v>
      </c>
      <c r="B3109" s="1">
        <v>46</v>
      </c>
      <c r="C3109" s="1" t="str">
        <f ca="1">IFERROR(__xludf.DUMMYFUNCTION("GOOGLETRANSLATE(D3109,""en"",""pt"")"),"Pequeno")</f>
        <v>Pequeno</v>
      </c>
      <c r="D3109" s="3">
        <v>44224</v>
      </c>
      <c r="E3109" s="1">
        <v>2</v>
      </c>
      <c r="F3109" s="2" t="str">
        <f ca="1">IFERROR(__xludf.DUMMYFUNCTION("GOOGLETRANSLATE(I3109,""en"",""pt"")"),"Manteiga")</f>
        <v>Manteiga</v>
      </c>
      <c r="G3109" s="1" t="s">
        <v>15065</v>
      </c>
      <c r="H3109" s="1" t="s">
        <v>8154</v>
      </c>
      <c r="I3109" s="1" t="str">
        <f ca="1">IFERROR(__xludf.DUMMYFUNCTION("GOOGLETRANSLATE(O3109,""en"",""pt"")"),"38")</f>
        <v>38</v>
      </c>
      <c r="J3109" s="1" t="str">
        <f ca="1">IFERROR(__xludf.DUMMYFUNCTION("GOOGLETRANSLATE(Q3109,""en"",""pt"")"),"Congeladas")</f>
        <v>Congeladas</v>
      </c>
      <c r="K3109" s="3">
        <v>44176</v>
      </c>
      <c r="L3109" s="3">
        <v>44214</v>
      </c>
      <c r="M3109" s="1">
        <v>373</v>
      </c>
      <c r="N3109" s="1" t="s">
        <v>12285</v>
      </c>
      <c r="O3109" s="1" t="s">
        <v>15066</v>
      </c>
      <c r="P3109" s="1">
        <v>250</v>
      </c>
      <c r="Q3109" s="1" t="s">
        <v>2535</v>
      </c>
      <c r="R3109">
        <f t="shared" ca="1" si="48"/>
        <v>1</v>
      </c>
      <c r="S3109">
        <f t="shared" ca="1" si="48"/>
        <v>1</v>
      </c>
    </row>
    <row r="3110" spans="1:19" ht="13.2">
      <c r="A3110" s="1" t="s">
        <v>15067</v>
      </c>
      <c r="B3110" s="1">
        <v>23</v>
      </c>
      <c r="C3110" s="1" t="str">
        <f ca="1">IFERROR(__xludf.DUMMYFUNCTION("GOOGLETRANSLATE(D3110,""en"",""pt"")"),"Pequeno")</f>
        <v>Pequeno</v>
      </c>
      <c r="D3110" s="3">
        <v>43891</v>
      </c>
      <c r="E3110" s="1">
        <v>1</v>
      </c>
      <c r="F3110" s="2" t="str">
        <f ca="1">IFERROR(__xludf.DUMMYFUNCTION("GOOGLETRANSLATE(I3110,""en"",""pt"")"),"Leite")</f>
        <v>Leite</v>
      </c>
      <c r="G3110" s="1" t="s">
        <v>15068</v>
      </c>
      <c r="H3110" s="1" t="s">
        <v>1105</v>
      </c>
      <c r="I3110" s="1" t="str">
        <f ca="1">IFERROR(__xludf.DUMMYFUNCTION("GOOGLETRANSLATE(O3110,""en"",""pt"")"),"23")</f>
        <v>23</v>
      </c>
      <c r="J3110" s="1" t="str">
        <f ca="1">IFERROR(__xludf.DUMMYFUNCTION("GOOGLETRANSLATE(Q3110,""en"",""pt"")"),"Pacote Tetra")</f>
        <v>Pacote Tetra</v>
      </c>
      <c r="K3110" s="3">
        <v>43847</v>
      </c>
      <c r="L3110" s="3">
        <v>43870</v>
      </c>
      <c r="M3110" s="1">
        <v>2</v>
      </c>
      <c r="N3110" s="1" t="s">
        <v>2976</v>
      </c>
      <c r="O3110" s="1" t="s">
        <v>15069</v>
      </c>
      <c r="P3110" s="1">
        <v>976</v>
      </c>
      <c r="Q3110" s="1" t="s">
        <v>13987</v>
      </c>
      <c r="R3110">
        <f t="shared" ca="1" si="48"/>
        <v>1</v>
      </c>
      <c r="S3110">
        <f t="shared" ca="1" si="48"/>
        <v>0</v>
      </c>
    </row>
    <row r="3111" spans="1:19" ht="13.2">
      <c r="A3111" s="1" t="s">
        <v>15071</v>
      </c>
      <c r="B3111" s="1">
        <v>41</v>
      </c>
      <c r="C3111" s="1" t="str">
        <f ca="1">IFERROR(__xludf.DUMMYFUNCTION("GOOGLETRANSLATE(D3111,""en"",""pt"")"),"Médio")</f>
        <v>Médio</v>
      </c>
      <c r="D3111" s="3">
        <v>44543</v>
      </c>
      <c r="E3111" s="1">
        <v>5</v>
      </c>
      <c r="F3111" s="2" t="str">
        <f ca="1">IFERROR(__xludf.DUMMYFUNCTION("GOOGLETRANSLATE(I3111,""en"",""pt"")"),"Sorvete")</f>
        <v>Sorvete</v>
      </c>
      <c r="G3111" s="1" t="s">
        <v>15072</v>
      </c>
      <c r="H3111" s="1" t="s">
        <v>13118</v>
      </c>
      <c r="I3111" s="1" t="str">
        <f ca="1">IFERROR(__xludf.DUMMYFUNCTION("GOOGLETRANSLATE(O3111,""en"",""pt"")"),"28")</f>
        <v>28</v>
      </c>
      <c r="J3111" s="1" t="str">
        <f ca="1">IFERROR(__xludf.DUMMYFUNCTION("GOOGLETRANSLATE(Q3111,""en"",""pt"")"),"Congeladas")</f>
        <v>Congeladas</v>
      </c>
      <c r="K3111" s="3">
        <v>44525</v>
      </c>
      <c r="L3111" s="3">
        <v>44553</v>
      </c>
      <c r="M3111" s="1">
        <v>443</v>
      </c>
      <c r="N3111" s="1" t="s">
        <v>15073</v>
      </c>
      <c r="O3111" s="1" t="s">
        <v>15074</v>
      </c>
      <c r="P3111" s="1">
        <v>127</v>
      </c>
      <c r="Q3111" s="1" t="s">
        <v>15075</v>
      </c>
      <c r="R3111">
        <f t="shared" ca="1" si="48"/>
        <v>1</v>
      </c>
      <c r="S3111">
        <f t="shared" ca="1" si="48"/>
        <v>0</v>
      </c>
    </row>
    <row r="3112" spans="1:19" ht="13.2">
      <c r="A3112" s="1" t="s">
        <v>15076</v>
      </c>
      <c r="B3112" s="1">
        <v>68</v>
      </c>
      <c r="C3112" s="1" t="str">
        <f ca="1">IFERROR(__xludf.DUMMYFUNCTION("GOOGLETRANSLATE(D3112,""en"",""pt"")"),"Pequeno")</f>
        <v>Pequeno</v>
      </c>
      <c r="D3112" s="3">
        <v>44213</v>
      </c>
      <c r="E3112" s="1">
        <v>7</v>
      </c>
      <c r="F3112" s="2" t="str">
        <f ca="1">IFERROR(__xludf.DUMMYFUNCTION("GOOGLETRANSLATE(I3112,""en"",""pt"")"),"Lassi")</f>
        <v>Lassi</v>
      </c>
      <c r="G3112" s="1" t="s">
        <v>15077</v>
      </c>
      <c r="H3112" s="1" t="s">
        <v>9734</v>
      </c>
      <c r="I3112" s="1" t="str">
        <f ca="1">IFERROR(__xludf.DUMMYFUNCTION("GOOGLETRANSLATE(O3112,""en"",""pt"")"),"12")</f>
        <v>12</v>
      </c>
      <c r="J3112" s="1" t="str">
        <f ca="1">IFERROR(__xludf.DUMMYFUNCTION("GOOGLETRANSLATE(Q3112,""en"",""pt"")"),"Refrigerado")</f>
        <v>Refrigerado</v>
      </c>
      <c r="K3112" s="3">
        <v>44195</v>
      </c>
      <c r="L3112" s="3">
        <v>44207</v>
      </c>
      <c r="M3112" s="1">
        <v>80</v>
      </c>
      <c r="N3112" s="1" t="s">
        <v>15078</v>
      </c>
      <c r="O3112" s="5">
        <v>2028955</v>
      </c>
      <c r="P3112" s="1">
        <v>129</v>
      </c>
      <c r="Q3112" s="1" t="s">
        <v>15079</v>
      </c>
      <c r="R3112">
        <f t="shared" ca="1" si="48"/>
        <v>0</v>
      </c>
      <c r="S3112">
        <f t="shared" ca="1" si="48"/>
        <v>1</v>
      </c>
    </row>
    <row r="3113" spans="1:19" ht="13.2">
      <c r="A3113" s="1" t="s">
        <v>15080</v>
      </c>
      <c r="B3113" s="1">
        <v>43</v>
      </c>
      <c r="C3113" s="1" t="str">
        <f ca="1">IFERROR(__xludf.DUMMYFUNCTION("GOOGLETRANSLATE(D3113,""en"",""pt"")"),"Pequeno")</f>
        <v>Pequeno</v>
      </c>
      <c r="D3113" s="3">
        <v>44355</v>
      </c>
      <c r="E3113" s="1">
        <v>6</v>
      </c>
      <c r="F3113" s="2" t="str">
        <f ca="1">IFERROR(__xludf.DUMMYFUNCTION("GOOGLETRANSLATE(I3113,""en"",""pt"")"),"Coalhada")</f>
        <v>Coalhada</v>
      </c>
      <c r="G3113" s="1" t="s">
        <v>8826</v>
      </c>
      <c r="H3113" s="6">
        <v>45348</v>
      </c>
      <c r="I3113" s="1" t="str">
        <f ca="1">IFERROR(__xludf.DUMMYFUNCTION("GOOGLETRANSLATE(O3113,""en"",""pt"")"),"7")</f>
        <v>7</v>
      </c>
      <c r="J3113" s="1" t="str">
        <f ca="1">IFERROR(__xludf.DUMMYFUNCTION("GOOGLETRANSLATE(Q3113,""en"",""pt"")"),"Refrigerado")</f>
        <v>Refrigerado</v>
      </c>
      <c r="K3113" s="3">
        <v>44324</v>
      </c>
      <c r="L3113" s="3">
        <v>44331</v>
      </c>
      <c r="M3113" s="1">
        <v>185</v>
      </c>
      <c r="N3113" s="1" t="s">
        <v>376</v>
      </c>
      <c r="O3113" s="5">
        <v>1007400</v>
      </c>
      <c r="P3113" s="1">
        <v>638</v>
      </c>
      <c r="Q3113" s="1" t="s">
        <v>11405</v>
      </c>
      <c r="R3113">
        <f t="shared" ca="1" si="48"/>
        <v>1</v>
      </c>
      <c r="S3113">
        <f t="shared" ca="1" si="48"/>
        <v>1</v>
      </c>
    </row>
    <row r="3114" spans="1:19" ht="13.2">
      <c r="A3114" s="1" t="s">
        <v>2268</v>
      </c>
      <c r="B3114" s="1">
        <v>93</v>
      </c>
      <c r="C3114" s="1" t="str">
        <f ca="1">IFERROR(__xludf.DUMMYFUNCTION("GOOGLETRANSLATE(D3114,""en"",""pt"")"),"Médio")</f>
        <v>Médio</v>
      </c>
      <c r="D3114" s="3">
        <v>43735</v>
      </c>
      <c r="E3114" s="1">
        <v>6</v>
      </c>
      <c r="F3114" s="2" t="str">
        <f ca="1">IFERROR(__xludf.DUMMYFUNCTION("GOOGLETRANSLATE(I3114,""en"",""pt"")"),"Coalhada")</f>
        <v>Coalhada</v>
      </c>
      <c r="G3114" s="1" t="s">
        <v>15081</v>
      </c>
      <c r="H3114" s="1" t="s">
        <v>2983</v>
      </c>
      <c r="I3114" s="1" t="str">
        <f ca="1">IFERROR(__xludf.DUMMYFUNCTION("GOOGLETRANSLATE(O3114,""en"",""pt"")"),"7")</f>
        <v>7</v>
      </c>
      <c r="J3114" s="1" t="str">
        <f ca="1">IFERROR(__xludf.DUMMYFUNCTION("GOOGLETRANSLATE(Q3114,""en"",""pt"")"),"Refrigerado")</f>
        <v>Refrigerado</v>
      </c>
      <c r="K3114" s="3">
        <v>43730</v>
      </c>
      <c r="L3114" s="3">
        <v>43737</v>
      </c>
      <c r="M3114" s="1">
        <v>48</v>
      </c>
      <c r="N3114" s="4">
        <v>45392</v>
      </c>
      <c r="O3114" s="1" t="s">
        <v>15082</v>
      </c>
      <c r="P3114" s="1">
        <v>816</v>
      </c>
      <c r="Q3114" s="1" t="s">
        <v>383</v>
      </c>
      <c r="R3114">
        <f t="shared" ca="1" si="48"/>
        <v>0</v>
      </c>
      <c r="S3114">
        <f t="shared" ca="1" si="48"/>
        <v>1</v>
      </c>
    </row>
    <row r="3115" spans="1:19" ht="13.2">
      <c r="A3115" s="1" t="s">
        <v>15083</v>
      </c>
      <c r="B3115" s="1">
        <v>31</v>
      </c>
      <c r="C3115" s="1" t="str">
        <f ca="1">IFERROR(__xludf.DUMMYFUNCTION("GOOGLETRANSLATE(D3115,""en"",""pt"")"),"Pequeno")</f>
        <v>Pequeno</v>
      </c>
      <c r="D3115" s="3">
        <v>43784</v>
      </c>
      <c r="E3115" s="1">
        <v>10</v>
      </c>
      <c r="F3115" s="2" t="str">
        <f ca="1">IFERROR(__xludf.DUMMYFUNCTION("GOOGLETRANSLATE(I3115,""en"",""pt"")"),"ghee")</f>
        <v>ghee</v>
      </c>
      <c r="G3115" s="1" t="s">
        <v>15084</v>
      </c>
      <c r="H3115" s="1" t="s">
        <v>15085</v>
      </c>
      <c r="I3115" s="1" t="str">
        <f ca="1">IFERROR(__xludf.DUMMYFUNCTION("GOOGLETRANSLATE(O3115,""en"",""pt"")"),"62")</f>
        <v>62</v>
      </c>
      <c r="J3115" s="1" t="str">
        <f ca="1">IFERROR(__xludf.DUMMYFUNCTION("GOOGLETRANSLATE(Q3115,""en"",""pt"")"),"Ambiente")</f>
        <v>Ambiente</v>
      </c>
      <c r="K3115" s="3">
        <v>43775</v>
      </c>
      <c r="L3115" s="3">
        <v>43837</v>
      </c>
      <c r="M3115" s="1">
        <v>33</v>
      </c>
      <c r="N3115" s="1" t="s">
        <v>5645</v>
      </c>
      <c r="O3115" s="1" t="s">
        <v>15086</v>
      </c>
      <c r="P3115" s="1">
        <v>213</v>
      </c>
      <c r="Q3115" s="1" t="s">
        <v>15087</v>
      </c>
      <c r="R3115">
        <f t="shared" ca="1" si="48"/>
        <v>0</v>
      </c>
      <c r="S3115">
        <f t="shared" ca="1" si="48"/>
        <v>0</v>
      </c>
    </row>
    <row r="3116" spans="1:19" ht="13.2">
      <c r="A3116" s="1" t="s">
        <v>10781</v>
      </c>
      <c r="B3116" s="1">
        <v>50</v>
      </c>
      <c r="C3116" s="1" t="str">
        <f ca="1">IFERROR(__xludf.DUMMYFUNCTION("GOOGLETRANSLATE(D3116,""en"",""pt"")"),"Pequeno")</f>
        <v>Pequeno</v>
      </c>
      <c r="D3116" s="3">
        <v>43967</v>
      </c>
      <c r="E3116" s="1">
        <v>7</v>
      </c>
      <c r="F3116" s="2" t="str">
        <f ca="1">IFERROR(__xludf.DUMMYFUNCTION("GOOGLETRANSLATE(I3116,""en"",""pt"")"),"Lassi")</f>
        <v>Lassi</v>
      </c>
      <c r="G3116" s="1" t="s">
        <v>15088</v>
      </c>
      <c r="H3116" s="1" t="s">
        <v>9629</v>
      </c>
      <c r="I3116" s="1" t="str">
        <f ca="1">IFERROR(__xludf.DUMMYFUNCTION("GOOGLETRANSLATE(O3116,""en"",""pt"")"),"18")</f>
        <v>18</v>
      </c>
      <c r="J3116" s="1" t="str">
        <f ca="1">IFERROR(__xludf.DUMMYFUNCTION("GOOGLETRANSLATE(Q3116,""en"",""pt"")"),"Refrigerado")</f>
        <v>Refrigerado</v>
      </c>
      <c r="K3116" s="3">
        <v>43933</v>
      </c>
      <c r="L3116" s="3">
        <v>43951</v>
      </c>
      <c r="M3116" s="1">
        <v>106</v>
      </c>
      <c r="N3116" s="1" t="s">
        <v>959</v>
      </c>
      <c r="O3116" s="1" t="s">
        <v>15089</v>
      </c>
      <c r="P3116" s="1">
        <v>59</v>
      </c>
      <c r="Q3116" s="1" t="s">
        <v>2629</v>
      </c>
      <c r="R3116">
        <f t="shared" ca="1" si="48"/>
        <v>0</v>
      </c>
      <c r="S3116">
        <f t="shared" ca="1" si="48"/>
        <v>1</v>
      </c>
    </row>
    <row r="3117" spans="1:19" ht="13.2">
      <c r="A3117" s="1" t="s">
        <v>15090</v>
      </c>
      <c r="B3117" s="1">
        <v>16</v>
      </c>
      <c r="C3117" s="1" t="str">
        <f ca="1">IFERROR(__xludf.DUMMYFUNCTION("GOOGLETRANSLATE(D3117,""en"",""pt"")"),"Médio")</f>
        <v>Médio</v>
      </c>
      <c r="D3117" s="3">
        <v>44443</v>
      </c>
      <c r="E3117" s="1">
        <v>3</v>
      </c>
      <c r="F3117" s="2" t="str">
        <f ca="1">IFERROR(__xludf.DUMMYFUNCTION("GOOGLETRANSLATE(I3117,""en"",""pt"")"),"Queijo")</f>
        <v>Queijo</v>
      </c>
      <c r="G3117" s="1" t="s">
        <v>15091</v>
      </c>
      <c r="H3117" s="1" t="s">
        <v>15092</v>
      </c>
      <c r="I3117" s="1" t="str">
        <f ca="1">IFERROR(__xludf.DUMMYFUNCTION("GOOGLETRANSLATE(O3117,""en"",""pt"")"),"57")</f>
        <v>57</v>
      </c>
      <c r="J3117" s="1" t="str">
        <f ca="1">IFERROR(__xludf.DUMMYFUNCTION("GOOGLETRANSLATE(Q3117,""en"",""pt"")"),"Refrigerado")</f>
        <v>Refrigerado</v>
      </c>
      <c r="K3117" s="3">
        <v>44409</v>
      </c>
      <c r="L3117" s="3">
        <v>44466</v>
      </c>
      <c r="M3117" s="1">
        <v>495</v>
      </c>
      <c r="N3117" s="1" t="s">
        <v>6241</v>
      </c>
      <c r="O3117" s="1" t="s">
        <v>15093</v>
      </c>
      <c r="P3117" s="1">
        <v>329</v>
      </c>
      <c r="Q3117" s="1" t="s">
        <v>4435</v>
      </c>
      <c r="R3117">
        <f t="shared" ca="1" si="48"/>
        <v>0</v>
      </c>
      <c r="S3117">
        <f t="shared" ca="1" si="48"/>
        <v>1</v>
      </c>
    </row>
    <row r="3118" spans="1:19" ht="13.2">
      <c r="A3118" s="1" t="s">
        <v>15094</v>
      </c>
      <c r="B3118" s="1">
        <v>62</v>
      </c>
      <c r="C3118" s="1" t="str">
        <f ca="1">IFERROR(__xludf.DUMMYFUNCTION("GOOGLETRANSLATE(D3118,""en"",""pt"")"),"Médio")</f>
        <v>Médio</v>
      </c>
      <c r="D3118" s="3">
        <v>44359</v>
      </c>
      <c r="E3118" s="1">
        <v>10</v>
      </c>
      <c r="F3118" s="2" t="str">
        <f ca="1">IFERROR(__xludf.DUMMYFUNCTION("GOOGLETRANSLATE(I3118,""en"",""pt"")"),"ghee")</f>
        <v>ghee</v>
      </c>
      <c r="G3118" s="1" t="s">
        <v>15095</v>
      </c>
      <c r="H3118" s="1" t="s">
        <v>834</v>
      </c>
      <c r="I3118" s="1" t="str">
        <f ca="1">IFERROR(__xludf.DUMMYFUNCTION("GOOGLETRANSLATE(O3118,""en"",""pt"")"),"148")</f>
        <v>148</v>
      </c>
      <c r="J3118" s="1" t="str">
        <f ca="1">IFERROR(__xludf.DUMMYFUNCTION("GOOGLETRANSLATE(Q3118,""en"",""pt"")"),"Ambiente")</f>
        <v>Ambiente</v>
      </c>
      <c r="K3118" s="3">
        <v>44322</v>
      </c>
      <c r="L3118" s="3">
        <v>44470</v>
      </c>
      <c r="M3118" s="1">
        <v>261</v>
      </c>
      <c r="N3118" s="1" t="s">
        <v>15096</v>
      </c>
      <c r="O3118" s="1" t="s">
        <v>15097</v>
      </c>
      <c r="P3118" s="1">
        <v>327</v>
      </c>
      <c r="Q3118" s="1" t="s">
        <v>3851</v>
      </c>
      <c r="R3118">
        <f t="shared" ca="1" si="48"/>
        <v>1</v>
      </c>
      <c r="S3118">
        <f t="shared" ca="1" si="48"/>
        <v>0</v>
      </c>
    </row>
    <row r="3119" spans="1:19" ht="13.2">
      <c r="A3119" s="1" t="s">
        <v>8638</v>
      </c>
      <c r="B3119" s="1">
        <v>89</v>
      </c>
      <c r="C3119" s="1" t="str">
        <f ca="1">IFERROR(__xludf.DUMMYFUNCTION("GOOGLETRANSLATE(D3119,""en"",""pt"")"),"Pequeno")</f>
        <v>Pequeno</v>
      </c>
      <c r="D3119" s="3">
        <v>44653</v>
      </c>
      <c r="E3119" s="1">
        <v>5</v>
      </c>
      <c r="F3119" s="2" t="str">
        <f ca="1">IFERROR(__xludf.DUMMYFUNCTION("GOOGLETRANSLATE(I3119,""en"",""pt"")"),"Sorvete")</f>
        <v>Sorvete</v>
      </c>
      <c r="G3119" s="1" t="s">
        <v>15098</v>
      </c>
      <c r="H3119" s="1" t="s">
        <v>875</v>
      </c>
      <c r="I3119" s="1" t="str">
        <f ca="1">IFERROR(__xludf.DUMMYFUNCTION("GOOGLETRANSLATE(O3119,""en"",""pt"")"),"24")</f>
        <v>24</v>
      </c>
      <c r="J3119" s="1" t="str">
        <f ca="1">IFERROR(__xludf.DUMMYFUNCTION("GOOGLETRANSLATE(Q3119,""en"",""pt"")"),"Congeladas")</f>
        <v>Congeladas</v>
      </c>
      <c r="K3119" s="3">
        <v>44640</v>
      </c>
      <c r="L3119" s="3">
        <v>44664</v>
      </c>
      <c r="M3119" s="1">
        <v>25</v>
      </c>
      <c r="N3119" s="1" t="s">
        <v>8484</v>
      </c>
      <c r="O3119" s="1" t="s">
        <v>15099</v>
      </c>
      <c r="P3119" s="1">
        <v>120</v>
      </c>
      <c r="Q3119" s="1" t="s">
        <v>15100</v>
      </c>
      <c r="R3119">
        <f t="shared" ca="1" si="48"/>
        <v>1</v>
      </c>
      <c r="S3119">
        <f t="shared" ca="1" si="48"/>
        <v>0</v>
      </c>
    </row>
    <row r="3120" spans="1:19" ht="13.2">
      <c r="A3120" s="1" t="s">
        <v>15101</v>
      </c>
      <c r="B3120" s="1">
        <v>70</v>
      </c>
      <c r="C3120" s="1" t="str">
        <f ca="1">IFERROR(__xludf.DUMMYFUNCTION("GOOGLETRANSLATE(D3120,""en"",""pt"")"),"Médio")</f>
        <v>Médio</v>
      </c>
      <c r="D3120" s="3">
        <v>44351</v>
      </c>
      <c r="E3120" s="1">
        <v>7</v>
      </c>
      <c r="F3120" s="2" t="str">
        <f ca="1">IFERROR(__xludf.DUMMYFUNCTION("GOOGLETRANSLATE(I3120,""en"",""pt"")"),"Lassi")</f>
        <v>Lassi</v>
      </c>
      <c r="G3120" s="1" t="s">
        <v>15102</v>
      </c>
      <c r="H3120" s="1" t="s">
        <v>5358</v>
      </c>
      <c r="I3120" s="1" t="str">
        <f ca="1">IFERROR(__xludf.DUMMYFUNCTION("GOOGLETRANSLATE(O3120,""en"",""pt"")"),"13")</f>
        <v>13</v>
      </c>
      <c r="J3120" s="1" t="str">
        <f ca="1">IFERROR(__xludf.DUMMYFUNCTION("GOOGLETRANSLATE(Q3120,""en"",""pt"")"),"Refrigerado")</f>
        <v>Refrigerado</v>
      </c>
      <c r="K3120" s="3">
        <v>44332</v>
      </c>
      <c r="L3120" s="3">
        <v>44345</v>
      </c>
      <c r="M3120" s="1">
        <v>360</v>
      </c>
      <c r="N3120" s="1" t="s">
        <v>15103</v>
      </c>
      <c r="O3120" s="1" t="s">
        <v>15104</v>
      </c>
      <c r="P3120" s="1">
        <v>606</v>
      </c>
      <c r="Q3120" s="1" t="s">
        <v>15105</v>
      </c>
      <c r="R3120">
        <f t="shared" ca="1" si="48"/>
        <v>0</v>
      </c>
      <c r="S3120">
        <f t="shared" ca="1" si="48"/>
        <v>0</v>
      </c>
    </row>
    <row r="3121" spans="1:19" ht="13.2">
      <c r="A3121" s="1" t="s">
        <v>5586</v>
      </c>
      <c r="B3121" s="1">
        <v>73</v>
      </c>
      <c r="C3121" s="1" t="str">
        <f ca="1">IFERROR(__xludf.DUMMYFUNCTION("GOOGLETRANSLATE(D3121,""en"",""pt"")"),"Médio")</f>
        <v>Médio</v>
      </c>
      <c r="D3121" s="3">
        <v>44431</v>
      </c>
      <c r="E3121" s="1">
        <v>6</v>
      </c>
      <c r="F3121" s="2" t="str">
        <f ca="1">IFERROR(__xludf.DUMMYFUNCTION("GOOGLETRANSLATE(I3121,""en"",""pt"")"),"Coalhada")</f>
        <v>Coalhada</v>
      </c>
      <c r="G3121" s="1" t="s">
        <v>15106</v>
      </c>
      <c r="H3121" s="1" t="s">
        <v>9688</v>
      </c>
      <c r="I3121" s="1" t="str">
        <f ca="1">IFERROR(__xludf.DUMMYFUNCTION("GOOGLETRANSLATE(O3121,""en"",""pt"")"),"6")</f>
        <v>6</v>
      </c>
      <c r="J3121" s="1" t="str">
        <f ca="1">IFERROR(__xludf.DUMMYFUNCTION("GOOGLETRANSLATE(Q3121,""en"",""pt"")"),"Refrigerado")</f>
        <v>Refrigerado</v>
      </c>
      <c r="K3121" s="3">
        <v>44403</v>
      </c>
      <c r="L3121" s="3">
        <v>44409</v>
      </c>
      <c r="M3121" s="1">
        <v>282</v>
      </c>
      <c r="N3121" s="1" t="s">
        <v>12124</v>
      </c>
      <c r="O3121" s="1" t="s">
        <v>15107</v>
      </c>
      <c r="P3121" s="1">
        <v>307</v>
      </c>
      <c r="Q3121" s="1" t="s">
        <v>15108</v>
      </c>
      <c r="R3121">
        <f t="shared" ca="1" si="48"/>
        <v>1</v>
      </c>
      <c r="S3121">
        <f t="shared" ca="1" si="48"/>
        <v>1</v>
      </c>
    </row>
    <row r="3122" spans="1:19" ht="13.2">
      <c r="A3122" s="1" t="s">
        <v>15109</v>
      </c>
      <c r="B3122" s="1">
        <v>20</v>
      </c>
      <c r="C3122" s="1" t="str">
        <f ca="1">IFERROR(__xludf.DUMMYFUNCTION("GOOGLETRANSLATE(D3122,""en"",""pt"")"),"Pequeno")</f>
        <v>Pequeno</v>
      </c>
      <c r="D3122" s="3">
        <v>43717</v>
      </c>
      <c r="E3122" s="1">
        <v>3</v>
      </c>
      <c r="F3122" s="2" t="str">
        <f ca="1">IFERROR(__xludf.DUMMYFUNCTION("GOOGLETRANSLATE(I3122,""en"",""pt"")"),"Queijo")</f>
        <v>Queijo</v>
      </c>
      <c r="G3122" s="1" t="s">
        <v>15110</v>
      </c>
      <c r="H3122" s="1" t="s">
        <v>3771</v>
      </c>
      <c r="I3122" s="1" t="str">
        <f ca="1">IFERROR(__xludf.DUMMYFUNCTION("GOOGLETRANSLATE(O3122,""en"",""pt"")"),"52")</f>
        <v>52</v>
      </c>
      <c r="J3122" s="1" t="str">
        <f ca="1">IFERROR(__xludf.DUMMYFUNCTION("GOOGLETRANSLATE(Q3122,""en"",""pt"")"),"Refrigerado")</f>
        <v>Refrigerado</v>
      </c>
      <c r="K3122" s="3">
        <v>43705</v>
      </c>
      <c r="L3122" s="3">
        <v>43757</v>
      </c>
      <c r="M3122" s="1">
        <v>275</v>
      </c>
      <c r="N3122" s="1" t="s">
        <v>15111</v>
      </c>
      <c r="O3122" s="1" t="s">
        <v>15112</v>
      </c>
      <c r="P3122" s="1">
        <v>47</v>
      </c>
      <c r="Q3122" s="1" t="s">
        <v>15113</v>
      </c>
      <c r="R3122">
        <f t="shared" ca="1" si="48"/>
        <v>1</v>
      </c>
      <c r="S3122">
        <f t="shared" ca="1" si="48"/>
        <v>0</v>
      </c>
    </row>
    <row r="3123" spans="1:19" ht="13.2">
      <c r="A3123" s="1" t="s">
        <v>15114</v>
      </c>
      <c r="B3123" s="1">
        <v>56</v>
      </c>
      <c r="C3123" s="1" t="str">
        <f ca="1">IFERROR(__xludf.DUMMYFUNCTION("GOOGLETRANSLATE(D3123,""en"",""pt"")"),"Médio")</f>
        <v>Médio</v>
      </c>
      <c r="D3123" s="3">
        <v>43987</v>
      </c>
      <c r="E3123" s="1">
        <v>9</v>
      </c>
      <c r="F3123" s="2" t="str">
        <f ca="1">IFERROR(__xludf.DUMMYFUNCTION("GOOGLETRANSLATE(I3123,""en"",""pt"")"),"Painel")</f>
        <v>Painel</v>
      </c>
      <c r="G3123" s="1" t="s">
        <v>15115</v>
      </c>
      <c r="H3123" s="1" t="s">
        <v>12059</v>
      </c>
      <c r="I3123" s="1" t="str">
        <f ca="1">IFERROR(__xludf.DUMMYFUNCTION("GOOGLETRANSLATE(O3123,""en"",""pt"")"),"9")</f>
        <v>9</v>
      </c>
      <c r="J3123" s="1" t="str">
        <f ca="1">IFERROR(__xludf.DUMMYFUNCTION("GOOGLETRANSLATE(Q3123,""en"",""pt"")"),"Refrigerado")</f>
        <v>Refrigerado</v>
      </c>
      <c r="K3123" s="3">
        <v>43938</v>
      </c>
      <c r="L3123" s="3">
        <v>43947</v>
      </c>
      <c r="M3123" s="1">
        <v>384</v>
      </c>
      <c r="N3123" s="1" t="s">
        <v>15116</v>
      </c>
      <c r="O3123" s="1" t="s">
        <v>15117</v>
      </c>
      <c r="P3123" s="1">
        <v>116</v>
      </c>
      <c r="Q3123" s="1" t="s">
        <v>476</v>
      </c>
      <c r="R3123">
        <f t="shared" ca="1" si="48"/>
        <v>1</v>
      </c>
      <c r="S3123">
        <f t="shared" ca="1" si="48"/>
        <v>1</v>
      </c>
    </row>
    <row r="3124" spans="1:19" ht="13.2">
      <c r="A3124" s="1" t="s">
        <v>15118</v>
      </c>
      <c r="B3124" s="1">
        <v>71</v>
      </c>
      <c r="C3124" s="1" t="str">
        <f ca="1">IFERROR(__xludf.DUMMYFUNCTION("GOOGLETRANSLATE(D3124,""en"",""pt"")"),"Médio")</f>
        <v>Médio</v>
      </c>
      <c r="D3124" s="3">
        <v>43466</v>
      </c>
      <c r="E3124" s="1">
        <v>5</v>
      </c>
      <c r="F3124" s="2" t="str">
        <f ca="1">IFERROR(__xludf.DUMMYFUNCTION("GOOGLETRANSLATE(I3124,""en"",""pt"")"),"Sorvete")</f>
        <v>Sorvete</v>
      </c>
      <c r="G3124" s="1" t="s">
        <v>15119</v>
      </c>
      <c r="H3124" s="1" t="s">
        <v>10726</v>
      </c>
      <c r="I3124" s="1" t="str">
        <f ca="1">IFERROR(__xludf.DUMMYFUNCTION("GOOGLETRANSLATE(O3124,""en"",""pt"")"),"30")</f>
        <v>30</v>
      </c>
      <c r="J3124" s="1" t="str">
        <f ca="1">IFERROR(__xludf.DUMMYFUNCTION("GOOGLETRANSLATE(Q3124,""en"",""pt"")"),"Congeladas")</f>
        <v>Congeladas</v>
      </c>
      <c r="K3124" s="3">
        <v>43441</v>
      </c>
      <c r="L3124" s="3">
        <v>43471</v>
      </c>
      <c r="M3124" s="1">
        <v>116</v>
      </c>
      <c r="N3124" s="1" t="s">
        <v>15120</v>
      </c>
      <c r="O3124" s="1" t="s">
        <v>15121</v>
      </c>
      <c r="P3124" s="1">
        <v>239</v>
      </c>
      <c r="Q3124" s="1" t="s">
        <v>11</v>
      </c>
      <c r="R3124">
        <f t="shared" ca="1" si="48"/>
        <v>0</v>
      </c>
      <c r="S3124">
        <f t="shared" ca="1" si="48"/>
        <v>1</v>
      </c>
    </row>
    <row r="3125" spans="1:19" ht="13.2">
      <c r="A3125" s="1" t="s">
        <v>15122</v>
      </c>
      <c r="B3125" s="1">
        <v>28</v>
      </c>
      <c r="C3125" s="1" t="str">
        <f ca="1">IFERROR(__xludf.DUMMYFUNCTION("GOOGLETRANSLATE(D3125,""en"",""pt"")"),"Pequeno")</f>
        <v>Pequeno</v>
      </c>
      <c r="D3125" s="3">
        <v>43658</v>
      </c>
      <c r="E3125" s="1">
        <v>8</v>
      </c>
      <c r="F3125" s="2" t="str">
        <f ca="1">IFERROR(__xludf.DUMMYFUNCTION("GOOGLETRANSLATE(I3125,""en"",""pt"")"),"Soro de leite coalhado")</f>
        <v>Soro de leite coalhado</v>
      </c>
      <c r="G3125" s="1" t="s">
        <v>15123</v>
      </c>
      <c r="H3125" s="1" t="s">
        <v>5173</v>
      </c>
      <c r="I3125" s="1" t="str">
        <f ca="1">IFERROR(__xludf.DUMMYFUNCTION("GOOGLETRANSLATE(O3125,""en"",""pt"")"),"12")</f>
        <v>12</v>
      </c>
      <c r="J3125" s="1" t="str">
        <f ca="1">IFERROR(__xludf.DUMMYFUNCTION("GOOGLETRANSLATE(Q3125,""en"",""pt"")"),"Refrigerado")</f>
        <v>Refrigerado</v>
      </c>
      <c r="K3125" s="3">
        <v>43630</v>
      </c>
      <c r="L3125" s="3">
        <v>43642</v>
      </c>
      <c r="M3125" s="1">
        <v>160</v>
      </c>
      <c r="N3125" s="6">
        <v>45396</v>
      </c>
      <c r="O3125" s="5">
        <v>126466</v>
      </c>
      <c r="P3125" s="1">
        <v>250</v>
      </c>
      <c r="Q3125" s="1" t="s">
        <v>1987</v>
      </c>
      <c r="R3125">
        <f t="shared" ca="1" si="48"/>
        <v>0</v>
      </c>
      <c r="S3125">
        <f t="shared" ca="1" si="48"/>
        <v>1</v>
      </c>
    </row>
    <row r="3126" spans="1:19" ht="13.2">
      <c r="A3126" s="1" t="s">
        <v>15124</v>
      </c>
      <c r="B3126" s="1">
        <v>22</v>
      </c>
      <c r="C3126" s="1" t="str">
        <f ca="1">IFERROR(__xludf.DUMMYFUNCTION("GOOGLETRANSLATE(D3126,""en"",""pt"")"),"Grande")</f>
        <v>Grande</v>
      </c>
      <c r="D3126" s="3">
        <v>44876</v>
      </c>
      <c r="E3126" s="1">
        <v>2</v>
      </c>
      <c r="F3126" s="2" t="str">
        <f ca="1">IFERROR(__xludf.DUMMYFUNCTION("GOOGLETRANSLATE(I3126,""en"",""pt"")"),"Manteiga")</f>
        <v>Manteiga</v>
      </c>
      <c r="G3126" s="1" t="s">
        <v>15125</v>
      </c>
      <c r="H3126" s="6">
        <v>45311</v>
      </c>
      <c r="I3126" s="1" t="str">
        <f ca="1">IFERROR(__xludf.DUMMYFUNCTION("GOOGLETRANSLATE(O3126,""en"",""pt"")"),"31")</f>
        <v>31</v>
      </c>
      <c r="J3126" s="1" t="str">
        <f ca="1">IFERROR(__xludf.DUMMYFUNCTION("GOOGLETRANSLATE(Q3126,""en"",""pt"")"),"Refrigerado")</f>
        <v>Refrigerado</v>
      </c>
      <c r="K3126" s="3">
        <v>44832</v>
      </c>
      <c r="L3126" s="3">
        <v>44863</v>
      </c>
      <c r="M3126" s="1">
        <v>86</v>
      </c>
      <c r="N3126" s="4">
        <v>45526</v>
      </c>
      <c r="O3126" s="5">
        <v>22129</v>
      </c>
      <c r="P3126" s="1">
        <v>609</v>
      </c>
      <c r="Q3126" s="1" t="s">
        <v>15126</v>
      </c>
      <c r="R3126">
        <f t="shared" ca="1" si="48"/>
        <v>0</v>
      </c>
      <c r="S3126">
        <f t="shared" ca="1" si="48"/>
        <v>0</v>
      </c>
    </row>
    <row r="3127" spans="1:19" ht="13.2">
      <c r="A3127" s="1" t="s">
        <v>15127</v>
      </c>
      <c r="B3127" s="1">
        <v>43</v>
      </c>
      <c r="C3127" s="1" t="str">
        <f ca="1">IFERROR(__xludf.DUMMYFUNCTION("GOOGLETRANSLATE(D3127,""en"",""pt"")"),"Pequeno")</f>
        <v>Pequeno</v>
      </c>
      <c r="D3127" s="3">
        <v>44324</v>
      </c>
      <c r="E3127" s="1">
        <v>8</v>
      </c>
      <c r="F3127" s="2" t="str">
        <f ca="1">IFERROR(__xludf.DUMMYFUNCTION("GOOGLETRANSLATE(I3127,""en"",""pt"")"),"Soro de leite coalhado")</f>
        <v>Soro de leite coalhado</v>
      </c>
      <c r="G3127" s="1" t="s">
        <v>15128</v>
      </c>
      <c r="H3127" s="1" t="s">
        <v>888</v>
      </c>
      <c r="I3127" s="1" t="str">
        <f ca="1">IFERROR(__xludf.DUMMYFUNCTION("GOOGLETRANSLATE(O3127,""en"",""pt"")"),"13")</f>
        <v>13</v>
      </c>
      <c r="J3127" s="1" t="str">
        <f ca="1">IFERROR(__xludf.DUMMYFUNCTION("GOOGLETRANSLATE(Q3127,""en"",""pt"")"),"Refrigerado")</f>
        <v>Refrigerado</v>
      </c>
      <c r="K3127" s="3">
        <v>44272</v>
      </c>
      <c r="L3127" s="3">
        <v>44285</v>
      </c>
      <c r="M3127" s="1">
        <v>81</v>
      </c>
      <c r="N3127" s="1" t="s">
        <v>15129</v>
      </c>
      <c r="O3127" s="1" t="s">
        <v>15130</v>
      </c>
      <c r="P3127" s="1">
        <v>726</v>
      </c>
      <c r="Q3127" s="1" t="s">
        <v>15131</v>
      </c>
      <c r="R3127">
        <f t="shared" ca="1" si="48"/>
        <v>1</v>
      </c>
      <c r="S3127">
        <f t="shared" ca="1" si="48"/>
        <v>0</v>
      </c>
    </row>
    <row r="3128" spans="1:19" ht="13.2">
      <c r="A3128" s="1" t="s">
        <v>15132</v>
      </c>
      <c r="B3128" s="1">
        <v>87</v>
      </c>
      <c r="C3128" s="1" t="str">
        <f ca="1">IFERROR(__xludf.DUMMYFUNCTION("GOOGLETRANSLATE(D3128,""en"",""pt"")"),"Grande")</f>
        <v>Grande</v>
      </c>
      <c r="D3128" s="3">
        <v>43729</v>
      </c>
      <c r="E3128" s="1">
        <v>6</v>
      </c>
      <c r="F3128" s="2" t="str">
        <f ca="1">IFERROR(__xludf.DUMMYFUNCTION("GOOGLETRANSLATE(I3128,""en"",""pt"")"),"Coalhada")</f>
        <v>Coalhada</v>
      </c>
      <c r="G3128" s="1" t="s">
        <v>15133</v>
      </c>
      <c r="H3128" s="1" t="s">
        <v>6470</v>
      </c>
      <c r="I3128" s="1" t="str">
        <f ca="1">IFERROR(__xludf.DUMMYFUNCTION("GOOGLETRANSLATE(O3128,""en"",""pt"")"),"6")</f>
        <v>6</v>
      </c>
      <c r="J3128" s="1" t="str">
        <f ca="1">IFERROR(__xludf.DUMMYFUNCTION("GOOGLETRANSLATE(Q3128,""en"",""pt"")"),"Refrigerado")</f>
        <v>Refrigerado</v>
      </c>
      <c r="K3128" s="3">
        <v>43725</v>
      </c>
      <c r="L3128" s="3">
        <v>43731</v>
      </c>
      <c r="M3128" s="1">
        <v>56</v>
      </c>
      <c r="N3128" s="1" t="s">
        <v>6364</v>
      </c>
      <c r="O3128" s="1" t="s">
        <v>15134</v>
      </c>
      <c r="P3128" s="1">
        <v>903</v>
      </c>
      <c r="Q3128" s="1" t="s">
        <v>15135</v>
      </c>
      <c r="R3128">
        <f t="shared" ca="1" si="48"/>
        <v>0</v>
      </c>
      <c r="S3128">
        <f t="shared" ca="1" si="48"/>
        <v>0</v>
      </c>
    </row>
    <row r="3129" spans="1:19" ht="13.2">
      <c r="A3129" s="1" t="s">
        <v>1978</v>
      </c>
      <c r="B3129" s="1">
        <v>73</v>
      </c>
      <c r="C3129" s="1" t="str">
        <f ca="1">IFERROR(__xludf.DUMMYFUNCTION("GOOGLETRANSLATE(D3129,""en"",""pt"")"),"Grande")</f>
        <v>Grande</v>
      </c>
      <c r="D3129" s="3">
        <v>43477</v>
      </c>
      <c r="E3129" s="1">
        <v>3</v>
      </c>
      <c r="F3129" s="2" t="str">
        <f ca="1">IFERROR(__xludf.DUMMYFUNCTION("GOOGLETRANSLATE(I3129,""en"",""pt"")"),"Queijo")</f>
        <v>Queijo</v>
      </c>
      <c r="G3129" s="1" t="s">
        <v>15136</v>
      </c>
      <c r="H3129" s="1" t="s">
        <v>15137</v>
      </c>
      <c r="I3129" s="1" t="str">
        <f ca="1">IFERROR(__xludf.DUMMYFUNCTION("GOOGLETRANSLATE(O3129,""en"",""pt"")"),"82")</f>
        <v>82</v>
      </c>
      <c r="J3129" s="1" t="str">
        <f ca="1">IFERROR(__xludf.DUMMYFUNCTION("GOOGLETRANSLATE(Q3129,""en"",""pt"")"),"Refrigerado")</f>
        <v>Refrigerado</v>
      </c>
      <c r="K3129" s="3">
        <v>43450</v>
      </c>
      <c r="L3129" s="3">
        <v>43532</v>
      </c>
      <c r="M3129" s="1">
        <v>99</v>
      </c>
      <c r="N3129" s="1" t="s">
        <v>3734</v>
      </c>
      <c r="O3129" s="1" t="s">
        <v>15138</v>
      </c>
      <c r="P3129" s="1">
        <v>38</v>
      </c>
      <c r="Q3129" s="1" t="s">
        <v>15139</v>
      </c>
      <c r="R3129">
        <f t="shared" ca="1" si="48"/>
        <v>1</v>
      </c>
      <c r="S3129">
        <f t="shared" ca="1" si="48"/>
        <v>1</v>
      </c>
    </row>
    <row r="3130" spans="1:19" ht="13.2">
      <c r="A3130" s="1" t="s">
        <v>15140</v>
      </c>
      <c r="B3130" s="1">
        <v>45</v>
      </c>
      <c r="C3130" s="1" t="str">
        <f ca="1">IFERROR(__xludf.DUMMYFUNCTION("GOOGLETRANSLATE(D3130,""en"",""pt"")"),"Médio")</f>
        <v>Médio</v>
      </c>
      <c r="D3130" s="3">
        <v>43620</v>
      </c>
      <c r="E3130" s="1">
        <v>8</v>
      </c>
      <c r="F3130" s="2" t="str">
        <f ca="1">IFERROR(__xludf.DUMMYFUNCTION("GOOGLETRANSLATE(I3130,""en"",""pt"")"),"Soro de leite coalhado")</f>
        <v>Soro de leite coalhado</v>
      </c>
      <c r="G3130" s="1" t="s">
        <v>15141</v>
      </c>
      <c r="H3130" s="1" t="s">
        <v>9570</v>
      </c>
      <c r="I3130" s="1" t="str">
        <f ca="1">IFERROR(__xludf.DUMMYFUNCTION("GOOGLETRANSLATE(O3130,""en"",""pt"")"),"11")</f>
        <v>11</v>
      </c>
      <c r="J3130" s="1" t="str">
        <f ca="1">IFERROR(__xludf.DUMMYFUNCTION("GOOGLETRANSLATE(Q3130,""en"",""pt"")"),"Refrigerado")</f>
        <v>Refrigerado</v>
      </c>
      <c r="K3130" s="3">
        <v>43593</v>
      </c>
      <c r="L3130" s="3">
        <v>43604</v>
      </c>
      <c r="M3130" s="1">
        <v>284</v>
      </c>
      <c r="N3130" s="1" t="s">
        <v>1514</v>
      </c>
      <c r="O3130" s="1" t="s">
        <v>15142</v>
      </c>
      <c r="P3130" s="1">
        <v>564</v>
      </c>
      <c r="Q3130" s="1" t="s">
        <v>3820</v>
      </c>
      <c r="R3130">
        <f t="shared" ca="1" si="48"/>
        <v>0</v>
      </c>
      <c r="S3130">
        <f t="shared" ca="1" si="48"/>
        <v>1</v>
      </c>
    </row>
    <row r="3131" spans="1:19" ht="13.2">
      <c r="A3131" s="1" t="s">
        <v>15143</v>
      </c>
      <c r="B3131" s="1">
        <v>38</v>
      </c>
      <c r="C3131" s="1" t="str">
        <f ca="1">IFERROR(__xludf.DUMMYFUNCTION("GOOGLETRANSLATE(D3131,""en"",""pt"")"),"Pequeno")</f>
        <v>Pequeno</v>
      </c>
      <c r="D3131" s="3">
        <v>44583</v>
      </c>
      <c r="E3131" s="1">
        <v>4</v>
      </c>
      <c r="F3131" s="2" t="str">
        <f ca="1">IFERROR(__xludf.DUMMYFUNCTION("GOOGLETRANSLATE(I3131,""en"",""pt"")"),"Iogurte")</f>
        <v>Iogurte</v>
      </c>
      <c r="G3131" s="1" t="s">
        <v>5607</v>
      </c>
      <c r="H3131" s="1" t="s">
        <v>10670</v>
      </c>
      <c r="I3131" s="1" t="str">
        <f ca="1">IFERROR(__xludf.DUMMYFUNCTION("GOOGLETRANSLATE(O3131,""en"",""pt"")"),"28")</f>
        <v>28</v>
      </c>
      <c r="J3131" s="1" t="str">
        <f ca="1">IFERROR(__xludf.DUMMYFUNCTION("GOOGLETRANSLATE(Q3131,""en"",""pt"")"),"Congeladas")</f>
        <v>Congeladas</v>
      </c>
      <c r="K3131" s="3">
        <v>44535</v>
      </c>
      <c r="L3131" s="3">
        <v>44563</v>
      </c>
      <c r="M3131" s="1">
        <v>144</v>
      </c>
      <c r="N3131" s="1" t="s">
        <v>15144</v>
      </c>
      <c r="O3131" s="1" t="s">
        <v>15145</v>
      </c>
      <c r="P3131" s="1">
        <v>473</v>
      </c>
      <c r="Q3131" s="1" t="s">
        <v>15146</v>
      </c>
      <c r="R3131">
        <f t="shared" ca="1" si="48"/>
        <v>0</v>
      </c>
      <c r="S3131">
        <f t="shared" ca="1" si="48"/>
        <v>0</v>
      </c>
    </row>
    <row r="3132" spans="1:19" ht="13.2">
      <c r="A3132" s="1" t="s">
        <v>15147</v>
      </c>
      <c r="B3132" s="1">
        <v>13</v>
      </c>
      <c r="C3132" s="1" t="str">
        <f ca="1">IFERROR(__xludf.DUMMYFUNCTION("GOOGLETRANSLATE(D3132,""en"",""pt"")"),"Grande")</f>
        <v>Grande</v>
      </c>
      <c r="D3132" s="3">
        <v>43938</v>
      </c>
      <c r="E3132" s="1">
        <v>6</v>
      </c>
      <c r="F3132" s="2" t="str">
        <f ca="1">IFERROR(__xludf.DUMMYFUNCTION("GOOGLETRANSLATE(I3132,""en"",""pt"")"),"Coalhada")</f>
        <v>Coalhada</v>
      </c>
      <c r="G3132" s="1" t="s">
        <v>15148</v>
      </c>
      <c r="H3132" s="1" t="s">
        <v>15149</v>
      </c>
      <c r="I3132" s="1" t="str">
        <f ca="1">IFERROR(__xludf.DUMMYFUNCTION("GOOGLETRANSLATE(O3132,""en"",""pt"")"),"5")</f>
        <v>5</v>
      </c>
      <c r="J3132" s="1" t="str">
        <f ca="1">IFERROR(__xludf.DUMMYFUNCTION("GOOGLETRANSLATE(Q3132,""en"",""pt"")"),"Refrigerado")</f>
        <v>Refrigerado</v>
      </c>
      <c r="K3132" s="3">
        <v>43889</v>
      </c>
      <c r="L3132" s="3">
        <v>43894</v>
      </c>
      <c r="M3132" s="1">
        <v>526</v>
      </c>
      <c r="N3132" s="1" t="s">
        <v>15150</v>
      </c>
      <c r="O3132" s="1" t="s">
        <v>15151</v>
      </c>
      <c r="P3132" s="1">
        <v>409</v>
      </c>
      <c r="Q3132" s="1" t="s">
        <v>3454</v>
      </c>
      <c r="R3132">
        <f t="shared" ca="1" si="48"/>
        <v>0</v>
      </c>
      <c r="S3132">
        <f t="shared" ca="1" si="48"/>
        <v>0</v>
      </c>
    </row>
    <row r="3133" spans="1:19" ht="13.2">
      <c r="A3133" s="1" t="s">
        <v>15152</v>
      </c>
      <c r="B3133" s="1">
        <v>78</v>
      </c>
      <c r="C3133" s="1" t="str">
        <f ca="1">IFERROR(__xludf.DUMMYFUNCTION("GOOGLETRANSLATE(D3133,""en"",""pt"")"),"Pequeno")</f>
        <v>Pequeno</v>
      </c>
      <c r="D3133" s="3">
        <v>44509</v>
      </c>
      <c r="E3133" s="1">
        <v>2</v>
      </c>
      <c r="F3133" s="2" t="str">
        <f ca="1">IFERROR(__xludf.DUMMYFUNCTION("GOOGLETRANSLATE(I3133,""en"",""pt"")"),"Manteiga")</f>
        <v>Manteiga</v>
      </c>
      <c r="G3133" s="1" t="s">
        <v>15153</v>
      </c>
      <c r="H3133" s="1" t="s">
        <v>11850</v>
      </c>
      <c r="I3133" s="1" t="str">
        <f ca="1">IFERROR(__xludf.DUMMYFUNCTION("GOOGLETRANSLATE(O3133,""en"",""pt"")"),"33")</f>
        <v>33</v>
      </c>
      <c r="J3133" s="1" t="str">
        <f ca="1">IFERROR(__xludf.DUMMYFUNCTION("GOOGLETRANSLATE(Q3133,""en"",""pt"")"),"Congeladas")</f>
        <v>Congeladas</v>
      </c>
      <c r="K3133" s="3">
        <v>44489</v>
      </c>
      <c r="L3133" s="3">
        <v>44522</v>
      </c>
      <c r="M3133" s="1">
        <v>185</v>
      </c>
      <c r="N3133" s="1" t="s">
        <v>2269</v>
      </c>
      <c r="O3133" s="1" t="s">
        <v>15154</v>
      </c>
      <c r="P3133" s="1">
        <v>20</v>
      </c>
      <c r="Q3133" s="1" t="s">
        <v>5486</v>
      </c>
      <c r="R3133">
        <f t="shared" ca="1" si="48"/>
        <v>0</v>
      </c>
      <c r="S3133">
        <f t="shared" ca="1" si="48"/>
        <v>1</v>
      </c>
    </row>
    <row r="3134" spans="1:19" ht="13.2">
      <c r="A3134" s="1" t="s">
        <v>15155</v>
      </c>
      <c r="B3134" s="1">
        <v>53</v>
      </c>
      <c r="C3134" s="1" t="str">
        <f ca="1">IFERROR(__xludf.DUMMYFUNCTION("GOOGLETRANSLATE(D3134,""en"",""pt"")"),"Pequeno")</f>
        <v>Pequeno</v>
      </c>
      <c r="D3134" s="3">
        <v>44318</v>
      </c>
      <c r="E3134" s="1">
        <v>7</v>
      </c>
      <c r="F3134" s="2" t="str">
        <f ca="1">IFERROR(__xludf.DUMMYFUNCTION("GOOGLETRANSLATE(I3134,""en"",""pt"")"),"Lassi")</f>
        <v>Lassi</v>
      </c>
      <c r="G3134" s="1" t="s">
        <v>15156</v>
      </c>
      <c r="H3134" s="6">
        <v>45361</v>
      </c>
      <c r="I3134" s="1" t="str">
        <f ca="1">IFERROR(__xludf.DUMMYFUNCTION("GOOGLETRANSLATE(O3134,""en"",""pt"")"),"14")</f>
        <v>14</v>
      </c>
      <c r="J3134" s="1" t="str">
        <f ca="1">IFERROR(__xludf.DUMMYFUNCTION("GOOGLETRANSLATE(Q3134,""en"",""pt"")"),"Refrigerado")</f>
        <v>Refrigerado</v>
      </c>
      <c r="K3134" s="3">
        <v>44293</v>
      </c>
      <c r="L3134" s="3">
        <v>44307</v>
      </c>
      <c r="M3134" s="1">
        <v>10</v>
      </c>
      <c r="N3134" s="1" t="s">
        <v>15157</v>
      </c>
      <c r="O3134" s="1" t="s">
        <v>15158</v>
      </c>
      <c r="P3134" s="1">
        <v>27</v>
      </c>
      <c r="Q3134" s="1" t="s">
        <v>9989</v>
      </c>
      <c r="R3134">
        <f t="shared" ca="1" si="48"/>
        <v>1</v>
      </c>
      <c r="S3134">
        <f t="shared" ca="1" si="48"/>
        <v>1</v>
      </c>
    </row>
    <row r="3135" spans="1:19" ht="13.2">
      <c r="A3135" s="1" t="s">
        <v>15159</v>
      </c>
      <c r="B3135" s="1">
        <v>27</v>
      </c>
      <c r="C3135" s="1" t="str">
        <f ca="1">IFERROR(__xludf.DUMMYFUNCTION("GOOGLETRANSLATE(D3135,""en"",""pt"")"),"Pequeno")</f>
        <v>Pequeno</v>
      </c>
      <c r="D3135" s="3">
        <v>44568</v>
      </c>
      <c r="E3135" s="1">
        <v>8</v>
      </c>
      <c r="F3135" s="2" t="str">
        <f ca="1">IFERROR(__xludf.DUMMYFUNCTION("GOOGLETRANSLATE(I3135,""en"",""pt"")"),"Soro de leite coalhado")</f>
        <v>Soro de leite coalhado</v>
      </c>
      <c r="G3135" s="1" t="s">
        <v>15160</v>
      </c>
      <c r="H3135" s="1" t="s">
        <v>8157</v>
      </c>
      <c r="I3135" s="1" t="str">
        <f ca="1">IFERROR(__xludf.DUMMYFUNCTION("GOOGLETRANSLATE(O3135,""en"",""pt"")"),"11")</f>
        <v>11</v>
      </c>
      <c r="J3135" s="1" t="str">
        <f ca="1">IFERROR(__xludf.DUMMYFUNCTION("GOOGLETRANSLATE(Q3135,""en"",""pt"")"),"Refrigerado")</f>
        <v>Refrigerado</v>
      </c>
      <c r="K3135" s="3">
        <v>44524</v>
      </c>
      <c r="L3135" s="3">
        <v>44535</v>
      </c>
      <c r="M3135" s="1">
        <v>604</v>
      </c>
      <c r="N3135" s="1" t="s">
        <v>14772</v>
      </c>
      <c r="O3135" s="1" t="s">
        <v>15161</v>
      </c>
      <c r="P3135" s="1">
        <v>227</v>
      </c>
      <c r="Q3135" s="1" t="s">
        <v>15162</v>
      </c>
      <c r="R3135">
        <f t="shared" ca="1" si="48"/>
        <v>0</v>
      </c>
      <c r="S3135">
        <f t="shared" ca="1" si="48"/>
        <v>0</v>
      </c>
    </row>
    <row r="3136" spans="1:19" ht="13.2">
      <c r="A3136" s="1" t="s">
        <v>15163</v>
      </c>
      <c r="B3136" s="1">
        <v>29</v>
      </c>
      <c r="C3136" s="1" t="str">
        <f ca="1">IFERROR(__xludf.DUMMYFUNCTION("GOOGLETRANSLATE(D3136,""en"",""pt"")"),"Grande")</f>
        <v>Grande</v>
      </c>
      <c r="D3136" s="3">
        <v>43659</v>
      </c>
      <c r="E3136" s="1">
        <v>2</v>
      </c>
      <c r="F3136" s="2" t="str">
        <f ca="1">IFERROR(__xludf.DUMMYFUNCTION("GOOGLETRANSLATE(I3136,""en"",""pt"")"),"Manteiga")</f>
        <v>Manteiga</v>
      </c>
      <c r="G3136" s="1" t="s">
        <v>15164</v>
      </c>
      <c r="H3136" s="1" t="s">
        <v>15165</v>
      </c>
      <c r="I3136" s="1" t="str">
        <f ca="1">IFERROR(__xludf.DUMMYFUNCTION("GOOGLETRANSLATE(O3136,""en"",""pt"")"),"35")</f>
        <v>35</v>
      </c>
      <c r="J3136" s="1" t="str">
        <f ca="1">IFERROR(__xludf.DUMMYFUNCTION("GOOGLETRANSLATE(Q3136,""en"",""pt"")"),"Congeladas")</f>
        <v>Congeladas</v>
      </c>
      <c r="K3136" s="3">
        <v>43615</v>
      </c>
      <c r="L3136" s="3">
        <v>43650</v>
      </c>
      <c r="M3136" s="1">
        <v>67</v>
      </c>
      <c r="N3136" s="1" t="s">
        <v>2747</v>
      </c>
      <c r="O3136" s="7">
        <v>1338647</v>
      </c>
      <c r="P3136" s="1">
        <v>18</v>
      </c>
      <c r="Q3136" s="1" t="s">
        <v>5422</v>
      </c>
      <c r="R3136">
        <f t="shared" ca="1" si="48"/>
        <v>1</v>
      </c>
      <c r="S3136">
        <f t="shared" ca="1" si="48"/>
        <v>0</v>
      </c>
    </row>
    <row r="3137" spans="1:19" ht="13.2">
      <c r="A3137" s="1" t="s">
        <v>15166</v>
      </c>
      <c r="B3137" s="1">
        <v>98</v>
      </c>
      <c r="C3137" s="1" t="str">
        <f ca="1">IFERROR(__xludf.DUMMYFUNCTION("GOOGLETRANSLATE(D3137,""en"",""pt"")"),"Grande")</f>
        <v>Grande</v>
      </c>
      <c r="D3137" s="3">
        <v>44380</v>
      </c>
      <c r="E3137" s="1">
        <v>2</v>
      </c>
      <c r="F3137" s="2" t="str">
        <f ca="1">IFERROR(__xludf.DUMMYFUNCTION("GOOGLETRANSLATE(I3137,""en"",""pt"")"),"Manteiga")</f>
        <v>Manteiga</v>
      </c>
      <c r="G3137" s="1" t="s">
        <v>15167</v>
      </c>
      <c r="H3137" s="1" t="s">
        <v>15168</v>
      </c>
      <c r="I3137" s="1" t="str">
        <f ca="1">IFERROR(__xludf.DUMMYFUNCTION("GOOGLETRANSLATE(O3137,""en"",""pt"")"),"37")</f>
        <v>37</v>
      </c>
      <c r="J3137" s="1" t="str">
        <f ca="1">IFERROR(__xludf.DUMMYFUNCTION("GOOGLETRANSLATE(Q3137,""en"",""pt"")"),"Congeladas")</f>
        <v>Congeladas</v>
      </c>
      <c r="K3137" s="3">
        <v>44345</v>
      </c>
      <c r="L3137" s="3">
        <v>44382</v>
      </c>
      <c r="M3137" s="1">
        <v>218</v>
      </c>
      <c r="N3137" s="1" t="s">
        <v>10006</v>
      </c>
      <c r="O3137" s="1" t="s">
        <v>15169</v>
      </c>
      <c r="P3137" s="1">
        <v>149</v>
      </c>
      <c r="Q3137" s="1" t="s">
        <v>15170</v>
      </c>
      <c r="R3137">
        <f t="shared" ca="1" si="48"/>
        <v>1</v>
      </c>
      <c r="S3137">
        <f t="shared" ca="1" si="48"/>
        <v>1</v>
      </c>
    </row>
    <row r="3138" spans="1:19" ht="13.2">
      <c r="A3138" s="1" t="s">
        <v>15171</v>
      </c>
      <c r="B3138" s="1">
        <v>49</v>
      </c>
      <c r="C3138" s="1" t="str">
        <f ca="1">IFERROR(__xludf.DUMMYFUNCTION("GOOGLETRANSLATE(D3138,""en"",""pt"")"),"Grande")</f>
        <v>Grande</v>
      </c>
      <c r="D3138" s="3">
        <v>43924</v>
      </c>
      <c r="E3138" s="1">
        <v>8</v>
      </c>
      <c r="F3138" s="2" t="str">
        <f ca="1">IFERROR(__xludf.DUMMYFUNCTION("GOOGLETRANSLATE(I3138,""en"",""pt"")"),"Soro de leite coalhado")</f>
        <v>Soro de leite coalhado</v>
      </c>
      <c r="G3138" s="1" t="s">
        <v>15172</v>
      </c>
      <c r="H3138" s="1" t="s">
        <v>5862</v>
      </c>
      <c r="I3138" s="1" t="str">
        <f ca="1">IFERROR(__xludf.DUMMYFUNCTION("GOOGLETRANSLATE(O3138,""en"",""pt"")"),"7")</f>
        <v>7</v>
      </c>
      <c r="J3138" s="1" t="str">
        <f ca="1">IFERROR(__xludf.DUMMYFUNCTION("GOOGLETRANSLATE(Q3138,""en"",""pt"")"),"Refrigerado")</f>
        <v>Refrigerado</v>
      </c>
      <c r="K3138" s="3">
        <v>43922</v>
      </c>
      <c r="L3138" s="3">
        <v>43929</v>
      </c>
      <c r="M3138" s="1">
        <v>228</v>
      </c>
      <c r="N3138" s="1" t="s">
        <v>4556</v>
      </c>
      <c r="O3138" s="1" t="s">
        <v>15173</v>
      </c>
      <c r="P3138" s="1">
        <v>40</v>
      </c>
      <c r="Q3138" s="1" t="s">
        <v>15174</v>
      </c>
      <c r="R3138">
        <f t="shared" ca="1" si="48"/>
        <v>0</v>
      </c>
      <c r="S3138">
        <f t="shared" ca="1" si="48"/>
        <v>0</v>
      </c>
    </row>
    <row r="3139" spans="1:19" ht="13.2">
      <c r="A3139" s="1" t="s">
        <v>15175</v>
      </c>
      <c r="B3139" s="1">
        <v>89</v>
      </c>
      <c r="C3139" s="1" t="str">
        <f ca="1">IFERROR(__xludf.DUMMYFUNCTION("GOOGLETRANSLATE(D3139,""en"",""pt"")"),"Grande")</f>
        <v>Grande</v>
      </c>
      <c r="D3139" s="3">
        <v>43479</v>
      </c>
      <c r="E3139" s="1">
        <v>4</v>
      </c>
      <c r="F3139" s="2" t="str">
        <f ca="1">IFERROR(__xludf.DUMMYFUNCTION("GOOGLETRANSLATE(I3139,""en"",""pt"")"),"Iogurte")</f>
        <v>Iogurte</v>
      </c>
      <c r="G3139" s="1" t="s">
        <v>15176</v>
      </c>
      <c r="H3139" s="1" t="s">
        <v>6416</v>
      </c>
      <c r="I3139" s="1" t="str">
        <f ca="1">IFERROR(__xludf.DUMMYFUNCTION("GOOGLETRANSLATE(O3139,""en"",""pt"")"),"23")</f>
        <v>23</v>
      </c>
      <c r="J3139" s="1" t="str">
        <f ca="1">IFERROR(__xludf.DUMMYFUNCTION("GOOGLETRANSLATE(Q3139,""en"",""pt"")"),"Refrigerado")</f>
        <v>Refrigerado</v>
      </c>
      <c r="K3139" s="3">
        <v>43420</v>
      </c>
      <c r="L3139" s="3">
        <v>43443</v>
      </c>
      <c r="M3139" s="1">
        <v>76</v>
      </c>
      <c r="N3139" s="4">
        <v>45439</v>
      </c>
      <c r="O3139" s="1" t="s">
        <v>15177</v>
      </c>
      <c r="P3139" s="1">
        <v>35</v>
      </c>
      <c r="Q3139" s="1" t="s">
        <v>5475</v>
      </c>
      <c r="R3139">
        <f t="shared" ref="R3139:S3202" ca="1" si="49">RANDBETWEEN(0,1)</f>
        <v>1</v>
      </c>
      <c r="S3139">
        <f t="shared" ca="1" si="49"/>
        <v>0</v>
      </c>
    </row>
    <row r="3140" spans="1:19" ht="13.2">
      <c r="A3140" s="1" t="s">
        <v>15178</v>
      </c>
      <c r="B3140" s="1">
        <v>24</v>
      </c>
      <c r="C3140" s="1" t="str">
        <f ca="1">IFERROR(__xludf.DUMMYFUNCTION("GOOGLETRANSLATE(D3140,""en"",""pt"")"),"Médio")</f>
        <v>Médio</v>
      </c>
      <c r="D3140" s="3">
        <v>44528</v>
      </c>
      <c r="E3140" s="1">
        <v>4</v>
      </c>
      <c r="F3140" s="2" t="str">
        <f ca="1">IFERROR(__xludf.DUMMYFUNCTION("GOOGLETRANSLATE(I3140,""en"",""pt"")"),"Iogurte")</f>
        <v>Iogurte</v>
      </c>
      <c r="G3140" s="1" t="s">
        <v>15179</v>
      </c>
      <c r="H3140" s="1" t="s">
        <v>6528</v>
      </c>
      <c r="I3140" s="1" t="str">
        <f ca="1">IFERROR(__xludf.DUMMYFUNCTION("GOOGLETRANSLATE(O3140,""en"",""pt"")"),"30")</f>
        <v>30</v>
      </c>
      <c r="J3140" s="1" t="str">
        <f ca="1">IFERROR(__xludf.DUMMYFUNCTION("GOOGLETRANSLATE(Q3140,""en"",""pt"")"),"Congeladas")</f>
        <v>Congeladas</v>
      </c>
      <c r="K3140" s="3">
        <v>44509</v>
      </c>
      <c r="L3140" s="3">
        <v>44539</v>
      </c>
      <c r="M3140" s="1">
        <v>131</v>
      </c>
      <c r="N3140" s="1" t="s">
        <v>5071</v>
      </c>
      <c r="O3140" s="1" t="s">
        <v>15180</v>
      </c>
      <c r="P3140" s="1">
        <v>42</v>
      </c>
      <c r="Q3140" s="1" t="s">
        <v>15181</v>
      </c>
      <c r="R3140">
        <f t="shared" ca="1" si="49"/>
        <v>1</v>
      </c>
      <c r="S3140">
        <f t="shared" ca="1" si="49"/>
        <v>0</v>
      </c>
    </row>
    <row r="3141" spans="1:19" ht="13.2">
      <c r="A3141" s="1" t="s">
        <v>15182</v>
      </c>
      <c r="B3141" s="1">
        <v>33</v>
      </c>
      <c r="C3141" s="1" t="str">
        <f ca="1">IFERROR(__xludf.DUMMYFUNCTION("GOOGLETRANSLATE(D3141,""en"",""pt"")"),"Médio")</f>
        <v>Médio</v>
      </c>
      <c r="D3141" s="3">
        <v>43853</v>
      </c>
      <c r="E3141" s="1">
        <v>8</v>
      </c>
      <c r="F3141" s="2" t="str">
        <f ca="1">IFERROR(__xludf.DUMMYFUNCTION("GOOGLETRANSLATE(I3141,""en"",""pt"")"),"Soro de leite coalhado")</f>
        <v>Soro de leite coalhado</v>
      </c>
      <c r="G3141" s="1" t="s">
        <v>15183</v>
      </c>
      <c r="H3141" s="1" t="s">
        <v>15184</v>
      </c>
      <c r="I3141" s="1" t="str">
        <f ca="1">IFERROR(__xludf.DUMMYFUNCTION("GOOGLETRANSLATE(O3141,""en"",""pt"")"),"13")</f>
        <v>13</v>
      </c>
      <c r="J3141" s="1" t="str">
        <f ca="1">IFERROR(__xludf.DUMMYFUNCTION("GOOGLETRANSLATE(Q3141,""en"",""pt"")"),"Refrigerado")</f>
        <v>Refrigerado</v>
      </c>
      <c r="K3141" s="3">
        <v>43832</v>
      </c>
      <c r="L3141" s="3">
        <v>43845</v>
      </c>
      <c r="M3141" s="1">
        <v>402</v>
      </c>
      <c r="N3141" s="1" t="s">
        <v>4903</v>
      </c>
      <c r="O3141" s="1" t="s">
        <v>15185</v>
      </c>
      <c r="P3141" s="1">
        <v>303</v>
      </c>
      <c r="Q3141" s="1" t="s">
        <v>3392</v>
      </c>
      <c r="R3141">
        <f t="shared" ca="1" si="49"/>
        <v>0</v>
      </c>
      <c r="S3141">
        <f t="shared" ca="1" si="49"/>
        <v>1</v>
      </c>
    </row>
    <row r="3142" spans="1:19" ht="13.2">
      <c r="A3142" s="1" t="s">
        <v>15186</v>
      </c>
      <c r="B3142" s="1">
        <v>14</v>
      </c>
      <c r="C3142" s="1" t="str">
        <f ca="1">IFERROR(__xludf.DUMMYFUNCTION("GOOGLETRANSLATE(D3142,""en"",""pt"")"),"Pequeno")</f>
        <v>Pequeno</v>
      </c>
      <c r="D3142" s="3">
        <v>43731</v>
      </c>
      <c r="E3142" s="1">
        <v>2</v>
      </c>
      <c r="F3142" s="2" t="str">
        <f ca="1">IFERROR(__xludf.DUMMYFUNCTION("GOOGLETRANSLATE(I3142,""en"",""pt"")"),"Manteiga")</f>
        <v>Manteiga</v>
      </c>
      <c r="G3142" s="4">
        <v>45611</v>
      </c>
      <c r="H3142" s="1" t="s">
        <v>1469</v>
      </c>
      <c r="I3142" s="1" t="str">
        <f ca="1">IFERROR(__xludf.DUMMYFUNCTION("GOOGLETRANSLATE(O3142,""en"",""pt"")"),"32")</f>
        <v>32</v>
      </c>
      <c r="J3142" s="1" t="str">
        <f ca="1">IFERROR(__xludf.DUMMYFUNCTION("GOOGLETRANSLATE(Q3142,""en"",""pt"")"),"Refrigerado")</f>
        <v>Refrigerado</v>
      </c>
      <c r="K3142" s="3">
        <v>43727</v>
      </c>
      <c r="L3142" s="3">
        <v>43759</v>
      </c>
      <c r="M3142" s="1">
        <v>2</v>
      </c>
      <c r="N3142" s="1" t="s">
        <v>15187</v>
      </c>
      <c r="O3142" s="1" t="s">
        <v>15188</v>
      </c>
      <c r="P3142" s="1">
        <v>13</v>
      </c>
      <c r="Q3142" s="1" t="s">
        <v>15189</v>
      </c>
      <c r="R3142">
        <f t="shared" ca="1" si="49"/>
        <v>1</v>
      </c>
      <c r="S3142">
        <f t="shared" ca="1" si="49"/>
        <v>0</v>
      </c>
    </row>
    <row r="3143" spans="1:19" ht="13.2">
      <c r="A3143" s="1" t="s">
        <v>15190</v>
      </c>
      <c r="B3143" s="1">
        <v>96</v>
      </c>
      <c r="C3143" s="1" t="str">
        <f ca="1">IFERROR(__xludf.DUMMYFUNCTION("GOOGLETRANSLATE(D3143,""en"",""pt"")"),"Pequeno")</f>
        <v>Pequeno</v>
      </c>
      <c r="D3143" s="3">
        <v>44760</v>
      </c>
      <c r="E3143" s="1">
        <v>1</v>
      </c>
      <c r="F3143" s="2" t="str">
        <f ca="1">IFERROR(__xludf.DUMMYFUNCTION("GOOGLETRANSLATE(I3143,""en"",""pt"")"),"Leite")</f>
        <v>Leite</v>
      </c>
      <c r="G3143" s="1" t="s">
        <v>15191</v>
      </c>
      <c r="H3143" s="1" t="s">
        <v>15192</v>
      </c>
      <c r="I3143" s="1" t="str">
        <f ca="1">IFERROR(__xludf.DUMMYFUNCTION("GOOGLETRANSLATE(O3143,""en"",""pt"")"),"1")</f>
        <v>1</v>
      </c>
      <c r="J3143" s="1" t="str">
        <f ca="1">IFERROR(__xludf.DUMMYFUNCTION("GOOGLETRANSLATE(Q3143,""en"",""pt"")"),"Pacote de polietileno")</f>
        <v>Pacote de polietileno</v>
      </c>
      <c r="K3143" s="3">
        <v>44759</v>
      </c>
      <c r="L3143" s="3">
        <v>44760</v>
      </c>
      <c r="M3143" s="1">
        <v>2</v>
      </c>
      <c r="N3143" s="1" t="s">
        <v>7339</v>
      </c>
      <c r="O3143" s="1" t="s">
        <v>587</v>
      </c>
      <c r="P3143" s="1">
        <v>127</v>
      </c>
      <c r="Q3143" s="1" t="s">
        <v>15193</v>
      </c>
      <c r="R3143">
        <f t="shared" ca="1" si="49"/>
        <v>0</v>
      </c>
      <c r="S3143">
        <f t="shared" ca="1" si="49"/>
        <v>1</v>
      </c>
    </row>
    <row r="3144" spans="1:19" ht="13.2">
      <c r="A3144" s="1" t="s">
        <v>15194</v>
      </c>
      <c r="B3144" s="1">
        <v>57</v>
      </c>
      <c r="C3144" s="1" t="str">
        <f ca="1">IFERROR(__xludf.DUMMYFUNCTION("GOOGLETRANSLATE(D3144,""en"",""pt"")"),"Grande")</f>
        <v>Grande</v>
      </c>
      <c r="D3144" s="3">
        <v>43786</v>
      </c>
      <c r="E3144" s="1">
        <v>1</v>
      </c>
      <c r="F3144" s="2" t="str">
        <f ca="1">IFERROR(__xludf.DUMMYFUNCTION("GOOGLETRANSLATE(I3144,""en"",""pt"")"),"Leite")</f>
        <v>Leite</v>
      </c>
      <c r="G3144" s="1" t="s">
        <v>15195</v>
      </c>
      <c r="H3144" s="1" t="s">
        <v>3797</v>
      </c>
      <c r="I3144" s="1" t="str">
        <f ca="1">IFERROR(__xludf.DUMMYFUNCTION("GOOGLETRANSLATE(O3144,""en"",""pt"")"),"1")</f>
        <v>1</v>
      </c>
      <c r="J3144" s="1" t="str">
        <f ca="1">IFERROR(__xludf.DUMMYFUNCTION("GOOGLETRANSLATE(Q3144,""en"",""pt"")"),"Pacote de polietileno")</f>
        <v>Pacote de polietileno</v>
      </c>
      <c r="K3144" s="3">
        <v>43772</v>
      </c>
      <c r="L3144" s="3">
        <v>43773</v>
      </c>
      <c r="M3144" s="1">
        <v>274</v>
      </c>
      <c r="N3144" s="1" t="s">
        <v>2395</v>
      </c>
      <c r="O3144" s="1" t="s">
        <v>15196</v>
      </c>
      <c r="P3144" s="1">
        <v>43</v>
      </c>
      <c r="Q3144" s="1" t="s">
        <v>15197</v>
      </c>
      <c r="R3144">
        <f t="shared" ca="1" si="49"/>
        <v>0</v>
      </c>
      <c r="S3144">
        <f t="shared" ca="1" si="49"/>
        <v>0</v>
      </c>
    </row>
    <row r="3145" spans="1:19" ht="13.2">
      <c r="A3145" s="1" t="s">
        <v>15198</v>
      </c>
      <c r="B3145" s="1">
        <v>33</v>
      </c>
      <c r="C3145" s="1" t="str">
        <f ca="1">IFERROR(__xludf.DUMMYFUNCTION("GOOGLETRANSLATE(D3145,""en"",""pt"")"),"Médio")</f>
        <v>Médio</v>
      </c>
      <c r="D3145" s="3">
        <v>44538</v>
      </c>
      <c r="E3145" s="1">
        <v>7</v>
      </c>
      <c r="F3145" s="2" t="str">
        <f ca="1">IFERROR(__xludf.DUMMYFUNCTION("GOOGLETRANSLATE(I3145,""en"",""pt"")"),"Lassi")</f>
        <v>Lassi</v>
      </c>
      <c r="G3145" s="1" t="s">
        <v>15199</v>
      </c>
      <c r="H3145" s="1" t="s">
        <v>6564</v>
      </c>
      <c r="I3145" s="1" t="str">
        <f ca="1">IFERROR(__xludf.DUMMYFUNCTION("GOOGLETRANSLATE(O3145,""en"",""pt"")"),"15")</f>
        <v>15</v>
      </c>
      <c r="J3145" s="1" t="str">
        <f ca="1">IFERROR(__xludf.DUMMYFUNCTION("GOOGLETRANSLATE(Q3145,""en"",""pt"")"),"Refrigerado")</f>
        <v>Refrigerado</v>
      </c>
      <c r="K3145" s="3">
        <v>44527</v>
      </c>
      <c r="L3145" s="3">
        <v>44542</v>
      </c>
      <c r="M3145" s="1">
        <v>400</v>
      </c>
      <c r="N3145" s="1" t="s">
        <v>13527</v>
      </c>
      <c r="O3145" s="1" t="s">
        <v>15200</v>
      </c>
      <c r="P3145" s="1">
        <v>59</v>
      </c>
      <c r="Q3145" s="1" t="s">
        <v>1939</v>
      </c>
      <c r="R3145">
        <f t="shared" ca="1" si="49"/>
        <v>1</v>
      </c>
      <c r="S3145">
        <f t="shared" ca="1" si="49"/>
        <v>0</v>
      </c>
    </row>
    <row r="3146" spans="1:19" ht="13.2">
      <c r="A3146" s="1" t="s">
        <v>15202</v>
      </c>
      <c r="B3146" s="1">
        <v>49</v>
      </c>
      <c r="C3146" s="1" t="str">
        <f ca="1">IFERROR(__xludf.DUMMYFUNCTION("GOOGLETRANSLATE(D3146,""en"",""pt"")"),"Médio")</f>
        <v>Médio</v>
      </c>
      <c r="D3146" s="3">
        <v>44867</v>
      </c>
      <c r="E3146" s="1">
        <v>7</v>
      </c>
      <c r="F3146" s="2" t="str">
        <f ca="1">IFERROR(__xludf.DUMMYFUNCTION("GOOGLETRANSLATE(I3146,""en"",""pt"")"),"Lassi")</f>
        <v>Lassi</v>
      </c>
      <c r="G3146" s="1" t="s">
        <v>15203</v>
      </c>
      <c r="H3146" s="1" t="s">
        <v>15204</v>
      </c>
      <c r="I3146" s="1" t="str">
        <f ca="1">IFERROR(__xludf.DUMMYFUNCTION("GOOGLETRANSLATE(O3146,""en"",""pt"")"),"12")</f>
        <v>12</v>
      </c>
      <c r="J3146" s="1" t="str">
        <f ca="1">IFERROR(__xludf.DUMMYFUNCTION("GOOGLETRANSLATE(Q3146,""en"",""pt"")"),"Refrigerado")</f>
        <v>Refrigerado</v>
      </c>
      <c r="K3146" s="3">
        <v>44857</v>
      </c>
      <c r="L3146" s="3">
        <v>44869</v>
      </c>
      <c r="M3146" s="1">
        <v>243</v>
      </c>
      <c r="N3146" s="1" t="s">
        <v>15205</v>
      </c>
      <c r="O3146" s="7">
        <v>1892355</v>
      </c>
      <c r="P3146" s="1">
        <v>479</v>
      </c>
      <c r="Q3146" s="1" t="s">
        <v>5299</v>
      </c>
      <c r="R3146">
        <f t="shared" ca="1" si="49"/>
        <v>1</v>
      </c>
      <c r="S3146">
        <f t="shared" ca="1" si="49"/>
        <v>0</v>
      </c>
    </row>
    <row r="3147" spans="1:19" ht="13.2">
      <c r="A3147" s="1" t="s">
        <v>15206</v>
      </c>
      <c r="B3147" s="1">
        <v>20</v>
      </c>
      <c r="C3147" s="1" t="str">
        <f ca="1">IFERROR(__xludf.DUMMYFUNCTION("GOOGLETRANSLATE(D3147,""en"",""pt"")"),"Grande")</f>
        <v>Grande</v>
      </c>
      <c r="D3147" s="3">
        <v>43751</v>
      </c>
      <c r="E3147" s="1">
        <v>1</v>
      </c>
      <c r="F3147" s="2" t="str">
        <f ca="1">IFERROR(__xludf.DUMMYFUNCTION("GOOGLETRANSLATE(I3147,""en"",""pt"")"),"Leite")</f>
        <v>Leite</v>
      </c>
      <c r="G3147" s="1" t="s">
        <v>5114</v>
      </c>
      <c r="H3147" s="1" t="s">
        <v>15207</v>
      </c>
      <c r="I3147" s="1" t="str">
        <f ca="1">IFERROR(__xludf.DUMMYFUNCTION("GOOGLETRANSLATE(O3147,""en"",""pt"")"),"23")</f>
        <v>23</v>
      </c>
      <c r="J3147" s="1" t="str">
        <f ca="1">IFERROR(__xludf.DUMMYFUNCTION("GOOGLETRANSLATE(Q3147,""en"",""pt"")"),"Pacote Tetra")</f>
        <v>Pacote Tetra</v>
      </c>
      <c r="K3147" s="3">
        <v>43706</v>
      </c>
      <c r="L3147" s="3">
        <v>43729</v>
      </c>
      <c r="M3147" s="1">
        <v>69</v>
      </c>
      <c r="N3147" s="1" t="s">
        <v>2902</v>
      </c>
      <c r="O3147" s="1" t="s">
        <v>15208</v>
      </c>
      <c r="P3147" s="1">
        <v>128</v>
      </c>
      <c r="Q3147" s="1" t="s">
        <v>14390</v>
      </c>
      <c r="R3147">
        <f t="shared" ca="1" si="49"/>
        <v>1</v>
      </c>
      <c r="S3147">
        <f t="shared" ca="1" si="49"/>
        <v>1</v>
      </c>
    </row>
    <row r="3148" spans="1:19" ht="13.2">
      <c r="A3148" s="1" t="s">
        <v>735</v>
      </c>
      <c r="B3148" s="1">
        <v>80</v>
      </c>
      <c r="C3148" s="1" t="str">
        <f ca="1">IFERROR(__xludf.DUMMYFUNCTION("GOOGLETRANSLATE(D3148,""en"",""pt"")"),"Médio")</f>
        <v>Médio</v>
      </c>
      <c r="D3148" s="3">
        <v>44703</v>
      </c>
      <c r="E3148" s="1">
        <v>4</v>
      </c>
      <c r="F3148" s="2" t="str">
        <f ca="1">IFERROR(__xludf.DUMMYFUNCTION("GOOGLETRANSLATE(I3148,""en"",""pt"")"),"Iogurte")</f>
        <v>Iogurte</v>
      </c>
      <c r="G3148" s="1" t="s">
        <v>15209</v>
      </c>
      <c r="H3148" s="1" t="s">
        <v>8735</v>
      </c>
      <c r="I3148" s="1" t="str">
        <f ca="1">IFERROR(__xludf.DUMMYFUNCTION("GOOGLETRANSLATE(O3148,""en"",""pt"")"),"24")</f>
        <v>24</v>
      </c>
      <c r="J3148" s="1" t="str">
        <f ca="1">IFERROR(__xludf.DUMMYFUNCTION("GOOGLETRANSLATE(Q3148,""en"",""pt"")"),"Congeladas")</f>
        <v>Congeladas</v>
      </c>
      <c r="K3148" s="3">
        <v>44682</v>
      </c>
      <c r="L3148" s="3">
        <v>44706</v>
      </c>
      <c r="M3148" s="1">
        <v>94</v>
      </c>
      <c r="N3148" s="1" t="s">
        <v>15210</v>
      </c>
      <c r="O3148" s="1" t="s">
        <v>15211</v>
      </c>
      <c r="P3148" s="1">
        <v>68</v>
      </c>
      <c r="Q3148" s="1" t="s">
        <v>15212</v>
      </c>
      <c r="R3148">
        <f t="shared" ca="1" si="49"/>
        <v>1</v>
      </c>
      <c r="S3148">
        <f t="shared" ca="1" si="49"/>
        <v>1</v>
      </c>
    </row>
    <row r="3149" spans="1:19" ht="13.2">
      <c r="A3149" s="1" t="s">
        <v>15213</v>
      </c>
      <c r="B3149" s="1">
        <v>30</v>
      </c>
      <c r="C3149" s="1" t="str">
        <f ca="1">IFERROR(__xludf.DUMMYFUNCTION("GOOGLETRANSLATE(D3149,""en"",""pt"")"),"Pequeno")</f>
        <v>Pequeno</v>
      </c>
      <c r="D3149" s="3">
        <v>44611</v>
      </c>
      <c r="E3149" s="1">
        <v>6</v>
      </c>
      <c r="F3149" s="2" t="str">
        <f ca="1">IFERROR(__xludf.DUMMYFUNCTION("GOOGLETRANSLATE(I3149,""en"",""pt"")"),"Coalhada")</f>
        <v>Coalhada</v>
      </c>
      <c r="G3149" s="1" t="s">
        <v>15214</v>
      </c>
      <c r="H3149" s="1" t="s">
        <v>15215</v>
      </c>
      <c r="I3149" s="1" t="str">
        <f ca="1">IFERROR(__xludf.DUMMYFUNCTION("GOOGLETRANSLATE(O3149,""en"",""pt"")"),"6")</f>
        <v>6</v>
      </c>
      <c r="J3149" s="1" t="str">
        <f ca="1">IFERROR(__xludf.DUMMYFUNCTION("GOOGLETRANSLATE(Q3149,""en"",""pt"")"),"Refrigerado")</f>
        <v>Refrigerado</v>
      </c>
      <c r="K3149" s="3">
        <v>44557</v>
      </c>
      <c r="L3149" s="3">
        <v>44563</v>
      </c>
      <c r="M3149" s="1">
        <v>312</v>
      </c>
      <c r="N3149" s="1" t="s">
        <v>4691</v>
      </c>
      <c r="O3149" s="1" t="s">
        <v>15216</v>
      </c>
      <c r="P3149" s="1">
        <v>420</v>
      </c>
      <c r="Q3149" s="1" t="s">
        <v>15217</v>
      </c>
      <c r="R3149">
        <f t="shared" ca="1" si="49"/>
        <v>1</v>
      </c>
      <c r="S3149">
        <f t="shared" ca="1" si="49"/>
        <v>1</v>
      </c>
    </row>
    <row r="3150" spans="1:19" ht="13.2">
      <c r="A3150" s="1" t="s">
        <v>2693</v>
      </c>
      <c r="B3150" s="1">
        <v>96</v>
      </c>
      <c r="C3150" s="1" t="str">
        <f ca="1">IFERROR(__xludf.DUMMYFUNCTION("GOOGLETRANSLATE(D3150,""en"",""pt"")"),"Grande")</f>
        <v>Grande</v>
      </c>
      <c r="D3150" s="3">
        <v>43857</v>
      </c>
      <c r="E3150" s="1">
        <v>5</v>
      </c>
      <c r="F3150" s="2" t="str">
        <f ca="1">IFERROR(__xludf.DUMMYFUNCTION("GOOGLETRANSLATE(I3150,""en"",""pt"")"),"Sorvete")</f>
        <v>Sorvete</v>
      </c>
      <c r="G3150" s="1" t="s">
        <v>12179</v>
      </c>
      <c r="H3150" s="1" t="s">
        <v>15218</v>
      </c>
      <c r="I3150" s="1" t="str">
        <f ca="1">IFERROR(__xludf.DUMMYFUNCTION("GOOGLETRANSLATE(O3150,""en"",""pt"")"),"27")</f>
        <v>27</v>
      </c>
      <c r="J3150" s="1" t="str">
        <f ca="1">IFERROR(__xludf.DUMMYFUNCTION("GOOGLETRANSLATE(Q3150,""en"",""pt"")"),"Congeladas")</f>
        <v>Congeladas</v>
      </c>
      <c r="K3150" s="3">
        <v>43837</v>
      </c>
      <c r="L3150" s="3">
        <v>43864</v>
      </c>
      <c r="M3150" s="1">
        <v>42</v>
      </c>
      <c r="N3150" s="4">
        <v>45535</v>
      </c>
      <c r="O3150" s="5" t="s">
        <v>15219</v>
      </c>
      <c r="P3150" s="1">
        <v>13</v>
      </c>
      <c r="Q3150" s="1" t="s">
        <v>12487</v>
      </c>
      <c r="R3150">
        <f t="shared" ca="1" si="49"/>
        <v>1</v>
      </c>
      <c r="S3150">
        <f t="shared" ca="1" si="49"/>
        <v>0</v>
      </c>
    </row>
    <row r="3151" spans="1:19" ht="13.2">
      <c r="A3151" s="1" t="s">
        <v>15220</v>
      </c>
      <c r="B3151" s="1">
        <v>62</v>
      </c>
      <c r="C3151" s="1" t="str">
        <f ca="1">IFERROR(__xludf.DUMMYFUNCTION("GOOGLETRANSLATE(D3151,""en"",""pt"")"),"Médio")</f>
        <v>Médio</v>
      </c>
      <c r="D3151" s="3">
        <v>44917</v>
      </c>
      <c r="E3151" s="1">
        <v>5</v>
      </c>
      <c r="F3151" s="2" t="str">
        <f ca="1">IFERROR(__xludf.DUMMYFUNCTION("GOOGLETRANSLATE(I3151,""en"",""pt"")"),"Sorvete")</f>
        <v>Sorvete</v>
      </c>
      <c r="G3151" s="1" t="s">
        <v>15221</v>
      </c>
      <c r="H3151" s="1" t="s">
        <v>13556</v>
      </c>
      <c r="I3151" s="1" t="str">
        <f ca="1">IFERROR(__xludf.DUMMYFUNCTION("GOOGLETRANSLATE(O3151,""en"",""pt"")"),"24")</f>
        <v>24</v>
      </c>
      <c r="J3151" s="1" t="str">
        <f ca="1">IFERROR(__xludf.DUMMYFUNCTION("GOOGLETRANSLATE(Q3151,""en"",""pt"")"),"Congeladas")</f>
        <v>Congeladas</v>
      </c>
      <c r="K3151" s="3">
        <v>44882</v>
      </c>
      <c r="L3151" s="3">
        <v>44906</v>
      </c>
      <c r="M3151" s="1">
        <v>221</v>
      </c>
      <c r="N3151" s="1" t="s">
        <v>14904</v>
      </c>
      <c r="O3151" s="1" t="s">
        <v>15222</v>
      </c>
      <c r="P3151" s="1">
        <v>431</v>
      </c>
      <c r="Q3151" s="1" t="s">
        <v>15223</v>
      </c>
      <c r="R3151">
        <f t="shared" ca="1" si="49"/>
        <v>1</v>
      </c>
      <c r="S3151">
        <f t="shared" ca="1" si="49"/>
        <v>0</v>
      </c>
    </row>
    <row r="3152" spans="1:19" ht="13.2">
      <c r="A3152" s="1" t="s">
        <v>15224</v>
      </c>
      <c r="B3152" s="1">
        <v>19</v>
      </c>
      <c r="C3152" s="1" t="str">
        <f ca="1">IFERROR(__xludf.DUMMYFUNCTION("GOOGLETRANSLATE(D3152,""en"",""pt"")"),"Pequeno")</f>
        <v>Pequeno</v>
      </c>
      <c r="D3152" s="3">
        <v>43893</v>
      </c>
      <c r="E3152" s="1">
        <v>2</v>
      </c>
      <c r="F3152" s="2" t="str">
        <f ca="1">IFERROR(__xludf.DUMMYFUNCTION("GOOGLETRANSLATE(I3152,""en"",""pt"")"),"Manteiga")</f>
        <v>Manteiga</v>
      </c>
      <c r="G3152" s="1" t="s">
        <v>15225</v>
      </c>
      <c r="H3152" s="1" t="s">
        <v>81</v>
      </c>
      <c r="I3152" s="1" t="str">
        <f ca="1">IFERROR(__xludf.DUMMYFUNCTION("GOOGLETRANSLATE(O3152,""en"",""pt"")"),"25")</f>
        <v>25</v>
      </c>
      <c r="J3152" s="1" t="str">
        <f ca="1">IFERROR(__xludf.DUMMYFUNCTION("GOOGLETRANSLATE(Q3152,""en"",""pt"")"),"Congeladas")</f>
        <v>Congeladas</v>
      </c>
      <c r="K3152" s="3">
        <v>43851</v>
      </c>
      <c r="L3152" s="3">
        <v>43876</v>
      </c>
      <c r="M3152" s="1">
        <v>25</v>
      </c>
      <c r="N3152" s="1" t="s">
        <v>363</v>
      </c>
      <c r="O3152" s="1" t="s">
        <v>15226</v>
      </c>
      <c r="P3152" s="1">
        <v>823</v>
      </c>
      <c r="Q3152" s="1" t="s">
        <v>15227</v>
      </c>
      <c r="R3152">
        <f t="shared" ca="1" si="49"/>
        <v>1</v>
      </c>
      <c r="S3152">
        <f t="shared" ca="1" si="49"/>
        <v>1</v>
      </c>
    </row>
    <row r="3153" spans="1:19" ht="13.2">
      <c r="A3153" s="1" t="s">
        <v>15228</v>
      </c>
      <c r="B3153" s="1">
        <v>46</v>
      </c>
      <c r="C3153" s="1" t="str">
        <f ca="1">IFERROR(__xludf.DUMMYFUNCTION("GOOGLETRANSLATE(D3153,""en"",""pt"")"),"Grande")</f>
        <v>Grande</v>
      </c>
      <c r="D3153" s="3">
        <v>44001</v>
      </c>
      <c r="E3153" s="1">
        <v>7</v>
      </c>
      <c r="F3153" s="2" t="str">
        <f ca="1">IFERROR(__xludf.DUMMYFUNCTION("GOOGLETRANSLATE(I3153,""en"",""pt"")"),"Lassi")</f>
        <v>Lassi</v>
      </c>
      <c r="G3153" s="1" t="s">
        <v>15229</v>
      </c>
      <c r="H3153" s="6">
        <v>45465</v>
      </c>
      <c r="I3153" s="1" t="str">
        <f ca="1">IFERROR(__xludf.DUMMYFUNCTION("GOOGLETRANSLATE(O3153,""en"",""pt"")"),"12")</f>
        <v>12</v>
      </c>
      <c r="J3153" s="1" t="str">
        <f ca="1">IFERROR(__xludf.DUMMYFUNCTION("GOOGLETRANSLATE(Q3153,""en"",""pt"")"),"Refrigerado")</f>
        <v>Refrigerado</v>
      </c>
      <c r="K3153" s="3">
        <v>43957</v>
      </c>
      <c r="L3153" s="3">
        <v>43969</v>
      </c>
      <c r="M3153" s="1">
        <v>116</v>
      </c>
      <c r="N3153" s="1" t="s">
        <v>13274</v>
      </c>
      <c r="O3153" s="1" t="s">
        <v>15230</v>
      </c>
      <c r="P3153" s="1">
        <v>111</v>
      </c>
      <c r="Q3153" s="1" t="s">
        <v>15231</v>
      </c>
      <c r="R3153">
        <f t="shared" ca="1" si="49"/>
        <v>1</v>
      </c>
      <c r="S3153">
        <f t="shared" ca="1" si="49"/>
        <v>1</v>
      </c>
    </row>
    <row r="3154" spans="1:19" ht="13.2">
      <c r="A3154" s="1" t="s">
        <v>15232</v>
      </c>
      <c r="B3154" s="1">
        <v>67</v>
      </c>
      <c r="C3154" s="1" t="str">
        <f ca="1">IFERROR(__xludf.DUMMYFUNCTION("GOOGLETRANSLATE(D3154,""en"",""pt"")"),"Pequeno")</f>
        <v>Pequeno</v>
      </c>
      <c r="D3154" s="3">
        <v>43498</v>
      </c>
      <c r="E3154" s="1">
        <v>1</v>
      </c>
      <c r="F3154" s="2" t="str">
        <f ca="1">IFERROR(__xludf.DUMMYFUNCTION("GOOGLETRANSLATE(I3154,""en"",""pt"")"),"Leite")</f>
        <v>Leite</v>
      </c>
      <c r="G3154" s="1" t="s">
        <v>15233</v>
      </c>
      <c r="H3154" s="1" t="s">
        <v>15234</v>
      </c>
      <c r="I3154" s="1" t="str">
        <f ca="1">IFERROR(__xludf.DUMMYFUNCTION("GOOGLETRANSLATE(O3154,""en"",""pt"")"),"2")</f>
        <v>2</v>
      </c>
      <c r="J3154" s="1" t="str">
        <f ca="1">IFERROR(__xludf.DUMMYFUNCTION("GOOGLETRANSLATE(Q3154,""en"",""pt"")"),"Pacote de polietileno")</f>
        <v>Pacote de polietileno</v>
      </c>
      <c r="K3154" s="3">
        <v>43444</v>
      </c>
      <c r="L3154" s="3">
        <v>43446</v>
      </c>
      <c r="M3154" s="1">
        <v>101</v>
      </c>
      <c r="N3154" s="1" t="s">
        <v>12873</v>
      </c>
      <c r="O3154" s="1" t="s">
        <v>15235</v>
      </c>
      <c r="P3154" s="1">
        <v>588</v>
      </c>
      <c r="Q3154" s="1" t="s">
        <v>15236</v>
      </c>
      <c r="R3154">
        <f t="shared" ca="1" si="49"/>
        <v>0</v>
      </c>
      <c r="S3154">
        <f t="shared" ca="1" si="49"/>
        <v>1</v>
      </c>
    </row>
    <row r="3155" spans="1:19" ht="13.2">
      <c r="A3155" s="1" t="s">
        <v>15237</v>
      </c>
      <c r="B3155" s="1">
        <v>85</v>
      </c>
      <c r="C3155" s="1" t="str">
        <f ca="1">IFERROR(__xludf.DUMMYFUNCTION("GOOGLETRANSLATE(D3155,""en"",""pt"")"),"Grande")</f>
        <v>Grande</v>
      </c>
      <c r="D3155" s="3">
        <v>43834</v>
      </c>
      <c r="E3155" s="1">
        <v>10</v>
      </c>
      <c r="F3155" s="2" t="str">
        <f ca="1">IFERROR(__xludf.DUMMYFUNCTION("GOOGLETRANSLATE(I3155,""en"",""pt"")"),"ghee")</f>
        <v>ghee</v>
      </c>
      <c r="G3155" s="1" t="s">
        <v>15238</v>
      </c>
      <c r="H3155" s="1" t="s">
        <v>15239</v>
      </c>
      <c r="I3155" s="1" t="str">
        <f ca="1">IFERROR(__xludf.DUMMYFUNCTION("GOOGLETRANSLATE(O3155,""en"",""pt"")"),"127")</f>
        <v>127</v>
      </c>
      <c r="J3155" s="1" t="str">
        <f ca="1">IFERROR(__xludf.DUMMYFUNCTION("GOOGLETRANSLATE(Q3155,""en"",""pt"")"),"Ambiente")</f>
        <v>Ambiente</v>
      </c>
      <c r="K3155" s="3">
        <v>43778</v>
      </c>
      <c r="L3155" s="3">
        <v>43905</v>
      </c>
      <c r="M3155" s="1">
        <v>24</v>
      </c>
      <c r="N3155" s="1" t="s">
        <v>438</v>
      </c>
      <c r="O3155" s="1" t="s">
        <v>15240</v>
      </c>
      <c r="P3155" s="1">
        <v>15</v>
      </c>
      <c r="Q3155" s="1" t="s">
        <v>6287</v>
      </c>
      <c r="R3155">
        <f t="shared" ca="1" si="49"/>
        <v>1</v>
      </c>
      <c r="S3155">
        <f t="shared" ca="1" si="49"/>
        <v>1</v>
      </c>
    </row>
    <row r="3156" spans="1:19" ht="13.2">
      <c r="A3156" s="1" t="s">
        <v>15241</v>
      </c>
      <c r="B3156" s="1">
        <v>31</v>
      </c>
      <c r="C3156" s="1" t="str">
        <f ca="1">IFERROR(__xludf.DUMMYFUNCTION("GOOGLETRANSLATE(D3156,""en"",""pt"")"),"Pequeno")</f>
        <v>Pequeno</v>
      </c>
      <c r="D3156" s="3">
        <v>44079</v>
      </c>
      <c r="E3156" s="1">
        <v>7</v>
      </c>
      <c r="F3156" s="2" t="str">
        <f ca="1">IFERROR(__xludf.DUMMYFUNCTION("GOOGLETRANSLATE(I3156,""en"",""pt"")"),"Lassi")</f>
        <v>Lassi</v>
      </c>
      <c r="G3156" s="1" t="s">
        <v>15242</v>
      </c>
      <c r="H3156" s="1" t="s">
        <v>5358</v>
      </c>
      <c r="I3156" s="1" t="str">
        <f ca="1">IFERROR(__xludf.DUMMYFUNCTION("GOOGLETRANSLATE(O3156,""en"",""pt"")"),"12")</f>
        <v>12</v>
      </c>
      <c r="J3156" s="1" t="str">
        <f ca="1">IFERROR(__xludf.DUMMYFUNCTION("GOOGLETRANSLATE(Q3156,""en"",""pt"")"),"Refrigerado")</f>
        <v>Refrigerado</v>
      </c>
      <c r="K3156" s="3">
        <v>44074</v>
      </c>
      <c r="L3156" s="3">
        <v>44086</v>
      </c>
      <c r="M3156" s="1">
        <v>387</v>
      </c>
      <c r="N3156" s="1" t="s">
        <v>14964</v>
      </c>
      <c r="O3156" s="1" t="s">
        <v>15243</v>
      </c>
      <c r="P3156" s="1">
        <v>305</v>
      </c>
      <c r="Q3156" s="1" t="s">
        <v>15244</v>
      </c>
      <c r="R3156">
        <f t="shared" ca="1" si="49"/>
        <v>1</v>
      </c>
      <c r="S3156">
        <f t="shared" ca="1" si="49"/>
        <v>1</v>
      </c>
    </row>
    <row r="3157" spans="1:19" ht="13.2">
      <c r="A3157" s="1" t="s">
        <v>15245</v>
      </c>
      <c r="B3157" s="1">
        <v>12</v>
      </c>
      <c r="C3157" s="1" t="str">
        <f ca="1">IFERROR(__xludf.DUMMYFUNCTION("GOOGLETRANSLATE(D3157,""en"",""pt"")"),"Grande")</f>
        <v>Grande</v>
      </c>
      <c r="D3157" s="3">
        <v>43958</v>
      </c>
      <c r="E3157" s="1">
        <v>6</v>
      </c>
      <c r="F3157" s="2" t="str">
        <f ca="1">IFERROR(__xludf.DUMMYFUNCTION("GOOGLETRANSLATE(I3157,""en"",""pt"")"),"Coalhada")</f>
        <v>Coalhada</v>
      </c>
      <c r="G3157" s="1" t="s">
        <v>15246</v>
      </c>
      <c r="H3157" s="1" t="s">
        <v>14967</v>
      </c>
      <c r="I3157" s="1" t="str">
        <f ca="1">IFERROR(__xludf.DUMMYFUNCTION("GOOGLETRANSLATE(O3157,""en"",""pt"")"),"5")</f>
        <v>5</v>
      </c>
      <c r="J3157" s="1" t="str">
        <f ca="1">IFERROR(__xludf.DUMMYFUNCTION("GOOGLETRANSLATE(Q3157,""en"",""pt"")"),"Refrigerado")</f>
        <v>Refrigerado</v>
      </c>
      <c r="K3157" s="3">
        <v>43928</v>
      </c>
      <c r="L3157" s="3">
        <v>43933</v>
      </c>
      <c r="M3157" s="1">
        <v>57</v>
      </c>
      <c r="N3157" s="1" t="s">
        <v>14902</v>
      </c>
      <c r="O3157" s="1" t="s">
        <v>15247</v>
      </c>
      <c r="P3157" s="1">
        <v>332</v>
      </c>
      <c r="Q3157" s="1" t="s">
        <v>15248</v>
      </c>
      <c r="R3157">
        <f t="shared" ca="1" si="49"/>
        <v>1</v>
      </c>
      <c r="S3157">
        <f t="shared" ca="1" si="49"/>
        <v>0</v>
      </c>
    </row>
    <row r="3158" spans="1:19" ht="13.2">
      <c r="A3158" s="1" t="s">
        <v>15249</v>
      </c>
      <c r="B3158" s="1">
        <v>72</v>
      </c>
      <c r="C3158" s="1" t="str">
        <f ca="1">IFERROR(__xludf.DUMMYFUNCTION("GOOGLETRANSLATE(D3158,""en"",""pt"")"),"Pequeno")</f>
        <v>Pequeno</v>
      </c>
      <c r="D3158" s="3">
        <v>44480</v>
      </c>
      <c r="E3158" s="1">
        <v>9</v>
      </c>
      <c r="F3158" s="2" t="str">
        <f ca="1">IFERROR(__xludf.DUMMYFUNCTION("GOOGLETRANSLATE(I3158,""en"",""pt"")"),"Painel")</f>
        <v>Painel</v>
      </c>
      <c r="G3158" s="1" t="s">
        <v>2837</v>
      </c>
      <c r="H3158" s="1" t="s">
        <v>8832</v>
      </c>
      <c r="I3158" s="1" t="str">
        <f ca="1">IFERROR(__xludf.DUMMYFUNCTION("GOOGLETRANSLATE(O3158,""en"",""pt"")"),"13")</f>
        <v>13</v>
      </c>
      <c r="J3158" s="1" t="str">
        <f ca="1">IFERROR(__xludf.DUMMYFUNCTION("GOOGLETRANSLATE(Q3158,""en"",""pt"")"),"Refrigerado")</f>
        <v>Refrigerado</v>
      </c>
      <c r="K3158" s="3">
        <v>44440</v>
      </c>
      <c r="L3158" s="3">
        <v>44453</v>
      </c>
      <c r="M3158" s="1">
        <v>15</v>
      </c>
      <c r="N3158" s="1" t="s">
        <v>10938</v>
      </c>
      <c r="O3158" s="1" t="s">
        <v>15250</v>
      </c>
      <c r="P3158" s="1">
        <v>303</v>
      </c>
      <c r="Q3158" s="1" t="s">
        <v>15251</v>
      </c>
      <c r="R3158">
        <f t="shared" ca="1" si="49"/>
        <v>1</v>
      </c>
      <c r="S3158">
        <f t="shared" ca="1" si="49"/>
        <v>1</v>
      </c>
    </row>
    <row r="3159" spans="1:19" ht="13.2">
      <c r="A3159" s="1" t="s">
        <v>12046</v>
      </c>
      <c r="B3159" s="1">
        <v>21</v>
      </c>
      <c r="C3159" s="1" t="str">
        <f ca="1">IFERROR(__xludf.DUMMYFUNCTION("GOOGLETRANSLATE(D3159,""en"",""pt"")"),"Grande")</f>
        <v>Grande</v>
      </c>
      <c r="D3159" s="3">
        <v>43681</v>
      </c>
      <c r="E3159" s="1">
        <v>9</v>
      </c>
      <c r="F3159" s="2" t="str">
        <f ca="1">IFERROR(__xludf.DUMMYFUNCTION("GOOGLETRANSLATE(I3159,""en"",""pt"")"),"Painel")</f>
        <v>Painel</v>
      </c>
      <c r="G3159" s="1" t="s">
        <v>15252</v>
      </c>
      <c r="H3159" s="1" t="s">
        <v>5532</v>
      </c>
      <c r="I3159" s="1" t="str">
        <f ca="1">IFERROR(__xludf.DUMMYFUNCTION("GOOGLETRANSLATE(O3159,""en"",""pt"")"),"14")</f>
        <v>14</v>
      </c>
      <c r="J3159" s="1" t="str">
        <f ca="1">IFERROR(__xludf.DUMMYFUNCTION("GOOGLETRANSLATE(Q3159,""en"",""pt"")"),"Refrigerado")</f>
        <v>Refrigerado</v>
      </c>
      <c r="K3159" s="3">
        <v>43625</v>
      </c>
      <c r="L3159" s="3">
        <v>43639</v>
      </c>
      <c r="M3159" s="1">
        <v>264</v>
      </c>
      <c r="N3159" s="1" t="s">
        <v>1821</v>
      </c>
      <c r="O3159" s="1" t="s">
        <v>15253</v>
      </c>
      <c r="P3159" s="1">
        <v>109</v>
      </c>
      <c r="Q3159" s="1" t="s">
        <v>15255</v>
      </c>
      <c r="R3159">
        <f t="shared" ca="1" si="49"/>
        <v>0</v>
      </c>
      <c r="S3159">
        <f t="shared" ca="1" si="49"/>
        <v>0</v>
      </c>
    </row>
    <row r="3160" spans="1:19" ht="13.2">
      <c r="A3160" s="1" t="s">
        <v>15256</v>
      </c>
      <c r="B3160" s="1">
        <v>52</v>
      </c>
      <c r="C3160" s="1" t="str">
        <f ca="1">IFERROR(__xludf.DUMMYFUNCTION("GOOGLETRANSLATE(D3160,""en"",""pt"")"),"Médio")</f>
        <v>Médio</v>
      </c>
      <c r="D3160" s="3">
        <v>44696</v>
      </c>
      <c r="E3160" s="1">
        <v>4</v>
      </c>
      <c r="F3160" s="2" t="str">
        <f ca="1">IFERROR(__xludf.DUMMYFUNCTION("GOOGLETRANSLATE(I3160,""en"",""pt"")"),"Iogurte")</f>
        <v>Iogurte</v>
      </c>
      <c r="G3160" s="1" t="s">
        <v>15257</v>
      </c>
      <c r="H3160" s="6">
        <v>45426</v>
      </c>
      <c r="I3160" s="1" t="str">
        <f ca="1">IFERROR(__xludf.DUMMYFUNCTION("GOOGLETRANSLATE(O3160,""en"",""pt"")"),"29")</f>
        <v>29</v>
      </c>
      <c r="J3160" s="1" t="str">
        <f ca="1">IFERROR(__xludf.DUMMYFUNCTION("GOOGLETRANSLATE(Q3160,""en"",""pt"")"),"Congeladas")</f>
        <v>Congeladas</v>
      </c>
      <c r="K3160" s="3">
        <v>44655</v>
      </c>
      <c r="L3160" s="3">
        <v>44684</v>
      </c>
      <c r="M3160" s="1">
        <v>413</v>
      </c>
      <c r="N3160" s="1" t="s">
        <v>3612</v>
      </c>
      <c r="O3160" s="1" t="s">
        <v>15258</v>
      </c>
      <c r="P3160" s="1">
        <v>486</v>
      </c>
      <c r="Q3160" s="1" t="s">
        <v>15259</v>
      </c>
      <c r="R3160">
        <f t="shared" ca="1" si="49"/>
        <v>1</v>
      </c>
      <c r="S3160">
        <f t="shared" ca="1" si="49"/>
        <v>0</v>
      </c>
    </row>
    <row r="3161" spans="1:19" ht="13.2">
      <c r="A3161" s="1" t="s">
        <v>13502</v>
      </c>
      <c r="B3161" s="1">
        <v>72</v>
      </c>
      <c r="C3161" s="1" t="str">
        <f ca="1">IFERROR(__xludf.DUMMYFUNCTION("GOOGLETRANSLATE(D3161,""en"",""pt"")"),"Pequeno")</f>
        <v>Pequeno</v>
      </c>
      <c r="D3161" s="3">
        <v>43516</v>
      </c>
      <c r="E3161" s="1">
        <v>8</v>
      </c>
      <c r="F3161" s="2" t="str">
        <f ca="1">IFERROR(__xludf.DUMMYFUNCTION("GOOGLETRANSLATE(I3161,""en"",""pt"")"),"Soro de leite coalhado")</f>
        <v>Soro de leite coalhado</v>
      </c>
      <c r="G3161" s="1" t="s">
        <v>15260</v>
      </c>
      <c r="H3161" s="1" t="s">
        <v>13854</v>
      </c>
      <c r="I3161" s="1" t="str">
        <f ca="1">IFERROR(__xludf.DUMMYFUNCTION("GOOGLETRANSLATE(O3161,""en"",""pt"")"),"8")</f>
        <v>8</v>
      </c>
      <c r="J3161" s="1" t="str">
        <f ca="1">IFERROR(__xludf.DUMMYFUNCTION("GOOGLETRANSLATE(Q3161,""en"",""pt"")"),"Refrigerado")</f>
        <v>Refrigerado</v>
      </c>
      <c r="K3161" s="3">
        <v>43470</v>
      </c>
      <c r="L3161" s="3">
        <v>43478</v>
      </c>
      <c r="M3161" s="1">
        <v>325</v>
      </c>
      <c r="N3161" s="1" t="s">
        <v>15261</v>
      </c>
      <c r="O3161" s="1" t="s">
        <v>15262</v>
      </c>
      <c r="P3161" s="1">
        <v>43</v>
      </c>
      <c r="Q3161" s="1" t="s">
        <v>15263</v>
      </c>
      <c r="R3161">
        <f t="shared" ca="1" si="49"/>
        <v>0</v>
      </c>
      <c r="S3161">
        <f t="shared" ca="1" si="49"/>
        <v>0</v>
      </c>
    </row>
    <row r="3162" spans="1:19" ht="13.2">
      <c r="A3162" s="1" t="s">
        <v>6935</v>
      </c>
      <c r="B3162" s="1">
        <v>76</v>
      </c>
      <c r="C3162" s="1" t="str">
        <f ca="1">IFERROR(__xludf.DUMMYFUNCTION("GOOGLETRANSLATE(D3162,""en"",""pt"")"),"Grande")</f>
        <v>Grande</v>
      </c>
      <c r="D3162" s="3">
        <v>43692</v>
      </c>
      <c r="E3162" s="1">
        <v>6</v>
      </c>
      <c r="F3162" s="2" t="str">
        <f ca="1">IFERROR(__xludf.DUMMYFUNCTION("GOOGLETRANSLATE(I3162,""en"",""pt"")"),"Coalhada")</f>
        <v>Coalhada</v>
      </c>
      <c r="G3162" s="1" t="s">
        <v>11579</v>
      </c>
      <c r="H3162" s="1" t="s">
        <v>14985</v>
      </c>
      <c r="I3162" s="1" t="str">
        <f ca="1">IFERROR(__xludf.DUMMYFUNCTION("GOOGLETRANSLATE(O3162,""en"",""pt"")"),"5")</f>
        <v>5</v>
      </c>
      <c r="J3162" s="1" t="str">
        <f ca="1">IFERROR(__xludf.DUMMYFUNCTION("GOOGLETRANSLATE(Q3162,""en"",""pt"")"),"Refrigerado")</f>
        <v>Refrigerado</v>
      </c>
      <c r="K3162" s="3">
        <v>43668</v>
      </c>
      <c r="L3162" s="3">
        <v>43673</v>
      </c>
      <c r="M3162" s="1">
        <v>531</v>
      </c>
      <c r="N3162" s="1" t="s">
        <v>8570</v>
      </c>
      <c r="O3162" s="1" t="s">
        <v>15264</v>
      </c>
      <c r="P3162" s="1">
        <v>348</v>
      </c>
      <c r="Q3162" s="1" t="s">
        <v>15265</v>
      </c>
      <c r="R3162">
        <f t="shared" ca="1" si="49"/>
        <v>1</v>
      </c>
      <c r="S3162">
        <f t="shared" ca="1" si="49"/>
        <v>1</v>
      </c>
    </row>
    <row r="3163" spans="1:19" ht="13.2">
      <c r="A3163" s="1" t="s">
        <v>15266</v>
      </c>
      <c r="B3163" s="1">
        <v>26</v>
      </c>
      <c r="C3163" s="1" t="str">
        <f ca="1">IFERROR(__xludf.DUMMYFUNCTION("GOOGLETRANSLATE(D3163,""en"",""pt"")"),"Médio")</f>
        <v>Médio</v>
      </c>
      <c r="D3163" s="3">
        <v>44460</v>
      </c>
      <c r="E3163" s="1">
        <v>8</v>
      </c>
      <c r="F3163" s="2" t="str">
        <f ca="1">IFERROR(__xludf.DUMMYFUNCTION("GOOGLETRANSLATE(I3163,""en"",""pt"")"),"Soro de leite coalhado")</f>
        <v>Soro de leite coalhado</v>
      </c>
      <c r="G3163" s="1" t="s">
        <v>3319</v>
      </c>
      <c r="H3163" s="1" t="s">
        <v>251</v>
      </c>
      <c r="I3163" s="1" t="str">
        <f ca="1">IFERROR(__xludf.DUMMYFUNCTION("GOOGLETRANSLATE(O3163,""en"",""pt"")"),"14")</f>
        <v>14</v>
      </c>
      <c r="J3163" s="1" t="str">
        <f ca="1">IFERROR(__xludf.DUMMYFUNCTION("GOOGLETRANSLATE(Q3163,""en"",""pt"")"),"Refrigerado")</f>
        <v>Refrigerado</v>
      </c>
      <c r="K3163" s="3">
        <v>44427</v>
      </c>
      <c r="L3163" s="3">
        <v>44441</v>
      </c>
      <c r="M3163" s="1">
        <v>36</v>
      </c>
      <c r="N3163" s="1" t="s">
        <v>5588</v>
      </c>
      <c r="O3163" s="1" t="s">
        <v>15267</v>
      </c>
      <c r="P3163" s="1">
        <v>60</v>
      </c>
      <c r="Q3163" s="1" t="s">
        <v>15268</v>
      </c>
      <c r="R3163">
        <f t="shared" ca="1" si="49"/>
        <v>0</v>
      </c>
      <c r="S3163">
        <f t="shared" ca="1" si="49"/>
        <v>0</v>
      </c>
    </row>
    <row r="3164" spans="1:19" ht="13.2">
      <c r="A3164" s="1" t="s">
        <v>15269</v>
      </c>
      <c r="B3164" s="1">
        <v>91</v>
      </c>
      <c r="C3164" s="1" t="str">
        <f ca="1">IFERROR(__xludf.DUMMYFUNCTION("GOOGLETRANSLATE(D3164,""en"",""pt"")"),"Grande")</f>
        <v>Grande</v>
      </c>
      <c r="D3164" s="3">
        <v>44094</v>
      </c>
      <c r="E3164" s="1">
        <v>8</v>
      </c>
      <c r="F3164" s="2" t="str">
        <f ca="1">IFERROR(__xludf.DUMMYFUNCTION("GOOGLETRANSLATE(I3164,""en"",""pt"")"),"Soro de leite coalhado")</f>
        <v>Soro de leite coalhado</v>
      </c>
      <c r="G3164" s="1" t="s">
        <v>15270</v>
      </c>
      <c r="H3164" s="1" t="s">
        <v>15271</v>
      </c>
      <c r="I3164" s="1" t="str">
        <f ca="1">IFERROR(__xludf.DUMMYFUNCTION("GOOGLETRANSLATE(O3164,""en"",""pt"")"),"13")</f>
        <v>13</v>
      </c>
      <c r="J3164" s="1" t="str">
        <f ca="1">IFERROR(__xludf.DUMMYFUNCTION("GOOGLETRANSLATE(Q3164,""en"",""pt"")"),"Refrigerado")</f>
        <v>Refrigerado</v>
      </c>
      <c r="K3164" s="3">
        <v>44079</v>
      </c>
      <c r="L3164" s="3">
        <v>44092</v>
      </c>
      <c r="M3164" s="1">
        <v>168</v>
      </c>
      <c r="N3164" s="1" t="s">
        <v>7654</v>
      </c>
      <c r="O3164" s="1" t="s">
        <v>15272</v>
      </c>
      <c r="P3164" s="1">
        <v>134</v>
      </c>
      <c r="Q3164" s="1" t="s">
        <v>12902</v>
      </c>
      <c r="R3164">
        <f t="shared" ca="1" si="49"/>
        <v>0</v>
      </c>
      <c r="S3164">
        <f t="shared" ca="1" si="49"/>
        <v>1</v>
      </c>
    </row>
    <row r="3165" spans="1:19" ht="13.2">
      <c r="A3165" s="1" t="s">
        <v>15273</v>
      </c>
      <c r="B3165" s="1">
        <v>31</v>
      </c>
      <c r="C3165" s="1" t="str">
        <f ca="1">IFERROR(__xludf.DUMMYFUNCTION("GOOGLETRANSLATE(D3165,""en"",""pt"")"),"Pequeno")</f>
        <v>Pequeno</v>
      </c>
      <c r="D3165" s="3">
        <v>44034</v>
      </c>
      <c r="E3165" s="1">
        <v>10</v>
      </c>
      <c r="F3165" s="2" t="str">
        <f ca="1">IFERROR(__xludf.DUMMYFUNCTION("GOOGLETRANSLATE(I3165,""en"",""pt"")"),"ghee")</f>
        <v>ghee</v>
      </c>
      <c r="G3165" s="1" t="s">
        <v>15274</v>
      </c>
      <c r="H3165" s="4">
        <v>45409</v>
      </c>
      <c r="I3165" s="1" t="str">
        <f ca="1">IFERROR(__xludf.DUMMYFUNCTION("GOOGLETRANSLATE(O3165,""en"",""pt"")"),"145")</f>
        <v>145</v>
      </c>
      <c r="J3165" s="1" t="str">
        <f ca="1">IFERROR(__xludf.DUMMYFUNCTION("GOOGLETRANSLATE(Q3165,""en"",""pt"")"),"Ambiente")</f>
        <v>Ambiente</v>
      </c>
      <c r="K3165" s="3">
        <v>43997</v>
      </c>
      <c r="L3165" s="3">
        <v>44142</v>
      </c>
      <c r="M3165" s="1">
        <v>105</v>
      </c>
      <c r="N3165" s="1" t="s">
        <v>8307</v>
      </c>
      <c r="O3165" s="5">
        <v>373676</v>
      </c>
      <c r="P3165" s="1">
        <v>253</v>
      </c>
      <c r="Q3165" s="1" t="s">
        <v>12748</v>
      </c>
      <c r="R3165">
        <f t="shared" ca="1" si="49"/>
        <v>0</v>
      </c>
      <c r="S3165">
        <f t="shared" ca="1" si="49"/>
        <v>0</v>
      </c>
    </row>
    <row r="3166" spans="1:19" ht="13.2">
      <c r="A3166" s="1" t="s">
        <v>15275</v>
      </c>
      <c r="B3166" s="1">
        <v>12</v>
      </c>
      <c r="C3166" s="1" t="str">
        <f ca="1">IFERROR(__xludf.DUMMYFUNCTION("GOOGLETRANSLATE(D3166,""en"",""pt"")"),"Médio")</f>
        <v>Médio</v>
      </c>
      <c r="D3166" s="3">
        <v>43817</v>
      </c>
      <c r="E3166" s="1">
        <v>5</v>
      </c>
      <c r="F3166" s="2" t="str">
        <f ca="1">IFERROR(__xludf.DUMMYFUNCTION("GOOGLETRANSLATE(I3166,""en"",""pt"")"),"Sorvete")</f>
        <v>Sorvete</v>
      </c>
      <c r="G3166" s="1" t="s">
        <v>15276</v>
      </c>
      <c r="H3166" s="1" t="s">
        <v>15277</v>
      </c>
      <c r="I3166" s="1" t="str">
        <f ca="1">IFERROR(__xludf.DUMMYFUNCTION("GOOGLETRANSLATE(O3166,""en"",""pt"")"),"22")</f>
        <v>22</v>
      </c>
      <c r="J3166" s="1" t="str">
        <f ca="1">IFERROR(__xludf.DUMMYFUNCTION("GOOGLETRANSLATE(Q3166,""en"",""pt"")"),"Congeladas")</f>
        <v>Congeladas</v>
      </c>
      <c r="K3166" s="3">
        <v>43758</v>
      </c>
      <c r="L3166" s="3">
        <v>43780</v>
      </c>
      <c r="M3166" s="1">
        <v>457</v>
      </c>
      <c r="N3166" s="1" t="s">
        <v>8189</v>
      </c>
      <c r="O3166" s="1" t="s">
        <v>15278</v>
      </c>
      <c r="P3166" s="1">
        <v>127</v>
      </c>
      <c r="Q3166" s="1" t="s">
        <v>7533</v>
      </c>
      <c r="R3166">
        <f t="shared" ca="1" si="49"/>
        <v>0</v>
      </c>
      <c r="S3166">
        <f t="shared" ca="1" si="49"/>
        <v>1</v>
      </c>
    </row>
    <row r="3167" spans="1:19" ht="13.2">
      <c r="A3167" s="1" t="s">
        <v>15279</v>
      </c>
      <c r="B3167" s="1">
        <v>94</v>
      </c>
      <c r="C3167" s="1" t="str">
        <f ca="1">IFERROR(__xludf.DUMMYFUNCTION("GOOGLETRANSLATE(D3167,""en"",""pt"")"),"Médio")</f>
        <v>Médio</v>
      </c>
      <c r="D3167" s="3">
        <v>44493</v>
      </c>
      <c r="E3167" s="1">
        <v>1</v>
      </c>
      <c r="F3167" s="2" t="str">
        <f ca="1">IFERROR(__xludf.DUMMYFUNCTION("GOOGLETRANSLATE(I3167,""en"",""pt"")"),"Leite")</f>
        <v>Leite</v>
      </c>
      <c r="G3167" s="1" t="s">
        <v>15280</v>
      </c>
      <c r="H3167" s="1" t="s">
        <v>15281</v>
      </c>
      <c r="I3167" s="1" t="str">
        <f ca="1">IFERROR(__xludf.DUMMYFUNCTION("GOOGLETRANSLATE(O3167,""en"",""pt"")"),"1")</f>
        <v>1</v>
      </c>
      <c r="J3167" s="1" t="str">
        <f ca="1">IFERROR(__xludf.DUMMYFUNCTION("GOOGLETRANSLATE(Q3167,""en"",""pt"")"),"Pacote de polietileno")</f>
        <v>Pacote de polietileno</v>
      </c>
      <c r="K3167" s="3">
        <v>44479</v>
      </c>
      <c r="L3167" s="3">
        <v>44480</v>
      </c>
      <c r="M3167" s="1">
        <v>189</v>
      </c>
      <c r="N3167" s="1" t="s">
        <v>15282</v>
      </c>
      <c r="O3167" s="1" t="s">
        <v>15283</v>
      </c>
      <c r="P3167" s="1">
        <v>27</v>
      </c>
      <c r="Q3167" s="1" t="s">
        <v>15284</v>
      </c>
      <c r="R3167">
        <f t="shared" ca="1" si="49"/>
        <v>1</v>
      </c>
      <c r="S3167">
        <f t="shared" ca="1" si="49"/>
        <v>1</v>
      </c>
    </row>
    <row r="3168" spans="1:19" ht="13.2">
      <c r="A3168" s="1" t="s">
        <v>15285</v>
      </c>
      <c r="B3168" s="1">
        <v>68</v>
      </c>
      <c r="C3168" s="1" t="str">
        <f ca="1">IFERROR(__xludf.DUMMYFUNCTION("GOOGLETRANSLATE(D3168,""en"",""pt"")"),"Grande")</f>
        <v>Grande</v>
      </c>
      <c r="D3168" s="3">
        <v>43634</v>
      </c>
      <c r="E3168" s="1">
        <v>9</v>
      </c>
      <c r="F3168" s="2" t="str">
        <f ca="1">IFERROR(__xludf.DUMMYFUNCTION("GOOGLETRANSLATE(I3168,""en"",""pt"")"),"Painel")</f>
        <v>Painel</v>
      </c>
      <c r="G3168" s="1" t="s">
        <v>15286</v>
      </c>
      <c r="H3168" s="1" t="s">
        <v>4576</v>
      </c>
      <c r="I3168" s="1" t="str">
        <f ca="1">IFERROR(__xludf.DUMMYFUNCTION("GOOGLETRANSLATE(O3168,""en"",""pt"")"),"14")</f>
        <v>14</v>
      </c>
      <c r="J3168" s="1" t="str">
        <f ca="1">IFERROR(__xludf.DUMMYFUNCTION("GOOGLETRANSLATE(Q3168,""en"",""pt"")"),"Refrigerado")</f>
        <v>Refrigerado</v>
      </c>
      <c r="K3168" s="3">
        <v>43603</v>
      </c>
      <c r="L3168" s="3">
        <v>43617</v>
      </c>
      <c r="M3168" s="1">
        <v>97</v>
      </c>
      <c r="N3168" s="1" t="s">
        <v>15287</v>
      </c>
      <c r="O3168" s="1" t="s">
        <v>15288</v>
      </c>
      <c r="P3168" s="1">
        <v>254</v>
      </c>
      <c r="Q3168" s="1" t="s">
        <v>3868</v>
      </c>
      <c r="R3168">
        <f t="shared" ca="1" si="49"/>
        <v>1</v>
      </c>
      <c r="S3168">
        <f t="shared" ca="1" si="49"/>
        <v>1</v>
      </c>
    </row>
    <row r="3169" spans="1:19" ht="13.2">
      <c r="A3169" s="1" t="s">
        <v>15289</v>
      </c>
      <c r="B3169" s="1">
        <v>68</v>
      </c>
      <c r="C3169" s="1" t="str">
        <f ca="1">IFERROR(__xludf.DUMMYFUNCTION("GOOGLETRANSLATE(D3169,""en"",""pt"")"),"Grande")</f>
        <v>Grande</v>
      </c>
      <c r="D3169" s="3">
        <v>44683</v>
      </c>
      <c r="E3169" s="1">
        <v>2</v>
      </c>
      <c r="F3169" s="2" t="str">
        <f ca="1">IFERROR(__xludf.DUMMYFUNCTION("GOOGLETRANSLATE(I3169,""en"",""pt"")"),"Manteiga")</f>
        <v>Manteiga</v>
      </c>
      <c r="G3169" s="1" t="s">
        <v>15290</v>
      </c>
      <c r="H3169" s="1" t="s">
        <v>3328</v>
      </c>
      <c r="I3169" s="1" t="str">
        <f ca="1">IFERROR(__xludf.DUMMYFUNCTION("GOOGLETRANSLATE(O3169,""en"",""pt"")"),"26")</f>
        <v>26</v>
      </c>
      <c r="J3169" s="1" t="str">
        <f ca="1">IFERROR(__xludf.DUMMYFUNCTION("GOOGLETRANSLATE(Q3169,""en"",""pt"")"),"Refrigerado")</f>
        <v>Refrigerado</v>
      </c>
      <c r="K3169" s="3">
        <v>44625</v>
      </c>
      <c r="L3169" s="3">
        <v>44651</v>
      </c>
      <c r="M3169" s="1">
        <v>823</v>
      </c>
      <c r="N3169" s="1" t="s">
        <v>1572</v>
      </c>
      <c r="O3169" s="1" t="s">
        <v>15291</v>
      </c>
      <c r="P3169" s="1">
        <v>165</v>
      </c>
      <c r="Q3169" s="1" t="s">
        <v>807</v>
      </c>
      <c r="R3169">
        <f t="shared" ca="1" si="49"/>
        <v>1</v>
      </c>
      <c r="S3169">
        <f t="shared" ca="1" si="49"/>
        <v>0</v>
      </c>
    </row>
    <row r="3170" spans="1:19" ht="13.2">
      <c r="A3170" s="1" t="s">
        <v>15292</v>
      </c>
      <c r="B3170" s="1">
        <v>83</v>
      </c>
      <c r="C3170" s="1" t="str">
        <f ca="1">IFERROR(__xludf.DUMMYFUNCTION("GOOGLETRANSLATE(D3170,""en"",""pt"")"),"Pequeno")</f>
        <v>Pequeno</v>
      </c>
      <c r="D3170" s="3">
        <v>44235</v>
      </c>
      <c r="E3170" s="1">
        <v>2</v>
      </c>
      <c r="F3170" s="2" t="str">
        <f ca="1">IFERROR(__xludf.DUMMYFUNCTION("GOOGLETRANSLATE(I3170,""en"",""pt"")"),"Manteiga")</f>
        <v>Manteiga</v>
      </c>
      <c r="G3170" s="1" t="s">
        <v>15293</v>
      </c>
      <c r="H3170" s="1" t="s">
        <v>8435</v>
      </c>
      <c r="I3170" s="1" t="str">
        <f ca="1">IFERROR(__xludf.DUMMYFUNCTION("GOOGLETRANSLATE(O3170,""en"",""pt"")"),"37")</f>
        <v>37</v>
      </c>
      <c r="J3170" s="1" t="str">
        <f ca="1">IFERROR(__xludf.DUMMYFUNCTION("GOOGLETRANSLATE(Q3170,""en"",""pt"")"),"Congeladas")</f>
        <v>Congeladas</v>
      </c>
      <c r="K3170" s="3">
        <v>44182</v>
      </c>
      <c r="L3170" s="3">
        <v>44219</v>
      </c>
      <c r="M3170" s="1">
        <v>287</v>
      </c>
      <c r="N3170" s="1" t="s">
        <v>15294</v>
      </c>
      <c r="O3170" s="1" t="s">
        <v>15295</v>
      </c>
      <c r="P3170" s="1">
        <v>427</v>
      </c>
      <c r="Q3170" s="1" t="s">
        <v>5424</v>
      </c>
      <c r="R3170">
        <f t="shared" ca="1" si="49"/>
        <v>0</v>
      </c>
      <c r="S3170">
        <f t="shared" ca="1" si="49"/>
        <v>0</v>
      </c>
    </row>
    <row r="3171" spans="1:19" ht="13.2">
      <c r="A3171" s="1" t="s">
        <v>15296</v>
      </c>
      <c r="B3171" s="1">
        <v>13</v>
      </c>
      <c r="C3171" s="1" t="str">
        <f ca="1">IFERROR(__xludf.DUMMYFUNCTION("GOOGLETRANSLATE(D3171,""en"",""pt"")"),"Médio")</f>
        <v>Médio</v>
      </c>
      <c r="D3171" s="3">
        <v>43905</v>
      </c>
      <c r="E3171" s="1">
        <v>1</v>
      </c>
      <c r="F3171" s="2" t="str">
        <f ca="1">IFERROR(__xludf.DUMMYFUNCTION("GOOGLETRANSLATE(I3171,""en"",""pt"")"),"Leite")</f>
        <v>Leite</v>
      </c>
      <c r="G3171" s="1" t="s">
        <v>15297</v>
      </c>
      <c r="H3171" s="1" t="s">
        <v>8821</v>
      </c>
      <c r="I3171" s="1" t="str">
        <f ca="1">IFERROR(__xludf.DUMMYFUNCTION("GOOGLETRANSLATE(O3171,""en"",""pt"")"),"24")</f>
        <v>24</v>
      </c>
      <c r="J3171" s="1" t="str">
        <f ca="1">IFERROR(__xludf.DUMMYFUNCTION("GOOGLETRANSLATE(Q3171,""en"",""pt"")"),"Pacote Tetra")</f>
        <v>Pacote Tetra</v>
      </c>
      <c r="K3171" s="3">
        <v>43870</v>
      </c>
      <c r="L3171" s="3">
        <v>43894</v>
      </c>
      <c r="M3171" s="1">
        <v>102</v>
      </c>
      <c r="N3171" s="1" t="s">
        <v>4105</v>
      </c>
      <c r="O3171" s="1" t="s">
        <v>15298</v>
      </c>
      <c r="P3171" s="1">
        <v>303</v>
      </c>
      <c r="Q3171" s="1" t="s">
        <v>15299</v>
      </c>
      <c r="R3171">
        <f t="shared" ca="1" si="49"/>
        <v>0</v>
      </c>
      <c r="S3171">
        <f t="shared" ca="1" si="49"/>
        <v>0</v>
      </c>
    </row>
    <row r="3172" spans="1:19" ht="13.2">
      <c r="A3172" s="1" t="s">
        <v>15300</v>
      </c>
      <c r="B3172" s="1">
        <v>78</v>
      </c>
      <c r="C3172" s="1" t="str">
        <f ca="1">IFERROR(__xludf.DUMMYFUNCTION("GOOGLETRANSLATE(D3172,""en"",""pt"")"),"Pequeno")</f>
        <v>Pequeno</v>
      </c>
      <c r="D3172" s="3">
        <v>44113</v>
      </c>
      <c r="E3172" s="1">
        <v>6</v>
      </c>
      <c r="F3172" s="2" t="str">
        <f ca="1">IFERROR(__xludf.DUMMYFUNCTION("GOOGLETRANSLATE(I3172,""en"",""pt"")"),"Coalhada")</f>
        <v>Coalhada</v>
      </c>
      <c r="G3172" s="1" t="s">
        <v>15301</v>
      </c>
      <c r="H3172" s="1" t="s">
        <v>3046</v>
      </c>
      <c r="I3172" s="1" t="str">
        <f ca="1">IFERROR(__xludf.DUMMYFUNCTION("GOOGLETRANSLATE(O3172,""en"",""pt"")"),"6")</f>
        <v>6</v>
      </c>
      <c r="J3172" s="1" t="str">
        <f ca="1">IFERROR(__xludf.DUMMYFUNCTION("GOOGLETRANSLATE(Q3172,""en"",""pt"")"),"Refrigerado")</f>
        <v>Refrigerado</v>
      </c>
      <c r="K3172" s="3">
        <v>44069</v>
      </c>
      <c r="L3172" s="3">
        <v>44075</v>
      </c>
      <c r="M3172" s="1">
        <v>620</v>
      </c>
      <c r="N3172" s="1" t="s">
        <v>8288</v>
      </c>
      <c r="O3172" s="1" t="s">
        <v>15302</v>
      </c>
      <c r="P3172" s="1">
        <v>18</v>
      </c>
      <c r="Q3172" s="1" t="s">
        <v>15304</v>
      </c>
      <c r="R3172">
        <f t="shared" ca="1" si="49"/>
        <v>1</v>
      </c>
      <c r="S3172">
        <f t="shared" ca="1" si="49"/>
        <v>1</v>
      </c>
    </row>
    <row r="3173" spans="1:19" ht="13.2">
      <c r="A3173" s="1" t="s">
        <v>15305</v>
      </c>
      <c r="B3173" s="1">
        <v>37</v>
      </c>
      <c r="C3173" s="1" t="str">
        <f ca="1">IFERROR(__xludf.DUMMYFUNCTION("GOOGLETRANSLATE(D3173,""en"",""pt"")"),"Grande")</f>
        <v>Grande</v>
      </c>
      <c r="D3173" s="3">
        <v>43514</v>
      </c>
      <c r="E3173" s="1">
        <v>7</v>
      </c>
      <c r="F3173" s="2" t="str">
        <f ca="1">IFERROR(__xludf.DUMMYFUNCTION("GOOGLETRANSLATE(I3173,""en"",""pt"")"),"Lassi")</f>
        <v>Lassi</v>
      </c>
      <c r="G3173" s="1" t="s">
        <v>15306</v>
      </c>
      <c r="H3173" s="1" t="s">
        <v>15307</v>
      </c>
      <c r="I3173" s="1" t="str">
        <f ca="1">IFERROR(__xludf.DUMMYFUNCTION("GOOGLETRANSLATE(O3173,""en"",""pt"")"),"17")</f>
        <v>17</v>
      </c>
      <c r="J3173" s="1" t="str">
        <f ca="1">IFERROR(__xludf.DUMMYFUNCTION("GOOGLETRANSLATE(Q3173,""en"",""pt"")"),"Refrigerado")</f>
        <v>Refrigerado</v>
      </c>
      <c r="K3173" s="3">
        <v>43500</v>
      </c>
      <c r="L3173" s="3">
        <v>43517</v>
      </c>
      <c r="M3173" s="1">
        <v>70</v>
      </c>
      <c r="N3173" s="1" t="s">
        <v>1215</v>
      </c>
      <c r="O3173" s="5">
        <v>601222</v>
      </c>
      <c r="P3173" s="1">
        <v>74</v>
      </c>
      <c r="Q3173" s="1" t="s">
        <v>5245</v>
      </c>
      <c r="R3173">
        <f t="shared" ca="1" si="49"/>
        <v>0</v>
      </c>
      <c r="S3173">
        <f t="shared" ca="1" si="49"/>
        <v>1</v>
      </c>
    </row>
    <row r="3174" spans="1:19" ht="13.2">
      <c r="A3174" s="1" t="s">
        <v>15308</v>
      </c>
      <c r="B3174" s="1">
        <v>28</v>
      </c>
      <c r="C3174" s="1" t="str">
        <f ca="1">IFERROR(__xludf.DUMMYFUNCTION("GOOGLETRANSLATE(D3174,""en"",""pt"")"),"Grande")</f>
        <v>Grande</v>
      </c>
      <c r="D3174" s="3">
        <v>43522</v>
      </c>
      <c r="E3174" s="1">
        <v>1</v>
      </c>
      <c r="F3174" s="2" t="str">
        <f ca="1">IFERROR(__xludf.DUMMYFUNCTION("GOOGLETRANSLATE(I3174,""en"",""pt"")"),"Leite")</f>
        <v>Leite</v>
      </c>
      <c r="G3174" s="1" t="s">
        <v>15309</v>
      </c>
      <c r="H3174" s="1" t="s">
        <v>15310</v>
      </c>
      <c r="I3174" s="1" t="str">
        <f ca="1">IFERROR(__xludf.DUMMYFUNCTION("GOOGLETRANSLATE(O3174,""en"",""pt"")"),"27")</f>
        <v>27</v>
      </c>
      <c r="J3174" s="1" t="str">
        <f ca="1">IFERROR(__xludf.DUMMYFUNCTION("GOOGLETRANSLATE(Q3174,""en"",""pt"")"),"Pacote Tetra")</f>
        <v>Pacote Tetra</v>
      </c>
      <c r="K3174" s="3">
        <v>43485</v>
      </c>
      <c r="L3174" s="3">
        <v>43512</v>
      </c>
      <c r="M3174" s="1">
        <v>401</v>
      </c>
      <c r="N3174" s="1" t="s">
        <v>10309</v>
      </c>
      <c r="O3174" s="1" t="s">
        <v>15311</v>
      </c>
      <c r="P3174" s="1">
        <v>556</v>
      </c>
      <c r="Q3174" s="1" t="s">
        <v>10520</v>
      </c>
      <c r="R3174">
        <f t="shared" ca="1" si="49"/>
        <v>0</v>
      </c>
      <c r="S3174">
        <f t="shared" ca="1" si="49"/>
        <v>0</v>
      </c>
    </row>
    <row r="3175" spans="1:19" ht="13.2">
      <c r="A3175" s="1" t="s">
        <v>15312</v>
      </c>
      <c r="B3175" s="1">
        <v>91</v>
      </c>
      <c r="C3175" s="1" t="str">
        <f ca="1">IFERROR(__xludf.DUMMYFUNCTION("GOOGLETRANSLATE(D3175,""en"",""pt"")"),"Médio")</f>
        <v>Médio</v>
      </c>
      <c r="D3175" s="3">
        <v>44686</v>
      </c>
      <c r="E3175" s="1">
        <v>5</v>
      </c>
      <c r="F3175" s="2" t="str">
        <f ca="1">IFERROR(__xludf.DUMMYFUNCTION("GOOGLETRANSLATE(I3175,""en"",""pt"")"),"Sorvete")</f>
        <v>Sorvete</v>
      </c>
      <c r="G3175" s="1" t="s">
        <v>15313</v>
      </c>
      <c r="H3175" s="1" t="s">
        <v>9238</v>
      </c>
      <c r="I3175" s="1" t="str">
        <f ca="1">IFERROR(__xludf.DUMMYFUNCTION("GOOGLETRANSLATE(O3175,""en"",""pt"")"),"28")</f>
        <v>28</v>
      </c>
      <c r="J3175" s="1" t="str">
        <f ca="1">IFERROR(__xludf.DUMMYFUNCTION("GOOGLETRANSLATE(Q3175,""en"",""pt"")"),"Congeladas")</f>
        <v>Congeladas</v>
      </c>
      <c r="K3175" s="3">
        <v>44675</v>
      </c>
      <c r="L3175" s="3">
        <v>44703</v>
      </c>
      <c r="M3175" s="1">
        <v>244</v>
      </c>
      <c r="N3175" s="1" t="s">
        <v>326</v>
      </c>
      <c r="O3175" s="1" t="s">
        <v>15314</v>
      </c>
      <c r="P3175" s="1">
        <v>147</v>
      </c>
      <c r="Q3175" s="1" t="s">
        <v>4356</v>
      </c>
      <c r="R3175">
        <f t="shared" ca="1" si="49"/>
        <v>1</v>
      </c>
      <c r="S3175">
        <f t="shared" ca="1" si="49"/>
        <v>0</v>
      </c>
    </row>
    <row r="3176" spans="1:19" ht="13.2">
      <c r="A3176" s="1" t="s">
        <v>15315</v>
      </c>
      <c r="B3176" s="1">
        <v>39</v>
      </c>
      <c r="C3176" s="1" t="str">
        <f ca="1">IFERROR(__xludf.DUMMYFUNCTION("GOOGLETRANSLATE(D3176,""en"",""pt"")"),"Médio")</f>
        <v>Médio</v>
      </c>
      <c r="D3176" s="3">
        <v>44788</v>
      </c>
      <c r="E3176" s="1">
        <v>8</v>
      </c>
      <c r="F3176" s="2" t="str">
        <f ca="1">IFERROR(__xludf.DUMMYFUNCTION("GOOGLETRANSLATE(I3176,""en"",""pt"")"),"Soro de leite coalhado")</f>
        <v>Soro de leite coalhado</v>
      </c>
      <c r="G3176" s="1" t="s">
        <v>3027</v>
      </c>
      <c r="H3176" s="1" t="s">
        <v>4401</v>
      </c>
      <c r="I3176" s="1" t="str">
        <f ca="1">IFERROR(__xludf.DUMMYFUNCTION("GOOGLETRANSLATE(O3176,""en"",""pt"")"),"11")</f>
        <v>11</v>
      </c>
      <c r="J3176" s="1" t="str">
        <f ca="1">IFERROR(__xludf.DUMMYFUNCTION("GOOGLETRANSLATE(Q3176,""en"",""pt"")"),"Refrigerado")</f>
        <v>Refrigerado</v>
      </c>
      <c r="K3176" s="3">
        <v>44771</v>
      </c>
      <c r="L3176" s="3">
        <v>44782</v>
      </c>
      <c r="M3176" s="1">
        <v>25</v>
      </c>
      <c r="N3176" s="1" t="s">
        <v>3252</v>
      </c>
      <c r="O3176" s="5" t="s">
        <v>15316</v>
      </c>
      <c r="P3176" s="1">
        <v>72</v>
      </c>
      <c r="Q3176" s="1" t="s">
        <v>15317</v>
      </c>
      <c r="R3176">
        <f t="shared" ca="1" si="49"/>
        <v>0</v>
      </c>
      <c r="S3176">
        <f t="shared" ca="1" si="49"/>
        <v>0</v>
      </c>
    </row>
    <row r="3177" spans="1:19" ht="13.2">
      <c r="A3177" s="1" t="s">
        <v>15318</v>
      </c>
      <c r="B3177" s="1">
        <v>17</v>
      </c>
      <c r="C3177" s="1" t="str">
        <f ca="1">IFERROR(__xludf.DUMMYFUNCTION("GOOGLETRANSLATE(D3177,""en"",""pt"")"),"Grande")</f>
        <v>Grande</v>
      </c>
      <c r="D3177" s="3">
        <v>43576</v>
      </c>
      <c r="E3177" s="1">
        <v>8</v>
      </c>
      <c r="F3177" s="2" t="str">
        <f ca="1">IFERROR(__xludf.DUMMYFUNCTION("GOOGLETRANSLATE(I3177,""en"",""pt"")"),"Soro de leite coalhado")</f>
        <v>Soro de leite coalhado</v>
      </c>
      <c r="G3177" s="1" t="s">
        <v>15319</v>
      </c>
      <c r="H3177" s="4">
        <v>45422</v>
      </c>
      <c r="I3177" s="1" t="str">
        <f ca="1">IFERROR(__xludf.DUMMYFUNCTION("GOOGLETRANSLATE(O3177,""en"",""pt"")"),"13")</f>
        <v>13</v>
      </c>
      <c r="J3177" s="1" t="str">
        <f ca="1">IFERROR(__xludf.DUMMYFUNCTION("GOOGLETRANSLATE(Q3177,""en"",""pt"")"),"Refrigerado")</f>
        <v>Refrigerado</v>
      </c>
      <c r="K3177" s="3">
        <v>43527</v>
      </c>
      <c r="L3177" s="3">
        <v>43540</v>
      </c>
      <c r="M3177" s="1">
        <v>7</v>
      </c>
      <c r="N3177" s="1" t="s">
        <v>4730</v>
      </c>
      <c r="O3177" s="1" t="s">
        <v>2554</v>
      </c>
      <c r="P3177" s="1">
        <v>340</v>
      </c>
      <c r="Q3177" s="1" t="s">
        <v>15320</v>
      </c>
      <c r="R3177">
        <f t="shared" ca="1" si="49"/>
        <v>0</v>
      </c>
      <c r="S3177">
        <f t="shared" ca="1" si="49"/>
        <v>0</v>
      </c>
    </row>
    <row r="3178" spans="1:19" ht="13.2">
      <c r="A3178" s="1" t="s">
        <v>15321</v>
      </c>
      <c r="B3178" s="1">
        <v>97</v>
      </c>
      <c r="C3178" s="1" t="str">
        <f ca="1">IFERROR(__xludf.DUMMYFUNCTION("GOOGLETRANSLATE(D3178,""en"",""pt"")"),"Médio")</f>
        <v>Médio</v>
      </c>
      <c r="D3178" s="3">
        <v>43749</v>
      </c>
      <c r="E3178" s="1">
        <v>10</v>
      </c>
      <c r="F3178" s="2" t="str">
        <f ca="1">IFERROR(__xludf.DUMMYFUNCTION("GOOGLETRANSLATE(I3178,""en"",""pt"")"),"ghee")</f>
        <v>ghee</v>
      </c>
      <c r="G3178" s="1" t="s">
        <v>15322</v>
      </c>
      <c r="H3178" s="1" t="s">
        <v>11424</v>
      </c>
      <c r="I3178" s="1" t="str">
        <f ca="1">IFERROR(__xludf.DUMMYFUNCTION("GOOGLETRANSLATE(O3178,""en"",""pt"")"),"63")</f>
        <v>63</v>
      </c>
      <c r="J3178" s="1" t="str">
        <f ca="1">IFERROR(__xludf.DUMMYFUNCTION("GOOGLETRANSLATE(Q3178,""en"",""pt"")"),"Ambiente")</f>
        <v>Ambiente</v>
      </c>
      <c r="K3178" s="3">
        <v>43720</v>
      </c>
      <c r="L3178" s="3">
        <v>43783</v>
      </c>
      <c r="M3178" s="1">
        <v>155</v>
      </c>
      <c r="N3178" s="1" t="s">
        <v>854</v>
      </c>
      <c r="O3178" s="1" t="s">
        <v>15323</v>
      </c>
      <c r="P3178" s="1">
        <v>5</v>
      </c>
      <c r="Q3178" s="1" t="s">
        <v>15324</v>
      </c>
      <c r="R3178">
        <f t="shared" ca="1" si="49"/>
        <v>0</v>
      </c>
      <c r="S3178">
        <f t="shared" ca="1" si="49"/>
        <v>0</v>
      </c>
    </row>
    <row r="3179" spans="1:19" ht="13.2">
      <c r="A3179" s="1" t="s">
        <v>10857</v>
      </c>
      <c r="B3179" s="1">
        <v>11</v>
      </c>
      <c r="C3179" s="1" t="str">
        <f ca="1">IFERROR(__xludf.DUMMYFUNCTION("GOOGLETRANSLATE(D3179,""en"",""pt"")"),"Grande")</f>
        <v>Grande</v>
      </c>
      <c r="D3179" s="3">
        <v>43873</v>
      </c>
      <c r="E3179" s="1">
        <v>6</v>
      </c>
      <c r="F3179" s="2" t="str">
        <f ca="1">IFERROR(__xludf.DUMMYFUNCTION("GOOGLETRANSLATE(I3179,""en"",""pt"")"),"Coalhada")</f>
        <v>Coalhada</v>
      </c>
      <c r="G3179" s="1" t="s">
        <v>15325</v>
      </c>
      <c r="H3179" s="1" t="s">
        <v>3445</v>
      </c>
      <c r="I3179" s="1" t="str">
        <f ca="1">IFERROR(__xludf.DUMMYFUNCTION("GOOGLETRANSLATE(O3179,""en"",""pt"")"),"5")</f>
        <v>5</v>
      </c>
      <c r="J3179" s="1" t="str">
        <f ca="1">IFERROR(__xludf.DUMMYFUNCTION("GOOGLETRANSLATE(Q3179,""en"",""pt"")"),"Refrigerado")</f>
        <v>Refrigerado</v>
      </c>
      <c r="K3179" s="3">
        <v>43870</v>
      </c>
      <c r="L3179" s="3">
        <v>43875</v>
      </c>
      <c r="M3179" s="1">
        <v>1</v>
      </c>
      <c r="N3179" s="1" t="s">
        <v>15326</v>
      </c>
      <c r="O3179" s="1" t="s">
        <v>15326</v>
      </c>
      <c r="P3179" s="1">
        <v>366</v>
      </c>
      <c r="Q3179" s="1" t="s">
        <v>1865</v>
      </c>
      <c r="R3179">
        <f t="shared" ca="1" si="49"/>
        <v>0</v>
      </c>
      <c r="S3179">
        <f t="shared" ca="1" si="49"/>
        <v>0</v>
      </c>
    </row>
    <row r="3180" spans="1:19" ht="13.2">
      <c r="A3180" s="1" t="s">
        <v>15327</v>
      </c>
      <c r="B3180" s="1">
        <v>34</v>
      </c>
      <c r="C3180" s="1" t="str">
        <f ca="1">IFERROR(__xludf.DUMMYFUNCTION("GOOGLETRANSLATE(D3180,""en"",""pt"")"),"Grande")</f>
        <v>Grande</v>
      </c>
      <c r="D3180" s="3">
        <v>44903</v>
      </c>
      <c r="E3180" s="1">
        <v>1</v>
      </c>
      <c r="F3180" s="2" t="str">
        <f ca="1">IFERROR(__xludf.DUMMYFUNCTION("GOOGLETRANSLATE(I3180,""en"",""pt"")"),"Leite")</f>
        <v>Leite</v>
      </c>
      <c r="G3180" s="1" t="s">
        <v>10723</v>
      </c>
      <c r="H3180" s="1" t="s">
        <v>12144</v>
      </c>
      <c r="I3180" s="1" t="str">
        <f ca="1">IFERROR(__xludf.DUMMYFUNCTION("GOOGLETRANSLATE(O3180,""en"",""pt"")"),"2")</f>
        <v>2</v>
      </c>
      <c r="J3180" s="1" t="str">
        <f ca="1">IFERROR(__xludf.DUMMYFUNCTION("GOOGLETRANSLATE(Q3180,""en"",""pt"")"),"Pacote de polietileno")</f>
        <v>Pacote de polietileno</v>
      </c>
      <c r="K3180" s="3">
        <v>44843</v>
      </c>
      <c r="L3180" s="3">
        <v>44845</v>
      </c>
      <c r="M3180" s="1">
        <v>14</v>
      </c>
      <c r="N3180" s="1" t="s">
        <v>4046</v>
      </c>
      <c r="O3180" s="1" t="s">
        <v>15328</v>
      </c>
      <c r="P3180" s="1">
        <v>2</v>
      </c>
      <c r="Q3180" s="1" t="s">
        <v>3777</v>
      </c>
      <c r="R3180">
        <f t="shared" ca="1" si="49"/>
        <v>1</v>
      </c>
      <c r="S3180">
        <f t="shared" ca="1" si="49"/>
        <v>0</v>
      </c>
    </row>
    <row r="3181" spans="1:19" ht="13.2">
      <c r="A3181" s="1" t="s">
        <v>15263</v>
      </c>
      <c r="B3181" s="1">
        <v>41</v>
      </c>
      <c r="C3181" s="1" t="str">
        <f ca="1">IFERROR(__xludf.DUMMYFUNCTION("GOOGLETRANSLATE(D3181,""en"",""pt"")"),"Pequeno")</f>
        <v>Pequeno</v>
      </c>
      <c r="D3181" s="3">
        <v>44264</v>
      </c>
      <c r="E3181" s="1">
        <v>5</v>
      </c>
      <c r="F3181" s="2" t="str">
        <f ca="1">IFERROR(__xludf.DUMMYFUNCTION("GOOGLETRANSLATE(I3181,""en"",""pt"")"),"Sorvete")</f>
        <v>Sorvete</v>
      </c>
      <c r="G3181" s="1" t="s">
        <v>15329</v>
      </c>
      <c r="H3181" s="1" t="s">
        <v>5814</v>
      </c>
      <c r="I3181" s="1" t="str">
        <f ca="1">IFERROR(__xludf.DUMMYFUNCTION("GOOGLETRANSLATE(O3181,""en"",""pt"")"),"26")</f>
        <v>26</v>
      </c>
      <c r="J3181" s="1" t="str">
        <f ca="1">IFERROR(__xludf.DUMMYFUNCTION("GOOGLETRANSLATE(Q3181,""en"",""pt"")"),"Congeladas")</f>
        <v>Congeladas</v>
      </c>
      <c r="K3181" s="3">
        <v>44215</v>
      </c>
      <c r="L3181" s="3">
        <v>44241</v>
      </c>
      <c r="M3181" s="1">
        <v>121</v>
      </c>
      <c r="N3181" s="1" t="s">
        <v>8117</v>
      </c>
      <c r="O3181" s="1" t="s">
        <v>15330</v>
      </c>
      <c r="P3181" s="1">
        <v>107</v>
      </c>
      <c r="Q3181" s="1" t="s">
        <v>15331</v>
      </c>
      <c r="R3181">
        <f t="shared" ca="1" si="49"/>
        <v>1</v>
      </c>
      <c r="S3181">
        <f t="shared" ca="1" si="49"/>
        <v>0</v>
      </c>
    </row>
    <row r="3182" spans="1:19" ht="13.2">
      <c r="A3182" s="1" t="s">
        <v>11949</v>
      </c>
      <c r="B3182" s="1">
        <v>64</v>
      </c>
      <c r="C3182" s="1" t="str">
        <f ca="1">IFERROR(__xludf.DUMMYFUNCTION("GOOGLETRANSLATE(D3182,""en"",""pt"")"),"Médio")</f>
        <v>Médio</v>
      </c>
      <c r="D3182" s="3">
        <v>43491</v>
      </c>
      <c r="E3182" s="1">
        <v>9</v>
      </c>
      <c r="F3182" s="2" t="str">
        <f ca="1">IFERROR(__xludf.DUMMYFUNCTION("GOOGLETRANSLATE(I3182,""en"",""pt"")"),"Painel")</f>
        <v>Painel</v>
      </c>
      <c r="G3182" s="1" t="s">
        <v>15332</v>
      </c>
      <c r="H3182" s="1" t="s">
        <v>3729</v>
      </c>
      <c r="I3182" s="1" t="str">
        <f ca="1">IFERROR(__xludf.DUMMYFUNCTION("GOOGLETRANSLATE(O3182,""en"",""pt"")"),"14")</f>
        <v>14</v>
      </c>
      <c r="J3182" s="1" t="str">
        <f ca="1">IFERROR(__xludf.DUMMYFUNCTION("GOOGLETRANSLATE(Q3182,""en"",""pt"")"),"Refrigerado")</f>
        <v>Refrigerado</v>
      </c>
      <c r="K3182" s="3">
        <v>43452</v>
      </c>
      <c r="L3182" s="3">
        <v>43466</v>
      </c>
      <c r="M3182" s="1">
        <v>808</v>
      </c>
      <c r="N3182" s="4">
        <v>45392</v>
      </c>
      <c r="O3182" s="5">
        <v>2375205</v>
      </c>
      <c r="P3182" s="1">
        <v>134</v>
      </c>
      <c r="Q3182" s="1" t="s">
        <v>15334</v>
      </c>
      <c r="R3182">
        <f t="shared" ca="1" si="49"/>
        <v>1</v>
      </c>
      <c r="S3182">
        <f t="shared" ca="1" si="49"/>
        <v>1</v>
      </c>
    </row>
    <row r="3183" spans="1:19" ht="13.2">
      <c r="A3183" s="1" t="s">
        <v>15335</v>
      </c>
      <c r="B3183" s="1">
        <v>60</v>
      </c>
      <c r="C3183" s="1" t="str">
        <f ca="1">IFERROR(__xludf.DUMMYFUNCTION("GOOGLETRANSLATE(D3183,""en"",""pt"")"),"Grande")</f>
        <v>Grande</v>
      </c>
      <c r="D3183" s="3">
        <v>44476</v>
      </c>
      <c r="E3183" s="1">
        <v>5</v>
      </c>
      <c r="F3183" s="2" t="str">
        <f ca="1">IFERROR(__xludf.DUMMYFUNCTION("GOOGLETRANSLATE(I3183,""en"",""pt"")"),"Sorvete")</f>
        <v>Sorvete</v>
      </c>
      <c r="G3183" s="1" t="s">
        <v>15336</v>
      </c>
      <c r="H3183" s="1" t="s">
        <v>15337</v>
      </c>
      <c r="I3183" s="1" t="str">
        <f ca="1">IFERROR(__xludf.DUMMYFUNCTION("GOOGLETRANSLATE(O3183,""en"",""pt"")"),"21")</f>
        <v>21</v>
      </c>
      <c r="J3183" s="1" t="str">
        <f ca="1">IFERROR(__xludf.DUMMYFUNCTION("GOOGLETRANSLATE(Q3183,""en"",""pt"")"),"Congeladas")</f>
        <v>Congeladas</v>
      </c>
      <c r="K3183" s="3">
        <v>44428</v>
      </c>
      <c r="L3183" s="3">
        <v>44449</v>
      </c>
      <c r="M3183" s="1">
        <v>329</v>
      </c>
      <c r="N3183" s="1" t="s">
        <v>8042</v>
      </c>
      <c r="O3183" s="1" t="s">
        <v>15338</v>
      </c>
      <c r="P3183" s="1">
        <v>63</v>
      </c>
      <c r="Q3183" s="6">
        <v>45372</v>
      </c>
      <c r="R3183">
        <f t="shared" ca="1" si="49"/>
        <v>0</v>
      </c>
      <c r="S3183">
        <f t="shared" ca="1" si="49"/>
        <v>0</v>
      </c>
    </row>
    <row r="3184" spans="1:19" ht="13.2">
      <c r="A3184" s="1" t="s">
        <v>15340</v>
      </c>
      <c r="B3184" s="1">
        <v>72</v>
      </c>
      <c r="C3184" s="1" t="str">
        <f ca="1">IFERROR(__xludf.DUMMYFUNCTION("GOOGLETRANSLATE(D3184,""en"",""pt"")"),"Grande")</f>
        <v>Grande</v>
      </c>
      <c r="D3184" s="3">
        <v>44374</v>
      </c>
      <c r="E3184" s="1">
        <v>9</v>
      </c>
      <c r="F3184" s="2" t="str">
        <f ca="1">IFERROR(__xludf.DUMMYFUNCTION("GOOGLETRANSLATE(I3184,""en"",""pt"")"),"Painel")</f>
        <v>Painel</v>
      </c>
      <c r="G3184" s="1" t="s">
        <v>15341</v>
      </c>
      <c r="H3184" s="1" t="s">
        <v>4900</v>
      </c>
      <c r="I3184" s="1" t="str">
        <f ca="1">IFERROR(__xludf.DUMMYFUNCTION("GOOGLETRANSLATE(O3184,""en"",""pt"")"),"14")</f>
        <v>14</v>
      </c>
      <c r="J3184" s="1" t="str">
        <f ca="1">IFERROR(__xludf.DUMMYFUNCTION("GOOGLETRANSLATE(Q3184,""en"",""pt"")"),"Refrigerado")</f>
        <v>Refrigerado</v>
      </c>
      <c r="K3184" s="3">
        <v>44352</v>
      </c>
      <c r="L3184" s="3">
        <v>44366</v>
      </c>
      <c r="M3184" s="1">
        <v>159</v>
      </c>
      <c r="N3184" s="1" t="s">
        <v>854</v>
      </c>
      <c r="O3184" s="1" t="s">
        <v>15342</v>
      </c>
      <c r="P3184" s="1">
        <v>143</v>
      </c>
      <c r="Q3184" s="1" t="s">
        <v>12046</v>
      </c>
      <c r="R3184">
        <f t="shared" ca="1" si="49"/>
        <v>0</v>
      </c>
      <c r="S3184">
        <f t="shared" ca="1" si="49"/>
        <v>0</v>
      </c>
    </row>
    <row r="3185" spans="1:19" ht="13.2">
      <c r="A3185" s="1" t="s">
        <v>7291</v>
      </c>
      <c r="B3185" s="1">
        <v>59</v>
      </c>
      <c r="C3185" s="1" t="str">
        <f ca="1">IFERROR(__xludf.DUMMYFUNCTION("GOOGLETRANSLATE(D3185,""en"",""pt"")"),"Pequeno")</f>
        <v>Pequeno</v>
      </c>
      <c r="D3185" s="3">
        <v>43870</v>
      </c>
      <c r="E3185" s="1">
        <v>9</v>
      </c>
      <c r="F3185" s="2" t="str">
        <f ca="1">IFERROR(__xludf.DUMMYFUNCTION("GOOGLETRANSLATE(I3185,""en"",""pt"")"),"Painel")</f>
        <v>Painel</v>
      </c>
      <c r="G3185" s="1" t="s">
        <v>15343</v>
      </c>
      <c r="H3185" s="4">
        <v>45439</v>
      </c>
      <c r="I3185" s="1" t="str">
        <f ca="1">IFERROR(__xludf.DUMMYFUNCTION("GOOGLETRANSLATE(O3185,""en"",""pt"")"),"14")</f>
        <v>14</v>
      </c>
      <c r="J3185" s="1" t="str">
        <f ca="1">IFERROR(__xludf.DUMMYFUNCTION("GOOGLETRANSLATE(Q3185,""en"",""pt"")"),"Refrigerado")</f>
        <v>Refrigerado</v>
      </c>
      <c r="K3185" s="3">
        <v>43853</v>
      </c>
      <c r="L3185" s="3">
        <v>43867</v>
      </c>
      <c r="M3185" s="1">
        <v>585</v>
      </c>
      <c r="N3185" s="1" t="s">
        <v>84</v>
      </c>
      <c r="O3185" s="1" t="s">
        <v>15344</v>
      </c>
      <c r="P3185" s="1">
        <v>87</v>
      </c>
      <c r="Q3185" s="1" t="s">
        <v>15345</v>
      </c>
      <c r="R3185">
        <f t="shared" ca="1" si="49"/>
        <v>1</v>
      </c>
      <c r="S3185">
        <f t="shared" ca="1" si="49"/>
        <v>0</v>
      </c>
    </row>
    <row r="3186" spans="1:19" ht="13.2">
      <c r="A3186" s="1" t="s">
        <v>15346</v>
      </c>
      <c r="B3186" s="1">
        <v>32</v>
      </c>
      <c r="C3186" s="1" t="str">
        <f ca="1">IFERROR(__xludf.DUMMYFUNCTION("GOOGLETRANSLATE(D3186,""en"",""pt"")"),"Grande")</f>
        <v>Grande</v>
      </c>
      <c r="D3186" s="3">
        <v>44257</v>
      </c>
      <c r="E3186" s="1">
        <v>7</v>
      </c>
      <c r="F3186" s="2" t="str">
        <f ca="1">IFERROR(__xludf.DUMMYFUNCTION("GOOGLETRANSLATE(I3186,""en"",""pt"")"),"Lassi")</f>
        <v>Lassi</v>
      </c>
      <c r="G3186" s="1" t="s">
        <v>15347</v>
      </c>
      <c r="H3186" s="1" t="s">
        <v>2626</v>
      </c>
      <c r="I3186" s="1" t="str">
        <f ca="1">IFERROR(__xludf.DUMMYFUNCTION("GOOGLETRANSLATE(O3186,""en"",""pt"")"),"14")</f>
        <v>14</v>
      </c>
      <c r="J3186" s="1" t="str">
        <f ca="1">IFERROR(__xludf.DUMMYFUNCTION("GOOGLETRANSLATE(Q3186,""en"",""pt"")"),"Refrigerado")</f>
        <v>Refrigerado</v>
      </c>
      <c r="K3186" s="3">
        <v>44225</v>
      </c>
      <c r="L3186" s="3">
        <v>44239</v>
      </c>
      <c r="M3186" s="1">
        <v>234</v>
      </c>
      <c r="N3186" s="1" t="s">
        <v>2123</v>
      </c>
      <c r="O3186" s="1" t="s">
        <v>15348</v>
      </c>
      <c r="P3186" s="1">
        <v>318</v>
      </c>
      <c r="Q3186" s="1" t="s">
        <v>15350</v>
      </c>
      <c r="R3186">
        <f t="shared" ca="1" si="49"/>
        <v>0</v>
      </c>
      <c r="S3186">
        <f t="shared" ca="1" si="49"/>
        <v>0</v>
      </c>
    </row>
    <row r="3187" spans="1:19" ht="13.2">
      <c r="A3187" s="1" t="s">
        <v>15351</v>
      </c>
      <c r="B3187" s="1">
        <v>69</v>
      </c>
      <c r="C3187" s="1" t="str">
        <f ca="1">IFERROR(__xludf.DUMMYFUNCTION("GOOGLETRANSLATE(D3187,""en"",""pt"")"),"Grande")</f>
        <v>Grande</v>
      </c>
      <c r="D3187" s="3">
        <v>43978</v>
      </c>
      <c r="E3187" s="1">
        <v>9</v>
      </c>
      <c r="F3187" s="2" t="str">
        <f ca="1">IFERROR(__xludf.DUMMYFUNCTION("GOOGLETRANSLATE(I3187,""en"",""pt"")"),"Painel")</f>
        <v>Painel</v>
      </c>
      <c r="G3187" s="1" t="s">
        <v>15352</v>
      </c>
      <c r="H3187" s="1" t="s">
        <v>13148</v>
      </c>
      <c r="I3187" s="1" t="str">
        <f ca="1">IFERROR(__xludf.DUMMYFUNCTION("GOOGLETRANSLATE(O3187,""en"",""pt"")"),"12")</f>
        <v>12</v>
      </c>
      <c r="J3187" s="1" t="str">
        <f ca="1">IFERROR(__xludf.DUMMYFUNCTION("GOOGLETRANSLATE(Q3187,""en"",""pt"")"),"Refrigerado")</f>
        <v>Refrigerado</v>
      </c>
      <c r="K3187" s="3">
        <v>43974</v>
      </c>
      <c r="L3187" s="3">
        <v>43986</v>
      </c>
      <c r="M3187" s="1">
        <v>146</v>
      </c>
      <c r="N3187" s="1" t="s">
        <v>1190</v>
      </c>
      <c r="O3187" s="1" t="s">
        <v>15353</v>
      </c>
      <c r="P3187" s="1">
        <v>517</v>
      </c>
      <c r="Q3187" s="1" t="s">
        <v>15354</v>
      </c>
      <c r="R3187">
        <f t="shared" ca="1" si="49"/>
        <v>0</v>
      </c>
      <c r="S3187">
        <f t="shared" ca="1" si="49"/>
        <v>1</v>
      </c>
    </row>
    <row r="3188" spans="1:19" ht="13.2">
      <c r="A3188" s="1" t="s">
        <v>15355</v>
      </c>
      <c r="B3188" s="1">
        <v>74</v>
      </c>
      <c r="C3188" s="1" t="str">
        <f ca="1">IFERROR(__xludf.DUMMYFUNCTION("GOOGLETRANSLATE(D3188,""en"",""pt"")"),"Médio")</f>
        <v>Médio</v>
      </c>
      <c r="D3188" s="3">
        <v>44798</v>
      </c>
      <c r="E3188" s="1">
        <v>8</v>
      </c>
      <c r="F3188" s="2" t="str">
        <f ca="1">IFERROR(__xludf.DUMMYFUNCTION("GOOGLETRANSLATE(I3188,""en"",""pt"")"),"Soro de leite coalhado")</f>
        <v>Soro de leite coalhado</v>
      </c>
      <c r="G3188" s="1" t="s">
        <v>15356</v>
      </c>
      <c r="H3188" s="4">
        <v>45489</v>
      </c>
      <c r="I3188" s="1" t="str">
        <f ca="1">IFERROR(__xludf.DUMMYFUNCTION("GOOGLETRANSLATE(O3188,""en"",""pt"")"),"11")</f>
        <v>11</v>
      </c>
      <c r="J3188" s="1" t="str">
        <f ca="1">IFERROR(__xludf.DUMMYFUNCTION("GOOGLETRANSLATE(Q3188,""en"",""pt"")"),"Refrigerado")</f>
        <v>Refrigerado</v>
      </c>
      <c r="K3188" s="3">
        <v>44786</v>
      </c>
      <c r="L3188" s="3">
        <v>44797</v>
      </c>
      <c r="M3188" s="1">
        <v>632</v>
      </c>
      <c r="N3188" s="1" t="s">
        <v>15357</v>
      </c>
      <c r="O3188" s="1" t="s">
        <v>15358</v>
      </c>
      <c r="P3188" s="1">
        <v>284</v>
      </c>
      <c r="Q3188" s="1" t="s">
        <v>15360</v>
      </c>
      <c r="R3188">
        <f t="shared" ca="1" si="49"/>
        <v>1</v>
      </c>
      <c r="S3188">
        <f t="shared" ca="1" si="49"/>
        <v>1</v>
      </c>
    </row>
    <row r="3189" spans="1:19" ht="13.2">
      <c r="A3189" s="1" t="s">
        <v>15361</v>
      </c>
      <c r="B3189" s="1">
        <v>69</v>
      </c>
      <c r="C3189" s="1" t="str">
        <f ca="1">IFERROR(__xludf.DUMMYFUNCTION("GOOGLETRANSLATE(D3189,""en"",""pt"")"),"Pequeno")</f>
        <v>Pequeno</v>
      </c>
      <c r="D3189" s="3">
        <v>44826</v>
      </c>
      <c r="E3189" s="1">
        <v>9</v>
      </c>
      <c r="F3189" s="2" t="str">
        <f ca="1">IFERROR(__xludf.DUMMYFUNCTION("GOOGLETRANSLATE(I3189,""en"",""pt"")"),"Painel")</f>
        <v>Painel</v>
      </c>
      <c r="G3189" s="1" t="s">
        <v>15362</v>
      </c>
      <c r="H3189" s="1" t="s">
        <v>15363</v>
      </c>
      <c r="I3189" s="1" t="str">
        <f ca="1">IFERROR(__xludf.DUMMYFUNCTION("GOOGLETRANSLATE(O3189,""en"",""pt"")"),"12")</f>
        <v>12</v>
      </c>
      <c r="J3189" s="1" t="str">
        <f ca="1">IFERROR(__xludf.DUMMYFUNCTION("GOOGLETRANSLATE(Q3189,""en"",""pt"")"),"Refrigerado")</f>
        <v>Refrigerado</v>
      </c>
      <c r="K3189" s="3">
        <v>44798</v>
      </c>
      <c r="L3189" s="3">
        <v>44810</v>
      </c>
      <c r="M3189" s="1">
        <v>233</v>
      </c>
      <c r="N3189" s="1" t="s">
        <v>11284</v>
      </c>
      <c r="O3189" s="1" t="s">
        <v>15364</v>
      </c>
      <c r="P3189" s="1">
        <v>689</v>
      </c>
      <c r="Q3189" s="1" t="s">
        <v>2581</v>
      </c>
      <c r="R3189">
        <f t="shared" ca="1" si="49"/>
        <v>1</v>
      </c>
      <c r="S3189">
        <f t="shared" ca="1" si="49"/>
        <v>0</v>
      </c>
    </row>
    <row r="3190" spans="1:19" ht="13.2">
      <c r="A3190" s="1" t="s">
        <v>15366</v>
      </c>
      <c r="B3190" s="1">
        <v>94</v>
      </c>
      <c r="C3190" s="1" t="str">
        <f ca="1">IFERROR(__xludf.DUMMYFUNCTION("GOOGLETRANSLATE(D3190,""en"",""pt"")"),"Pequeno")</f>
        <v>Pequeno</v>
      </c>
      <c r="D3190" s="3">
        <v>43747</v>
      </c>
      <c r="E3190" s="1">
        <v>4</v>
      </c>
      <c r="F3190" s="2" t="str">
        <f ca="1">IFERROR(__xludf.DUMMYFUNCTION("GOOGLETRANSLATE(I3190,""en"",""pt"")"),"Iogurte")</f>
        <v>Iogurte</v>
      </c>
      <c r="G3190" s="1" t="s">
        <v>15367</v>
      </c>
      <c r="H3190" s="1" t="s">
        <v>1858</v>
      </c>
      <c r="I3190" s="1" t="str">
        <f ca="1">IFERROR(__xludf.DUMMYFUNCTION("GOOGLETRANSLATE(O3190,""en"",""pt"")"),"23")</f>
        <v>23</v>
      </c>
      <c r="J3190" s="1" t="str">
        <f ca="1">IFERROR(__xludf.DUMMYFUNCTION("GOOGLETRANSLATE(Q3190,""en"",""pt"")"),"Congeladas")</f>
        <v>Congeladas</v>
      </c>
      <c r="K3190" s="3">
        <v>43723</v>
      </c>
      <c r="L3190" s="3">
        <v>43746</v>
      </c>
      <c r="M3190" s="1">
        <v>6</v>
      </c>
      <c r="N3190" s="1" t="s">
        <v>15368</v>
      </c>
      <c r="O3190" s="1" t="s">
        <v>15369</v>
      </c>
      <c r="P3190" s="1">
        <v>9</v>
      </c>
      <c r="Q3190" s="1" t="s">
        <v>8365</v>
      </c>
      <c r="R3190">
        <f t="shared" ca="1" si="49"/>
        <v>1</v>
      </c>
      <c r="S3190">
        <f t="shared" ca="1" si="49"/>
        <v>1</v>
      </c>
    </row>
    <row r="3191" spans="1:19" ht="13.2">
      <c r="A3191" s="1" t="s">
        <v>15370</v>
      </c>
      <c r="B3191" s="1">
        <v>27</v>
      </c>
      <c r="C3191" s="1" t="str">
        <f ca="1">IFERROR(__xludf.DUMMYFUNCTION("GOOGLETRANSLATE(D3191,""en"",""pt"")"),"Pequeno")</f>
        <v>Pequeno</v>
      </c>
      <c r="D3191" s="3">
        <v>44375</v>
      </c>
      <c r="E3191" s="1">
        <v>6</v>
      </c>
      <c r="F3191" s="2" t="str">
        <f ca="1">IFERROR(__xludf.DUMMYFUNCTION("GOOGLETRANSLATE(I3191,""en"",""pt"")"),"Coalhada")</f>
        <v>Coalhada</v>
      </c>
      <c r="G3191" s="1" t="s">
        <v>15371</v>
      </c>
      <c r="H3191" s="1" t="s">
        <v>8834</v>
      </c>
      <c r="I3191" s="1" t="str">
        <f ca="1">IFERROR(__xludf.DUMMYFUNCTION("GOOGLETRANSLATE(O3191,""en"",""pt"")"),"6")</f>
        <v>6</v>
      </c>
      <c r="J3191" s="1" t="str">
        <f ca="1">IFERROR(__xludf.DUMMYFUNCTION("GOOGLETRANSLATE(Q3191,""en"",""pt"")"),"Refrigerado")</f>
        <v>Refrigerado</v>
      </c>
      <c r="K3191" s="3">
        <v>44367</v>
      </c>
      <c r="L3191" s="3">
        <v>44373</v>
      </c>
      <c r="M3191" s="1">
        <v>547</v>
      </c>
      <c r="N3191" s="1" t="s">
        <v>6162</v>
      </c>
      <c r="O3191" s="1" t="s">
        <v>15372</v>
      </c>
      <c r="P3191" s="1">
        <v>253</v>
      </c>
      <c r="Q3191" s="1" t="s">
        <v>15373</v>
      </c>
      <c r="R3191">
        <f t="shared" ca="1" si="49"/>
        <v>1</v>
      </c>
      <c r="S3191">
        <f t="shared" ca="1" si="49"/>
        <v>0</v>
      </c>
    </row>
    <row r="3192" spans="1:19" ht="13.2">
      <c r="A3192" s="1" t="s">
        <v>15374</v>
      </c>
      <c r="B3192" s="1">
        <v>58</v>
      </c>
      <c r="C3192" s="1" t="str">
        <f ca="1">IFERROR(__xludf.DUMMYFUNCTION("GOOGLETRANSLATE(D3192,""en"",""pt"")"),"Grande")</f>
        <v>Grande</v>
      </c>
      <c r="D3192" s="3">
        <v>43501</v>
      </c>
      <c r="E3192" s="1">
        <v>6</v>
      </c>
      <c r="F3192" s="2" t="str">
        <f ca="1">IFERROR(__xludf.DUMMYFUNCTION("GOOGLETRANSLATE(I3192,""en"",""pt"")"),"Coalhada")</f>
        <v>Coalhada</v>
      </c>
      <c r="G3192" s="1" t="s">
        <v>15375</v>
      </c>
      <c r="H3192" s="1" t="s">
        <v>6870</v>
      </c>
      <c r="I3192" s="1" t="str">
        <f ca="1">IFERROR(__xludf.DUMMYFUNCTION("GOOGLETRANSLATE(O3192,""en"",""pt"")"),"7")</f>
        <v>7</v>
      </c>
      <c r="J3192" s="1" t="str">
        <f ca="1">IFERROR(__xludf.DUMMYFUNCTION("GOOGLETRANSLATE(Q3192,""en"",""pt"")"),"Refrigerado")</f>
        <v>Refrigerado</v>
      </c>
      <c r="K3192" s="3">
        <v>43483</v>
      </c>
      <c r="L3192" s="3">
        <v>43490</v>
      </c>
      <c r="M3192" s="1">
        <v>77</v>
      </c>
      <c r="N3192" s="6">
        <v>45365</v>
      </c>
      <c r="O3192" s="1" t="s">
        <v>15376</v>
      </c>
      <c r="P3192" s="1">
        <v>507</v>
      </c>
      <c r="Q3192" s="1" t="s">
        <v>15377</v>
      </c>
      <c r="R3192">
        <f t="shared" ca="1" si="49"/>
        <v>1</v>
      </c>
      <c r="S3192">
        <f t="shared" ca="1" si="49"/>
        <v>1</v>
      </c>
    </row>
    <row r="3193" spans="1:19" ht="13.2">
      <c r="A3193" s="1" t="s">
        <v>15378</v>
      </c>
      <c r="B3193" s="1">
        <v>83</v>
      </c>
      <c r="C3193" s="1" t="str">
        <f ca="1">IFERROR(__xludf.DUMMYFUNCTION("GOOGLETRANSLATE(D3193,""en"",""pt"")"),"Grande")</f>
        <v>Grande</v>
      </c>
      <c r="D3193" s="3">
        <v>44463</v>
      </c>
      <c r="E3193" s="1">
        <v>4</v>
      </c>
      <c r="F3193" s="2" t="str">
        <f ca="1">IFERROR(__xludf.DUMMYFUNCTION("GOOGLETRANSLATE(I3193,""en"",""pt"")"),"Iogurte")</f>
        <v>Iogurte</v>
      </c>
      <c r="G3193" s="1" t="s">
        <v>1003</v>
      </c>
      <c r="H3193" s="1" t="s">
        <v>11444</v>
      </c>
      <c r="I3193" s="1" t="str">
        <f ca="1">IFERROR(__xludf.DUMMYFUNCTION("GOOGLETRANSLATE(O3193,""en"",""pt"")"),"21")</f>
        <v>21</v>
      </c>
      <c r="J3193" s="1" t="str">
        <f ca="1">IFERROR(__xludf.DUMMYFUNCTION("GOOGLETRANSLATE(Q3193,""en"",""pt"")"),"Refrigerado")</f>
        <v>Refrigerado</v>
      </c>
      <c r="K3193" s="3">
        <v>44437</v>
      </c>
      <c r="L3193" s="3">
        <v>44458</v>
      </c>
      <c r="M3193" s="1">
        <v>23</v>
      </c>
      <c r="N3193" s="1" t="s">
        <v>5644</v>
      </c>
      <c r="O3193" s="1" t="s">
        <v>15379</v>
      </c>
      <c r="P3193" s="1">
        <v>25</v>
      </c>
      <c r="Q3193" s="1" t="s">
        <v>15380</v>
      </c>
      <c r="R3193">
        <f t="shared" ca="1" si="49"/>
        <v>1</v>
      </c>
      <c r="S3193">
        <f t="shared" ca="1" si="49"/>
        <v>0</v>
      </c>
    </row>
    <row r="3194" spans="1:19" ht="13.2">
      <c r="A3194" s="1" t="s">
        <v>15381</v>
      </c>
      <c r="B3194" s="1">
        <v>36</v>
      </c>
      <c r="C3194" s="1" t="str">
        <f ca="1">IFERROR(__xludf.DUMMYFUNCTION("GOOGLETRANSLATE(D3194,""en"",""pt"")"),"Pequeno")</f>
        <v>Pequeno</v>
      </c>
      <c r="D3194" s="3">
        <v>44374</v>
      </c>
      <c r="E3194" s="1">
        <v>4</v>
      </c>
      <c r="F3194" s="2" t="str">
        <f ca="1">IFERROR(__xludf.DUMMYFUNCTION("GOOGLETRANSLATE(I3194,""en"",""pt"")"),"Iogurte")</f>
        <v>Iogurte</v>
      </c>
      <c r="G3194" s="1" t="s">
        <v>15382</v>
      </c>
      <c r="H3194" s="1" t="s">
        <v>14932</v>
      </c>
      <c r="I3194" s="1" t="str">
        <f ca="1">IFERROR(__xludf.DUMMYFUNCTION("GOOGLETRANSLATE(O3194,""en"",""pt"")"),"29")</f>
        <v>29</v>
      </c>
      <c r="J3194" s="1" t="str">
        <f ca="1">IFERROR(__xludf.DUMMYFUNCTION("GOOGLETRANSLATE(Q3194,""en"",""pt"")"),"Congeladas")</f>
        <v>Congeladas</v>
      </c>
      <c r="K3194" s="3">
        <v>44328</v>
      </c>
      <c r="L3194" s="3">
        <v>44357</v>
      </c>
      <c r="M3194" s="1">
        <v>861</v>
      </c>
      <c r="N3194" s="1" t="s">
        <v>9376</v>
      </c>
      <c r="O3194" s="1" t="s">
        <v>15383</v>
      </c>
      <c r="P3194" s="1">
        <v>131</v>
      </c>
      <c r="Q3194" s="1" t="s">
        <v>15384</v>
      </c>
      <c r="R3194">
        <f t="shared" ca="1" si="49"/>
        <v>0</v>
      </c>
      <c r="S3194">
        <f t="shared" ca="1" si="49"/>
        <v>1</v>
      </c>
    </row>
    <row r="3195" spans="1:19" ht="13.2">
      <c r="A3195" s="1" t="s">
        <v>15385</v>
      </c>
      <c r="B3195" s="1">
        <v>50</v>
      </c>
      <c r="C3195" s="1" t="str">
        <f ca="1">IFERROR(__xludf.DUMMYFUNCTION("GOOGLETRANSLATE(D3195,""en"",""pt"")"),"Grande")</f>
        <v>Grande</v>
      </c>
      <c r="D3195" s="3">
        <v>44224</v>
      </c>
      <c r="E3195" s="1">
        <v>3</v>
      </c>
      <c r="F3195" s="2" t="str">
        <f ca="1">IFERROR(__xludf.DUMMYFUNCTION("GOOGLETRANSLATE(I3195,""en"",""pt"")"),"Queijo")</f>
        <v>Queijo</v>
      </c>
      <c r="G3195" s="1" t="s">
        <v>15386</v>
      </c>
      <c r="H3195" s="1" t="s">
        <v>15387</v>
      </c>
      <c r="I3195" s="1" t="str">
        <f ca="1">IFERROR(__xludf.DUMMYFUNCTION("GOOGLETRANSLATE(O3195,""en"",""pt"")"),"30")</f>
        <v>30</v>
      </c>
      <c r="J3195" s="1" t="str">
        <f ca="1">IFERROR(__xludf.DUMMYFUNCTION("GOOGLETRANSLATE(Q3195,""en"",""pt"")"),"Refrigerado")</f>
        <v>Refrigerado</v>
      </c>
      <c r="K3195" s="3">
        <v>44182</v>
      </c>
      <c r="L3195" s="3">
        <v>44212</v>
      </c>
      <c r="M3195" s="1">
        <v>337</v>
      </c>
      <c r="N3195" s="1" t="s">
        <v>2310</v>
      </c>
      <c r="O3195" s="1" t="s">
        <v>15388</v>
      </c>
      <c r="P3195" s="1">
        <v>581</v>
      </c>
      <c r="Q3195" s="1" t="s">
        <v>15389</v>
      </c>
      <c r="R3195">
        <f t="shared" ca="1" si="49"/>
        <v>1</v>
      </c>
      <c r="S3195">
        <f t="shared" ca="1" si="49"/>
        <v>1</v>
      </c>
    </row>
    <row r="3196" spans="1:19" ht="13.2">
      <c r="A3196" s="1" t="s">
        <v>15390</v>
      </c>
      <c r="B3196" s="1">
        <v>41</v>
      </c>
      <c r="C3196" s="1" t="str">
        <f ca="1">IFERROR(__xludf.DUMMYFUNCTION("GOOGLETRANSLATE(D3196,""en"",""pt"")"),"Grande")</f>
        <v>Grande</v>
      </c>
      <c r="D3196" s="3">
        <v>44067</v>
      </c>
      <c r="E3196" s="1">
        <v>7</v>
      </c>
      <c r="F3196" s="2" t="str">
        <f ca="1">IFERROR(__xludf.DUMMYFUNCTION("GOOGLETRANSLATE(I3196,""en"",""pt"")"),"Lassi")</f>
        <v>Lassi</v>
      </c>
      <c r="G3196" s="1" t="s">
        <v>15391</v>
      </c>
      <c r="H3196" s="1" t="s">
        <v>8028</v>
      </c>
      <c r="I3196" s="1" t="str">
        <f ca="1">IFERROR(__xludf.DUMMYFUNCTION("GOOGLETRANSLATE(O3196,""en"",""pt"")"),"15")</f>
        <v>15</v>
      </c>
      <c r="J3196" s="1" t="str">
        <f ca="1">IFERROR(__xludf.DUMMYFUNCTION("GOOGLETRANSLATE(Q3196,""en"",""pt"")"),"Refrigerado")</f>
        <v>Refrigerado</v>
      </c>
      <c r="K3196" s="3">
        <v>44035</v>
      </c>
      <c r="L3196" s="3">
        <v>44050</v>
      </c>
      <c r="M3196" s="1">
        <v>563</v>
      </c>
      <c r="N3196" s="1" t="s">
        <v>2967</v>
      </c>
      <c r="O3196" s="1" t="s">
        <v>15392</v>
      </c>
      <c r="P3196" s="1">
        <v>434</v>
      </c>
      <c r="Q3196" s="1" t="s">
        <v>15393</v>
      </c>
      <c r="R3196">
        <f t="shared" ca="1" si="49"/>
        <v>1</v>
      </c>
      <c r="S3196">
        <f t="shared" ca="1" si="49"/>
        <v>1</v>
      </c>
    </row>
    <row r="3197" spans="1:19" ht="13.2">
      <c r="A3197" s="1" t="s">
        <v>15394</v>
      </c>
      <c r="B3197" s="1">
        <v>55</v>
      </c>
      <c r="C3197" s="1" t="str">
        <f ca="1">IFERROR(__xludf.DUMMYFUNCTION("GOOGLETRANSLATE(D3197,""en"",""pt"")"),"Médio")</f>
        <v>Médio</v>
      </c>
      <c r="D3197" s="3">
        <v>44861</v>
      </c>
      <c r="E3197" s="1">
        <v>3</v>
      </c>
      <c r="F3197" s="2" t="str">
        <f ca="1">IFERROR(__xludf.DUMMYFUNCTION("GOOGLETRANSLATE(I3197,""en"",""pt"")"),"Queijo")</f>
        <v>Queijo</v>
      </c>
      <c r="G3197" s="1" t="s">
        <v>15395</v>
      </c>
      <c r="H3197" s="1" t="s">
        <v>760</v>
      </c>
      <c r="I3197" s="1" t="str">
        <f ca="1">IFERROR(__xludf.DUMMYFUNCTION("GOOGLETRANSLATE(O3197,""en"",""pt"")"),"66")</f>
        <v>66</v>
      </c>
      <c r="J3197" s="1" t="str">
        <f ca="1">IFERROR(__xludf.DUMMYFUNCTION("GOOGLETRANSLATE(Q3197,""en"",""pt"")"),"Refrigerado")</f>
        <v>Refrigerado</v>
      </c>
      <c r="K3197" s="3">
        <v>44838</v>
      </c>
      <c r="L3197" s="3">
        <v>44904</v>
      </c>
      <c r="M3197" s="1">
        <v>26</v>
      </c>
      <c r="N3197" s="1" t="s">
        <v>1986</v>
      </c>
      <c r="O3197" s="5" t="s">
        <v>15396</v>
      </c>
      <c r="P3197" s="1">
        <v>191</v>
      </c>
      <c r="Q3197" s="1" t="s">
        <v>15397</v>
      </c>
      <c r="R3197">
        <f t="shared" ca="1" si="49"/>
        <v>0</v>
      </c>
      <c r="S3197">
        <f t="shared" ca="1" si="49"/>
        <v>1</v>
      </c>
    </row>
    <row r="3198" spans="1:19" ht="13.2">
      <c r="A3198" s="1" t="s">
        <v>15398</v>
      </c>
      <c r="B3198" s="1">
        <v>27</v>
      </c>
      <c r="C3198" s="1" t="str">
        <f ca="1">IFERROR(__xludf.DUMMYFUNCTION("GOOGLETRANSLATE(D3198,""en"",""pt"")"),"Pequeno")</f>
        <v>Pequeno</v>
      </c>
      <c r="D3198" s="3">
        <v>44492</v>
      </c>
      <c r="E3198" s="1">
        <v>4</v>
      </c>
      <c r="F3198" s="2" t="str">
        <f ca="1">IFERROR(__xludf.DUMMYFUNCTION("GOOGLETRANSLATE(I3198,""en"",""pt"")"),"Iogurte")</f>
        <v>Iogurte</v>
      </c>
      <c r="G3198" s="1" t="s">
        <v>15399</v>
      </c>
      <c r="H3198" s="1" t="s">
        <v>381</v>
      </c>
      <c r="I3198" s="1" t="str">
        <f ca="1">IFERROR(__xludf.DUMMYFUNCTION("GOOGLETRANSLATE(O3198,""en"",""pt"")"),"24")</f>
        <v>24</v>
      </c>
      <c r="J3198" s="1" t="str">
        <f ca="1">IFERROR(__xludf.DUMMYFUNCTION("GOOGLETRANSLATE(Q3198,""en"",""pt"")"),"Congeladas")</f>
        <v>Congeladas</v>
      </c>
      <c r="K3198" s="3">
        <v>44486</v>
      </c>
      <c r="L3198" s="3">
        <v>44510</v>
      </c>
      <c r="M3198" s="1">
        <v>747</v>
      </c>
      <c r="N3198" s="1" t="s">
        <v>1082</v>
      </c>
      <c r="O3198" s="1" t="s">
        <v>15400</v>
      </c>
      <c r="P3198" s="1">
        <v>27</v>
      </c>
      <c r="Q3198" s="1" t="s">
        <v>4843</v>
      </c>
      <c r="R3198">
        <f t="shared" ca="1" si="49"/>
        <v>0</v>
      </c>
      <c r="S3198">
        <f t="shared" ca="1" si="49"/>
        <v>1</v>
      </c>
    </row>
    <row r="3199" spans="1:19" ht="13.2">
      <c r="A3199" s="1" t="s">
        <v>15401</v>
      </c>
      <c r="B3199" s="1">
        <v>95</v>
      </c>
      <c r="C3199" s="1" t="str">
        <f ca="1">IFERROR(__xludf.DUMMYFUNCTION("GOOGLETRANSLATE(D3199,""en"",""pt"")"),"Grande")</f>
        <v>Grande</v>
      </c>
      <c r="D3199" s="3">
        <v>44646</v>
      </c>
      <c r="E3199" s="1">
        <v>10</v>
      </c>
      <c r="F3199" s="2" t="str">
        <f ca="1">IFERROR(__xludf.DUMMYFUNCTION("GOOGLETRANSLATE(I3199,""en"",""pt"")"),"ghee")</f>
        <v>ghee</v>
      </c>
      <c r="G3199" s="1" t="s">
        <v>1116</v>
      </c>
      <c r="H3199" s="1" t="s">
        <v>6227</v>
      </c>
      <c r="I3199" s="1" t="str">
        <f ca="1">IFERROR(__xludf.DUMMYFUNCTION("GOOGLETRANSLATE(O3199,""en"",""pt"")"),"106")</f>
        <v>106</v>
      </c>
      <c r="J3199" s="1" t="str">
        <f ca="1">IFERROR(__xludf.DUMMYFUNCTION("GOOGLETRANSLATE(Q3199,""en"",""pt"")"),"Ambiente")</f>
        <v>Ambiente</v>
      </c>
      <c r="K3199" s="3">
        <v>44614</v>
      </c>
      <c r="L3199" s="3">
        <v>44720</v>
      </c>
      <c r="M3199" s="1">
        <v>27</v>
      </c>
      <c r="N3199" s="1" t="s">
        <v>3231</v>
      </c>
      <c r="O3199" s="1" t="s">
        <v>15402</v>
      </c>
      <c r="P3199" s="1">
        <v>87</v>
      </c>
      <c r="Q3199" s="1" t="s">
        <v>15403</v>
      </c>
      <c r="R3199">
        <f t="shared" ca="1" si="49"/>
        <v>0</v>
      </c>
      <c r="S3199">
        <f t="shared" ca="1" si="49"/>
        <v>1</v>
      </c>
    </row>
    <row r="3200" spans="1:19" ht="13.2">
      <c r="A3200" s="1" t="s">
        <v>15404</v>
      </c>
      <c r="B3200" s="1">
        <v>19</v>
      </c>
      <c r="C3200" s="1" t="str">
        <f ca="1">IFERROR(__xludf.DUMMYFUNCTION("GOOGLETRANSLATE(D3200,""en"",""pt"")"),"Grande")</f>
        <v>Grande</v>
      </c>
      <c r="D3200" s="3">
        <v>43916</v>
      </c>
      <c r="E3200" s="1">
        <v>10</v>
      </c>
      <c r="F3200" s="2" t="str">
        <f ca="1">IFERROR(__xludf.DUMMYFUNCTION("GOOGLETRANSLATE(I3200,""en"",""pt"")"),"ghee")</f>
        <v>ghee</v>
      </c>
      <c r="G3200" s="1" t="s">
        <v>15405</v>
      </c>
      <c r="H3200" s="1" t="s">
        <v>15406</v>
      </c>
      <c r="I3200" s="1" t="str">
        <f ca="1">IFERROR(__xludf.DUMMYFUNCTION("GOOGLETRANSLATE(O3200,""en"",""pt"")"),"97")</f>
        <v>97</v>
      </c>
      <c r="J3200" s="1" t="str">
        <f ca="1">IFERROR(__xludf.DUMMYFUNCTION("GOOGLETRANSLATE(Q3200,""en"",""pt"")"),"Ambiente")</f>
        <v>Ambiente</v>
      </c>
      <c r="K3200" s="3">
        <v>43895</v>
      </c>
      <c r="L3200" s="3">
        <v>43992</v>
      </c>
      <c r="M3200" s="1">
        <v>580</v>
      </c>
      <c r="N3200" s="6">
        <v>45524</v>
      </c>
      <c r="O3200" s="1" t="s">
        <v>15407</v>
      </c>
      <c r="P3200" s="1">
        <v>10</v>
      </c>
      <c r="Q3200" s="1" t="s">
        <v>15408</v>
      </c>
      <c r="R3200">
        <f t="shared" ca="1" si="49"/>
        <v>1</v>
      </c>
      <c r="S3200">
        <f t="shared" ca="1" si="49"/>
        <v>0</v>
      </c>
    </row>
    <row r="3201" spans="1:19" ht="13.2">
      <c r="A3201" s="1" t="s">
        <v>15409</v>
      </c>
      <c r="B3201" s="1">
        <v>91</v>
      </c>
      <c r="C3201" s="1" t="str">
        <f ca="1">IFERROR(__xludf.DUMMYFUNCTION("GOOGLETRANSLATE(D3201,""en"",""pt"")"),"Pequeno")</f>
        <v>Pequeno</v>
      </c>
      <c r="D3201" s="3">
        <v>44635</v>
      </c>
      <c r="E3201" s="1">
        <v>7</v>
      </c>
      <c r="F3201" s="2" t="str">
        <f ca="1">IFERROR(__xludf.DUMMYFUNCTION("GOOGLETRANSLATE(I3201,""en"",""pt"")"),"Lassi")</f>
        <v>Lassi</v>
      </c>
      <c r="G3201" s="1" t="s">
        <v>15410</v>
      </c>
      <c r="H3201" s="1" t="s">
        <v>8894</v>
      </c>
      <c r="I3201" s="1" t="str">
        <f ca="1">IFERROR(__xludf.DUMMYFUNCTION("GOOGLETRANSLATE(O3201,""en"",""pt"")"),"14")</f>
        <v>14</v>
      </c>
      <c r="J3201" s="1" t="str">
        <f ca="1">IFERROR(__xludf.DUMMYFUNCTION("GOOGLETRANSLATE(Q3201,""en"",""pt"")"),"Refrigerado")</f>
        <v>Refrigerado</v>
      </c>
      <c r="K3201" s="3">
        <v>44588</v>
      </c>
      <c r="L3201" s="3">
        <v>44602</v>
      </c>
      <c r="M3201" s="1">
        <v>925</v>
      </c>
      <c r="N3201" s="1" t="s">
        <v>12574</v>
      </c>
      <c r="O3201" s="1" t="s">
        <v>15411</v>
      </c>
      <c r="P3201" s="1">
        <v>61</v>
      </c>
      <c r="Q3201" s="1" t="s">
        <v>14310</v>
      </c>
      <c r="R3201">
        <f t="shared" ca="1" si="49"/>
        <v>1</v>
      </c>
      <c r="S3201">
        <f t="shared" ca="1" si="49"/>
        <v>0</v>
      </c>
    </row>
    <row r="3202" spans="1:19" ht="13.2">
      <c r="A3202" s="1" t="s">
        <v>15412</v>
      </c>
      <c r="B3202" s="1">
        <v>91</v>
      </c>
      <c r="C3202" s="1" t="str">
        <f ca="1">IFERROR(__xludf.DUMMYFUNCTION("GOOGLETRANSLATE(D3202,""en"",""pt"")"),"Grande")</f>
        <v>Grande</v>
      </c>
      <c r="D3202" s="3">
        <v>44464</v>
      </c>
      <c r="E3202" s="1">
        <v>2</v>
      </c>
      <c r="F3202" s="2" t="str">
        <f ca="1">IFERROR(__xludf.DUMMYFUNCTION("GOOGLETRANSLATE(I3202,""en"",""pt"")"),"Manteiga")</f>
        <v>Manteiga</v>
      </c>
      <c r="G3202" s="1" t="s">
        <v>15413</v>
      </c>
      <c r="H3202" s="1" t="s">
        <v>2249</v>
      </c>
      <c r="I3202" s="1" t="str">
        <f ca="1">IFERROR(__xludf.DUMMYFUNCTION("GOOGLETRANSLATE(O3202,""en"",""pt"")"),"26")</f>
        <v>26</v>
      </c>
      <c r="J3202" s="1" t="str">
        <f ca="1">IFERROR(__xludf.DUMMYFUNCTION("GOOGLETRANSLATE(Q3202,""en"",""pt"")"),"Congeladas")</f>
        <v>Congeladas</v>
      </c>
      <c r="K3202" s="3">
        <v>44444</v>
      </c>
      <c r="L3202" s="3">
        <v>44470</v>
      </c>
      <c r="M3202" s="1">
        <v>133</v>
      </c>
      <c r="N3202" s="4">
        <v>45365</v>
      </c>
      <c r="O3202" s="5">
        <v>610</v>
      </c>
      <c r="P3202" s="1">
        <v>778</v>
      </c>
      <c r="Q3202" s="1" t="s">
        <v>14357</v>
      </c>
      <c r="R3202">
        <f t="shared" ca="1" si="49"/>
        <v>0</v>
      </c>
      <c r="S3202">
        <f t="shared" ca="1" si="49"/>
        <v>0</v>
      </c>
    </row>
    <row r="3203" spans="1:19" ht="13.2">
      <c r="A3203" s="1" t="s">
        <v>15414</v>
      </c>
      <c r="B3203" s="1">
        <v>57</v>
      </c>
      <c r="C3203" s="1" t="str">
        <f ca="1">IFERROR(__xludf.DUMMYFUNCTION("GOOGLETRANSLATE(D3203,""en"",""pt"")"),"Médio")</f>
        <v>Médio</v>
      </c>
      <c r="D3203" s="3">
        <v>43697</v>
      </c>
      <c r="E3203" s="1">
        <v>2</v>
      </c>
      <c r="F3203" s="2" t="str">
        <f ca="1">IFERROR(__xludf.DUMMYFUNCTION("GOOGLETRANSLATE(I3203,""en"",""pt"")"),"Manteiga")</f>
        <v>Manteiga</v>
      </c>
      <c r="G3203" s="1" t="s">
        <v>15415</v>
      </c>
      <c r="H3203" s="1" t="s">
        <v>7087</v>
      </c>
      <c r="I3203" s="1" t="str">
        <f ca="1">IFERROR(__xludf.DUMMYFUNCTION("GOOGLETRANSLATE(O3203,""en"",""pt"")"),"38")</f>
        <v>38</v>
      </c>
      <c r="J3203" s="1" t="str">
        <f ca="1">IFERROR(__xludf.DUMMYFUNCTION("GOOGLETRANSLATE(Q3203,""en"",""pt"")"),"Congeladas")</f>
        <v>Congeladas</v>
      </c>
      <c r="K3203" s="3">
        <v>43692</v>
      </c>
      <c r="L3203" s="3">
        <v>43730</v>
      </c>
      <c r="M3203" s="1">
        <v>649</v>
      </c>
      <c r="N3203" s="1" t="s">
        <v>15416</v>
      </c>
      <c r="O3203" s="1" t="s">
        <v>15417</v>
      </c>
      <c r="P3203" s="1">
        <v>317</v>
      </c>
      <c r="Q3203" s="1" t="s">
        <v>3860</v>
      </c>
      <c r="R3203">
        <f t="shared" ref="R3203:S3266" ca="1" si="50">RANDBETWEEN(0,1)</f>
        <v>1</v>
      </c>
      <c r="S3203">
        <f t="shared" ca="1" si="50"/>
        <v>0</v>
      </c>
    </row>
    <row r="3204" spans="1:19" ht="13.2">
      <c r="A3204" s="1" t="s">
        <v>15418</v>
      </c>
      <c r="B3204" s="1">
        <v>80</v>
      </c>
      <c r="C3204" s="1" t="str">
        <f ca="1">IFERROR(__xludf.DUMMYFUNCTION("GOOGLETRANSLATE(D3204,""en"",""pt"")"),"Pequeno")</f>
        <v>Pequeno</v>
      </c>
      <c r="D3204" s="3">
        <v>44906</v>
      </c>
      <c r="E3204" s="1">
        <v>1</v>
      </c>
      <c r="F3204" s="2" t="str">
        <f ca="1">IFERROR(__xludf.DUMMYFUNCTION("GOOGLETRANSLATE(I3204,""en"",""pt"")"),"Leite")</f>
        <v>Leite</v>
      </c>
      <c r="G3204" s="1" t="s">
        <v>15419</v>
      </c>
      <c r="H3204" s="1" t="s">
        <v>15416</v>
      </c>
      <c r="I3204" s="1" t="str">
        <f ca="1">IFERROR(__xludf.DUMMYFUNCTION("GOOGLETRANSLATE(O3204,""en"",""pt"")"),"25")</f>
        <v>25</v>
      </c>
      <c r="J3204" s="1" t="str">
        <f ca="1">IFERROR(__xludf.DUMMYFUNCTION("GOOGLETRANSLATE(Q3204,""en"",""pt"")"),"Pacote Tetra")</f>
        <v>Pacote Tetra</v>
      </c>
      <c r="K3204" s="3">
        <v>44879</v>
      </c>
      <c r="L3204" s="3">
        <v>44904</v>
      </c>
      <c r="M3204" s="1">
        <v>84</v>
      </c>
      <c r="N3204" s="1" t="s">
        <v>15420</v>
      </c>
      <c r="O3204" s="1" t="s">
        <v>15421</v>
      </c>
      <c r="P3204" s="1">
        <v>30</v>
      </c>
      <c r="Q3204" s="1" t="s">
        <v>15422</v>
      </c>
      <c r="R3204">
        <f t="shared" ca="1" si="50"/>
        <v>1</v>
      </c>
      <c r="S3204">
        <f t="shared" ca="1" si="50"/>
        <v>0</v>
      </c>
    </row>
    <row r="3205" spans="1:19" ht="13.2">
      <c r="A3205" s="1" t="s">
        <v>15423</v>
      </c>
      <c r="B3205" s="1">
        <v>32</v>
      </c>
      <c r="C3205" s="1" t="str">
        <f ca="1">IFERROR(__xludf.DUMMYFUNCTION("GOOGLETRANSLATE(D3205,""en"",""pt"")"),"Médio")</f>
        <v>Médio</v>
      </c>
      <c r="D3205" s="3">
        <v>44413</v>
      </c>
      <c r="E3205" s="1">
        <v>1</v>
      </c>
      <c r="F3205" s="2" t="str">
        <f ca="1">IFERROR(__xludf.DUMMYFUNCTION("GOOGLETRANSLATE(I3205,""en"",""pt"")"),"Leite")</f>
        <v>Leite</v>
      </c>
      <c r="G3205" s="1" t="s">
        <v>15424</v>
      </c>
      <c r="H3205" s="1" t="s">
        <v>14289</v>
      </c>
      <c r="I3205" s="1" t="str">
        <f ca="1">IFERROR(__xludf.DUMMYFUNCTION("GOOGLETRANSLATE(O3205,""en"",""pt"")"),"1")</f>
        <v>1</v>
      </c>
      <c r="J3205" s="1" t="str">
        <f ca="1">IFERROR(__xludf.DUMMYFUNCTION("GOOGLETRANSLATE(Q3205,""en"",""pt"")"),"Pacote de polietileno")</f>
        <v>Pacote de polietileno</v>
      </c>
      <c r="K3205" s="3">
        <v>44398</v>
      </c>
      <c r="L3205" s="3">
        <v>44399</v>
      </c>
      <c r="M3205" s="1">
        <v>494</v>
      </c>
      <c r="N3205" s="1" t="s">
        <v>6093</v>
      </c>
      <c r="O3205" s="1" t="s">
        <v>15425</v>
      </c>
      <c r="P3205" s="1">
        <v>232</v>
      </c>
      <c r="Q3205" s="1" t="s">
        <v>15426</v>
      </c>
      <c r="R3205">
        <f t="shared" ca="1" si="50"/>
        <v>0</v>
      </c>
      <c r="S3205">
        <f t="shared" ca="1" si="50"/>
        <v>1</v>
      </c>
    </row>
    <row r="3206" spans="1:19" ht="13.2">
      <c r="A3206" s="1" t="s">
        <v>15427</v>
      </c>
      <c r="B3206" s="1">
        <v>90</v>
      </c>
      <c r="C3206" s="1" t="str">
        <f ca="1">IFERROR(__xludf.DUMMYFUNCTION("GOOGLETRANSLATE(D3206,""en"",""pt"")"),"Grande")</f>
        <v>Grande</v>
      </c>
      <c r="D3206" s="3">
        <v>44720</v>
      </c>
      <c r="E3206" s="1">
        <v>7</v>
      </c>
      <c r="F3206" s="2" t="str">
        <f ca="1">IFERROR(__xludf.DUMMYFUNCTION("GOOGLETRANSLATE(I3206,""en"",""pt"")"),"Lassi")</f>
        <v>Lassi</v>
      </c>
      <c r="G3206" s="1" t="s">
        <v>15428</v>
      </c>
      <c r="H3206" s="1" t="s">
        <v>2032</v>
      </c>
      <c r="I3206" s="1" t="str">
        <f ca="1">IFERROR(__xludf.DUMMYFUNCTION("GOOGLETRANSLATE(O3206,""en"",""pt"")"),"12")</f>
        <v>12</v>
      </c>
      <c r="J3206" s="1" t="str">
        <f ca="1">IFERROR(__xludf.DUMMYFUNCTION("GOOGLETRANSLATE(Q3206,""en"",""pt"")"),"Refrigerado")</f>
        <v>Refrigerado</v>
      </c>
      <c r="K3206" s="3">
        <v>44710</v>
      </c>
      <c r="L3206" s="3">
        <v>44722</v>
      </c>
      <c r="M3206" s="1">
        <v>28</v>
      </c>
      <c r="N3206" s="1" t="s">
        <v>5290</v>
      </c>
      <c r="O3206" s="1" t="s">
        <v>15429</v>
      </c>
      <c r="P3206" s="1">
        <v>345</v>
      </c>
      <c r="Q3206" s="1" t="s">
        <v>15430</v>
      </c>
      <c r="R3206">
        <f t="shared" ca="1" si="50"/>
        <v>1</v>
      </c>
      <c r="S3206">
        <f t="shared" ca="1" si="50"/>
        <v>0</v>
      </c>
    </row>
    <row r="3207" spans="1:19" ht="13.2">
      <c r="A3207" s="1" t="s">
        <v>10805</v>
      </c>
      <c r="B3207" s="1">
        <v>90</v>
      </c>
      <c r="C3207" s="1" t="str">
        <f ca="1">IFERROR(__xludf.DUMMYFUNCTION("GOOGLETRANSLATE(D3207,""en"",""pt"")"),"Médio")</f>
        <v>Médio</v>
      </c>
      <c r="D3207" s="3">
        <v>43800</v>
      </c>
      <c r="E3207" s="1">
        <v>6</v>
      </c>
      <c r="F3207" s="2" t="str">
        <f ca="1">IFERROR(__xludf.DUMMYFUNCTION("GOOGLETRANSLATE(I3207,""en"",""pt"")"),"Coalhada")</f>
        <v>Coalhada</v>
      </c>
      <c r="G3207" s="1" t="s">
        <v>4820</v>
      </c>
      <c r="H3207" s="1" t="s">
        <v>15431</v>
      </c>
      <c r="I3207" s="1" t="str">
        <f ca="1">IFERROR(__xludf.DUMMYFUNCTION("GOOGLETRANSLATE(O3207,""en"",""pt"")"),"5")</f>
        <v>5</v>
      </c>
      <c r="J3207" s="1" t="str">
        <f ca="1">IFERROR(__xludf.DUMMYFUNCTION("GOOGLETRANSLATE(Q3207,""en"",""pt"")"),"Refrigerado")</f>
        <v>Refrigerado</v>
      </c>
      <c r="K3207" s="3">
        <v>43792</v>
      </c>
      <c r="L3207" s="3">
        <v>43797</v>
      </c>
      <c r="M3207" s="1">
        <v>17</v>
      </c>
      <c r="N3207" s="1" t="s">
        <v>14443</v>
      </c>
      <c r="O3207" s="1" t="s">
        <v>15432</v>
      </c>
      <c r="P3207" s="1">
        <v>16</v>
      </c>
      <c r="Q3207" s="1" t="s">
        <v>15433</v>
      </c>
      <c r="R3207">
        <f t="shared" ca="1" si="50"/>
        <v>0</v>
      </c>
      <c r="S3207">
        <f t="shared" ca="1" si="50"/>
        <v>0</v>
      </c>
    </row>
    <row r="3208" spans="1:19" ht="13.2">
      <c r="A3208" s="1" t="s">
        <v>4386</v>
      </c>
      <c r="B3208" s="1">
        <v>89</v>
      </c>
      <c r="C3208" s="1" t="str">
        <f ca="1">IFERROR(__xludf.DUMMYFUNCTION("GOOGLETRANSLATE(D3208,""en"",""pt"")"),"Pequeno")</f>
        <v>Pequeno</v>
      </c>
      <c r="D3208" s="3">
        <v>43709</v>
      </c>
      <c r="E3208" s="1">
        <v>6</v>
      </c>
      <c r="F3208" s="2" t="str">
        <f ca="1">IFERROR(__xludf.DUMMYFUNCTION("GOOGLETRANSLATE(I3208,""en"",""pt"")"),"Coalhada")</f>
        <v>Coalhada</v>
      </c>
      <c r="G3208" s="1" t="s">
        <v>15434</v>
      </c>
      <c r="H3208" s="1" t="s">
        <v>13462</v>
      </c>
      <c r="I3208" s="1" t="str">
        <f ca="1">IFERROR(__xludf.DUMMYFUNCTION("GOOGLETRANSLATE(O3208,""en"",""pt"")"),"6")</f>
        <v>6</v>
      </c>
      <c r="J3208" s="1" t="str">
        <f ca="1">IFERROR(__xludf.DUMMYFUNCTION("GOOGLETRANSLATE(Q3208,""en"",""pt"")"),"Refrigerado")</f>
        <v>Refrigerado</v>
      </c>
      <c r="K3208" s="3">
        <v>43679</v>
      </c>
      <c r="L3208" s="3">
        <v>43685</v>
      </c>
      <c r="M3208" s="1">
        <v>328</v>
      </c>
      <c r="N3208" s="1" t="s">
        <v>12222</v>
      </c>
      <c r="O3208" s="1" t="s">
        <v>15435</v>
      </c>
      <c r="P3208" s="1">
        <v>573</v>
      </c>
      <c r="Q3208" s="1" t="s">
        <v>15436</v>
      </c>
      <c r="R3208">
        <f t="shared" ca="1" si="50"/>
        <v>1</v>
      </c>
      <c r="S3208">
        <f t="shared" ca="1" si="50"/>
        <v>0</v>
      </c>
    </row>
    <row r="3209" spans="1:19" ht="13.2">
      <c r="A3209" s="1" t="s">
        <v>15437</v>
      </c>
      <c r="B3209" s="1">
        <v>31</v>
      </c>
      <c r="C3209" s="1" t="str">
        <f ca="1">IFERROR(__xludf.DUMMYFUNCTION("GOOGLETRANSLATE(D3209,""en"",""pt"")"),"Grande")</f>
        <v>Grande</v>
      </c>
      <c r="D3209" s="3">
        <v>44726</v>
      </c>
      <c r="E3209" s="1">
        <v>4</v>
      </c>
      <c r="F3209" s="2" t="str">
        <f ca="1">IFERROR(__xludf.DUMMYFUNCTION("GOOGLETRANSLATE(I3209,""en"",""pt"")"),"Iogurte")</f>
        <v>Iogurte</v>
      </c>
      <c r="G3209" s="1" t="s">
        <v>15438</v>
      </c>
      <c r="H3209" s="1" t="s">
        <v>12075</v>
      </c>
      <c r="I3209" s="1" t="str">
        <f ca="1">IFERROR(__xludf.DUMMYFUNCTION("GOOGLETRANSLATE(O3209,""en"",""pt"")"),"23")</f>
        <v>23</v>
      </c>
      <c r="J3209" s="1" t="str">
        <f ca="1">IFERROR(__xludf.DUMMYFUNCTION("GOOGLETRANSLATE(Q3209,""en"",""pt"")"),"Congeladas")</f>
        <v>Congeladas</v>
      </c>
      <c r="K3209" s="3">
        <v>44706</v>
      </c>
      <c r="L3209" s="3">
        <v>44729</v>
      </c>
      <c r="M3209" s="1">
        <v>234</v>
      </c>
      <c r="N3209" s="1" t="s">
        <v>7412</v>
      </c>
      <c r="O3209" s="5">
        <v>2825853</v>
      </c>
      <c r="P3209" s="1">
        <v>118</v>
      </c>
      <c r="Q3209" s="1" t="s">
        <v>6645</v>
      </c>
      <c r="R3209">
        <f t="shared" ca="1" si="50"/>
        <v>1</v>
      </c>
      <c r="S3209">
        <f t="shared" ca="1" si="50"/>
        <v>0</v>
      </c>
    </row>
    <row r="3210" spans="1:19" ht="13.2">
      <c r="A3210" s="1" t="s">
        <v>15439</v>
      </c>
      <c r="B3210" s="1">
        <v>23</v>
      </c>
      <c r="C3210" s="1" t="str">
        <f ca="1">IFERROR(__xludf.DUMMYFUNCTION("GOOGLETRANSLATE(D3210,""en"",""pt"")"),"Grande")</f>
        <v>Grande</v>
      </c>
      <c r="D3210" s="3">
        <v>43575</v>
      </c>
      <c r="E3210" s="1">
        <v>5</v>
      </c>
      <c r="F3210" s="2" t="str">
        <f ca="1">IFERROR(__xludf.DUMMYFUNCTION("GOOGLETRANSLATE(I3210,""en"",""pt"")"),"Sorvete")</f>
        <v>Sorvete</v>
      </c>
      <c r="G3210" s="1" t="s">
        <v>15440</v>
      </c>
      <c r="H3210" s="1" t="s">
        <v>1637</v>
      </c>
      <c r="I3210" s="1" t="str">
        <f ca="1">IFERROR(__xludf.DUMMYFUNCTION("GOOGLETRANSLATE(O3210,""en"",""pt"")"),"29")</f>
        <v>29</v>
      </c>
      <c r="J3210" s="1" t="str">
        <f ca="1">IFERROR(__xludf.DUMMYFUNCTION("GOOGLETRANSLATE(Q3210,""en"",""pt"")"),"Congeladas")</f>
        <v>Congeladas</v>
      </c>
      <c r="K3210" s="3">
        <v>43530</v>
      </c>
      <c r="L3210" s="3">
        <v>43559</v>
      </c>
      <c r="M3210" s="1">
        <v>230</v>
      </c>
      <c r="N3210" s="1" t="s">
        <v>14046</v>
      </c>
      <c r="O3210" s="5">
        <v>2399067</v>
      </c>
      <c r="P3210" s="1">
        <v>400</v>
      </c>
      <c r="Q3210" s="1" t="s">
        <v>13042</v>
      </c>
      <c r="R3210">
        <f t="shared" ca="1" si="50"/>
        <v>0</v>
      </c>
      <c r="S3210">
        <f t="shared" ca="1" si="50"/>
        <v>0</v>
      </c>
    </row>
    <row r="3211" spans="1:19" ht="13.2">
      <c r="A3211" s="1" t="s">
        <v>11581</v>
      </c>
      <c r="B3211" s="1">
        <v>54</v>
      </c>
      <c r="C3211" s="1" t="str">
        <f ca="1">IFERROR(__xludf.DUMMYFUNCTION("GOOGLETRANSLATE(D3211,""en"",""pt"")"),"Pequeno")</f>
        <v>Pequeno</v>
      </c>
      <c r="D3211" s="3">
        <v>44644</v>
      </c>
      <c r="E3211" s="1">
        <v>8</v>
      </c>
      <c r="F3211" s="2" t="str">
        <f ca="1">IFERROR(__xludf.DUMMYFUNCTION("GOOGLETRANSLATE(I3211,""en"",""pt"")"),"Soro de leite coalhado")</f>
        <v>Soro de leite coalhado</v>
      </c>
      <c r="G3211" s="1" t="s">
        <v>15441</v>
      </c>
      <c r="H3211" s="1" t="s">
        <v>15442</v>
      </c>
      <c r="I3211" s="1" t="str">
        <f ca="1">IFERROR(__xludf.DUMMYFUNCTION("GOOGLETRANSLATE(O3211,""en"",""pt"")"),"14")</f>
        <v>14</v>
      </c>
      <c r="J3211" s="1" t="str">
        <f ca="1">IFERROR(__xludf.DUMMYFUNCTION("GOOGLETRANSLATE(Q3211,""en"",""pt"")"),"Refrigerado")</f>
        <v>Refrigerado</v>
      </c>
      <c r="K3211" s="3">
        <v>44609</v>
      </c>
      <c r="L3211" s="3">
        <v>44623</v>
      </c>
      <c r="M3211" s="1">
        <v>40</v>
      </c>
      <c r="N3211" s="1" t="s">
        <v>9401</v>
      </c>
      <c r="O3211" s="5">
        <v>235431</v>
      </c>
      <c r="P3211" s="1">
        <v>11</v>
      </c>
      <c r="Q3211" s="1" t="s">
        <v>15443</v>
      </c>
      <c r="R3211">
        <f t="shared" ca="1" si="50"/>
        <v>1</v>
      </c>
      <c r="S3211">
        <f t="shared" ca="1" si="50"/>
        <v>1</v>
      </c>
    </row>
    <row r="3212" spans="1:19" ht="13.2">
      <c r="A3212" s="1" t="s">
        <v>15444</v>
      </c>
      <c r="B3212" s="1">
        <v>84</v>
      </c>
      <c r="C3212" s="1" t="str">
        <f ca="1">IFERROR(__xludf.DUMMYFUNCTION("GOOGLETRANSLATE(D3212,""en"",""pt"")"),"Grande")</f>
        <v>Grande</v>
      </c>
      <c r="D3212" s="3">
        <v>44677</v>
      </c>
      <c r="E3212" s="1">
        <v>8</v>
      </c>
      <c r="F3212" s="2" t="str">
        <f ca="1">IFERROR(__xludf.DUMMYFUNCTION("GOOGLETRANSLATE(I3212,""en"",""pt"")"),"Soro de leite coalhado")</f>
        <v>Soro de leite coalhado</v>
      </c>
      <c r="G3212" s="1" t="s">
        <v>2238</v>
      </c>
      <c r="H3212" s="1" t="s">
        <v>12126</v>
      </c>
      <c r="I3212" s="1" t="str">
        <f ca="1">IFERROR(__xludf.DUMMYFUNCTION("GOOGLETRANSLATE(O3212,""en"",""pt"")"),"13")</f>
        <v>13</v>
      </c>
      <c r="J3212" s="1" t="str">
        <f ca="1">IFERROR(__xludf.DUMMYFUNCTION("GOOGLETRANSLATE(Q3212,""en"",""pt"")"),"Refrigerado")</f>
        <v>Refrigerado</v>
      </c>
      <c r="K3212" s="3">
        <v>44671</v>
      </c>
      <c r="L3212" s="3">
        <v>44684</v>
      </c>
      <c r="M3212" s="1">
        <v>237</v>
      </c>
      <c r="N3212" s="1" t="s">
        <v>3323</v>
      </c>
      <c r="O3212" s="7">
        <v>2715001</v>
      </c>
      <c r="P3212" s="1">
        <v>567</v>
      </c>
      <c r="Q3212" s="1" t="s">
        <v>15445</v>
      </c>
      <c r="R3212">
        <f t="shared" ca="1" si="50"/>
        <v>0</v>
      </c>
      <c r="S3212">
        <f t="shared" ca="1" si="50"/>
        <v>0</v>
      </c>
    </row>
    <row r="3213" spans="1:19" ht="13.2">
      <c r="A3213" s="1" t="s">
        <v>15446</v>
      </c>
      <c r="B3213" s="1">
        <v>85</v>
      </c>
      <c r="C3213" s="1" t="str">
        <f ca="1">IFERROR(__xludf.DUMMYFUNCTION("GOOGLETRANSLATE(D3213,""en"",""pt"")"),"Médio")</f>
        <v>Médio</v>
      </c>
      <c r="D3213" s="3">
        <v>43795</v>
      </c>
      <c r="E3213" s="1">
        <v>4</v>
      </c>
      <c r="F3213" s="2" t="str">
        <f ca="1">IFERROR(__xludf.DUMMYFUNCTION("GOOGLETRANSLATE(I3213,""en"",""pt"")"),"Iogurte")</f>
        <v>Iogurte</v>
      </c>
      <c r="G3213" s="1" t="s">
        <v>15447</v>
      </c>
      <c r="H3213" s="1" t="s">
        <v>159</v>
      </c>
      <c r="I3213" s="1" t="str">
        <f ca="1">IFERROR(__xludf.DUMMYFUNCTION("GOOGLETRANSLATE(O3213,""en"",""pt"")"),"25")</f>
        <v>25</v>
      </c>
      <c r="J3213" s="1" t="str">
        <f ca="1">IFERROR(__xludf.DUMMYFUNCTION("GOOGLETRANSLATE(Q3213,""en"",""pt"")"),"Refrigerado")</f>
        <v>Refrigerado</v>
      </c>
      <c r="K3213" s="3">
        <v>43791</v>
      </c>
      <c r="L3213" s="3">
        <v>43816</v>
      </c>
      <c r="M3213" s="1">
        <v>112</v>
      </c>
      <c r="N3213" s="1" t="s">
        <v>15448</v>
      </c>
      <c r="O3213" s="5">
        <v>2376056</v>
      </c>
      <c r="P3213" s="1">
        <v>780</v>
      </c>
      <c r="Q3213" s="1" t="s">
        <v>13168</v>
      </c>
      <c r="R3213">
        <f t="shared" ca="1" si="50"/>
        <v>1</v>
      </c>
      <c r="S3213">
        <f t="shared" ca="1" si="50"/>
        <v>0</v>
      </c>
    </row>
    <row r="3214" spans="1:19" ht="13.2">
      <c r="A3214" s="1" t="s">
        <v>15449</v>
      </c>
      <c r="B3214" s="1">
        <v>65</v>
      </c>
      <c r="C3214" s="1" t="str">
        <f ca="1">IFERROR(__xludf.DUMMYFUNCTION("GOOGLETRANSLATE(D3214,""en"",""pt"")"),"Grande")</f>
        <v>Grande</v>
      </c>
      <c r="D3214" s="3">
        <v>43968</v>
      </c>
      <c r="E3214" s="1">
        <v>6</v>
      </c>
      <c r="F3214" s="2" t="str">
        <f ca="1">IFERROR(__xludf.DUMMYFUNCTION("GOOGLETRANSLATE(I3214,""en"",""pt"")"),"Coalhada")</f>
        <v>Coalhada</v>
      </c>
      <c r="G3214" s="1" t="s">
        <v>15450</v>
      </c>
      <c r="H3214" s="1" t="s">
        <v>420</v>
      </c>
      <c r="I3214" s="1" t="str">
        <f ca="1">IFERROR(__xludf.DUMMYFUNCTION("GOOGLETRANSLATE(O3214,""en"",""pt"")"),"7")</f>
        <v>7</v>
      </c>
      <c r="J3214" s="1" t="str">
        <f ca="1">IFERROR(__xludf.DUMMYFUNCTION("GOOGLETRANSLATE(Q3214,""en"",""pt"")"),"Refrigerado")</f>
        <v>Refrigerado</v>
      </c>
      <c r="K3214" s="3">
        <v>43919</v>
      </c>
      <c r="L3214" s="3">
        <v>43926</v>
      </c>
      <c r="M3214" s="1">
        <v>539</v>
      </c>
      <c r="N3214" s="1" t="s">
        <v>15451</v>
      </c>
      <c r="O3214" s="1" t="s">
        <v>15452</v>
      </c>
      <c r="P3214" s="1">
        <v>343</v>
      </c>
      <c r="Q3214" s="1" t="s">
        <v>13603</v>
      </c>
      <c r="R3214">
        <f t="shared" ca="1" si="50"/>
        <v>0</v>
      </c>
      <c r="S3214">
        <f t="shared" ca="1" si="50"/>
        <v>1</v>
      </c>
    </row>
    <row r="3215" spans="1:19" ht="13.2">
      <c r="A3215" s="1" t="s">
        <v>15453</v>
      </c>
      <c r="B3215" s="1">
        <v>57</v>
      </c>
      <c r="C3215" s="1" t="str">
        <f ca="1">IFERROR(__xludf.DUMMYFUNCTION("GOOGLETRANSLATE(D3215,""en"",""pt"")"),"Pequeno")</f>
        <v>Pequeno</v>
      </c>
      <c r="D3215" s="3">
        <v>44586</v>
      </c>
      <c r="E3215" s="1">
        <v>10</v>
      </c>
      <c r="F3215" s="2" t="str">
        <f ca="1">IFERROR(__xludf.DUMMYFUNCTION("GOOGLETRANSLATE(I3215,""en"",""pt"")"),"ghee")</f>
        <v>ghee</v>
      </c>
      <c r="G3215" s="1" t="s">
        <v>15454</v>
      </c>
      <c r="H3215" s="1" t="s">
        <v>8050</v>
      </c>
      <c r="I3215" s="1" t="str">
        <f ca="1">IFERROR(__xludf.DUMMYFUNCTION("GOOGLETRANSLATE(O3215,""en"",""pt"")"),"132")</f>
        <v>132</v>
      </c>
      <c r="J3215" s="1" t="str">
        <f ca="1">IFERROR(__xludf.DUMMYFUNCTION("GOOGLETRANSLATE(Q3215,""en"",""pt"")"),"Ambiente")</f>
        <v>Ambiente</v>
      </c>
      <c r="K3215" s="3">
        <v>44560</v>
      </c>
      <c r="L3215" s="3">
        <v>44692</v>
      </c>
      <c r="M3215" s="1">
        <v>29</v>
      </c>
      <c r="N3215" s="1" t="s">
        <v>15455</v>
      </c>
      <c r="O3215" s="1" t="s">
        <v>15456</v>
      </c>
      <c r="P3215" s="1">
        <v>8</v>
      </c>
      <c r="Q3215" s="1" t="s">
        <v>398</v>
      </c>
      <c r="R3215">
        <f t="shared" ca="1" si="50"/>
        <v>0</v>
      </c>
      <c r="S3215">
        <f t="shared" ca="1" si="50"/>
        <v>1</v>
      </c>
    </row>
    <row r="3216" spans="1:19" ht="13.2">
      <c r="A3216" s="1" t="s">
        <v>15457</v>
      </c>
      <c r="B3216" s="1">
        <v>26</v>
      </c>
      <c r="C3216" s="1" t="str">
        <f ca="1">IFERROR(__xludf.DUMMYFUNCTION("GOOGLETRANSLATE(D3216,""en"",""pt"")"),"Médio")</f>
        <v>Médio</v>
      </c>
      <c r="D3216" s="3">
        <v>44677</v>
      </c>
      <c r="E3216" s="1">
        <v>9</v>
      </c>
      <c r="F3216" s="2" t="str">
        <f ca="1">IFERROR(__xludf.DUMMYFUNCTION("GOOGLETRANSLATE(I3216,""en"",""pt"")"),"Painel")</f>
        <v>Painel</v>
      </c>
      <c r="G3216" s="1" t="s">
        <v>15458</v>
      </c>
      <c r="H3216" s="1" t="s">
        <v>8333</v>
      </c>
      <c r="I3216" s="1" t="str">
        <f ca="1">IFERROR(__xludf.DUMMYFUNCTION("GOOGLETRANSLATE(O3216,""en"",""pt"")"),"14")</f>
        <v>14</v>
      </c>
      <c r="J3216" s="1" t="str">
        <f ca="1">IFERROR(__xludf.DUMMYFUNCTION("GOOGLETRANSLATE(Q3216,""en"",""pt"")"),"Refrigerado")</f>
        <v>Refrigerado</v>
      </c>
      <c r="K3216" s="3">
        <v>44623</v>
      </c>
      <c r="L3216" s="3">
        <v>44637</v>
      </c>
      <c r="M3216" s="1">
        <v>97</v>
      </c>
      <c r="N3216" s="1" t="s">
        <v>2974</v>
      </c>
      <c r="O3216" s="1" t="s">
        <v>15459</v>
      </c>
      <c r="P3216" s="1">
        <v>900</v>
      </c>
      <c r="Q3216" s="1" t="s">
        <v>15460</v>
      </c>
      <c r="R3216">
        <f t="shared" ca="1" si="50"/>
        <v>1</v>
      </c>
      <c r="S3216">
        <f t="shared" ca="1" si="50"/>
        <v>1</v>
      </c>
    </row>
    <row r="3217" spans="1:19" ht="13.2">
      <c r="A3217" s="1" t="s">
        <v>15461</v>
      </c>
      <c r="B3217" s="1">
        <v>55</v>
      </c>
      <c r="C3217" s="1" t="str">
        <f ca="1">IFERROR(__xludf.DUMMYFUNCTION("GOOGLETRANSLATE(D3217,""en"",""pt"")"),"Grande")</f>
        <v>Grande</v>
      </c>
      <c r="D3217" s="3">
        <v>44026</v>
      </c>
      <c r="E3217" s="1">
        <v>5</v>
      </c>
      <c r="F3217" s="2" t="str">
        <f ca="1">IFERROR(__xludf.DUMMYFUNCTION("GOOGLETRANSLATE(I3217,""en"",""pt"")"),"Sorvete")</f>
        <v>Sorvete</v>
      </c>
      <c r="G3217" s="1" t="s">
        <v>9420</v>
      </c>
      <c r="H3217" s="1" t="s">
        <v>3473</v>
      </c>
      <c r="I3217" s="1" t="str">
        <f ca="1">IFERROR(__xludf.DUMMYFUNCTION("GOOGLETRANSLATE(O3217,""en"",""pt"")"),"22")</f>
        <v>22</v>
      </c>
      <c r="J3217" s="1" t="str">
        <f ca="1">IFERROR(__xludf.DUMMYFUNCTION("GOOGLETRANSLATE(Q3217,""en"",""pt"")"),"Congeladas")</f>
        <v>Congeladas</v>
      </c>
      <c r="K3217" s="3">
        <v>44017</v>
      </c>
      <c r="L3217" s="3">
        <v>44039</v>
      </c>
      <c r="M3217" s="1">
        <v>1</v>
      </c>
      <c r="N3217" s="1" t="s">
        <v>4247</v>
      </c>
      <c r="O3217" s="1" t="s">
        <v>4247</v>
      </c>
      <c r="P3217" s="1">
        <v>67</v>
      </c>
      <c r="Q3217" s="1" t="s">
        <v>15462</v>
      </c>
      <c r="R3217">
        <f t="shared" ca="1" si="50"/>
        <v>1</v>
      </c>
      <c r="S3217">
        <f t="shared" ca="1" si="50"/>
        <v>0</v>
      </c>
    </row>
    <row r="3218" spans="1:19" ht="13.2">
      <c r="A3218" s="1" t="s">
        <v>6245</v>
      </c>
      <c r="B3218" s="1">
        <v>72</v>
      </c>
      <c r="C3218" s="1" t="str">
        <f ca="1">IFERROR(__xludf.DUMMYFUNCTION("GOOGLETRANSLATE(D3218,""en"",""pt"")"),"Grande")</f>
        <v>Grande</v>
      </c>
      <c r="D3218" s="3">
        <v>44525</v>
      </c>
      <c r="E3218" s="1">
        <v>7</v>
      </c>
      <c r="F3218" s="2" t="str">
        <f ca="1">IFERROR(__xludf.DUMMYFUNCTION("GOOGLETRANSLATE(I3218,""en"",""pt"")"),"Lassi")</f>
        <v>Lassi</v>
      </c>
      <c r="G3218" s="1" t="s">
        <v>15463</v>
      </c>
      <c r="H3218" s="1" t="s">
        <v>9688</v>
      </c>
      <c r="I3218" s="1" t="str">
        <f ca="1">IFERROR(__xludf.DUMMYFUNCTION("GOOGLETRANSLATE(O3218,""en"",""pt"")"),"12")</f>
        <v>12</v>
      </c>
      <c r="J3218" s="1" t="str">
        <f ca="1">IFERROR(__xludf.DUMMYFUNCTION("GOOGLETRANSLATE(Q3218,""en"",""pt"")"),"Refrigerado")</f>
        <v>Refrigerado</v>
      </c>
      <c r="K3218" s="3">
        <v>44474</v>
      </c>
      <c r="L3218" s="3">
        <v>44486</v>
      </c>
      <c r="M3218" s="1">
        <v>203</v>
      </c>
      <c r="N3218" s="4">
        <v>45643</v>
      </c>
      <c r="O3218" s="1" t="s">
        <v>15464</v>
      </c>
      <c r="P3218" s="1">
        <v>32</v>
      </c>
      <c r="Q3218" s="1" t="s">
        <v>15078</v>
      </c>
      <c r="R3218">
        <f t="shared" ca="1" si="50"/>
        <v>1</v>
      </c>
      <c r="S3218">
        <f t="shared" ca="1" si="50"/>
        <v>0</v>
      </c>
    </row>
    <row r="3219" spans="1:19" ht="13.2">
      <c r="A3219" s="1" t="s">
        <v>15465</v>
      </c>
      <c r="B3219" s="1">
        <v>73</v>
      </c>
      <c r="C3219" s="1" t="str">
        <f ca="1">IFERROR(__xludf.DUMMYFUNCTION("GOOGLETRANSLATE(D3219,""en"",""pt"")"),"Pequeno")</f>
        <v>Pequeno</v>
      </c>
      <c r="D3219" s="3">
        <v>44212</v>
      </c>
      <c r="E3219" s="1">
        <v>2</v>
      </c>
      <c r="F3219" s="2" t="str">
        <f ca="1">IFERROR(__xludf.DUMMYFUNCTION("GOOGLETRANSLATE(I3219,""en"",""pt"")"),"Manteiga")</f>
        <v>Manteiga</v>
      </c>
      <c r="G3219" s="1" t="s">
        <v>15466</v>
      </c>
      <c r="H3219" s="1" t="s">
        <v>15467</v>
      </c>
      <c r="I3219" s="1" t="str">
        <f ca="1">IFERROR(__xludf.DUMMYFUNCTION("GOOGLETRANSLATE(O3219,""en"",""pt"")"),"32")</f>
        <v>32</v>
      </c>
      <c r="J3219" s="1" t="str">
        <f ca="1">IFERROR(__xludf.DUMMYFUNCTION("GOOGLETRANSLATE(Q3219,""en"",""pt"")"),"Refrigerado")</f>
        <v>Refrigerado</v>
      </c>
      <c r="K3219" s="3">
        <v>44161</v>
      </c>
      <c r="L3219" s="3">
        <v>44193</v>
      </c>
      <c r="M3219" s="1">
        <v>333</v>
      </c>
      <c r="N3219" s="1" t="s">
        <v>1146</v>
      </c>
      <c r="O3219" s="1" t="s">
        <v>15468</v>
      </c>
      <c r="P3219" s="1">
        <v>286</v>
      </c>
      <c r="Q3219" s="1" t="s">
        <v>3259</v>
      </c>
      <c r="R3219">
        <f t="shared" ca="1" si="50"/>
        <v>1</v>
      </c>
      <c r="S3219">
        <f t="shared" ca="1" si="50"/>
        <v>1</v>
      </c>
    </row>
    <row r="3220" spans="1:19" ht="13.2">
      <c r="A3220" s="1" t="s">
        <v>15469</v>
      </c>
      <c r="B3220" s="1">
        <v>96</v>
      </c>
      <c r="C3220" s="1" t="str">
        <f ca="1">IFERROR(__xludf.DUMMYFUNCTION("GOOGLETRANSLATE(D3220,""en"",""pt"")"),"Pequeno")</f>
        <v>Pequeno</v>
      </c>
      <c r="D3220" s="3">
        <v>44146</v>
      </c>
      <c r="E3220" s="1">
        <v>5</v>
      </c>
      <c r="F3220" s="2" t="str">
        <f ca="1">IFERROR(__xludf.DUMMYFUNCTION("GOOGLETRANSLATE(I3220,""en"",""pt"")"),"Sorvete")</f>
        <v>Sorvete</v>
      </c>
      <c r="G3220" s="1" t="s">
        <v>15470</v>
      </c>
      <c r="H3220" s="1" t="s">
        <v>11951</v>
      </c>
      <c r="I3220" s="1" t="str">
        <f ca="1">IFERROR(__xludf.DUMMYFUNCTION("GOOGLETRANSLATE(O3220,""en"",""pt"")"),"25")</f>
        <v>25</v>
      </c>
      <c r="J3220" s="1" t="str">
        <f ca="1">IFERROR(__xludf.DUMMYFUNCTION("GOOGLETRANSLATE(Q3220,""en"",""pt"")"),"Congeladas")</f>
        <v>Congeladas</v>
      </c>
      <c r="K3220" s="3">
        <v>44142</v>
      </c>
      <c r="L3220" s="3">
        <v>44167</v>
      </c>
      <c r="M3220" s="1">
        <v>283</v>
      </c>
      <c r="N3220" s="1" t="s">
        <v>11533</v>
      </c>
      <c r="O3220" s="1" t="s">
        <v>15471</v>
      </c>
      <c r="P3220" s="1">
        <v>406</v>
      </c>
      <c r="Q3220" s="1" t="s">
        <v>6684</v>
      </c>
      <c r="R3220">
        <f t="shared" ca="1" si="50"/>
        <v>1</v>
      </c>
      <c r="S3220">
        <f t="shared" ca="1" si="50"/>
        <v>1</v>
      </c>
    </row>
    <row r="3221" spans="1:19" ht="13.2">
      <c r="A3221" s="1" t="s">
        <v>15472</v>
      </c>
      <c r="B3221" s="1">
        <v>29</v>
      </c>
      <c r="C3221" s="1" t="str">
        <f ca="1">IFERROR(__xludf.DUMMYFUNCTION("GOOGLETRANSLATE(D3221,""en"",""pt"")"),"Médio")</f>
        <v>Médio</v>
      </c>
      <c r="D3221" s="3">
        <v>44541</v>
      </c>
      <c r="E3221" s="1">
        <v>4</v>
      </c>
      <c r="F3221" s="2" t="str">
        <f ca="1">IFERROR(__xludf.DUMMYFUNCTION("GOOGLETRANSLATE(I3221,""en"",""pt"")"),"Iogurte")</f>
        <v>Iogurte</v>
      </c>
      <c r="G3221" s="1" t="s">
        <v>15473</v>
      </c>
      <c r="H3221" s="1" t="s">
        <v>15474</v>
      </c>
      <c r="I3221" s="1" t="str">
        <f ca="1">IFERROR(__xludf.DUMMYFUNCTION("GOOGLETRANSLATE(O3221,""en"",""pt"")"),"22")</f>
        <v>22</v>
      </c>
      <c r="J3221" s="1" t="str">
        <f ca="1">IFERROR(__xludf.DUMMYFUNCTION("GOOGLETRANSLATE(Q3221,""en"",""pt"")"),"Congeladas")</f>
        <v>Congeladas</v>
      </c>
      <c r="K3221" s="3">
        <v>44519</v>
      </c>
      <c r="L3221" s="3">
        <v>44541</v>
      </c>
      <c r="M3221" s="1">
        <v>305</v>
      </c>
      <c r="N3221" s="1" t="s">
        <v>15475</v>
      </c>
      <c r="O3221" s="5">
        <v>1754504</v>
      </c>
      <c r="P3221" s="1">
        <v>313</v>
      </c>
      <c r="Q3221" s="1" t="s">
        <v>15476</v>
      </c>
      <c r="R3221">
        <f t="shared" ca="1" si="50"/>
        <v>1</v>
      </c>
      <c r="S3221">
        <f t="shared" ca="1" si="50"/>
        <v>1</v>
      </c>
    </row>
    <row r="3222" spans="1:19" ht="13.2">
      <c r="A3222" s="1" t="s">
        <v>9834</v>
      </c>
      <c r="B3222" s="1">
        <v>35</v>
      </c>
      <c r="C3222" s="1" t="str">
        <f ca="1">IFERROR(__xludf.DUMMYFUNCTION("GOOGLETRANSLATE(D3222,""en"",""pt"")"),"Médio")</f>
        <v>Médio</v>
      </c>
      <c r="D3222" s="3">
        <v>43888</v>
      </c>
      <c r="E3222" s="1">
        <v>3</v>
      </c>
      <c r="F3222" s="2" t="str">
        <f ca="1">IFERROR(__xludf.DUMMYFUNCTION("GOOGLETRANSLATE(I3222,""en"",""pt"")"),"Queijo")</f>
        <v>Queijo</v>
      </c>
      <c r="G3222" s="1" t="s">
        <v>15477</v>
      </c>
      <c r="H3222" s="1" t="s">
        <v>9053</v>
      </c>
      <c r="I3222" s="1" t="str">
        <f ca="1">IFERROR(__xludf.DUMMYFUNCTION("GOOGLETRANSLATE(O3222,""en"",""pt"")"),"63")</f>
        <v>63</v>
      </c>
      <c r="J3222" s="1" t="str">
        <f ca="1">IFERROR(__xludf.DUMMYFUNCTION("GOOGLETRANSLATE(Q3222,""en"",""pt"")"),"Refrigerado")</f>
        <v>Refrigerado</v>
      </c>
      <c r="K3222" s="3">
        <v>43842</v>
      </c>
      <c r="L3222" s="3">
        <v>43905</v>
      </c>
      <c r="M3222" s="1">
        <v>431</v>
      </c>
      <c r="N3222" s="1" t="s">
        <v>15478</v>
      </c>
      <c r="O3222" s="1" t="s">
        <v>15479</v>
      </c>
      <c r="P3222" s="1">
        <v>305</v>
      </c>
      <c r="Q3222" s="1" t="s">
        <v>15480</v>
      </c>
      <c r="R3222">
        <f t="shared" ca="1" si="50"/>
        <v>1</v>
      </c>
      <c r="S3222">
        <f t="shared" ca="1" si="50"/>
        <v>1</v>
      </c>
    </row>
    <row r="3223" spans="1:19" ht="13.2">
      <c r="A3223" s="1" t="s">
        <v>15481</v>
      </c>
      <c r="B3223" s="1">
        <v>30</v>
      </c>
      <c r="C3223" s="1" t="str">
        <f ca="1">IFERROR(__xludf.DUMMYFUNCTION("GOOGLETRANSLATE(D3223,""en"",""pt"")"),"Grande")</f>
        <v>Grande</v>
      </c>
      <c r="D3223" s="3">
        <v>44576</v>
      </c>
      <c r="E3223" s="1">
        <v>1</v>
      </c>
      <c r="F3223" s="2" t="str">
        <f ca="1">IFERROR(__xludf.DUMMYFUNCTION("GOOGLETRANSLATE(I3223,""en"",""pt"")"),"Leite")</f>
        <v>Leite</v>
      </c>
      <c r="G3223" s="1" t="s">
        <v>15482</v>
      </c>
      <c r="H3223" s="6">
        <v>45381</v>
      </c>
      <c r="I3223" s="1" t="str">
        <f ca="1">IFERROR(__xludf.DUMMYFUNCTION("GOOGLETRANSLATE(O3223,""en"",""pt"")"),"26")</f>
        <v>26</v>
      </c>
      <c r="J3223" s="1" t="str">
        <f ca="1">IFERROR(__xludf.DUMMYFUNCTION("GOOGLETRANSLATE(Q3223,""en"",""pt"")"),"Pacote Tetra")</f>
        <v>Pacote Tetra</v>
      </c>
      <c r="K3223" s="3">
        <v>44560</v>
      </c>
      <c r="L3223" s="3">
        <v>44586</v>
      </c>
      <c r="M3223" s="1">
        <v>89</v>
      </c>
      <c r="N3223" s="1" t="s">
        <v>14109</v>
      </c>
      <c r="O3223" s="1" t="s">
        <v>15483</v>
      </c>
      <c r="P3223" s="1">
        <v>784</v>
      </c>
      <c r="Q3223" s="1" t="s">
        <v>15484</v>
      </c>
      <c r="R3223">
        <f t="shared" ca="1" si="50"/>
        <v>1</v>
      </c>
      <c r="S3223">
        <f t="shared" ca="1" si="50"/>
        <v>1</v>
      </c>
    </row>
    <row r="3224" spans="1:19" ht="13.2">
      <c r="A3224" s="1" t="s">
        <v>15485</v>
      </c>
      <c r="B3224" s="1">
        <v>18</v>
      </c>
      <c r="C3224" s="1" t="str">
        <f ca="1">IFERROR(__xludf.DUMMYFUNCTION("GOOGLETRANSLATE(D3224,""en"",""pt"")"),"Pequeno")</f>
        <v>Pequeno</v>
      </c>
      <c r="D3224" s="3">
        <v>43597</v>
      </c>
      <c r="E3224" s="1">
        <v>10</v>
      </c>
      <c r="F3224" s="2" t="str">
        <f ca="1">IFERROR(__xludf.DUMMYFUNCTION("GOOGLETRANSLATE(I3224,""en"",""pt"")"),"ghee")</f>
        <v>ghee</v>
      </c>
      <c r="G3224" s="1" t="s">
        <v>15486</v>
      </c>
      <c r="H3224" s="1" t="s">
        <v>15487</v>
      </c>
      <c r="I3224" s="1" t="str">
        <f ca="1">IFERROR(__xludf.DUMMYFUNCTION("GOOGLETRANSLATE(O3224,""en"",""pt"")"),"128")</f>
        <v>128</v>
      </c>
      <c r="J3224" s="1" t="str">
        <f ca="1">IFERROR(__xludf.DUMMYFUNCTION("GOOGLETRANSLATE(Q3224,""en"",""pt"")"),"Ambiente")</f>
        <v>Ambiente</v>
      </c>
      <c r="K3224" s="3">
        <v>43559</v>
      </c>
      <c r="L3224" s="3">
        <v>43687</v>
      </c>
      <c r="M3224" s="1">
        <v>216</v>
      </c>
      <c r="N3224" s="1" t="s">
        <v>8658</v>
      </c>
      <c r="O3224" s="1" t="s">
        <v>15488</v>
      </c>
      <c r="P3224" s="1">
        <v>338</v>
      </c>
      <c r="Q3224" s="1" t="s">
        <v>15489</v>
      </c>
      <c r="R3224">
        <f t="shared" ca="1" si="50"/>
        <v>0</v>
      </c>
      <c r="S3224">
        <f t="shared" ca="1" si="50"/>
        <v>1</v>
      </c>
    </row>
    <row r="3225" spans="1:19" ht="13.2">
      <c r="A3225" s="1" t="s">
        <v>15490</v>
      </c>
      <c r="B3225" s="1">
        <v>74</v>
      </c>
      <c r="C3225" s="1" t="str">
        <f ca="1">IFERROR(__xludf.DUMMYFUNCTION("GOOGLETRANSLATE(D3225,""en"",""pt"")"),"Grande")</f>
        <v>Grande</v>
      </c>
      <c r="D3225" s="3">
        <v>44738</v>
      </c>
      <c r="E3225" s="1">
        <v>9</v>
      </c>
      <c r="F3225" s="2" t="str">
        <f ca="1">IFERROR(__xludf.DUMMYFUNCTION("GOOGLETRANSLATE(I3225,""en"",""pt"")"),"Painel")</f>
        <v>Painel</v>
      </c>
      <c r="G3225" s="1" t="s">
        <v>15491</v>
      </c>
      <c r="H3225" s="1" t="s">
        <v>10107</v>
      </c>
      <c r="I3225" s="1" t="str">
        <f ca="1">IFERROR(__xludf.DUMMYFUNCTION("GOOGLETRANSLATE(O3225,""en"",""pt"")"),"13")</f>
        <v>13</v>
      </c>
      <c r="J3225" s="1" t="str">
        <f ca="1">IFERROR(__xludf.DUMMYFUNCTION("GOOGLETRANSLATE(Q3225,""en"",""pt"")"),"Refrigerado")</f>
        <v>Refrigerado</v>
      </c>
      <c r="K3225" s="3">
        <v>44714</v>
      </c>
      <c r="L3225" s="3">
        <v>44727</v>
      </c>
      <c r="M3225" s="1">
        <v>393</v>
      </c>
      <c r="N3225" s="1" t="s">
        <v>6394</v>
      </c>
      <c r="O3225" s="1" t="s">
        <v>15492</v>
      </c>
      <c r="P3225" s="1">
        <v>149</v>
      </c>
      <c r="Q3225" s="1" t="s">
        <v>15493</v>
      </c>
      <c r="R3225">
        <f t="shared" ca="1" si="50"/>
        <v>0</v>
      </c>
      <c r="S3225">
        <f t="shared" ca="1" si="50"/>
        <v>0</v>
      </c>
    </row>
    <row r="3226" spans="1:19" ht="13.2">
      <c r="A3226" s="1" t="s">
        <v>15494</v>
      </c>
      <c r="B3226" s="1">
        <v>25</v>
      </c>
      <c r="C3226" s="1" t="str">
        <f ca="1">IFERROR(__xludf.DUMMYFUNCTION("GOOGLETRANSLATE(D3226,""en"",""pt"")"),"Pequeno")</f>
        <v>Pequeno</v>
      </c>
      <c r="D3226" s="3">
        <v>43779</v>
      </c>
      <c r="E3226" s="1">
        <v>9</v>
      </c>
      <c r="F3226" s="2" t="str">
        <f ca="1">IFERROR(__xludf.DUMMYFUNCTION("GOOGLETRANSLATE(I3226,""en"",""pt"")"),"Painel")</f>
        <v>Painel</v>
      </c>
      <c r="G3226" s="4">
        <v>45564</v>
      </c>
      <c r="H3226" s="1" t="s">
        <v>12638</v>
      </c>
      <c r="I3226" s="1" t="str">
        <f ca="1">IFERROR(__xludf.DUMMYFUNCTION("GOOGLETRANSLATE(O3226,""en"",""pt"")"),"11")</f>
        <v>11</v>
      </c>
      <c r="J3226" s="1" t="str">
        <f ca="1">IFERROR(__xludf.DUMMYFUNCTION("GOOGLETRANSLATE(Q3226,""en"",""pt"")"),"Refrigerado")</f>
        <v>Refrigerado</v>
      </c>
      <c r="K3226" s="3">
        <v>43758</v>
      </c>
      <c r="L3226" s="3">
        <v>43769</v>
      </c>
      <c r="M3226" s="1">
        <v>11</v>
      </c>
      <c r="N3226" s="1" t="s">
        <v>15070</v>
      </c>
      <c r="O3226" s="1" t="s">
        <v>10955</v>
      </c>
      <c r="P3226" s="1">
        <v>18</v>
      </c>
      <c r="Q3226" s="1" t="s">
        <v>15495</v>
      </c>
      <c r="R3226">
        <f t="shared" ca="1" si="50"/>
        <v>1</v>
      </c>
      <c r="S3226">
        <f t="shared" ca="1" si="50"/>
        <v>1</v>
      </c>
    </row>
    <row r="3227" spans="1:19" ht="13.2">
      <c r="A3227" s="1" t="s">
        <v>15496</v>
      </c>
      <c r="B3227" s="1">
        <v>69</v>
      </c>
      <c r="C3227" s="1" t="str">
        <f ca="1">IFERROR(__xludf.DUMMYFUNCTION("GOOGLETRANSLATE(D3227,""en"",""pt"")"),"Pequeno")</f>
        <v>Pequeno</v>
      </c>
      <c r="D3227" s="3">
        <v>43667</v>
      </c>
      <c r="E3227" s="1">
        <v>6</v>
      </c>
      <c r="F3227" s="2" t="str">
        <f ca="1">IFERROR(__xludf.DUMMYFUNCTION("GOOGLETRANSLATE(I3227,""en"",""pt"")"),"Coalhada")</f>
        <v>Coalhada</v>
      </c>
      <c r="G3227" s="1" t="s">
        <v>15497</v>
      </c>
      <c r="H3227" s="1" t="s">
        <v>3530</v>
      </c>
      <c r="I3227" s="1" t="str">
        <f ca="1">IFERROR(__xludf.DUMMYFUNCTION("GOOGLETRANSLATE(O3227,""en"",""pt"")"),"6")</f>
        <v>6</v>
      </c>
      <c r="J3227" s="1" t="str">
        <f ca="1">IFERROR(__xludf.DUMMYFUNCTION("GOOGLETRANSLATE(Q3227,""en"",""pt"")"),"Refrigerado")</f>
        <v>Refrigerado</v>
      </c>
      <c r="K3227" s="3">
        <v>43659</v>
      </c>
      <c r="L3227" s="3">
        <v>43665</v>
      </c>
      <c r="M3227" s="1">
        <v>381</v>
      </c>
      <c r="N3227" s="4">
        <v>45502</v>
      </c>
      <c r="O3227" s="1" t="s">
        <v>15498</v>
      </c>
      <c r="P3227" s="1">
        <v>159</v>
      </c>
      <c r="Q3227" s="1" t="s">
        <v>2808</v>
      </c>
      <c r="R3227">
        <f t="shared" ca="1" si="50"/>
        <v>0</v>
      </c>
      <c r="S3227">
        <f t="shared" ca="1" si="50"/>
        <v>1</v>
      </c>
    </row>
    <row r="3228" spans="1:19" ht="13.2">
      <c r="A3228" s="1" t="s">
        <v>8918</v>
      </c>
      <c r="B3228" s="1">
        <v>92</v>
      </c>
      <c r="C3228" s="1" t="str">
        <f ca="1">IFERROR(__xludf.DUMMYFUNCTION("GOOGLETRANSLATE(D3228,""en"",""pt"")"),"Pequeno")</f>
        <v>Pequeno</v>
      </c>
      <c r="D3228" s="3">
        <v>43572</v>
      </c>
      <c r="E3228" s="1">
        <v>6</v>
      </c>
      <c r="F3228" s="2" t="str">
        <f ca="1">IFERROR(__xludf.DUMMYFUNCTION("GOOGLETRANSLATE(I3228,""en"",""pt"")"),"Coalhada")</f>
        <v>Coalhada</v>
      </c>
      <c r="G3228" s="1" t="s">
        <v>12343</v>
      </c>
      <c r="H3228" s="1" t="s">
        <v>15499</v>
      </c>
      <c r="I3228" s="1" t="str">
        <f ca="1">IFERROR(__xludf.DUMMYFUNCTION("GOOGLETRANSLATE(O3228,""en"",""pt"")"),"7")</f>
        <v>7</v>
      </c>
      <c r="J3228" s="1" t="str">
        <f ca="1">IFERROR(__xludf.DUMMYFUNCTION("GOOGLETRANSLATE(Q3228,""en"",""pt"")"),"Refrigerado")</f>
        <v>Refrigerado</v>
      </c>
      <c r="K3228" s="3">
        <v>43554</v>
      </c>
      <c r="L3228" s="3">
        <v>43561</v>
      </c>
      <c r="M3228" s="1">
        <v>149</v>
      </c>
      <c r="N3228" s="6">
        <v>45502</v>
      </c>
      <c r="O3228" s="1" t="s">
        <v>15500</v>
      </c>
      <c r="P3228" s="1">
        <v>349</v>
      </c>
      <c r="Q3228" s="1" t="s">
        <v>15501</v>
      </c>
      <c r="R3228">
        <f t="shared" ca="1" si="50"/>
        <v>1</v>
      </c>
      <c r="S3228">
        <f t="shared" ca="1" si="50"/>
        <v>1</v>
      </c>
    </row>
    <row r="3229" spans="1:19" ht="13.2">
      <c r="A3229" s="1" t="s">
        <v>1110</v>
      </c>
      <c r="B3229" s="1">
        <v>88</v>
      </c>
      <c r="C3229" s="1" t="str">
        <f ca="1">IFERROR(__xludf.DUMMYFUNCTION("GOOGLETRANSLATE(D3229,""en"",""pt"")"),"Pequeno")</f>
        <v>Pequeno</v>
      </c>
      <c r="D3229" s="3">
        <v>44442</v>
      </c>
      <c r="E3229" s="1">
        <v>1</v>
      </c>
      <c r="F3229" s="2" t="str">
        <f ca="1">IFERROR(__xludf.DUMMYFUNCTION("GOOGLETRANSLATE(I3229,""en"",""pt"")"),"Leite")</f>
        <v>Leite</v>
      </c>
      <c r="G3229" s="1" t="s">
        <v>15502</v>
      </c>
      <c r="H3229" s="1" t="s">
        <v>5148</v>
      </c>
      <c r="I3229" s="1" t="str">
        <f ca="1">IFERROR(__xludf.DUMMYFUNCTION("GOOGLETRANSLATE(O3229,""en"",""pt"")"),"1")</f>
        <v>1</v>
      </c>
      <c r="J3229" s="1" t="str">
        <f ca="1">IFERROR(__xludf.DUMMYFUNCTION("GOOGLETRANSLATE(Q3229,""en"",""pt"")"),"Pacote de polietileno")</f>
        <v>Pacote de polietileno</v>
      </c>
      <c r="K3229" s="3">
        <v>44407</v>
      </c>
      <c r="L3229" s="3">
        <v>44408</v>
      </c>
      <c r="M3229" s="1">
        <v>154</v>
      </c>
      <c r="N3229" s="1" t="s">
        <v>2871</v>
      </c>
      <c r="O3229" s="1" t="s">
        <v>15503</v>
      </c>
      <c r="P3229" s="1">
        <v>13</v>
      </c>
      <c r="Q3229" s="1" t="s">
        <v>15504</v>
      </c>
      <c r="R3229">
        <f t="shared" ca="1" si="50"/>
        <v>0</v>
      </c>
      <c r="S3229">
        <f t="shared" ca="1" si="50"/>
        <v>1</v>
      </c>
    </row>
    <row r="3230" spans="1:19" ht="13.2">
      <c r="A3230" s="1" t="s">
        <v>15505</v>
      </c>
      <c r="B3230" s="1">
        <v>29</v>
      </c>
      <c r="C3230" s="1" t="str">
        <f ca="1">IFERROR(__xludf.DUMMYFUNCTION("GOOGLETRANSLATE(D3230,""en"",""pt"")"),"Médio")</f>
        <v>Médio</v>
      </c>
      <c r="D3230" s="3">
        <v>44851</v>
      </c>
      <c r="E3230" s="1">
        <v>5</v>
      </c>
      <c r="F3230" s="2" t="str">
        <f ca="1">IFERROR(__xludf.DUMMYFUNCTION("GOOGLETRANSLATE(I3230,""en"",""pt"")"),"Sorvete")</f>
        <v>Sorvete</v>
      </c>
      <c r="G3230" s="1" t="s">
        <v>15506</v>
      </c>
      <c r="H3230" s="1" t="s">
        <v>15507</v>
      </c>
      <c r="I3230" s="1" t="str">
        <f ca="1">IFERROR(__xludf.DUMMYFUNCTION("GOOGLETRANSLATE(O3230,""en"",""pt"")"),"25")</f>
        <v>25</v>
      </c>
      <c r="J3230" s="1" t="str">
        <f ca="1">IFERROR(__xludf.DUMMYFUNCTION("GOOGLETRANSLATE(Q3230,""en"",""pt"")"),"Congeladas")</f>
        <v>Congeladas</v>
      </c>
      <c r="K3230" s="3">
        <v>44828</v>
      </c>
      <c r="L3230" s="3">
        <v>44853</v>
      </c>
      <c r="M3230" s="1">
        <v>100</v>
      </c>
      <c r="N3230" s="1" t="s">
        <v>11483</v>
      </c>
      <c r="O3230" s="1" t="s">
        <v>15508</v>
      </c>
      <c r="P3230" s="1">
        <v>28</v>
      </c>
      <c r="Q3230" s="1" t="s">
        <v>12217</v>
      </c>
      <c r="R3230">
        <f t="shared" ca="1" si="50"/>
        <v>1</v>
      </c>
      <c r="S3230">
        <f t="shared" ca="1" si="50"/>
        <v>1</v>
      </c>
    </row>
    <row r="3231" spans="1:19" ht="13.2">
      <c r="A3231" s="1" t="s">
        <v>15509</v>
      </c>
      <c r="B3231" s="1">
        <v>79</v>
      </c>
      <c r="C3231" s="1" t="str">
        <f ca="1">IFERROR(__xludf.DUMMYFUNCTION("GOOGLETRANSLATE(D3231,""en"",""pt"")"),"Médio")</f>
        <v>Médio</v>
      </c>
      <c r="D3231" s="3">
        <v>44519</v>
      </c>
      <c r="E3231" s="1">
        <v>3</v>
      </c>
      <c r="F3231" s="2" t="str">
        <f ca="1">IFERROR(__xludf.DUMMYFUNCTION("GOOGLETRANSLATE(I3231,""en"",""pt"")"),"Queijo")</f>
        <v>Queijo</v>
      </c>
      <c r="G3231" s="1" t="s">
        <v>15510</v>
      </c>
      <c r="H3231" s="1" t="s">
        <v>446</v>
      </c>
      <c r="I3231" s="1" t="str">
        <f ca="1">IFERROR(__xludf.DUMMYFUNCTION("GOOGLETRANSLATE(O3231,""en"",""pt"")"),"33")</f>
        <v>33</v>
      </c>
      <c r="J3231" s="1" t="str">
        <f ca="1">IFERROR(__xludf.DUMMYFUNCTION("GOOGLETRANSLATE(Q3231,""en"",""pt"")"),"Congeladas")</f>
        <v>Congeladas</v>
      </c>
      <c r="K3231" s="3">
        <v>44503</v>
      </c>
      <c r="L3231" s="3">
        <v>44536</v>
      </c>
      <c r="M3231" s="1">
        <v>514</v>
      </c>
      <c r="N3231" s="1" t="s">
        <v>15511</v>
      </c>
      <c r="O3231" s="1" t="s">
        <v>15512</v>
      </c>
      <c r="P3231" s="1">
        <v>332</v>
      </c>
      <c r="Q3231" s="1" t="s">
        <v>15445</v>
      </c>
      <c r="R3231">
        <f t="shared" ca="1" si="50"/>
        <v>1</v>
      </c>
      <c r="S3231">
        <f t="shared" ca="1" si="50"/>
        <v>0</v>
      </c>
    </row>
    <row r="3232" spans="1:19" ht="13.2">
      <c r="A3232" s="1" t="s">
        <v>15513</v>
      </c>
      <c r="B3232" s="1">
        <v>44</v>
      </c>
      <c r="C3232" s="1" t="str">
        <f ca="1">IFERROR(__xludf.DUMMYFUNCTION("GOOGLETRANSLATE(D3232,""en"",""pt"")"),"Pequeno")</f>
        <v>Pequeno</v>
      </c>
      <c r="D3232" s="3">
        <v>43656</v>
      </c>
      <c r="E3232" s="1">
        <v>10</v>
      </c>
      <c r="F3232" s="2" t="str">
        <f ca="1">IFERROR(__xludf.DUMMYFUNCTION("GOOGLETRANSLATE(I3232,""en"",""pt"")"),"ghee")</f>
        <v>ghee</v>
      </c>
      <c r="G3232" s="1" t="s">
        <v>15514</v>
      </c>
      <c r="H3232" s="1" t="s">
        <v>959</v>
      </c>
      <c r="I3232" s="1" t="str">
        <f ca="1">IFERROR(__xludf.DUMMYFUNCTION("GOOGLETRANSLATE(O3232,""en"",""pt"")"),"137")</f>
        <v>137</v>
      </c>
      <c r="J3232" s="1" t="str">
        <f ca="1">IFERROR(__xludf.DUMMYFUNCTION("GOOGLETRANSLATE(Q3232,""en"",""pt"")"),"Ambiente")</f>
        <v>Ambiente</v>
      </c>
      <c r="K3232" s="3">
        <v>43637</v>
      </c>
      <c r="L3232" s="3">
        <v>43774</v>
      </c>
      <c r="M3232" s="1">
        <v>461</v>
      </c>
      <c r="N3232" s="1" t="s">
        <v>13605</v>
      </c>
      <c r="O3232" s="1" t="s">
        <v>15515</v>
      </c>
      <c r="P3232" s="1">
        <v>470</v>
      </c>
      <c r="Q3232" s="1" t="s">
        <v>13538</v>
      </c>
      <c r="R3232">
        <f t="shared" ca="1" si="50"/>
        <v>0</v>
      </c>
      <c r="S3232">
        <f t="shared" ca="1" si="50"/>
        <v>0</v>
      </c>
    </row>
    <row r="3233" spans="1:19" ht="13.2">
      <c r="A3233" s="1" t="s">
        <v>15516</v>
      </c>
      <c r="B3233" s="1">
        <v>58</v>
      </c>
      <c r="C3233" s="1" t="str">
        <f ca="1">IFERROR(__xludf.DUMMYFUNCTION("GOOGLETRANSLATE(D3233,""en"",""pt"")"),"Médio")</f>
        <v>Médio</v>
      </c>
      <c r="D3233" s="3">
        <v>44022</v>
      </c>
      <c r="E3233" s="1">
        <v>1</v>
      </c>
      <c r="F3233" s="2" t="str">
        <f ca="1">IFERROR(__xludf.DUMMYFUNCTION("GOOGLETRANSLATE(I3233,""en"",""pt"")"),"Leite")</f>
        <v>Leite</v>
      </c>
      <c r="G3233" s="1" t="s">
        <v>15517</v>
      </c>
      <c r="H3233" s="1" t="s">
        <v>15518</v>
      </c>
      <c r="I3233" s="1" t="str">
        <f ca="1">IFERROR(__xludf.DUMMYFUNCTION("GOOGLETRANSLATE(O3233,""en"",""pt"")"),"24")</f>
        <v>24</v>
      </c>
      <c r="J3233" s="1" t="str">
        <f ca="1">IFERROR(__xludf.DUMMYFUNCTION("GOOGLETRANSLATE(Q3233,""en"",""pt"")"),"Pacote Tetra")</f>
        <v>Pacote Tetra</v>
      </c>
      <c r="K3233" s="3">
        <v>43975</v>
      </c>
      <c r="L3233" s="3">
        <v>43999</v>
      </c>
      <c r="M3233" s="1">
        <v>300</v>
      </c>
      <c r="N3233" s="1" t="s">
        <v>12333</v>
      </c>
      <c r="O3233" s="1" t="s">
        <v>15519</v>
      </c>
      <c r="P3233" s="1">
        <v>98</v>
      </c>
      <c r="Q3233" s="1" t="s">
        <v>15520</v>
      </c>
      <c r="R3233">
        <f t="shared" ca="1" si="50"/>
        <v>0</v>
      </c>
      <c r="S3233">
        <f t="shared" ca="1" si="50"/>
        <v>0</v>
      </c>
    </row>
    <row r="3234" spans="1:19" ht="13.2">
      <c r="A3234" s="1" t="s">
        <v>15521</v>
      </c>
      <c r="B3234" s="1">
        <v>61</v>
      </c>
      <c r="C3234" s="1" t="str">
        <f ca="1">IFERROR(__xludf.DUMMYFUNCTION("GOOGLETRANSLATE(D3234,""en"",""pt"")"),"Grande")</f>
        <v>Grande</v>
      </c>
      <c r="D3234" s="3">
        <v>43710</v>
      </c>
      <c r="E3234" s="1">
        <v>6</v>
      </c>
      <c r="F3234" s="2" t="str">
        <f ca="1">IFERROR(__xludf.DUMMYFUNCTION("GOOGLETRANSLATE(I3234,""en"",""pt"")"),"Coalhada")</f>
        <v>Coalhada</v>
      </c>
      <c r="G3234" s="1" t="s">
        <v>15522</v>
      </c>
      <c r="H3234" s="6">
        <v>45334</v>
      </c>
      <c r="I3234" s="1" t="str">
        <f ca="1">IFERROR(__xludf.DUMMYFUNCTION("GOOGLETRANSLATE(O3234,""en"",""pt"")"),"5")</f>
        <v>5</v>
      </c>
      <c r="J3234" s="1" t="str">
        <f ca="1">IFERROR(__xludf.DUMMYFUNCTION("GOOGLETRANSLATE(Q3234,""en"",""pt"")"),"Refrigerado")</f>
        <v>Refrigerado</v>
      </c>
      <c r="K3234" s="3">
        <v>43676</v>
      </c>
      <c r="L3234" s="3">
        <v>43681</v>
      </c>
      <c r="M3234" s="1">
        <v>244</v>
      </c>
      <c r="N3234" s="1" t="s">
        <v>363</v>
      </c>
      <c r="O3234" s="1" t="s">
        <v>15523</v>
      </c>
      <c r="P3234" s="1">
        <v>327</v>
      </c>
      <c r="Q3234" s="1" t="s">
        <v>15525</v>
      </c>
      <c r="R3234">
        <f t="shared" ca="1" si="50"/>
        <v>0</v>
      </c>
      <c r="S3234">
        <f t="shared" ca="1" si="50"/>
        <v>0</v>
      </c>
    </row>
    <row r="3235" spans="1:19" ht="13.2">
      <c r="A3235" s="1" t="s">
        <v>15526</v>
      </c>
      <c r="B3235" s="1">
        <v>25</v>
      </c>
      <c r="C3235" s="1" t="str">
        <f ca="1">IFERROR(__xludf.DUMMYFUNCTION("GOOGLETRANSLATE(D3235,""en"",""pt"")"),"Grande")</f>
        <v>Grande</v>
      </c>
      <c r="D3235" s="3">
        <v>43948</v>
      </c>
      <c r="E3235" s="1">
        <v>1</v>
      </c>
      <c r="F3235" s="2" t="str">
        <f ca="1">IFERROR(__xludf.DUMMYFUNCTION("GOOGLETRANSLATE(I3235,""en"",""pt"")"),"Leite")</f>
        <v>Leite</v>
      </c>
      <c r="G3235" s="1" t="s">
        <v>15527</v>
      </c>
      <c r="H3235" s="1" t="s">
        <v>15475</v>
      </c>
      <c r="I3235" s="1" t="str">
        <f ca="1">IFERROR(__xludf.DUMMYFUNCTION("GOOGLETRANSLATE(O3235,""en"",""pt"")"),"2")</f>
        <v>2</v>
      </c>
      <c r="J3235" s="1" t="str">
        <f ca="1">IFERROR(__xludf.DUMMYFUNCTION("GOOGLETRANSLATE(Q3235,""en"",""pt"")"),"Pacote de polietileno")</f>
        <v>Pacote de polietileno</v>
      </c>
      <c r="K3235" s="3">
        <v>43893</v>
      </c>
      <c r="L3235" s="3">
        <v>43895</v>
      </c>
      <c r="M3235" s="1">
        <v>177</v>
      </c>
      <c r="N3235" s="1" t="s">
        <v>1572</v>
      </c>
      <c r="O3235" s="1" t="s">
        <v>15528</v>
      </c>
      <c r="P3235" s="1">
        <v>351</v>
      </c>
      <c r="Q3235" s="1" t="s">
        <v>8818</v>
      </c>
      <c r="R3235">
        <f t="shared" ca="1" si="50"/>
        <v>0</v>
      </c>
      <c r="S3235">
        <f t="shared" ca="1" si="50"/>
        <v>0</v>
      </c>
    </row>
    <row r="3236" spans="1:19" ht="13.2">
      <c r="A3236" s="1" t="s">
        <v>15529</v>
      </c>
      <c r="B3236" s="1">
        <v>22</v>
      </c>
      <c r="C3236" s="1" t="str">
        <f ca="1">IFERROR(__xludf.DUMMYFUNCTION("GOOGLETRANSLATE(D3236,""en"",""pt"")"),"Médio")</f>
        <v>Médio</v>
      </c>
      <c r="D3236" s="3">
        <v>44381</v>
      </c>
      <c r="E3236" s="1">
        <v>1</v>
      </c>
      <c r="F3236" s="2" t="str">
        <f ca="1">IFERROR(__xludf.DUMMYFUNCTION("GOOGLETRANSLATE(I3236,""en"",""pt"")"),"Leite")</f>
        <v>Leite</v>
      </c>
      <c r="G3236" s="1" t="s">
        <v>15530</v>
      </c>
      <c r="H3236" s="1" t="s">
        <v>666</v>
      </c>
      <c r="I3236" s="1" t="str">
        <f ca="1">IFERROR(__xludf.DUMMYFUNCTION("GOOGLETRANSLATE(O3236,""en"",""pt"")"),"2")</f>
        <v>2</v>
      </c>
      <c r="J3236" s="1" t="str">
        <f ca="1">IFERROR(__xludf.DUMMYFUNCTION("GOOGLETRANSLATE(Q3236,""en"",""pt"")"),"Pacote de polietileno")</f>
        <v>Pacote de polietileno</v>
      </c>
      <c r="K3236" s="3">
        <v>44352</v>
      </c>
      <c r="L3236" s="3">
        <v>44354</v>
      </c>
      <c r="M3236" s="1">
        <v>306</v>
      </c>
      <c r="N3236" s="1" t="s">
        <v>15531</v>
      </c>
      <c r="O3236" s="1" t="s">
        <v>15532</v>
      </c>
      <c r="P3236" s="1">
        <v>612</v>
      </c>
      <c r="Q3236" s="1" t="s">
        <v>3332</v>
      </c>
      <c r="R3236">
        <f t="shared" ca="1" si="50"/>
        <v>1</v>
      </c>
      <c r="S3236">
        <f t="shared" ca="1" si="50"/>
        <v>1</v>
      </c>
    </row>
    <row r="3237" spans="1:19" ht="13.2">
      <c r="A3237" s="1" t="s">
        <v>15533</v>
      </c>
      <c r="B3237" s="1">
        <v>11</v>
      </c>
      <c r="C3237" s="1" t="str">
        <f ca="1">IFERROR(__xludf.DUMMYFUNCTION("GOOGLETRANSLATE(D3237,""en"",""pt"")"),"Grande")</f>
        <v>Grande</v>
      </c>
      <c r="D3237" s="3">
        <v>43524</v>
      </c>
      <c r="E3237" s="1">
        <v>6</v>
      </c>
      <c r="F3237" s="2" t="str">
        <f ca="1">IFERROR(__xludf.DUMMYFUNCTION("GOOGLETRANSLATE(I3237,""en"",""pt"")"),"Coalhada")</f>
        <v>Coalhada</v>
      </c>
      <c r="G3237" s="1" t="s">
        <v>15534</v>
      </c>
      <c r="H3237" s="1" t="s">
        <v>9362</v>
      </c>
      <c r="I3237" s="1" t="str">
        <f ca="1">IFERROR(__xludf.DUMMYFUNCTION("GOOGLETRANSLATE(O3237,""en"",""pt"")"),"6")</f>
        <v>6</v>
      </c>
      <c r="J3237" s="1" t="str">
        <f ca="1">IFERROR(__xludf.DUMMYFUNCTION("GOOGLETRANSLATE(Q3237,""en"",""pt"")"),"Refrigerado")</f>
        <v>Refrigerado</v>
      </c>
      <c r="K3237" s="3">
        <v>43472</v>
      </c>
      <c r="L3237" s="3">
        <v>43478</v>
      </c>
      <c r="M3237" s="1">
        <v>31</v>
      </c>
      <c r="N3237" s="1" t="s">
        <v>15535</v>
      </c>
      <c r="O3237" s="5">
        <v>414430</v>
      </c>
      <c r="P3237" s="1">
        <v>827</v>
      </c>
      <c r="Q3237" s="1" t="s">
        <v>6566</v>
      </c>
      <c r="R3237">
        <f t="shared" ca="1" si="50"/>
        <v>1</v>
      </c>
      <c r="S3237">
        <f t="shared" ca="1" si="50"/>
        <v>1</v>
      </c>
    </row>
    <row r="3238" spans="1:19" ht="13.2">
      <c r="A3238" s="1" t="s">
        <v>15536</v>
      </c>
      <c r="B3238" s="1">
        <v>80</v>
      </c>
      <c r="C3238" s="1" t="str">
        <f ca="1">IFERROR(__xludf.DUMMYFUNCTION("GOOGLETRANSLATE(D3238,""en"",""pt"")"),"Pequeno")</f>
        <v>Pequeno</v>
      </c>
      <c r="D3238" s="3">
        <v>43793</v>
      </c>
      <c r="E3238" s="1">
        <v>10</v>
      </c>
      <c r="F3238" s="2" t="str">
        <f ca="1">IFERROR(__xludf.DUMMYFUNCTION("GOOGLETRANSLATE(I3238,""en"",""pt"")"),"ghee")</f>
        <v>ghee</v>
      </c>
      <c r="G3238" s="1" t="s">
        <v>15537</v>
      </c>
      <c r="H3238" s="1" t="s">
        <v>943</v>
      </c>
      <c r="I3238" s="1" t="str">
        <f ca="1">IFERROR(__xludf.DUMMYFUNCTION("GOOGLETRANSLATE(O3238,""en"",""pt"")"),"99")</f>
        <v>99</v>
      </c>
      <c r="J3238" s="1" t="str">
        <f ca="1">IFERROR(__xludf.DUMMYFUNCTION("GOOGLETRANSLATE(Q3238,""en"",""pt"")"),"Ambiente")</f>
        <v>Ambiente</v>
      </c>
      <c r="K3238" s="3">
        <v>43737</v>
      </c>
      <c r="L3238" s="3">
        <v>43836</v>
      </c>
      <c r="M3238" s="1">
        <v>25</v>
      </c>
      <c r="N3238" s="1" t="s">
        <v>7127</v>
      </c>
      <c r="O3238" s="1" t="s">
        <v>15538</v>
      </c>
      <c r="P3238" s="1">
        <v>573</v>
      </c>
      <c r="Q3238" s="1" t="s">
        <v>7370</v>
      </c>
      <c r="R3238">
        <f t="shared" ca="1" si="50"/>
        <v>1</v>
      </c>
      <c r="S3238">
        <f t="shared" ca="1" si="50"/>
        <v>1</v>
      </c>
    </row>
    <row r="3239" spans="1:19" ht="13.2">
      <c r="A3239" s="1" t="s">
        <v>15539</v>
      </c>
      <c r="B3239" s="1">
        <v>31</v>
      </c>
      <c r="C3239" s="1" t="str">
        <f ca="1">IFERROR(__xludf.DUMMYFUNCTION("GOOGLETRANSLATE(D3239,""en"",""pt"")"),"Pequeno")</f>
        <v>Pequeno</v>
      </c>
      <c r="D3239" s="3">
        <v>44823</v>
      </c>
      <c r="E3239" s="1">
        <v>5</v>
      </c>
      <c r="F3239" s="2" t="str">
        <f ca="1">IFERROR(__xludf.DUMMYFUNCTION("GOOGLETRANSLATE(I3239,""en"",""pt"")"),"Sorvete")</f>
        <v>Sorvete</v>
      </c>
      <c r="G3239" s="1" t="s">
        <v>15540</v>
      </c>
      <c r="H3239" s="1" t="s">
        <v>7320</v>
      </c>
      <c r="I3239" s="1" t="str">
        <f ca="1">IFERROR(__xludf.DUMMYFUNCTION("GOOGLETRANSLATE(O3239,""en"",""pt"")"),"30")</f>
        <v>30</v>
      </c>
      <c r="J3239" s="1" t="str">
        <f ca="1">IFERROR(__xludf.DUMMYFUNCTION("GOOGLETRANSLATE(Q3239,""en"",""pt"")"),"Congeladas")</f>
        <v>Congeladas</v>
      </c>
      <c r="K3239" s="3">
        <v>44819</v>
      </c>
      <c r="L3239" s="3">
        <v>44849</v>
      </c>
      <c r="M3239" s="1">
        <v>309</v>
      </c>
      <c r="N3239" s="1" t="s">
        <v>1979</v>
      </c>
      <c r="O3239" s="1" t="s">
        <v>15541</v>
      </c>
      <c r="P3239" s="1">
        <v>161</v>
      </c>
      <c r="Q3239" s="1" t="s">
        <v>15542</v>
      </c>
      <c r="R3239">
        <f t="shared" ca="1" si="50"/>
        <v>0</v>
      </c>
      <c r="S3239">
        <f t="shared" ca="1" si="50"/>
        <v>0</v>
      </c>
    </row>
    <row r="3240" spans="1:19" ht="13.2">
      <c r="A3240" s="1" t="s">
        <v>15543</v>
      </c>
      <c r="B3240" s="1">
        <v>25</v>
      </c>
      <c r="C3240" s="1" t="str">
        <f ca="1">IFERROR(__xludf.DUMMYFUNCTION("GOOGLETRANSLATE(D3240,""en"",""pt"")"),"Grande")</f>
        <v>Grande</v>
      </c>
      <c r="D3240" s="3">
        <v>44238</v>
      </c>
      <c r="E3240" s="1">
        <v>2</v>
      </c>
      <c r="F3240" s="2" t="str">
        <f ca="1">IFERROR(__xludf.DUMMYFUNCTION("GOOGLETRANSLATE(I3240,""en"",""pt"")"),"Manteiga")</f>
        <v>Manteiga</v>
      </c>
      <c r="G3240" s="1" t="s">
        <v>15544</v>
      </c>
      <c r="H3240" s="1" t="s">
        <v>2784</v>
      </c>
      <c r="I3240" s="1" t="str">
        <f ca="1">IFERROR(__xludf.DUMMYFUNCTION("GOOGLETRANSLATE(O3240,""en"",""pt"")"),"34")</f>
        <v>34</v>
      </c>
      <c r="J3240" s="1" t="str">
        <f ca="1">IFERROR(__xludf.DUMMYFUNCTION("GOOGLETRANSLATE(Q3240,""en"",""pt"")"),"Refrigerado")</f>
        <v>Refrigerado</v>
      </c>
      <c r="K3240" s="3">
        <v>44232</v>
      </c>
      <c r="L3240" s="3">
        <v>44266</v>
      </c>
      <c r="M3240" s="1">
        <v>104</v>
      </c>
      <c r="N3240" s="1" t="s">
        <v>12406</v>
      </c>
      <c r="O3240" s="5" t="s">
        <v>15545</v>
      </c>
      <c r="P3240" s="1">
        <v>780</v>
      </c>
      <c r="Q3240" s="1" t="s">
        <v>15546</v>
      </c>
      <c r="R3240">
        <f t="shared" ca="1" si="50"/>
        <v>1</v>
      </c>
      <c r="S3240">
        <f t="shared" ca="1" si="50"/>
        <v>0</v>
      </c>
    </row>
    <row r="3241" spans="1:19" ht="13.2">
      <c r="A3241" s="1" t="s">
        <v>15547</v>
      </c>
      <c r="B3241" s="1">
        <v>100</v>
      </c>
      <c r="C3241" s="1" t="str">
        <f ca="1">IFERROR(__xludf.DUMMYFUNCTION("GOOGLETRANSLATE(D3241,""en"",""pt"")"),"Pequeno")</f>
        <v>Pequeno</v>
      </c>
      <c r="D3241" s="3">
        <v>43559</v>
      </c>
      <c r="E3241" s="1">
        <v>5</v>
      </c>
      <c r="F3241" s="2" t="str">
        <f ca="1">IFERROR(__xludf.DUMMYFUNCTION("GOOGLETRANSLATE(I3241,""en"",""pt"")"),"Sorvete")</f>
        <v>Sorvete</v>
      </c>
      <c r="G3241" s="1" t="s">
        <v>15548</v>
      </c>
      <c r="H3241" s="1" t="s">
        <v>4005</v>
      </c>
      <c r="I3241" s="1" t="str">
        <f ca="1">IFERROR(__xludf.DUMMYFUNCTION("GOOGLETRANSLATE(O3241,""en"",""pt"")"),"25")</f>
        <v>25</v>
      </c>
      <c r="J3241" s="1" t="str">
        <f ca="1">IFERROR(__xludf.DUMMYFUNCTION("GOOGLETRANSLATE(Q3241,""en"",""pt"")"),"Congeladas")</f>
        <v>Congeladas</v>
      </c>
      <c r="K3241" s="3">
        <v>43504</v>
      </c>
      <c r="L3241" s="3">
        <v>43529</v>
      </c>
      <c r="M3241" s="1">
        <v>643</v>
      </c>
      <c r="N3241" s="1" t="s">
        <v>15549</v>
      </c>
      <c r="O3241" s="1" t="s">
        <v>15550</v>
      </c>
      <c r="P3241" s="1">
        <v>30</v>
      </c>
      <c r="Q3241" s="1" t="s">
        <v>6447</v>
      </c>
      <c r="R3241">
        <f t="shared" ca="1" si="50"/>
        <v>0</v>
      </c>
      <c r="S3241">
        <f t="shared" ca="1" si="50"/>
        <v>1</v>
      </c>
    </row>
    <row r="3242" spans="1:19" ht="13.2">
      <c r="A3242" s="1" t="s">
        <v>15551</v>
      </c>
      <c r="B3242" s="1">
        <v>19</v>
      </c>
      <c r="C3242" s="1" t="str">
        <f ca="1">IFERROR(__xludf.DUMMYFUNCTION("GOOGLETRANSLATE(D3242,""en"",""pt"")"),"Grande")</f>
        <v>Grande</v>
      </c>
      <c r="D3242" s="3">
        <v>43736</v>
      </c>
      <c r="E3242" s="1">
        <v>2</v>
      </c>
      <c r="F3242" s="2" t="str">
        <f ca="1">IFERROR(__xludf.DUMMYFUNCTION("GOOGLETRANSLATE(I3242,""en"",""pt"")"),"Manteiga")</f>
        <v>Manteiga</v>
      </c>
      <c r="G3242" s="1" t="s">
        <v>15552</v>
      </c>
      <c r="H3242" s="1" t="s">
        <v>6689</v>
      </c>
      <c r="I3242" s="1" t="str">
        <f ca="1">IFERROR(__xludf.DUMMYFUNCTION("GOOGLETRANSLATE(O3242,""en"",""pt"")"),"29")</f>
        <v>29</v>
      </c>
      <c r="J3242" s="1" t="str">
        <f ca="1">IFERROR(__xludf.DUMMYFUNCTION("GOOGLETRANSLATE(Q3242,""en"",""pt"")"),"Congeladas")</f>
        <v>Congeladas</v>
      </c>
      <c r="K3242" s="3">
        <v>43678</v>
      </c>
      <c r="L3242" s="3">
        <v>43707</v>
      </c>
      <c r="M3242" s="1">
        <v>193</v>
      </c>
      <c r="N3242" s="1" t="s">
        <v>6737</v>
      </c>
      <c r="O3242" s="1" t="s">
        <v>15553</v>
      </c>
      <c r="P3242" s="1">
        <v>238</v>
      </c>
      <c r="Q3242" s="1" t="s">
        <v>5368</v>
      </c>
      <c r="R3242">
        <f t="shared" ca="1" si="50"/>
        <v>0</v>
      </c>
      <c r="S3242">
        <f t="shared" ca="1" si="50"/>
        <v>0</v>
      </c>
    </row>
    <row r="3243" spans="1:19" ht="13.2">
      <c r="A3243" s="1" t="s">
        <v>15554</v>
      </c>
      <c r="B3243" s="1">
        <v>60</v>
      </c>
      <c r="C3243" s="1" t="str">
        <f ca="1">IFERROR(__xludf.DUMMYFUNCTION("GOOGLETRANSLATE(D3243,""en"",""pt"")"),"Pequeno")</f>
        <v>Pequeno</v>
      </c>
      <c r="D3243" s="3">
        <v>44102</v>
      </c>
      <c r="E3243" s="1">
        <v>8</v>
      </c>
      <c r="F3243" s="2" t="str">
        <f ca="1">IFERROR(__xludf.DUMMYFUNCTION("GOOGLETRANSLATE(I3243,""en"",""pt"")"),"Soro de leite coalhado")</f>
        <v>Soro de leite coalhado</v>
      </c>
      <c r="G3243" s="1" t="s">
        <v>2761</v>
      </c>
      <c r="H3243" s="1" t="s">
        <v>277</v>
      </c>
      <c r="I3243" s="1" t="str">
        <f ca="1">IFERROR(__xludf.DUMMYFUNCTION("GOOGLETRANSLATE(O3243,""en"",""pt"")"),"14")</f>
        <v>14</v>
      </c>
      <c r="J3243" s="1" t="str">
        <f ca="1">IFERROR(__xludf.DUMMYFUNCTION("GOOGLETRANSLATE(Q3243,""en"",""pt"")"),"Refrigerado")</f>
        <v>Refrigerado</v>
      </c>
      <c r="K3243" s="3">
        <v>44046</v>
      </c>
      <c r="L3243" s="3">
        <v>44060</v>
      </c>
      <c r="M3243" s="1">
        <v>42</v>
      </c>
      <c r="N3243" s="1" t="s">
        <v>15555</v>
      </c>
      <c r="O3243" s="1" t="s">
        <v>15556</v>
      </c>
      <c r="P3243" s="1">
        <v>725</v>
      </c>
      <c r="Q3243" s="1" t="s">
        <v>7845</v>
      </c>
      <c r="R3243">
        <f t="shared" ca="1" si="50"/>
        <v>1</v>
      </c>
      <c r="S3243">
        <f t="shared" ca="1" si="50"/>
        <v>0</v>
      </c>
    </row>
    <row r="3244" spans="1:19" ht="13.2">
      <c r="A3244" s="1" t="s">
        <v>15557</v>
      </c>
      <c r="B3244" s="1">
        <v>77</v>
      </c>
      <c r="C3244" s="1" t="str">
        <f ca="1">IFERROR(__xludf.DUMMYFUNCTION("GOOGLETRANSLATE(D3244,""en"",""pt"")"),"Grande")</f>
        <v>Grande</v>
      </c>
      <c r="D3244" s="3">
        <v>43993</v>
      </c>
      <c r="E3244" s="1">
        <v>9</v>
      </c>
      <c r="F3244" s="2" t="str">
        <f ca="1">IFERROR(__xludf.DUMMYFUNCTION("GOOGLETRANSLATE(I3244,""en"",""pt"")"),"Painel")</f>
        <v>Painel</v>
      </c>
      <c r="G3244" s="1" t="s">
        <v>15558</v>
      </c>
      <c r="H3244" s="1" t="s">
        <v>13862</v>
      </c>
      <c r="I3244" s="1" t="str">
        <f ca="1">IFERROR(__xludf.DUMMYFUNCTION("GOOGLETRANSLATE(O3244,""en"",""pt"")"),"10")</f>
        <v>10</v>
      </c>
      <c r="J3244" s="1" t="str">
        <f ca="1">IFERROR(__xludf.DUMMYFUNCTION("GOOGLETRANSLATE(Q3244,""en"",""pt"")"),"Refrigerado")</f>
        <v>Refrigerado</v>
      </c>
      <c r="K3244" s="3">
        <v>43962</v>
      </c>
      <c r="L3244" s="3">
        <v>43972</v>
      </c>
      <c r="M3244" s="1">
        <v>47</v>
      </c>
      <c r="N3244" s="1" t="s">
        <v>493</v>
      </c>
      <c r="O3244" s="1" t="s">
        <v>15559</v>
      </c>
      <c r="P3244" s="1">
        <v>325</v>
      </c>
      <c r="Q3244" s="1" t="s">
        <v>15560</v>
      </c>
      <c r="R3244">
        <f t="shared" ca="1" si="50"/>
        <v>1</v>
      </c>
      <c r="S3244">
        <f t="shared" ca="1" si="50"/>
        <v>0</v>
      </c>
    </row>
    <row r="3245" spans="1:19" ht="13.2">
      <c r="A3245" s="1" t="s">
        <v>15561</v>
      </c>
      <c r="B3245" s="1">
        <v>92</v>
      </c>
      <c r="C3245" s="1" t="str">
        <f ca="1">IFERROR(__xludf.DUMMYFUNCTION("GOOGLETRANSLATE(D3245,""en"",""pt"")"),"Grande")</f>
        <v>Grande</v>
      </c>
      <c r="D3245" s="3">
        <v>44040</v>
      </c>
      <c r="E3245" s="1">
        <v>5</v>
      </c>
      <c r="F3245" s="2" t="str">
        <f ca="1">IFERROR(__xludf.DUMMYFUNCTION("GOOGLETRANSLATE(I3245,""en"",""pt"")"),"Sorvete")</f>
        <v>Sorvete</v>
      </c>
      <c r="G3245" s="1" t="s">
        <v>15562</v>
      </c>
      <c r="H3245" s="1" t="s">
        <v>244</v>
      </c>
      <c r="I3245" s="1" t="str">
        <f ca="1">IFERROR(__xludf.DUMMYFUNCTION("GOOGLETRANSLATE(O3245,""en"",""pt"")"),"25")</f>
        <v>25</v>
      </c>
      <c r="J3245" s="1" t="str">
        <f ca="1">IFERROR(__xludf.DUMMYFUNCTION("GOOGLETRANSLATE(Q3245,""en"",""pt"")"),"Congeladas")</f>
        <v>Congeladas</v>
      </c>
      <c r="K3245" s="3">
        <v>44026</v>
      </c>
      <c r="L3245" s="3">
        <v>44051</v>
      </c>
      <c r="M3245" s="1">
        <v>110</v>
      </c>
      <c r="N3245" s="1" t="s">
        <v>7550</v>
      </c>
      <c r="O3245" s="5">
        <v>1286264</v>
      </c>
      <c r="P3245" s="1">
        <v>698</v>
      </c>
      <c r="Q3245" s="1" t="s">
        <v>5759</v>
      </c>
      <c r="R3245">
        <f t="shared" ca="1" si="50"/>
        <v>1</v>
      </c>
      <c r="S3245">
        <f t="shared" ca="1" si="50"/>
        <v>1</v>
      </c>
    </row>
    <row r="3246" spans="1:19" ht="13.2">
      <c r="A3246" s="1" t="s">
        <v>15563</v>
      </c>
      <c r="B3246" s="1">
        <v>33</v>
      </c>
      <c r="C3246" s="1" t="str">
        <f ca="1">IFERROR(__xludf.DUMMYFUNCTION("GOOGLETRANSLATE(D3246,""en"",""pt"")"),"Grande")</f>
        <v>Grande</v>
      </c>
      <c r="D3246" s="3">
        <v>44049</v>
      </c>
      <c r="E3246" s="1">
        <v>3</v>
      </c>
      <c r="F3246" s="2" t="str">
        <f ca="1">IFERROR(__xludf.DUMMYFUNCTION("GOOGLETRANSLATE(I3246,""en"",""pt"")"),"Queijo")</f>
        <v>Queijo</v>
      </c>
      <c r="G3246" s="1" t="s">
        <v>15564</v>
      </c>
      <c r="H3246" s="1" t="s">
        <v>15565</v>
      </c>
      <c r="I3246" s="1" t="str">
        <f ca="1">IFERROR(__xludf.DUMMYFUNCTION("GOOGLETRANSLATE(O3246,""en"",""pt"")"),"81")</f>
        <v>81</v>
      </c>
      <c r="J3246" s="1" t="str">
        <f ca="1">IFERROR(__xludf.DUMMYFUNCTION("GOOGLETRANSLATE(Q3246,""en"",""pt"")"),"Refrigerado")</f>
        <v>Refrigerado</v>
      </c>
      <c r="K3246" s="3">
        <v>44034</v>
      </c>
      <c r="L3246" s="3">
        <v>44115</v>
      </c>
      <c r="M3246" s="1">
        <v>100</v>
      </c>
      <c r="N3246" s="1" t="s">
        <v>5212</v>
      </c>
      <c r="O3246" s="1" t="s">
        <v>15566</v>
      </c>
      <c r="P3246" s="1">
        <v>245</v>
      </c>
      <c r="Q3246" s="1" t="s">
        <v>3576</v>
      </c>
      <c r="R3246">
        <f t="shared" ca="1" si="50"/>
        <v>1</v>
      </c>
      <c r="S3246">
        <f t="shared" ca="1" si="50"/>
        <v>0</v>
      </c>
    </row>
    <row r="3247" spans="1:19" ht="13.2">
      <c r="A3247" s="1" t="s">
        <v>15568</v>
      </c>
      <c r="B3247" s="1">
        <v>96</v>
      </c>
      <c r="C3247" s="1" t="str">
        <f ca="1">IFERROR(__xludf.DUMMYFUNCTION("GOOGLETRANSLATE(D3247,""en"",""pt"")"),"Médio")</f>
        <v>Médio</v>
      </c>
      <c r="D3247" s="3">
        <v>44267</v>
      </c>
      <c r="E3247" s="1">
        <v>6</v>
      </c>
      <c r="F3247" s="2" t="str">
        <f ca="1">IFERROR(__xludf.DUMMYFUNCTION("GOOGLETRANSLATE(I3247,""en"",""pt"")"),"Coalhada")</f>
        <v>Coalhada</v>
      </c>
      <c r="G3247" s="1" t="s">
        <v>15569</v>
      </c>
      <c r="H3247" s="1" t="s">
        <v>6097</v>
      </c>
      <c r="I3247" s="1" t="str">
        <f ca="1">IFERROR(__xludf.DUMMYFUNCTION("GOOGLETRANSLATE(O3247,""en"",""pt"")"),"5")</f>
        <v>5</v>
      </c>
      <c r="J3247" s="1" t="str">
        <f ca="1">IFERROR(__xludf.DUMMYFUNCTION("GOOGLETRANSLATE(Q3247,""en"",""pt"")"),"Refrigerado")</f>
        <v>Refrigerado</v>
      </c>
      <c r="K3247" s="3">
        <v>44214</v>
      </c>
      <c r="L3247" s="3">
        <v>44219</v>
      </c>
      <c r="M3247" s="1">
        <v>143</v>
      </c>
      <c r="N3247" s="1" t="s">
        <v>15570</v>
      </c>
      <c r="O3247" s="1" t="s">
        <v>15571</v>
      </c>
      <c r="P3247" s="1">
        <v>76</v>
      </c>
      <c r="Q3247" s="1" t="s">
        <v>4796</v>
      </c>
      <c r="R3247">
        <f t="shared" ca="1" si="50"/>
        <v>1</v>
      </c>
      <c r="S3247">
        <f t="shared" ca="1" si="50"/>
        <v>1</v>
      </c>
    </row>
    <row r="3248" spans="1:19" ht="13.2">
      <c r="A3248" s="1" t="s">
        <v>15572</v>
      </c>
      <c r="B3248" s="1">
        <v>83</v>
      </c>
      <c r="C3248" s="1" t="str">
        <f ca="1">IFERROR(__xludf.DUMMYFUNCTION("GOOGLETRANSLATE(D3248,""en"",""pt"")"),"Pequeno")</f>
        <v>Pequeno</v>
      </c>
      <c r="D3248" s="3">
        <v>44566</v>
      </c>
      <c r="E3248" s="1">
        <v>6</v>
      </c>
      <c r="F3248" s="2" t="str">
        <f ca="1">IFERROR(__xludf.DUMMYFUNCTION("GOOGLETRANSLATE(I3248,""en"",""pt"")"),"Coalhada")</f>
        <v>Coalhada</v>
      </c>
      <c r="G3248" s="1" t="s">
        <v>15573</v>
      </c>
      <c r="H3248" s="1" t="s">
        <v>11750</v>
      </c>
      <c r="I3248" s="1" t="str">
        <f ca="1">IFERROR(__xludf.DUMMYFUNCTION("GOOGLETRANSLATE(O3248,""en"",""pt"")"),"6")</f>
        <v>6</v>
      </c>
      <c r="J3248" s="1" t="str">
        <f ca="1">IFERROR(__xludf.DUMMYFUNCTION("GOOGLETRANSLATE(Q3248,""en"",""pt"")"),"Refrigerado")</f>
        <v>Refrigerado</v>
      </c>
      <c r="K3248" s="3">
        <v>44548</v>
      </c>
      <c r="L3248" s="3">
        <v>44554</v>
      </c>
      <c r="M3248" s="1">
        <v>35</v>
      </c>
      <c r="N3248" s="1" t="s">
        <v>15574</v>
      </c>
      <c r="O3248" s="1" t="s">
        <v>15575</v>
      </c>
      <c r="P3248" s="1">
        <v>259</v>
      </c>
      <c r="Q3248" s="1" t="s">
        <v>15576</v>
      </c>
      <c r="R3248">
        <f t="shared" ca="1" si="50"/>
        <v>0</v>
      </c>
      <c r="S3248">
        <f t="shared" ca="1" si="50"/>
        <v>1</v>
      </c>
    </row>
    <row r="3249" spans="1:19" ht="13.2">
      <c r="A3249" s="1" t="s">
        <v>15577</v>
      </c>
      <c r="B3249" s="1">
        <v>69</v>
      </c>
      <c r="C3249" s="1" t="str">
        <f ca="1">IFERROR(__xludf.DUMMYFUNCTION("GOOGLETRANSLATE(D3249,""en"",""pt"")"),"Grande")</f>
        <v>Grande</v>
      </c>
      <c r="D3249" s="3">
        <v>44398</v>
      </c>
      <c r="E3249" s="1">
        <v>2</v>
      </c>
      <c r="F3249" s="2" t="str">
        <f ca="1">IFERROR(__xludf.DUMMYFUNCTION("GOOGLETRANSLATE(I3249,""en"",""pt"")"),"Manteiga")</f>
        <v>Manteiga</v>
      </c>
      <c r="G3249" s="1" t="s">
        <v>4202</v>
      </c>
      <c r="H3249" s="1" t="s">
        <v>15578</v>
      </c>
      <c r="I3249" s="1" t="str">
        <f ca="1">IFERROR(__xludf.DUMMYFUNCTION("GOOGLETRANSLATE(O3249,""en"",""pt"")"),"40")</f>
        <v>40</v>
      </c>
      <c r="J3249" s="1" t="str">
        <f ca="1">IFERROR(__xludf.DUMMYFUNCTION("GOOGLETRANSLATE(Q3249,""en"",""pt"")"),"Congeladas")</f>
        <v>Congeladas</v>
      </c>
      <c r="K3249" s="3">
        <v>44348</v>
      </c>
      <c r="L3249" s="3">
        <v>44388</v>
      </c>
      <c r="M3249" s="1">
        <v>4</v>
      </c>
      <c r="N3249" s="1" t="s">
        <v>15579</v>
      </c>
      <c r="O3249" s="1" t="s">
        <v>10534</v>
      </c>
      <c r="P3249" s="1">
        <v>4</v>
      </c>
      <c r="Q3249" s="1" t="s">
        <v>15581</v>
      </c>
      <c r="R3249">
        <f t="shared" ca="1" si="50"/>
        <v>1</v>
      </c>
      <c r="S3249">
        <f t="shared" ca="1" si="50"/>
        <v>0</v>
      </c>
    </row>
    <row r="3250" spans="1:19" ht="13.2">
      <c r="A3250" s="1" t="s">
        <v>15582</v>
      </c>
      <c r="B3250" s="1">
        <v>20</v>
      </c>
      <c r="C3250" s="1" t="str">
        <f ca="1">IFERROR(__xludf.DUMMYFUNCTION("GOOGLETRANSLATE(D3250,""en"",""pt"")"),"Grande")</f>
        <v>Grande</v>
      </c>
      <c r="D3250" s="3">
        <v>44410</v>
      </c>
      <c r="E3250" s="1">
        <v>8</v>
      </c>
      <c r="F3250" s="2" t="str">
        <f ca="1">IFERROR(__xludf.DUMMYFUNCTION("GOOGLETRANSLATE(I3250,""en"",""pt"")"),"Soro de leite coalhado")</f>
        <v>Soro de leite coalhado</v>
      </c>
      <c r="G3250" s="1" t="s">
        <v>15583</v>
      </c>
      <c r="H3250" s="1" t="s">
        <v>9131</v>
      </c>
      <c r="I3250" s="1" t="str">
        <f ca="1">IFERROR(__xludf.DUMMYFUNCTION("GOOGLETRANSLATE(O3250,""en"",""pt"")"),"7")</f>
        <v>7</v>
      </c>
      <c r="J3250" s="1" t="str">
        <f ca="1">IFERROR(__xludf.DUMMYFUNCTION("GOOGLETRANSLATE(Q3250,""en"",""pt"")"),"Refrigerado")</f>
        <v>Refrigerado</v>
      </c>
      <c r="K3250" s="3">
        <v>44401</v>
      </c>
      <c r="L3250" s="3">
        <v>44408</v>
      </c>
      <c r="M3250" s="1">
        <v>648</v>
      </c>
      <c r="N3250" s="1" t="s">
        <v>6858</v>
      </c>
      <c r="O3250" s="1" t="s">
        <v>15584</v>
      </c>
      <c r="P3250" s="1">
        <v>309</v>
      </c>
      <c r="Q3250" s="1" t="s">
        <v>15585</v>
      </c>
      <c r="R3250">
        <f t="shared" ca="1" si="50"/>
        <v>1</v>
      </c>
      <c r="S3250">
        <f t="shared" ca="1" si="50"/>
        <v>0</v>
      </c>
    </row>
    <row r="3251" spans="1:19" ht="13.2">
      <c r="A3251" s="1" t="s">
        <v>15586</v>
      </c>
      <c r="B3251" s="1">
        <v>95</v>
      </c>
      <c r="C3251" s="1" t="str">
        <f ca="1">IFERROR(__xludf.DUMMYFUNCTION("GOOGLETRANSLATE(D3251,""en"",""pt"")"),"Médio")</f>
        <v>Médio</v>
      </c>
      <c r="D3251" s="3">
        <v>43498</v>
      </c>
      <c r="E3251" s="1">
        <v>5</v>
      </c>
      <c r="F3251" s="2" t="str">
        <f ca="1">IFERROR(__xludf.DUMMYFUNCTION("GOOGLETRANSLATE(I3251,""en"",""pt"")"),"Sorvete")</f>
        <v>Sorvete</v>
      </c>
      <c r="G3251" s="1" t="s">
        <v>967</v>
      </c>
      <c r="H3251" s="1" t="s">
        <v>534</v>
      </c>
      <c r="I3251" s="1" t="str">
        <f ca="1">IFERROR(__xludf.DUMMYFUNCTION("GOOGLETRANSLATE(O3251,""en"",""pt"")"),"27")</f>
        <v>27</v>
      </c>
      <c r="J3251" s="1" t="str">
        <f ca="1">IFERROR(__xludf.DUMMYFUNCTION("GOOGLETRANSLATE(Q3251,""en"",""pt"")"),"Congeladas")</f>
        <v>Congeladas</v>
      </c>
      <c r="K3251" s="3">
        <v>43483</v>
      </c>
      <c r="L3251" s="3">
        <v>43510</v>
      </c>
      <c r="M3251" s="1">
        <v>304</v>
      </c>
      <c r="N3251" s="1" t="s">
        <v>14859</v>
      </c>
      <c r="O3251" s="1" t="s">
        <v>15587</v>
      </c>
      <c r="P3251" s="1">
        <v>487</v>
      </c>
      <c r="Q3251" s="1" t="s">
        <v>15588</v>
      </c>
      <c r="R3251">
        <f t="shared" ca="1" si="50"/>
        <v>0</v>
      </c>
      <c r="S3251">
        <f t="shared" ca="1" si="50"/>
        <v>1</v>
      </c>
    </row>
    <row r="3252" spans="1:19" ht="13.2">
      <c r="A3252" s="1" t="s">
        <v>15589</v>
      </c>
      <c r="B3252" s="1">
        <v>28</v>
      </c>
      <c r="C3252" s="1" t="str">
        <f ca="1">IFERROR(__xludf.DUMMYFUNCTION("GOOGLETRANSLATE(D3252,""en"",""pt"")"),"Pequeno")</f>
        <v>Pequeno</v>
      </c>
      <c r="D3252" s="3">
        <v>44298</v>
      </c>
      <c r="E3252" s="1">
        <v>4</v>
      </c>
      <c r="F3252" s="2" t="str">
        <f ca="1">IFERROR(__xludf.DUMMYFUNCTION("GOOGLETRANSLATE(I3252,""en"",""pt"")"),"Iogurte")</f>
        <v>Iogurte</v>
      </c>
      <c r="G3252" s="1" t="s">
        <v>15590</v>
      </c>
      <c r="H3252" s="1" t="s">
        <v>15591</v>
      </c>
      <c r="I3252" s="1" t="str">
        <f ca="1">IFERROR(__xludf.DUMMYFUNCTION("GOOGLETRANSLATE(O3252,""en"",""pt"")"),"21")</f>
        <v>21</v>
      </c>
      <c r="J3252" s="1" t="str">
        <f ca="1">IFERROR(__xludf.DUMMYFUNCTION("GOOGLETRANSLATE(Q3252,""en"",""pt"")"),"Refrigerado")</f>
        <v>Refrigerado</v>
      </c>
      <c r="K3252" s="3">
        <v>44293</v>
      </c>
      <c r="L3252" s="3">
        <v>44314</v>
      </c>
      <c r="M3252" s="1">
        <v>73</v>
      </c>
      <c r="N3252" s="1" t="s">
        <v>4730</v>
      </c>
      <c r="O3252" s="1" t="s">
        <v>15592</v>
      </c>
      <c r="P3252" s="1">
        <v>132</v>
      </c>
      <c r="Q3252" s="1" t="s">
        <v>15593</v>
      </c>
      <c r="R3252">
        <f t="shared" ca="1" si="50"/>
        <v>1</v>
      </c>
      <c r="S3252">
        <f t="shared" ca="1" si="50"/>
        <v>0</v>
      </c>
    </row>
    <row r="3253" spans="1:19" ht="13.2">
      <c r="A3253" s="1" t="s">
        <v>15594</v>
      </c>
      <c r="B3253" s="1">
        <v>92</v>
      </c>
      <c r="C3253" s="1" t="str">
        <f ca="1">IFERROR(__xludf.DUMMYFUNCTION("GOOGLETRANSLATE(D3253,""en"",""pt"")"),"Pequeno")</f>
        <v>Pequeno</v>
      </c>
      <c r="D3253" s="3">
        <v>43949</v>
      </c>
      <c r="E3253" s="1">
        <v>7</v>
      </c>
      <c r="F3253" s="2" t="str">
        <f ca="1">IFERROR(__xludf.DUMMYFUNCTION("GOOGLETRANSLATE(I3253,""en"",""pt"")"),"Lassi")</f>
        <v>Lassi</v>
      </c>
      <c r="G3253" s="1" t="s">
        <v>8019</v>
      </c>
      <c r="H3253" s="1" t="s">
        <v>8790</v>
      </c>
      <c r="I3253" s="1" t="str">
        <f ca="1">IFERROR(__xludf.DUMMYFUNCTION("GOOGLETRANSLATE(O3253,""en"",""pt"")"),"17")</f>
        <v>17</v>
      </c>
      <c r="J3253" s="1" t="str">
        <f ca="1">IFERROR(__xludf.DUMMYFUNCTION("GOOGLETRANSLATE(Q3253,""en"",""pt"")"),"Refrigerado")</f>
        <v>Refrigerado</v>
      </c>
      <c r="K3253" s="3">
        <v>43903</v>
      </c>
      <c r="L3253" s="3">
        <v>43920</v>
      </c>
      <c r="M3253" s="1">
        <v>324</v>
      </c>
      <c r="N3253" s="1" t="s">
        <v>15595</v>
      </c>
      <c r="O3253" s="1" t="s">
        <v>15596</v>
      </c>
      <c r="P3253" s="1">
        <v>425</v>
      </c>
      <c r="Q3253" s="1" t="s">
        <v>12491</v>
      </c>
      <c r="R3253">
        <f t="shared" ca="1" si="50"/>
        <v>1</v>
      </c>
      <c r="S3253">
        <f t="shared" ca="1" si="50"/>
        <v>0</v>
      </c>
    </row>
    <row r="3254" spans="1:19" ht="13.2">
      <c r="A3254" s="1" t="s">
        <v>10566</v>
      </c>
      <c r="B3254" s="1">
        <v>64</v>
      </c>
      <c r="C3254" s="1" t="str">
        <f ca="1">IFERROR(__xludf.DUMMYFUNCTION("GOOGLETRANSLATE(D3254,""en"",""pt"")"),"Grande")</f>
        <v>Grande</v>
      </c>
      <c r="D3254" s="3">
        <v>44097</v>
      </c>
      <c r="E3254" s="1">
        <v>8</v>
      </c>
      <c r="F3254" s="2" t="str">
        <f ca="1">IFERROR(__xludf.DUMMYFUNCTION("GOOGLETRANSLATE(I3254,""en"",""pt"")"),"Soro de leite coalhado")</f>
        <v>Soro de leite coalhado</v>
      </c>
      <c r="G3254" s="1" t="s">
        <v>15597</v>
      </c>
      <c r="H3254" s="1" t="s">
        <v>15598</v>
      </c>
      <c r="I3254" s="1" t="str">
        <f ca="1">IFERROR(__xludf.DUMMYFUNCTION("GOOGLETRANSLATE(O3254,""en"",""pt"")"),"8")</f>
        <v>8</v>
      </c>
      <c r="J3254" s="1" t="str">
        <f ca="1">IFERROR(__xludf.DUMMYFUNCTION("GOOGLETRANSLATE(Q3254,""en"",""pt"")"),"Refrigerado")</f>
        <v>Refrigerado</v>
      </c>
      <c r="K3254" s="3">
        <v>44092</v>
      </c>
      <c r="L3254" s="3">
        <v>44100</v>
      </c>
      <c r="M3254" s="1">
        <v>226</v>
      </c>
      <c r="N3254" s="1" t="s">
        <v>997</v>
      </c>
      <c r="O3254" s="1" t="s">
        <v>15599</v>
      </c>
      <c r="P3254" s="1">
        <v>567</v>
      </c>
      <c r="Q3254" s="1" t="s">
        <v>1395</v>
      </c>
      <c r="R3254">
        <f t="shared" ca="1" si="50"/>
        <v>1</v>
      </c>
      <c r="S3254">
        <f t="shared" ca="1" si="50"/>
        <v>0</v>
      </c>
    </row>
    <row r="3255" spans="1:19" ht="13.2">
      <c r="A3255" s="1" t="s">
        <v>15600</v>
      </c>
      <c r="B3255" s="1">
        <v>58</v>
      </c>
      <c r="C3255" s="1" t="str">
        <f ca="1">IFERROR(__xludf.DUMMYFUNCTION("GOOGLETRANSLATE(D3255,""en"",""pt"")"),"Pequeno")</f>
        <v>Pequeno</v>
      </c>
      <c r="D3255" s="3">
        <v>44805</v>
      </c>
      <c r="E3255" s="1">
        <v>8</v>
      </c>
      <c r="F3255" s="2" t="str">
        <f ca="1">IFERROR(__xludf.DUMMYFUNCTION("GOOGLETRANSLATE(I3255,""en"",""pt"")"),"Soro de leite coalhado")</f>
        <v>Soro de leite coalhado</v>
      </c>
      <c r="G3255" s="1" t="s">
        <v>15601</v>
      </c>
      <c r="H3255" s="1" t="s">
        <v>15602</v>
      </c>
      <c r="I3255" s="1" t="str">
        <f ca="1">IFERROR(__xludf.DUMMYFUNCTION("GOOGLETRANSLATE(O3255,""en"",""pt"")"),"11")</f>
        <v>11</v>
      </c>
      <c r="J3255" s="1" t="str">
        <f ca="1">IFERROR(__xludf.DUMMYFUNCTION("GOOGLETRANSLATE(Q3255,""en"",""pt"")"),"Refrigerado")</f>
        <v>Refrigerado</v>
      </c>
      <c r="K3255" s="3">
        <v>44788</v>
      </c>
      <c r="L3255" s="3">
        <v>44799</v>
      </c>
      <c r="M3255" s="1">
        <v>94</v>
      </c>
      <c r="N3255" s="1" t="s">
        <v>6301</v>
      </c>
      <c r="O3255" s="1" t="s">
        <v>15603</v>
      </c>
      <c r="P3255" s="1">
        <v>107</v>
      </c>
      <c r="Q3255" s="1" t="s">
        <v>3942</v>
      </c>
      <c r="R3255">
        <f t="shared" ca="1" si="50"/>
        <v>1</v>
      </c>
      <c r="S3255">
        <f t="shared" ca="1" si="50"/>
        <v>0</v>
      </c>
    </row>
    <row r="3256" spans="1:19" ht="13.2">
      <c r="A3256" s="1" t="s">
        <v>15604</v>
      </c>
      <c r="B3256" s="1">
        <v>21</v>
      </c>
      <c r="C3256" s="1" t="str">
        <f ca="1">IFERROR(__xludf.DUMMYFUNCTION("GOOGLETRANSLATE(D3256,""en"",""pt"")"),"Grande")</f>
        <v>Grande</v>
      </c>
      <c r="D3256" s="3">
        <v>44602</v>
      </c>
      <c r="E3256" s="1">
        <v>1</v>
      </c>
      <c r="F3256" s="2" t="str">
        <f ca="1">IFERROR(__xludf.DUMMYFUNCTION("GOOGLETRANSLATE(I3256,""en"",""pt"")"),"Leite")</f>
        <v>Leite</v>
      </c>
      <c r="G3256" s="1" t="s">
        <v>15605</v>
      </c>
      <c r="H3256" s="1" t="s">
        <v>11529</v>
      </c>
      <c r="I3256" s="1" t="str">
        <f ca="1">IFERROR(__xludf.DUMMYFUNCTION("GOOGLETRANSLATE(O3256,""en"",""pt"")"),"23")</f>
        <v>23</v>
      </c>
      <c r="J3256" s="1" t="str">
        <f ca="1">IFERROR(__xludf.DUMMYFUNCTION("GOOGLETRANSLATE(Q3256,""en"",""pt"")"),"Pacote Tetra")</f>
        <v>Pacote Tetra</v>
      </c>
      <c r="K3256" s="3">
        <v>44584</v>
      </c>
      <c r="L3256" s="3">
        <v>44607</v>
      </c>
      <c r="M3256" s="1">
        <v>389</v>
      </c>
      <c r="N3256" s="1" t="s">
        <v>4550</v>
      </c>
      <c r="O3256" s="1" t="s">
        <v>15606</v>
      </c>
      <c r="P3256" s="1">
        <v>543</v>
      </c>
      <c r="Q3256" s="1" t="s">
        <v>8076</v>
      </c>
      <c r="R3256">
        <f t="shared" ca="1" si="50"/>
        <v>1</v>
      </c>
      <c r="S3256">
        <f t="shared" ca="1" si="50"/>
        <v>0</v>
      </c>
    </row>
    <row r="3257" spans="1:19" ht="13.2">
      <c r="A3257" s="1" t="s">
        <v>15607</v>
      </c>
      <c r="B3257" s="1">
        <v>41</v>
      </c>
      <c r="C3257" s="1" t="str">
        <f ca="1">IFERROR(__xludf.DUMMYFUNCTION("GOOGLETRANSLATE(D3257,""en"",""pt"")"),"Médio")</f>
        <v>Médio</v>
      </c>
      <c r="D3257" s="3">
        <v>43563</v>
      </c>
      <c r="E3257" s="1">
        <v>4</v>
      </c>
      <c r="F3257" s="2" t="str">
        <f ca="1">IFERROR(__xludf.DUMMYFUNCTION("GOOGLETRANSLATE(I3257,""en"",""pt"")"),"Iogurte")</f>
        <v>Iogurte</v>
      </c>
      <c r="G3257" s="1" t="s">
        <v>15608</v>
      </c>
      <c r="H3257" s="1" t="s">
        <v>11605</v>
      </c>
      <c r="I3257" s="1" t="str">
        <f ca="1">IFERROR(__xludf.DUMMYFUNCTION("GOOGLETRANSLATE(O3257,""en"",""pt"")"),"30")</f>
        <v>30</v>
      </c>
      <c r="J3257" s="1" t="str">
        <f ca="1">IFERROR(__xludf.DUMMYFUNCTION("GOOGLETRANSLATE(Q3257,""en"",""pt"")"),"Refrigerado")</f>
        <v>Refrigerado</v>
      </c>
      <c r="K3257" s="3">
        <v>43540</v>
      </c>
      <c r="L3257" s="3">
        <v>43570</v>
      </c>
      <c r="M3257" s="1">
        <v>6</v>
      </c>
      <c r="N3257" s="1" t="s">
        <v>3015</v>
      </c>
      <c r="O3257" s="1" t="s">
        <v>15609</v>
      </c>
      <c r="P3257" s="1">
        <v>911</v>
      </c>
      <c r="Q3257" s="1" t="s">
        <v>7030</v>
      </c>
      <c r="R3257">
        <f t="shared" ca="1" si="50"/>
        <v>1</v>
      </c>
      <c r="S3257">
        <f t="shared" ca="1" si="50"/>
        <v>1</v>
      </c>
    </row>
    <row r="3258" spans="1:19" ht="13.2">
      <c r="A3258" s="1" t="s">
        <v>15610</v>
      </c>
      <c r="B3258" s="1">
        <v>77</v>
      </c>
      <c r="C3258" s="1" t="str">
        <f ca="1">IFERROR(__xludf.DUMMYFUNCTION("GOOGLETRANSLATE(D3258,""en"",""pt"")"),"Pequeno")</f>
        <v>Pequeno</v>
      </c>
      <c r="D3258" s="3">
        <v>43720</v>
      </c>
      <c r="E3258" s="1">
        <v>6</v>
      </c>
      <c r="F3258" s="2" t="str">
        <f ca="1">IFERROR(__xludf.DUMMYFUNCTION("GOOGLETRANSLATE(I3258,""en"",""pt"")"),"Coalhada")</f>
        <v>Coalhada</v>
      </c>
      <c r="G3258" s="1" t="s">
        <v>15611</v>
      </c>
      <c r="H3258" s="1" t="s">
        <v>2103</v>
      </c>
      <c r="I3258" s="1" t="str">
        <f ca="1">IFERROR(__xludf.DUMMYFUNCTION("GOOGLETRANSLATE(O3258,""en"",""pt"")"),"5")</f>
        <v>5</v>
      </c>
      <c r="J3258" s="1" t="str">
        <f ca="1">IFERROR(__xludf.DUMMYFUNCTION("GOOGLETRANSLATE(Q3258,""en"",""pt"")"),"Refrigerado")</f>
        <v>Refrigerado</v>
      </c>
      <c r="K3258" s="3">
        <v>43693</v>
      </c>
      <c r="L3258" s="3">
        <v>43698</v>
      </c>
      <c r="M3258" s="1">
        <v>15</v>
      </c>
      <c r="N3258" s="1" t="s">
        <v>7822</v>
      </c>
      <c r="O3258" s="1" t="s">
        <v>15612</v>
      </c>
      <c r="P3258" s="1">
        <v>948</v>
      </c>
      <c r="Q3258" s="1" t="s">
        <v>15613</v>
      </c>
      <c r="R3258">
        <f t="shared" ca="1" si="50"/>
        <v>0</v>
      </c>
      <c r="S3258">
        <f t="shared" ca="1" si="50"/>
        <v>0</v>
      </c>
    </row>
    <row r="3259" spans="1:19" ht="13.2">
      <c r="A3259" s="1" t="s">
        <v>681</v>
      </c>
      <c r="B3259" s="1">
        <v>40</v>
      </c>
      <c r="C3259" s="1" t="str">
        <f ca="1">IFERROR(__xludf.DUMMYFUNCTION("GOOGLETRANSLATE(D3259,""en"",""pt"")"),"Grande")</f>
        <v>Grande</v>
      </c>
      <c r="D3259" s="3">
        <v>44639</v>
      </c>
      <c r="E3259" s="1">
        <v>7</v>
      </c>
      <c r="F3259" s="2" t="str">
        <f ca="1">IFERROR(__xludf.DUMMYFUNCTION("GOOGLETRANSLATE(I3259,""en"",""pt"")"),"Lassi")</f>
        <v>Lassi</v>
      </c>
      <c r="G3259" s="1" t="s">
        <v>15614</v>
      </c>
      <c r="H3259" s="1" t="s">
        <v>15615</v>
      </c>
      <c r="I3259" s="1" t="str">
        <f ca="1">IFERROR(__xludf.DUMMYFUNCTION("GOOGLETRANSLATE(O3259,""en"",""pt"")"),"16")</f>
        <v>16</v>
      </c>
      <c r="J3259" s="1" t="str">
        <f ca="1">IFERROR(__xludf.DUMMYFUNCTION("GOOGLETRANSLATE(Q3259,""en"",""pt"")"),"Refrigerado")</f>
        <v>Refrigerado</v>
      </c>
      <c r="K3259" s="3">
        <v>44616</v>
      </c>
      <c r="L3259" s="3">
        <v>44632</v>
      </c>
      <c r="M3259" s="1">
        <v>409</v>
      </c>
      <c r="N3259" s="1" t="s">
        <v>13957</v>
      </c>
      <c r="O3259" s="1" t="s">
        <v>15616</v>
      </c>
      <c r="P3259" s="1">
        <v>43</v>
      </c>
      <c r="Q3259" s="1" t="s">
        <v>15617</v>
      </c>
      <c r="R3259">
        <f t="shared" ca="1" si="50"/>
        <v>1</v>
      </c>
      <c r="S3259">
        <f t="shared" ca="1" si="50"/>
        <v>0</v>
      </c>
    </row>
    <row r="3260" spans="1:19" ht="13.2">
      <c r="A3260" s="1" t="s">
        <v>15618</v>
      </c>
      <c r="B3260" s="1">
        <v>90</v>
      </c>
      <c r="C3260" s="1" t="str">
        <f ca="1">IFERROR(__xludf.DUMMYFUNCTION("GOOGLETRANSLATE(D3260,""en"",""pt"")"),"Grande")</f>
        <v>Grande</v>
      </c>
      <c r="D3260" s="3">
        <v>44211</v>
      </c>
      <c r="E3260" s="1">
        <v>2</v>
      </c>
      <c r="F3260" s="2" t="str">
        <f ca="1">IFERROR(__xludf.DUMMYFUNCTION("GOOGLETRANSLATE(I3260,""en"",""pt"")"),"Manteiga")</f>
        <v>Manteiga</v>
      </c>
      <c r="G3260" s="1" t="s">
        <v>15619</v>
      </c>
      <c r="H3260" s="1" t="s">
        <v>14528</v>
      </c>
      <c r="I3260" s="1" t="str">
        <f ca="1">IFERROR(__xludf.DUMMYFUNCTION("GOOGLETRANSLATE(O3260,""en"",""pt"")"),"28")</f>
        <v>28</v>
      </c>
      <c r="J3260" s="1" t="str">
        <f ca="1">IFERROR(__xludf.DUMMYFUNCTION("GOOGLETRANSLATE(Q3260,""en"",""pt"")"),"Refrigerado")</f>
        <v>Refrigerado</v>
      </c>
      <c r="K3260" s="3">
        <v>44159</v>
      </c>
      <c r="L3260" s="3">
        <v>44187</v>
      </c>
      <c r="M3260" s="1">
        <v>142</v>
      </c>
      <c r="N3260" s="1" t="s">
        <v>15416</v>
      </c>
      <c r="O3260" s="1" t="s">
        <v>15620</v>
      </c>
      <c r="P3260" s="1">
        <v>124</v>
      </c>
      <c r="Q3260" s="1" t="s">
        <v>15621</v>
      </c>
      <c r="R3260">
        <f t="shared" ca="1" si="50"/>
        <v>0</v>
      </c>
      <c r="S3260">
        <f t="shared" ca="1" si="50"/>
        <v>0</v>
      </c>
    </row>
    <row r="3261" spans="1:19" ht="13.2">
      <c r="A3261" s="1" t="s">
        <v>15622</v>
      </c>
      <c r="B3261" s="1">
        <v>13</v>
      </c>
      <c r="C3261" s="1" t="str">
        <f ca="1">IFERROR(__xludf.DUMMYFUNCTION("GOOGLETRANSLATE(D3261,""en"",""pt"")"),"Grande")</f>
        <v>Grande</v>
      </c>
      <c r="D3261" s="3">
        <v>43588</v>
      </c>
      <c r="E3261" s="1">
        <v>9</v>
      </c>
      <c r="F3261" s="2" t="str">
        <f ca="1">IFERROR(__xludf.DUMMYFUNCTION("GOOGLETRANSLATE(I3261,""en"",""pt"")"),"Painel")</f>
        <v>Painel</v>
      </c>
      <c r="G3261" s="1" t="s">
        <v>15623</v>
      </c>
      <c r="H3261" s="1" t="s">
        <v>13742</v>
      </c>
      <c r="I3261" s="1" t="str">
        <f ca="1">IFERROR(__xludf.DUMMYFUNCTION("GOOGLETRANSLATE(O3261,""en"",""pt"")"),"8")</f>
        <v>8</v>
      </c>
      <c r="J3261" s="1" t="str">
        <f ca="1">IFERROR(__xludf.DUMMYFUNCTION("GOOGLETRANSLATE(Q3261,""en"",""pt"")"),"Refrigerado")</f>
        <v>Refrigerado</v>
      </c>
      <c r="K3261" s="3">
        <v>43546</v>
      </c>
      <c r="L3261" s="3">
        <v>43554</v>
      </c>
      <c r="M3261" s="1">
        <v>401</v>
      </c>
      <c r="N3261" s="1" t="s">
        <v>7014</v>
      </c>
      <c r="O3261" s="1" t="s">
        <v>15624</v>
      </c>
      <c r="P3261" s="1">
        <v>170</v>
      </c>
      <c r="Q3261" s="1" t="s">
        <v>15625</v>
      </c>
      <c r="R3261">
        <f t="shared" ca="1" si="50"/>
        <v>0</v>
      </c>
      <c r="S3261">
        <f t="shared" ca="1" si="50"/>
        <v>1</v>
      </c>
    </row>
    <row r="3262" spans="1:19" ht="13.2">
      <c r="A3262" s="6">
        <v>45460</v>
      </c>
      <c r="B3262" s="1">
        <v>93</v>
      </c>
      <c r="C3262" s="1" t="str">
        <f ca="1">IFERROR(__xludf.DUMMYFUNCTION("GOOGLETRANSLATE(D3262,""en"",""pt"")"),"Pequeno")</f>
        <v>Pequeno</v>
      </c>
      <c r="D3262" s="3">
        <v>44047</v>
      </c>
      <c r="E3262" s="1">
        <v>4</v>
      </c>
      <c r="F3262" s="2" t="str">
        <f ca="1">IFERROR(__xludf.DUMMYFUNCTION("GOOGLETRANSLATE(I3262,""en"",""pt"")"),"Iogurte")</f>
        <v>Iogurte</v>
      </c>
      <c r="G3262" s="1" t="s">
        <v>15626</v>
      </c>
      <c r="H3262" s="6">
        <v>45303</v>
      </c>
      <c r="I3262" s="1" t="str">
        <f ca="1">IFERROR(__xludf.DUMMYFUNCTION("GOOGLETRANSLATE(O3262,""en"",""pt"")"),"28")</f>
        <v>28</v>
      </c>
      <c r="J3262" s="1" t="str">
        <f ca="1">IFERROR(__xludf.DUMMYFUNCTION("GOOGLETRANSLATE(Q3262,""en"",""pt"")"),"Congeladas")</f>
        <v>Congeladas</v>
      </c>
      <c r="K3262" s="3">
        <v>43996</v>
      </c>
      <c r="L3262" s="3">
        <v>44024</v>
      </c>
      <c r="M3262" s="1">
        <v>320</v>
      </c>
      <c r="N3262" s="1" t="s">
        <v>15627</v>
      </c>
      <c r="O3262" s="5">
        <v>908391</v>
      </c>
      <c r="P3262" s="1">
        <v>323</v>
      </c>
      <c r="Q3262" s="1" t="s">
        <v>15628</v>
      </c>
      <c r="R3262">
        <f t="shared" ca="1" si="50"/>
        <v>1</v>
      </c>
      <c r="S3262">
        <f t="shared" ca="1" si="50"/>
        <v>0</v>
      </c>
    </row>
    <row r="3263" spans="1:19" ht="13.2">
      <c r="A3263" s="1" t="s">
        <v>15629</v>
      </c>
      <c r="B3263" s="1">
        <v>79</v>
      </c>
      <c r="C3263" s="1" t="str">
        <f ca="1">IFERROR(__xludf.DUMMYFUNCTION("GOOGLETRANSLATE(D3263,""en"",""pt"")"),"Pequeno")</f>
        <v>Pequeno</v>
      </c>
      <c r="D3263" s="3">
        <v>44176</v>
      </c>
      <c r="E3263" s="1">
        <v>8</v>
      </c>
      <c r="F3263" s="2" t="str">
        <f ca="1">IFERROR(__xludf.DUMMYFUNCTION("GOOGLETRANSLATE(I3263,""en"",""pt"")"),"Soro de leite coalhado")</f>
        <v>Soro de leite coalhado</v>
      </c>
      <c r="G3263" s="1" t="s">
        <v>15630</v>
      </c>
      <c r="H3263" s="1" t="s">
        <v>9483</v>
      </c>
      <c r="I3263" s="1" t="str">
        <f ca="1">IFERROR(__xludf.DUMMYFUNCTION("GOOGLETRANSLATE(O3263,""en"",""pt"")"),"7")</f>
        <v>7</v>
      </c>
      <c r="J3263" s="1" t="str">
        <f ca="1">IFERROR(__xludf.DUMMYFUNCTION("GOOGLETRANSLATE(Q3263,""en"",""pt"")"),"Refrigerado")</f>
        <v>Refrigerado</v>
      </c>
      <c r="K3263" s="3">
        <v>44174</v>
      </c>
      <c r="L3263" s="3">
        <v>44181</v>
      </c>
      <c r="M3263" s="1">
        <v>919</v>
      </c>
      <c r="N3263" s="1" t="s">
        <v>15631</v>
      </c>
      <c r="O3263" s="1" t="s">
        <v>15632</v>
      </c>
      <c r="P3263" s="1">
        <v>5</v>
      </c>
      <c r="Q3263" s="1" t="s">
        <v>15633</v>
      </c>
      <c r="R3263">
        <f t="shared" ca="1" si="50"/>
        <v>1</v>
      </c>
      <c r="S3263">
        <f t="shared" ca="1" si="50"/>
        <v>0</v>
      </c>
    </row>
    <row r="3264" spans="1:19" ht="13.2">
      <c r="A3264" s="1" t="s">
        <v>15634</v>
      </c>
      <c r="B3264" s="1">
        <v>100</v>
      </c>
      <c r="C3264" s="1" t="str">
        <f ca="1">IFERROR(__xludf.DUMMYFUNCTION("GOOGLETRANSLATE(D3264,""en"",""pt"")"),"Médio")</f>
        <v>Médio</v>
      </c>
      <c r="D3264" s="3">
        <v>43928</v>
      </c>
      <c r="E3264" s="1">
        <v>9</v>
      </c>
      <c r="F3264" s="2" t="str">
        <f ca="1">IFERROR(__xludf.DUMMYFUNCTION("GOOGLETRANSLATE(I3264,""en"",""pt"")"),"Painel")</f>
        <v>Painel</v>
      </c>
      <c r="G3264" s="1" t="s">
        <v>15635</v>
      </c>
      <c r="H3264" s="1" t="s">
        <v>4220</v>
      </c>
      <c r="I3264" s="1" t="str">
        <f ca="1">IFERROR(__xludf.DUMMYFUNCTION("GOOGLETRANSLATE(O3264,""en"",""pt"")"),"14")</f>
        <v>14</v>
      </c>
      <c r="J3264" s="1" t="str">
        <f ca="1">IFERROR(__xludf.DUMMYFUNCTION("GOOGLETRANSLATE(Q3264,""en"",""pt"")"),"Refrigerado")</f>
        <v>Refrigerado</v>
      </c>
      <c r="K3264" s="3">
        <v>43873</v>
      </c>
      <c r="L3264" s="3">
        <v>43887</v>
      </c>
      <c r="M3264" s="1">
        <v>307</v>
      </c>
      <c r="N3264" s="1" t="s">
        <v>120</v>
      </c>
      <c r="O3264" s="1" t="s">
        <v>15636</v>
      </c>
      <c r="P3264" s="1">
        <v>124</v>
      </c>
      <c r="Q3264" s="1" t="s">
        <v>6802</v>
      </c>
      <c r="R3264">
        <f t="shared" ca="1" si="50"/>
        <v>0</v>
      </c>
      <c r="S3264">
        <f t="shared" ca="1" si="50"/>
        <v>0</v>
      </c>
    </row>
    <row r="3265" spans="1:19" ht="13.2">
      <c r="A3265" s="1" t="s">
        <v>15637</v>
      </c>
      <c r="B3265" s="1">
        <v>27</v>
      </c>
      <c r="C3265" s="1" t="str">
        <f ca="1">IFERROR(__xludf.DUMMYFUNCTION("GOOGLETRANSLATE(D3265,""en"",""pt"")"),"Pequeno")</f>
        <v>Pequeno</v>
      </c>
      <c r="D3265" s="3">
        <v>44618</v>
      </c>
      <c r="E3265" s="1">
        <v>2</v>
      </c>
      <c r="F3265" s="2" t="str">
        <f ca="1">IFERROR(__xludf.DUMMYFUNCTION("GOOGLETRANSLATE(I3265,""en"",""pt"")"),"Manteiga")</f>
        <v>Manteiga</v>
      </c>
      <c r="G3265" s="1" t="s">
        <v>15638</v>
      </c>
      <c r="H3265" s="1" t="s">
        <v>15639</v>
      </c>
      <c r="I3265" s="1" t="str">
        <f ca="1">IFERROR(__xludf.DUMMYFUNCTION("GOOGLETRANSLATE(O3265,""en"",""pt"")"),"28")</f>
        <v>28</v>
      </c>
      <c r="J3265" s="1" t="str">
        <f ca="1">IFERROR(__xludf.DUMMYFUNCTION("GOOGLETRANSLATE(Q3265,""en"",""pt"")"),"Refrigerado")</f>
        <v>Refrigerado</v>
      </c>
      <c r="K3265" s="3">
        <v>44612</v>
      </c>
      <c r="L3265" s="3">
        <v>44640</v>
      </c>
      <c r="M3265" s="1">
        <v>237</v>
      </c>
      <c r="N3265" s="1" t="s">
        <v>1450</v>
      </c>
      <c r="O3265" s="1" t="s">
        <v>15640</v>
      </c>
      <c r="P3265" s="1">
        <v>288</v>
      </c>
      <c r="Q3265" s="1" t="s">
        <v>14286</v>
      </c>
      <c r="R3265">
        <f t="shared" ca="1" si="50"/>
        <v>0</v>
      </c>
      <c r="S3265">
        <f t="shared" ca="1" si="50"/>
        <v>0</v>
      </c>
    </row>
    <row r="3266" spans="1:19" ht="13.2">
      <c r="A3266" s="1" t="s">
        <v>15641</v>
      </c>
      <c r="B3266" s="1">
        <v>38</v>
      </c>
      <c r="C3266" s="1" t="str">
        <f ca="1">IFERROR(__xludf.DUMMYFUNCTION("GOOGLETRANSLATE(D3266,""en"",""pt"")"),"Pequeno")</f>
        <v>Pequeno</v>
      </c>
      <c r="D3266" s="3">
        <v>44031</v>
      </c>
      <c r="E3266" s="1">
        <v>10</v>
      </c>
      <c r="F3266" s="2" t="str">
        <f ca="1">IFERROR(__xludf.DUMMYFUNCTION("GOOGLETRANSLATE(I3266,""en"",""pt"")"),"ghee")</f>
        <v>ghee</v>
      </c>
      <c r="G3266" s="1" t="s">
        <v>15642</v>
      </c>
      <c r="H3266" s="1" t="s">
        <v>666</v>
      </c>
      <c r="I3266" s="1" t="str">
        <f ca="1">IFERROR(__xludf.DUMMYFUNCTION("GOOGLETRANSLATE(O3266,""en"",""pt"")"),"108")</f>
        <v>108</v>
      </c>
      <c r="J3266" s="1" t="str">
        <f ca="1">IFERROR(__xludf.DUMMYFUNCTION("GOOGLETRANSLATE(Q3266,""en"",""pt"")"),"Ambiente")</f>
        <v>Ambiente</v>
      </c>
      <c r="K3266" s="3">
        <v>43992</v>
      </c>
      <c r="L3266" s="3">
        <v>44100</v>
      </c>
      <c r="M3266" s="1">
        <v>178</v>
      </c>
      <c r="N3266" s="1" t="s">
        <v>15643</v>
      </c>
      <c r="O3266" s="5">
        <v>2088549</v>
      </c>
      <c r="P3266" s="1">
        <v>42</v>
      </c>
      <c r="Q3266" s="1" t="s">
        <v>7495</v>
      </c>
      <c r="R3266">
        <f t="shared" ca="1" si="50"/>
        <v>1</v>
      </c>
      <c r="S3266">
        <f t="shared" ca="1" si="50"/>
        <v>0</v>
      </c>
    </row>
    <row r="3267" spans="1:19" ht="13.2">
      <c r="A3267" s="1" t="s">
        <v>15644</v>
      </c>
      <c r="B3267" s="1">
        <v>51</v>
      </c>
      <c r="C3267" s="1" t="str">
        <f ca="1">IFERROR(__xludf.DUMMYFUNCTION("GOOGLETRANSLATE(D3267,""en"",""pt"")"),"Grande")</f>
        <v>Grande</v>
      </c>
      <c r="D3267" s="3">
        <v>44198</v>
      </c>
      <c r="E3267" s="1">
        <v>8</v>
      </c>
      <c r="F3267" s="2" t="str">
        <f ca="1">IFERROR(__xludf.DUMMYFUNCTION("GOOGLETRANSLATE(I3267,""en"",""pt"")"),"Soro de leite coalhado")</f>
        <v>Soro de leite coalhado</v>
      </c>
      <c r="G3267" s="1" t="s">
        <v>8503</v>
      </c>
      <c r="H3267" s="1" t="s">
        <v>15645</v>
      </c>
      <c r="I3267" s="1" t="str">
        <f ca="1">IFERROR(__xludf.DUMMYFUNCTION("GOOGLETRANSLATE(O3267,""en"",""pt"")"),"10")</f>
        <v>10</v>
      </c>
      <c r="J3267" s="1" t="str">
        <f ca="1">IFERROR(__xludf.DUMMYFUNCTION("GOOGLETRANSLATE(Q3267,""en"",""pt"")"),"Refrigerado")</f>
        <v>Refrigerado</v>
      </c>
      <c r="K3267" s="3">
        <v>44192</v>
      </c>
      <c r="L3267" s="3">
        <v>44202</v>
      </c>
      <c r="M3267" s="1">
        <v>325</v>
      </c>
      <c r="N3267" s="1" t="s">
        <v>15646</v>
      </c>
      <c r="O3267" s="1" t="s">
        <v>15647</v>
      </c>
      <c r="P3267" s="1">
        <v>36</v>
      </c>
      <c r="Q3267" s="1" t="s">
        <v>2532</v>
      </c>
      <c r="R3267">
        <f t="shared" ref="R3267:S3330" ca="1" si="51">RANDBETWEEN(0,1)</f>
        <v>1</v>
      </c>
      <c r="S3267">
        <f t="shared" ca="1" si="51"/>
        <v>1</v>
      </c>
    </row>
    <row r="3268" spans="1:19" ht="13.2">
      <c r="A3268" s="1" t="s">
        <v>15648</v>
      </c>
      <c r="B3268" s="1">
        <v>83</v>
      </c>
      <c r="C3268" s="1" t="str">
        <f ca="1">IFERROR(__xludf.DUMMYFUNCTION("GOOGLETRANSLATE(D3268,""en"",""pt"")"),"Grande")</f>
        <v>Grande</v>
      </c>
      <c r="D3268" s="3">
        <v>44859</v>
      </c>
      <c r="E3268" s="1">
        <v>6</v>
      </c>
      <c r="F3268" s="2" t="str">
        <f ca="1">IFERROR(__xludf.DUMMYFUNCTION("GOOGLETRANSLATE(I3268,""en"",""pt"")"),"Coalhada")</f>
        <v>Coalhada</v>
      </c>
      <c r="G3268" s="1" t="s">
        <v>15649</v>
      </c>
      <c r="H3268" s="1" t="s">
        <v>10256</v>
      </c>
      <c r="I3268" s="1" t="str">
        <f ca="1">IFERROR(__xludf.DUMMYFUNCTION("GOOGLETRANSLATE(O3268,""en"",""pt"")"),"6")</f>
        <v>6</v>
      </c>
      <c r="J3268" s="1" t="str">
        <f ca="1">IFERROR(__xludf.DUMMYFUNCTION("GOOGLETRANSLATE(Q3268,""en"",""pt"")"),"Refrigerado")</f>
        <v>Refrigerado</v>
      </c>
      <c r="K3268" s="3">
        <v>44853</v>
      </c>
      <c r="L3268" s="3">
        <v>44859</v>
      </c>
      <c r="M3268" s="1">
        <v>239</v>
      </c>
      <c r="N3268" s="1" t="s">
        <v>15650</v>
      </c>
      <c r="O3268" s="1" t="s">
        <v>15651</v>
      </c>
      <c r="P3268" s="1">
        <v>456</v>
      </c>
      <c r="Q3268" s="1" t="s">
        <v>15652</v>
      </c>
      <c r="R3268">
        <f t="shared" ca="1" si="51"/>
        <v>1</v>
      </c>
      <c r="S3268">
        <f t="shared" ca="1" si="51"/>
        <v>1</v>
      </c>
    </row>
    <row r="3269" spans="1:19" ht="13.2">
      <c r="A3269" s="1" t="s">
        <v>15653</v>
      </c>
      <c r="B3269" s="1">
        <v>42</v>
      </c>
      <c r="C3269" s="1" t="str">
        <f ca="1">IFERROR(__xludf.DUMMYFUNCTION("GOOGLETRANSLATE(D3269,""en"",""pt"")"),"Pequeno")</f>
        <v>Pequeno</v>
      </c>
      <c r="D3269" s="3">
        <v>44673</v>
      </c>
      <c r="E3269" s="1">
        <v>10</v>
      </c>
      <c r="F3269" s="2" t="str">
        <f ca="1">IFERROR(__xludf.DUMMYFUNCTION("GOOGLETRANSLATE(I3269,""en"",""pt"")"),"ghee")</f>
        <v>ghee</v>
      </c>
      <c r="G3269" s="1" t="s">
        <v>15654</v>
      </c>
      <c r="H3269" s="1" t="s">
        <v>1845</v>
      </c>
      <c r="I3269" s="1" t="str">
        <f ca="1">IFERROR(__xludf.DUMMYFUNCTION("GOOGLETRANSLATE(O3269,""en"",""pt"")"),"147")</f>
        <v>147</v>
      </c>
      <c r="J3269" s="1" t="str">
        <f ca="1">IFERROR(__xludf.DUMMYFUNCTION("GOOGLETRANSLATE(Q3269,""en"",""pt"")"),"Ambiente")</f>
        <v>Ambiente</v>
      </c>
      <c r="K3269" s="3">
        <v>44633</v>
      </c>
      <c r="L3269" s="3">
        <v>44780</v>
      </c>
      <c r="M3269" s="1">
        <v>901</v>
      </c>
      <c r="N3269" s="1" t="s">
        <v>15655</v>
      </c>
      <c r="O3269" s="1" t="s">
        <v>15656</v>
      </c>
      <c r="P3269" s="1">
        <v>45</v>
      </c>
      <c r="Q3269" s="1" t="s">
        <v>5757</v>
      </c>
      <c r="R3269">
        <f t="shared" ca="1" si="51"/>
        <v>1</v>
      </c>
      <c r="S3269">
        <f t="shared" ca="1" si="51"/>
        <v>1</v>
      </c>
    </row>
    <row r="3270" spans="1:19" ht="13.2">
      <c r="A3270" s="1" t="s">
        <v>15657</v>
      </c>
      <c r="B3270" s="1">
        <v>64</v>
      </c>
      <c r="C3270" s="1" t="str">
        <f ca="1">IFERROR(__xludf.DUMMYFUNCTION("GOOGLETRANSLATE(D3270,""en"",""pt"")"),"Pequeno")</f>
        <v>Pequeno</v>
      </c>
      <c r="D3270" s="3">
        <v>43730</v>
      </c>
      <c r="E3270" s="1">
        <v>2</v>
      </c>
      <c r="F3270" s="2" t="str">
        <f ca="1">IFERROR(__xludf.DUMMYFUNCTION("GOOGLETRANSLATE(I3270,""en"",""pt"")"),"Manteiga")</f>
        <v>Manteiga</v>
      </c>
      <c r="G3270" s="1" t="s">
        <v>15658</v>
      </c>
      <c r="H3270" s="1" t="s">
        <v>7179</v>
      </c>
      <c r="I3270" s="1" t="str">
        <f ca="1">IFERROR(__xludf.DUMMYFUNCTION("GOOGLETRANSLATE(O3270,""en"",""pt"")"),"28")</f>
        <v>28</v>
      </c>
      <c r="J3270" s="1" t="str">
        <f ca="1">IFERROR(__xludf.DUMMYFUNCTION("GOOGLETRANSLATE(Q3270,""en"",""pt"")"),"Congeladas")</f>
        <v>Congeladas</v>
      </c>
      <c r="K3270" s="3">
        <v>43711</v>
      </c>
      <c r="L3270" s="3">
        <v>43739</v>
      </c>
      <c r="M3270" s="1">
        <v>170</v>
      </c>
      <c r="N3270" s="1" t="s">
        <v>11916</v>
      </c>
      <c r="O3270" s="5">
        <v>2692417</v>
      </c>
      <c r="P3270" s="1">
        <v>675</v>
      </c>
      <c r="Q3270" s="1" t="s">
        <v>8818</v>
      </c>
      <c r="R3270">
        <f t="shared" ca="1" si="51"/>
        <v>0</v>
      </c>
      <c r="S3270">
        <f t="shared" ca="1" si="51"/>
        <v>1</v>
      </c>
    </row>
    <row r="3271" spans="1:19" ht="13.2">
      <c r="A3271" s="1" t="s">
        <v>15659</v>
      </c>
      <c r="B3271" s="1">
        <v>32</v>
      </c>
      <c r="C3271" s="1" t="str">
        <f ca="1">IFERROR(__xludf.DUMMYFUNCTION("GOOGLETRANSLATE(D3271,""en"",""pt"")"),"Grande")</f>
        <v>Grande</v>
      </c>
      <c r="D3271" s="3">
        <v>44556</v>
      </c>
      <c r="E3271" s="1">
        <v>2</v>
      </c>
      <c r="F3271" s="2" t="str">
        <f ca="1">IFERROR(__xludf.DUMMYFUNCTION("GOOGLETRANSLATE(I3271,""en"",""pt"")"),"Manteiga")</f>
        <v>Manteiga</v>
      </c>
      <c r="G3271" s="1" t="s">
        <v>15660</v>
      </c>
      <c r="H3271" s="1" t="s">
        <v>4287</v>
      </c>
      <c r="I3271" s="1" t="str">
        <f ca="1">IFERROR(__xludf.DUMMYFUNCTION("GOOGLETRANSLATE(O3271,""en"",""pt"")"),"32")</f>
        <v>32</v>
      </c>
      <c r="J3271" s="1" t="str">
        <f ca="1">IFERROR(__xludf.DUMMYFUNCTION("GOOGLETRANSLATE(Q3271,""en"",""pt"")"),"Congeladas")</f>
        <v>Congeladas</v>
      </c>
      <c r="K3271" s="3">
        <v>44508</v>
      </c>
      <c r="L3271" s="3">
        <v>44540</v>
      </c>
      <c r="M3271" s="1">
        <v>212</v>
      </c>
      <c r="N3271" s="1" t="s">
        <v>15661</v>
      </c>
      <c r="O3271" s="1" t="s">
        <v>15662</v>
      </c>
      <c r="P3271" s="1">
        <v>383</v>
      </c>
      <c r="Q3271" s="1" t="s">
        <v>15663</v>
      </c>
      <c r="R3271">
        <f t="shared" ca="1" si="51"/>
        <v>1</v>
      </c>
      <c r="S3271">
        <f t="shared" ca="1" si="51"/>
        <v>1</v>
      </c>
    </row>
    <row r="3272" spans="1:19" ht="13.2">
      <c r="A3272" s="1" t="s">
        <v>15664</v>
      </c>
      <c r="B3272" s="1">
        <v>42</v>
      </c>
      <c r="C3272" s="1" t="str">
        <f ca="1">IFERROR(__xludf.DUMMYFUNCTION("GOOGLETRANSLATE(D3272,""en"",""pt"")"),"Médio")</f>
        <v>Médio</v>
      </c>
      <c r="D3272" s="3">
        <v>44481</v>
      </c>
      <c r="E3272" s="1">
        <v>3</v>
      </c>
      <c r="F3272" s="2" t="str">
        <f ca="1">IFERROR(__xludf.DUMMYFUNCTION("GOOGLETRANSLATE(I3272,""en"",""pt"")"),"Queijo")</f>
        <v>Queijo</v>
      </c>
      <c r="G3272" s="1" t="s">
        <v>15665</v>
      </c>
      <c r="H3272" s="1" t="s">
        <v>139</v>
      </c>
      <c r="I3272" s="1" t="str">
        <f ca="1">IFERROR(__xludf.DUMMYFUNCTION("GOOGLETRANSLATE(O3272,""en"",""pt"")"),"71")</f>
        <v>71</v>
      </c>
      <c r="J3272" s="1" t="str">
        <f ca="1">IFERROR(__xludf.DUMMYFUNCTION("GOOGLETRANSLATE(Q3272,""en"",""pt"")"),"Congeladas")</f>
        <v>Congeladas</v>
      </c>
      <c r="K3272" s="3">
        <v>44470</v>
      </c>
      <c r="L3272" s="3">
        <v>44541</v>
      </c>
      <c r="M3272" s="1">
        <v>701</v>
      </c>
      <c r="N3272" s="1" t="s">
        <v>845</v>
      </c>
      <c r="O3272" s="1" t="s">
        <v>15666</v>
      </c>
      <c r="P3272" s="1">
        <v>9</v>
      </c>
      <c r="Q3272" s="1" t="s">
        <v>2403</v>
      </c>
      <c r="R3272">
        <f t="shared" ca="1" si="51"/>
        <v>0</v>
      </c>
      <c r="S3272">
        <f t="shared" ca="1" si="51"/>
        <v>1</v>
      </c>
    </row>
    <row r="3273" spans="1:19" ht="13.2">
      <c r="A3273" s="1" t="s">
        <v>15668</v>
      </c>
      <c r="B3273" s="1">
        <v>81</v>
      </c>
      <c r="C3273" s="1" t="str">
        <f ca="1">IFERROR(__xludf.DUMMYFUNCTION("GOOGLETRANSLATE(D3273,""en"",""pt"")"),"Pequeno")</f>
        <v>Pequeno</v>
      </c>
      <c r="D3273" s="3">
        <v>44237</v>
      </c>
      <c r="E3273" s="1">
        <v>1</v>
      </c>
      <c r="F3273" s="2" t="str">
        <f ca="1">IFERROR(__xludf.DUMMYFUNCTION("GOOGLETRANSLATE(I3273,""en"",""pt"")"),"Leite")</f>
        <v>Leite</v>
      </c>
      <c r="G3273" s="1" t="s">
        <v>15669</v>
      </c>
      <c r="H3273" s="1" t="s">
        <v>15670</v>
      </c>
      <c r="I3273" s="1" t="str">
        <f ca="1">IFERROR(__xludf.DUMMYFUNCTION("GOOGLETRANSLATE(O3273,""en"",""pt"")"),"1")</f>
        <v>1</v>
      </c>
      <c r="J3273" s="1" t="str">
        <f ca="1">IFERROR(__xludf.DUMMYFUNCTION("GOOGLETRANSLATE(Q3273,""en"",""pt"")"),"Pacote de polietileno")</f>
        <v>Pacote de polietileno</v>
      </c>
      <c r="K3273" s="3">
        <v>44213</v>
      </c>
      <c r="L3273" s="3">
        <v>44214</v>
      </c>
      <c r="M3273" s="1">
        <v>506</v>
      </c>
      <c r="N3273" s="1" t="s">
        <v>1223</v>
      </c>
      <c r="O3273" s="1" t="s">
        <v>15671</v>
      </c>
      <c r="P3273" s="1">
        <v>134</v>
      </c>
      <c r="Q3273" s="1" t="s">
        <v>15672</v>
      </c>
      <c r="R3273">
        <f t="shared" ca="1" si="51"/>
        <v>1</v>
      </c>
      <c r="S3273">
        <f t="shared" ca="1" si="51"/>
        <v>0</v>
      </c>
    </row>
    <row r="3274" spans="1:19" ht="13.2">
      <c r="A3274" s="1" t="s">
        <v>7506</v>
      </c>
      <c r="B3274" s="1">
        <v>39</v>
      </c>
      <c r="C3274" s="1" t="str">
        <f ca="1">IFERROR(__xludf.DUMMYFUNCTION("GOOGLETRANSLATE(D3274,""en"",""pt"")"),"Pequeno")</f>
        <v>Pequeno</v>
      </c>
      <c r="D3274" s="3">
        <v>44300</v>
      </c>
      <c r="E3274" s="1">
        <v>6</v>
      </c>
      <c r="F3274" s="2" t="str">
        <f ca="1">IFERROR(__xludf.DUMMYFUNCTION("GOOGLETRANSLATE(I3274,""en"",""pt"")"),"Coalhada")</f>
        <v>Coalhada</v>
      </c>
      <c r="G3274" s="1" t="s">
        <v>15673</v>
      </c>
      <c r="H3274" s="1" t="s">
        <v>13806</v>
      </c>
      <c r="I3274" s="1" t="str">
        <f ca="1">IFERROR(__xludf.DUMMYFUNCTION("GOOGLETRANSLATE(O3274,""en"",""pt"")"),"6")</f>
        <v>6</v>
      </c>
      <c r="J3274" s="1" t="str">
        <f ca="1">IFERROR(__xludf.DUMMYFUNCTION("GOOGLETRANSLATE(Q3274,""en"",""pt"")"),"Refrigerado")</f>
        <v>Refrigerado</v>
      </c>
      <c r="K3274" s="3">
        <v>44289</v>
      </c>
      <c r="L3274" s="3">
        <v>44295</v>
      </c>
      <c r="M3274" s="1">
        <v>379</v>
      </c>
      <c r="N3274" s="1" t="s">
        <v>15674</v>
      </c>
      <c r="O3274" s="1" t="s">
        <v>15675</v>
      </c>
      <c r="P3274" s="1">
        <v>398</v>
      </c>
      <c r="Q3274" s="1" t="s">
        <v>12534</v>
      </c>
      <c r="R3274">
        <f t="shared" ca="1" si="51"/>
        <v>0</v>
      </c>
      <c r="S3274">
        <f t="shared" ca="1" si="51"/>
        <v>0</v>
      </c>
    </row>
    <row r="3275" spans="1:19" ht="13.2">
      <c r="A3275" s="1" t="s">
        <v>15676</v>
      </c>
      <c r="B3275" s="1">
        <v>88</v>
      </c>
      <c r="C3275" s="1" t="str">
        <f ca="1">IFERROR(__xludf.DUMMYFUNCTION("GOOGLETRANSLATE(D3275,""en"",""pt"")"),"Médio")</f>
        <v>Médio</v>
      </c>
      <c r="D3275" s="3">
        <v>44754</v>
      </c>
      <c r="E3275" s="1">
        <v>5</v>
      </c>
      <c r="F3275" s="2" t="str">
        <f ca="1">IFERROR(__xludf.DUMMYFUNCTION("GOOGLETRANSLATE(I3275,""en"",""pt"")"),"Sorvete")</f>
        <v>Sorvete</v>
      </c>
      <c r="G3275" s="1" t="s">
        <v>15677</v>
      </c>
      <c r="H3275" s="1" t="s">
        <v>2954</v>
      </c>
      <c r="I3275" s="1" t="str">
        <f ca="1">IFERROR(__xludf.DUMMYFUNCTION("GOOGLETRANSLATE(O3275,""en"",""pt"")"),"30")</f>
        <v>30</v>
      </c>
      <c r="J3275" s="1" t="str">
        <f ca="1">IFERROR(__xludf.DUMMYFUNCTION("GOOGLETRANSLATE(Q3275,""en"",""pt"")"),"Congeladas")</f>
        <v>Congeladas</v>
      </c>
      <c r="K3275" s="3">
        <v>44753</v>
      </c>
      <c r="L3275" s="3">
        <v>44783</v>
      </c>
      <c r="M3275" s="1">
        <v>128</v>
      </c>
      <c r="N3275" s="4">
        <v>45489</v>
      </c>
      <c r="O3275" s="5">
        <v>86716</v>
      </c>
      <c r="P3275" s="1">
        <v>36</v>
      </c>
      <c r="Q3275" s="1" t="s">
        <v>15678</v>
      </c>
      <c r="R3275">
        <f t="shared" ca="1" si="51"/>
        <v>0</v>
      </c>
      <c r="S3275">
        <f t="shared" ca="1" si="51"/>
        <v>1</v>
      </c>
    </row>
    <row r="3276" spans="1:19" ht="13.2">
      <c r="A3276" s="1" t="s">
        <v>12208</v>
      </c>
      <c r="B3276" s="1">
        <v>61</v>
      </c>
      <c r="C3276" s="1" t="str">
        <f ca="1">IFERROR(__xludf.DUMMYFUNCTION("GOOGLETRANSLATE(D3276,""en"",""pt"")"),"Pequeno")</f>
        <v>Pequeno</v>
      </c>
      <c r="D3276" s="3">
        <v>43821</v>
      </c>
      <c r="E3276" s="1">
        <v>3</v>
      </c>
      <c r="F3276" s="2" t="str">
        <f ca="1">IFERROR(__xludf.DUMMYFUNCTION("GOOGLETRANSLATE(I3276,""en"",""pt"")"),"Queijo")</f>
        <v>Queijo</v>
      </c>
      <c r="G3276" s="1" t="s">
        <v>15679</v>
      </c>
      <c r="H3276" s="1" t="s">
        <v>15680</v>
      </c>
      <c r="I3276" s="1" t="str">
        <f ca="1">IFERROR(__xludf.DUMMYFUNCTION("GOOGLETRANSLATE(O3276,""en"",""pt"")"),"33")</f>
        <v>33</v>
      </c>
      <c r="J3276" s="1" t="str">
        <f ca="1">IFERROR(__xludf.DUMMYFUNCTION("GOOGLETRANSLATE(Q3276,""en"",""pt"")"),"Congeladas")</f>
        <v>Congeladas</v>
      </c>
      <c r="K3276" s="3">
        <v>43767</v>
      </c>
      <c r="L3276" s="3">
        <v>43800</v>
      </c>
      <c r="M3276" s="1">
        <v>164</v>
      </c>
      <c r="N3276" s="1" t="s">
        <v>958</v>
      </c>
      <c r="O3276" s="7">
        <v>1798547</v>
      </c>
      <c r="P3276" s="1">
        <v>116</v>
      </c>
      <c r="Q3276" s="1" t="s">
        <v>225</v>
      </c>
      <c r="R3276">
        <f t="shared" ca="1" si="51"/>
        <v>0</v>
      </c>
      <c r="S3276">
        <f t="shared" ca="1" si="51"/>
        <v>1</v>
      </c>
    </row>
    <row r="3277" spans="1:19" ht="13.2">
      <c r="A3277" s="1" t="s">
        <v>15682</v>
      </c>
      <c r="B3277" s="1">
        <v>43</v>
      </c>
      <c r="C3277" s="1" t="str">
        <f ca="1">IFERROR(__xludf.DUMMYFUNCTION("GOOGLETRANSLATE(D3277,""en"",""pt"")"),"Médio")</f>
        <v>Médio</v>
      </c>
      <c r="D3277" s="3">
        <v>43926</v>
      </c>
      <c r="E3277" s="1">
        <v>2</v>
      </c>
      <c r="F3277" s="2" t="str">
        <f ca="1">IFERROR(__xludf.DUMMYFUNCTION("GOOGLETRANSLATE(I3277,""en"",""pt"")"),"Manteiga")</f>
        <v>Manteiga</v>
      </c>
      <c r="G3277" s="1" t="s">
        <v>15683</v>
      </c>
      <c r="H3277" s="1" t="s">
        <v>330</v>
      </c>
      <c r="I3277" s="1" t="str">
        <f ca="1">IFERROR(__xludf.DUMMYFUNCTION("GOOGLETRANSLATE(O3277,""en"",""pt"")"),"40")</f>
        <v>40</v>
      </c>
      <c r="J3277" s="1" t="str">
        <f ca="1">IFERROR(__xludf.DUMMYFUNCTION("GOOGLETRANSLATE(Q3277,""en"",""pt"")"),"Congeladas")</f>
        <v>Congeladas</v>
      </c>
      <c r="K3277" s="3">
        <v>43876</v>
      </c>
      <c r="L3277" s="3">
        <v>43916</v>
      </c>
      <c r="M3277" s="1">
        <v>233</v>
      </c>
      <c r="N3277" s="1" t="s">
        <v>11267</v>
      </c>
      <c r="O3277" s="1" t="s">
        <v>15684</v>
      </c>
      <c r="P3277" s="1">
        <v>136</v>
      </c>
      <c r="Q3277" s="1" t="s">
        <v>15685</v>
      </c>
      <c r="R3277">
        <f t="shared" ca="1" si="51"/>
        <v>1</v>
      </c>
      <c r="S3277">
        <f t="shared" ca="1" si="51"/>
        <v>0</v>
      </c>
    </row>
    <row r="3278" spans="1:19" ht="13.2">
      <c r="A3278" s="1" t="s">
        <v>15686</v>
      </c>
      <c r="B3278" s="1">
        <v>99</v>
      </c>
      <c r="C3278" s="1" t="str">
        <f ca="1">IFERROR(__xludf.DUMMYFUNCTION("GOOGLETRANSLATE(D3278,""en"",""pt"")"),"Médio")</f>
        <v>Médio</v>
      </c>
      <c r="D3278" s="3">
        <v>44850</v>
      </c>
      <c r="E3278" s="1">
        <v>2</v>
      </c>
      <c r="F3278" s="2" t="str">
        <f ca="1">IFERROR(__xludf.DUMMYFUNCTION("GOOGLETRANSLATE(I3278,""en"",""pt"")"),"Manteiga")</f>
        <v>Manteiga</v>
      </c>
      <c r="G3278" s="1" t="s">
        <v>15687</v>
      </c>
      <c r="H3278" s="1" t="s">
        <v>15688</v>
      </c>
      <c r="I3278" s="1" t="str">
        <f ca="1">IFERROR(__xludf.DUMMYFUNCTION("GOOGLETRANSLATE(O3278,""en"",""pt"")"),"36")</f>
        <v>36</v>
      </c>
      <c r="J3278" s="1" t="str">
        <f ca="1">IFERROR(__xludf.DUMMYFUNCTION("GOOGLETRANSLATE(Q3278,""en"",""pt"")"),"Refrigerado")</f>
        <v>Refrigerado</v>
      </c>
      <c r="K3278" s="3">
        <v>44830</v>
      </c>
      <c r="L3278" s="3">
        <v>44866</v>
      </c>
      <c r="M3278" s="1">
        <v>73</v>
      </c>
      <c r="N3278" s="1" t="s">
        <v>15689</v>
      </c>
      <c r="O3278" s="1" t="s">
        <v>15690</v>
      </c>
      <c r="P3278" s="1">
        <v>196</v>
      </c>
      <c r="Q3278" s="1" t="s">
        <v>15692</v>
      </c>
      <c r="R3278">
        <f t="shared" ca="1" si="51"/>
        <v>1</v>
      </c>
      <c r="S3278">
        <f t="shared" ca="1" si="51"/>
        <v>0</v>
      </c>
    </row>
    <row r="3279" spans="1:19" ht="13.2">
      <c r="A3279" s="1" t="s">
        <v>15693</v>
      </c>
      <c r="B3279" s="1">
        <v>69</v>
      </c>
      <c r="C3279" s="1" t="str">
        <f ca="1">IFERROR(__xludf.DUMMYFUNCTION("GOOGLETRANSLATE(D3279,""en"",""pt"")"),"Pequeno")</f>
        <v>Pequeno</v>
      </c>
      <c r="D3279" s="3">
        <v>44527</v>
      </c>
      <c r="E3279" s="1">
        <v>3</v>
      </c>
      <c r="F3279" s="2" t="str">
        <f ca="1">IFERROR(__xludf.DUMMYFUNCTION("GOOGLETRANSLATE(I3279,""en"",""pt"")"),"Queijo")</f>
        <v>Queijo</v>
      </c>
      <c r="G3279" s="1" t="s">
        <v>15694</v>
      </c>
      <c r="H3279" s="1" t="s">
        <v>6585</v>
      </c>
      <c r="I3279" s="1" t="str">
        <f ca="1">IFERROR(__xludf.DUMMYFUNCTION("GOOGLETRANSLATE(O3279,""en"",""pt"")"),"43")</f>
        <v>43</v>
      </c>
      <c r="J3279" s="1" t="str">
        <f ca="1">IFERROR(__xludf.DUMMYFUNCTION("GOOGLETRANSLATE(Q3279,""en"",""pt"")"),"Refrigerado")</f>
        <v>Refrigerado</v>
      </c>
      <c r="K3279" s="3">
        <v>44509</v>
      </c>
      <c r="L3279" s="3">
        <v>44552</v>
      </c>
      <c r="M3279" s="1">
        <v>278</v>
      </c>
      <c r="N3279" s="1" t="s">
        <v>15695</v>
      </c>
      <c r="O3279" s="1" t="s">
        <v>15696</v>
      </c>
      <c r="P3279" s="1">
        <v>17</v>
      </c>
      <c r="Q3279" s="1" t="s">
        <v>5324</v>
      </c>
      <c r="R3279">
        <f t="shared" ca="1" si="51"/>
        <v>1</v>
      </c>
      <c r="S3279">
        <f t="shared" ca="1" si="51"/>
        <v>0</v>
      </c>
    </row>
    <row r="3280" spans="1:19" ht="13.2">
      <c r="A3280" s="1" t="s">
        <v>9014</v>
      </c>
      <c r="B3280" s="1">
        <v>29</v>
      </c>
      <c r="C3280" s="1" t="str">
        <f ca="1">IFERROR(__xludf.DUMMYFUNCTION("GOOGLETRANSLATE(D3280,""en"",""pt"")"),"Pequeno")</f>
        <v>Pequeno</v>
      </c>
      <c r="D3280" s="3">
        <v>44558</v>
      </c>
      <c r="E3280" s="1">
        <v>6</v>
      </c>
      <c r="F3280" s="2" t="str">
        <f ca="1">IFERROR(__xludf.DUMMYFUNCTION("GOOGLETRANSLATE(I3280,""en"",""pt"")"),"Coalhada")</f>
        <v>Coalhada</v>
      </c>
      <c r="G3280" s="1" t="s">
        <v>15697</v>
      </c>
      <c r="H3280" s="1" t="s">
        <v>15698</v>
      </c>
      <c r="I3280" s="1" t="str">
        <f ca="1">IFERROR(__xludf.DUMMYFUNCTION("GOOGLETRANSLATE(O3280,""en"",""pt"")"),"6")</f>
        <v>6</v>
      </c>
      <c r="J3280" s="1" t="str">
        <f ca="1">IFERROR(__xludf.DUMMYFUNCTION("GOOGLETRANSLATE(Q3280,""en"",""pt"")"),"Refrigerado")</f>
        <v>Refrigerado</v>
      </c>
      <c r="K3280" s="3">
        <v>44509</v>
      </c>
      <c r="L3280" s="3">
        <v>44515</v>
      </c>
      <c r="M3280" s="1">
        <v>325</v>
      </c>
      <c r="N3280" s="1" t="s">
        <v>9664</v>
      </c>
      <c r="O3280" s="1" t="s">
        <v>15699</v>
      </c>
      <c r="P3280" s="1">
        <v>97</v>
      </c>
      <c r="Q3280" s="1" t="s">
        <v>14945</v>
      </c>
      <c r="R3280">
        <f t="shared" ca="1" si="51"/>
        <v>1</v>
      </c>
      <c r="S3280">
        <f t="shared" ca="1" si="51"/>
        <v>0</v>
      </c>
    </row>
    <row r="3281" spans="1:19" ht="13.2">
      <c r="A3281" s="1" t="s">
        <v>509</v>
      </c>
      <c r="B3281" s="1">
        <v>64</v>
      </c>
      <c r="C3281" s="1" t="str">
        <f ca="1">IFERROR(__xludf.DUMMYFUNCTION("GOOGLETRANSLATE(D3281,""en"",""pt"")"),"Grande")</f>
        <v>Grande</v>
      </c>
      <c r="D3281" s="3">
        <v>44635</v>
      </c>
      <c r="E3281" s="1">
        <v>1</v>
      </c>
      <c r="F3281" s="2" t="str">
        <f ca="1">IFERROR(__xludf.DUMMYFUNCTION("GOOGLETRANSLATE(I3281,""en"",""pt"")"),"Leite")</f>
        <v>Leite</v>
      </c>
      <c r="G3281" s="1" t="s">
        <v>5080</v>
      </c>
      <c r="H3281" s="1" t="s">
        <v>8484</v>
      </c>
      <c r="I3281" s="1" t="str">
        <f ca="1">IFERROR(__xludf.DUMMYFUNCTION("GOOGLETRANSLATE(O3281,""en"",""pt"")"),"1")</f>
        <v>1</v>
      </c>
      <c r="J3281" s="1" t="str">
        <f ca="1">IFERROR(__xludf.DUMMYFUNCTION("GOOGLETRANSLATE(Q3281,""en"",""pt"")"),"Pacote de polietileno")</f>
        <v>Pacote de polietileno</v>
      </c>
      <c r="K3281" s="3">
        <v>44585</v>
      </c>
      <c r="L3281" s="3">
        <v>44586</v>
      </c>
      <c r="M3281" s="1">
        <v>9</v>
      </c>
      <c r="N3281" s="1" t="s">
        <v>3453</v>
      </c>
      <c r="O3281" s="1" t="s">
        <v>15700</v>
      </c>
      <c r="P3281" s="1">
        <v>304</v>
      </c>
      <c r="Q3281" s="1" t="s">
        <v>15701</v>
      </c>
      <c r="R3281">
        <f t="shared" ca="1" si="51"/>
        <v>0</v>
      </c>
      <c r="S3281">
        <f t="shared" ca="1" si="51"/>
        <v>0</v>
      </c>
    </row>
    <row r="3282" spans="1:19" ht="13.2">
      <c r="A3282" s="1" t="s">
        <v>15702</v>
      </c>
      <c r="B3282" s="1">
        <v>62</v>
      </c>
      <c r="C3282" s="1" t="str">
        <f ca="1">IFERROR(__xludf.DUMMYFUNCTION("GOOGLETRANSLATE(D3282,""en"",""pt"")"),"Pequeno")</f>
        <v>Pequeno</v>
      </c>
      <c r="D3282" s="3">
        <v>44820</v>
      </c>
      <c r="E3282" s="1">
        <v>1</v>
      </c>
      <c r="F3282" s="2" t="str">
        <f ca="1">IFERROR(__xludf.DUMMYFUNCTION("GOOGLETRANSLATE(I3282,""en"",""pt"")"),"Leite")</f>
        <v>Leite</v>
      </c>
      <c r="G3282" s="1" t="s">
        <v>15703</v>
      </c>
      <c r="H3282" s="1" t="s">
        <v>10006</v>
      </c>
      <c r="I3282" s="1" t="str">
        <f ca="1">IFERROR(__xludf.DUMMYFUNCTION("GOOGLETRANSLATE(O3282,""en"",""pt"")"),"2")</f>
        <v>2</v>
      </c>
      <c r="J3282" s="1" t="str">
        <f ca="1">IFERROR(__xludf.DUMMYFUNCTION("GOOGLETRANSLATE(Q3282,""en"",""pt"")"),"Pacote de polietileno")</f>
        <v>Pacote de polietileno</v>
      </c>
      <c r="K3282" s="3">
        <v>44782</v>
      </c>
      <c r="L3282" s="3">
        <v>44784</v>
      </c>
      <c r="M3282" s="1">
        <v>77</v>
      </c>
      <c r="N3282" s="1" t="s">
        <v>8048</v>
      </c>
      <c r="O3282" s="1" t="s">
        <v>15704</v>
      </c>
      <c r="P3282" s="1">
        <v>649</v>
      </c>
      <c r="Q3282" s="1" t="s">
        <v>15705</v>
      </c>
      <c r="R3282">
        <f t="shared" ca="1" si="51"/>
        <v>1</v>
      </c>
      <c r="S3282">
        <f t="shared" ca="1" si="51"/>
        <v>1</v>
      </c>
    </row>
    <row r="3283" spans="1:19" ht="13.2">
      <c r="A3283" s="1" t="s">
        <v>15706</v>
      </c>
      <c r="B3283" s="1">
        <v>68</v>
      </c>
      <c r="C3283" s="1" t="str">
        <f ca="1">IFERROR(__xludf.DUMMYFUNCTION("GOOGLETRANSLATE(D3283,""en"",""pt"")"),"Médio")</f>
        <v>Médio</v>
      </c>
      <c r="D3283" s="3">
        <v>43808</v>
      </c>
      <c r="E3283" s="1">
        <v>9</v>
      </c>
      <c r="F3283" s="2" t="str">
        <f ca="1">IFERROR(__xludf.DUMMYFUNCTION("GOOGLETRANSLATE(I3283,""en"",""pt"")"),"Painel")</f>
        <v>Painel</v>
      </c>
      <c r="G3283" s="1" t="s">
        <v>15707</v>
      </c>
      <c r="H3283" s="1" t="s">
        <v>14185</v>
      </c>
      <c r="I3283" s="1" t="str">
        <f ca="1">IFERROR(__xludf.DUMMYFUNCTION("GOOGLETRANSLATE(O3283,""en"",""pt"")"),"8")</f>
        <v>8</v>
      </c>
      <c r="J3283" s="1" t="str">
        <f ca="1">IFERROR(__xludf.DUMMYFUNCTION("GOOGLETRANSLATE(Q3283,""en"",""pt"")"),"Refrigerado")</f>
        <v>Refrigerado</v>
      </c>
      <c r="K3283" s="3">
        <v>43764</v>
      </c>
      <c r="L3283" s="3">
        <v>43772</v>
      </c>
      <c r="M3283" s="1">
        <v>137</v>
      </c>
      <c r="N3283" s="1" t="s">
        <v>10625</v>
      </c>
      <c r="O3283" s="1" t="s">
        <v>15708</v>
      </c>
      <c r="P3283" s="1">
        <v>156</v>
      </c>
      <c r="Q3283" s="1" t="s">
        <v>5251</v>
      </c>
      <c r="R3283">
        <f t="shared" ca="1" si="51"/>
        <v>0</v>
      </c>
      <c r="S3283">
        <f t="shared" ca="1" si="51"/>
        <v>1</v>
      </c>
    </row>
    <row r="3284" spans="1:19" ht="13.2">
      <c r="A3284" s="1" t="s">
        <v>15709</v>
      </c>
      <c r="B3284" s="1">
        <v>44</v>
      </c>
      <c r="C3284" s="1" t="str">
        <f ca="1">IFERROR(__xludf.DUMMYFUNCTION("GOOGLETRANSLATE(D3284,""en"",""pt"")"),"Grande")</f>
        <v>Grande</v>
      </c>
      <c r="D3284" s="3">
        <v>43944</v>
      </c>
      <c r="E3284" s="1">
        <v>6</v>
      </c>
      <c r="F3284" s="2" t="str">
        <f ca="1">IFERROR(__xludf.DUMMYFUNCTION("GOOGLETRANSLATE(I3284,""en"",""pt"")"),"Coalhada")</f>
        <v>Coalhada</v>
      </c>
      <c r="G3284" s="1" t="s">
        <v>15710</v>
      </c>
      <c r="H3284" s="1" t="s">
        <v>12602</v>
      </c>
      <c r="I3284" s="1" t="str">
        <f ca="1">IFERROR(__xludf.DUMMYFUNCTION("GOOGLETRANSLATE(O3284,""en"",""pt"")"),"7")</f>
        <v>7</v>
      </c>
      <c r="J3284" s="1" t="str">
        <f ca="1">IFERROR(__xludf.DUMMYFUNCTION("GOOGLETRANSLATE(Q3284,""en"",""pt"")"),"Refrigerado")</f>
        <v>Refrigerado</v>
      </c>
      <c r="K3284" s="3">
        <v>43918</v>
      </c>
      <c r="L3284" s="3">
        <v>43925</v>
      </c>
      <c r="M3284" s="1">
        <v>203</v>
      </c>
      <c r="N3284" s="1" t="s">
        <v>11537</v>
      </c>
      <c r="O3284" s="1" t="s">
        <v>15711</v>
      </c>
      <c r="P3284" s="1">
        <v>257</v>
      </c>
      <c r="Q3284" s="1" t="s">
        <v>15712</v>
      </c>
      <c r="R3284">
        <f t="shared" ca="1" si="51"/>
        <v>0</v>
      </c>
      <c r="S3284">
        <f t="shared" ca="1" si="51"/>
        <v>0</v>
      </c>
    </row>
    <row r="3285" spans="1:19" ht="13.2">
      <c r="A3285" s="1" t="s">
        <v>15713</v>
      </c>
      <c r="B3285" s="1">
        <v>57</v>
      </c>
      <c r="C3285" s="1" t="str">
        <f ca="1">IFERROR(__xludf.DUMMYFUNCTION("GOOGLETRANSLATE(D3285,""en"",""pt"")"),"Pequeno")</f>
        <v>Pequeno</v>
      </c>
      <c r="D3285" s="3">
        <v>43483</v>
      </c>
      <c r="E3285" s="1">
        <v>7</v>
      </c>
      <c r="F3285" s="2" t="str">
        <f ca="1">IFERROR(__xludf.DUMMYFUNCTION("GOOGLETRANSLATE(I3285,""en"",""pt"")"),"Lassi")</f>
        <v>Lassi</v>
      </c>
      <c r="G3285" s="1" t="s">
        <v>1174</v>
      </c>
      <c r="H3285" s="1" t="s">
        <v>11618</v>
      </c>
      <c r="I3285" s="1" t="str">
        <f ca="1">IFERROR(__xludf.DUMMYFUNCTION("GOOGLETRANSLATE(O3285,""en"",""pt"")"),"14")</f>
        <v>14</v>
      </c>
      <c r="J3285" s="1" t="str">
        <f ca="1">IFERROR(__xludf.DUMMYFUNCTION("GOOGLETRANSLATE(Q3285,""en"",""pt"")"),"Refrigerado")</f>
        <v>Refrigerado</v>
      </c>
      <c r="K3285" s="3">
        <v>43430</v>
      </c>
      <c r="L3285" s="3">
        <v>43444</v>
      </c>
      <c r="M3285" s="1">
        <v>10</v>
      </c>
      <c r="N3285" s="1" t="s">
        <v>5522</v>
      </c>
      <c r="O3285" s="1" t="s">
        <v>15714</v>
      </c>
      <c r="P3285" s="1">
        <v>24</v>
      </c>
      <c r="Q3285" s="1" t="s">
        <v>13779</v>
      </c>
      <c r="R3285">
        <f t="shared" ca="1" si="51"/>
        <v>1</v>
      </c>
      <c r="S3285">
        <f t="shared" ca="1" si="51"/>
        <v>0</v>
      </c>
    </row>
    <row r="3286" spans="1:19" ht="13.2">
      <c r="A3286" s="1" t="s">
        <v>15716</v>
      </c>
      <c r="B3286" s="1">
        <v>90</v>
      </c>
      <c r="C3286" s="1" t="str">
        <f ca="1">IFERROR(__xludf.DUMMYFUNCTION("GOOGLETRANSLATE(D3286,""en"",""pt"")"),"Grande")</f>
        <v>Grande</v>
      </c>
      <c r="D3286" s="3">
        <v>43497</v>
      </c>
      <c r="E3286" s="1">
        <v>9</v>
      </c>
      <c r="F3286" s="2" t="str">
        <f ca="1">IFERROR(__xludf.DUMMYFUNCTION("GOOGLETRANSLATE(I3286,""en"",""pt"")"),"Painel")</f>
        <v>Painel</v>
      </c>
      <c r="G3286" s="1" t="s">
        <v>15717</v>
      </c>
      <c r="H3286" s="1" t="s">
        <v>3306</v>
      </c>
      <c r="I3286" s="1" t="str">
        <f ca="1">IFERROR(__xludf.DUMMYFUNCTION("GOOGLETRANSLATE(O3286,""en"",""pt"")"),"8")</f>
        <v>8</v>
      </c>
      <c r="J3286" s="1" t="str">
        <f ca="1">IFERROR(__xludf.DUMMYFUNCTION("GOOGLETRANSLATE(Q3286,""en"",""pt"")"),"Refrigerado")</f>
        <v>Refrigerado</v>
      </c>
      <c r="K3286" s="3">
        <v>43463</v>
      </c>
      <c r="L3286" s="3">
        <v>43471</v>
      </c>
      <c r="M3286" s="1">
        <v>192</v>
      </c>
      <c r="N3286" s="1" t="s">
        <v>7604</v>
      </c>
      <c r="O3286" s="1" t="s">
        <v>15718</v>
      </c>
      <c r="P3286" s="1">
        <v>330</v>
      </c>
      <c r="Q3286" s="1" t="s">
        <v>15719</v>
      </c>
      <c r="R3286">
        <f t="shared" ca="1" si="51"/>
        <v>1</v>
      </c>
      <c r="S3286">
        <f t="shared" ca="1" si="51"/>
        <v>1</v>
      </c>
    </row>
    <row r="3287" spans="1:19" ht="13.2">
      <c r="A3287" s="1" t="s">
        <v>15720</v>
      </c>
      <c r="B3287" s="1">
        <v>16</v>
      </c>
      <c r="C3287" s="1" t="str">
        <f ca="1">IFERROR(__xludf.DUMMYFUNCTION("GOOGLETRANSLATE(D3287,""en"",""pt"")"),"Médio")</f>
        <v>Médio</v>
      </c>
      <c r="D3287" s="3">
        <v>44618</v>
      </c>
      <c r="E3287" s="1">
        <v>3</v>
      </c>
      <c r="F3287" s="2" t="str">
        <f ca="1">IFERROR(__xludf.DUMMYFUNCTION("GOOGLETRANSLATE(I3287,""en"",""pt"")"),"Queijo")</f>
        <v>Queijo</v>
      </c>
      <c r="G3287" s="1" t="s">
        <v>15721</v>
      </c>
      <c r="H3287" s="1" t="s">
        <v>11388</v>
      </c>
      <c r="I3287" s="1" t="str">
        <f ca="1">IFERROR(__xludf.DUMMYFUNCTION("GOOGLETRANSLATE(O3287,""en"",""pt"")"),"74")</f>
        <v>74</v>
      </c>
      <c r="J3287" s="1" t="str">
        <f ca="1">IFERROR(__xludf.DUMMYFUNCTION("GOOGLETRANSLATE(Q3287,""en"",""pt"")"),"Refrigerado")</f>
        <v>Refrigerado</v>
      </c>
      <c r="K3287" s="3">
        <v>44579</v>
      </c>
      <c r="L3287" s="3">
        <v>44653</v>
      </c>
      <c r="M3287" s="1">
        <v>106</v>
      </c>
      <c r="N3287" s="1" t="s">
        <v>4675</v>
      </c>
      <c r="O3287" s="1" t="s">
        <v>15722</v>
      </c>
      <c r="P3287" s="1">
        <v>121</v>
      </c>
      <c r="Q3287" s="1" t="s">
        <v>15723</v>
      </c>
      <c r="R3287">
        <f t="shared" ca="1" si="51"/>
        <v>1</v>
      </c>
      <c r="S3287">
        <f t="shared" ca="1" si="51"/>
        <v>0</v>
      </c>
    </row>
    <row r="3288" spans="1:19" ht="13.2">
      <c r="A3288" s="1" t="s">
        <v>15724</v>
      </c>
      <c r="B3288" s="1">
        <v>90</v>
      </c>
      <c r="C3288" s="1" t="str">
        <f ca="1">IFERROR(__xludf.DUMMYFUNCTION("GOOGLETRANSLATE(D3288,""en"",""pt"")"),"Grande")</f>
        <v>Grande</v>
      </c>
      <c r="D3288" s="3">
        <v>44218</v>
      </c>
      <c r="E3288" s="1">
        <v>6</v>
      </c>
      <c r="F3288" s="2" t="str">
        <f ca="1">IFERROR(__xludf.DUMMYFUNCTION("GOOGLETRANSLATE(I3288,""en"",""pt"")"),"Coalhada")</f>
        <v>Coalhada</v>
      </c>
      <c r="G3288" s="1" t="s">
        <v>15725</v>
      </c>
      <c r="H3288" s="1" t="s">
        <v>2770</v>
      </c>
      <c r="I3288" s="1" t="str">
        <f ca="1">IFERROR(__xludf.DUMMYFUNCTION("GOOGLETRANSLATE(O3288,""en"",""pt"")"),"6")</f>
        <v>6</v>
      </c>
      <c r="J3288" s="1" t="str">
        <f ca="1">IFERROR(__xludf.DUMMYFUNCTION("GOOGLETRANSLATE(Q3288,""en"",""pt"")"),"Refrigerado")</f>
        <v>Refrigerado</v>
      </c>
      <c r="K3288" s="3">
        <v>44184</v>
      </c>
      <c r="L3288" s="3">
        <v>44190</v>
      </c>
      <c r="M3288" s="1">
        <v>145</v>
      </c>
      <c r="N3288" s="1" t="s">
        <v>15726</v>
      </c>
      <c r="O3288" s="1" t="s">
        <v>15727</v>
      </c>
      <c r="P3288" s="1">
        <v>278</v>
      </c>
      <c r="Q3288" s="1" t="s">
        <v>15728</v>
      </c>
      <c r="R3288">
        <f t="shared" ca="1" si="51"/>
        <v>0</v>
      </c>
      <c r="S3288">
        <f t="shared" ca="1" si="51"/>
        <v>0</v>
      </c>
    </row>
    <row r="3289" spans="1:19" ht="13.2">
      <c r="A3289" s="1" t="s">
        <v>15729</v>
      </c>
      <c r="B3289" s="1">
        <v>75</v>
      </c>
      <c r="C3289" s="1" t="str">
        <f ca="1">IFERROR(__xludf.DUMMYFUNCTION("GOOGLETRANSLATE(D3289,""en"",""pt"")"),"Médio")</f>
        <v>Médio</v>
      </c>
      <c r="D3289" s="3">
        <v>44556</v>
      </c>
      <c r="E3289" s="1">
        <v>3</v>
      </c>
      <c r="F3289" s="2" t="str">
        <f ca="1">IFERROR(__xludf.DUMMYFUNCTION("GOOGLETRANSLATE(I3289,""en"",""pt"")"),"Queijo")</f>
        <v>Queijo</v>
      </c>
      <c r="G3289" s="1" t="s">
        <v>15730</v>
      </c>
      <c r="H3289" s="1" t="s">
        <v>11193</v>
      </c>
      <c r="I3289" s="1" t="str">
        <f ca="1">IFERROR(__xludf.DUMMYFUNCTION("GOOGLETRANSLATE(O3289,""en"",""pt"")"),"38")</f>
        <v>38</v>
      </c>
      <c r="J3289" s="1" t="str">
        <f ca="1">IFERROR(__xludf.DUMMYFUNCTION("GOOGLETRANSLATE(Q3289,""en"",""pt"")"),"Congeladas")</f>
        <v>Congeladas</v>
      </c>
      <c r="K3289" s="3">
        <v>44542</v>
      </c>
      <c r="L3289" s="3">
        <v>44580</v>
      </c>
      <c r="M3289" s="1">
        <v>76</v>
      </c>
      <c r="N3289" s="1" t="s">
        <v>6870</v>
      </c>
      <c r="O3289" s="5" t="s">
        <v>15731</v>
      </c>
      <c r="P3289" s="1">
        <v>232</v>
      </c>
      <c r="Q3289" s="1" t="s">
        <v>15732</v>
      </c>
      <c r="R3289">
        <f t="shared" ca="1" si="51"/>
        <v>0</v>
      </c>
      <c r="S3289">
        <f t="shared" ca="1" si="51"/>
        <v>0</v>
      </c>
    </row>
    <row r="3290" spans="1:19" ht="13.2">
      <c r="A3290" s="1" t="s">
        <v>15733</v>
      </c>
      <c r="B3290" s="1">
        <v>13</v>
      </c>
      <c r="C3290" s="1" t="str">
        <f ca="1">IFERROR(__xludf.DUMMYFUNCTION("GOOGLETRANSLATE(D3290,""en"",""pt"")"),"Médio")</f>
        <v>Médio</v>
      </c>
      <c r="D3290" s="3">
        <v>44562</v>
      </c>
      <c r="E3290" s="1">
        <v>7</v>
      </c>
      <c r="F3290" s="2" t="str">
        <f ca="1">IFERROR(__xludf.DUMMYFUNCTION("GOOGLETRANSLATE(I3290,""en"",""pt"")"),"Lassi")</f>
        <v>Lassi</v>
      </c>
      <c r="G3290" s="1" t="s">
        <v>15734</v>
      </c>
      <c r="H3290" s="1" t="s">
        <v>15735</v>
      </c>
      <c r="I3290" s="1" t="str">
        <f ca="1">IFERROR(__xludf.DUMMYFUNCTION("GOOGLETRANSLATE(O3290,""en"",""pt"")"),"17")</f>
        <v>17</v>
      </c>
      <c r="J3290" s="1" t="str">
        <f ca="1">IFERROR(__xludf.DUMMYFUNCTION("GOOGLETRANSLATE(Q3290,""en"",""pt"")"),"Refrigerado")</f>
        <v>Refrigerado</v>
      </c>
      <c r="K3290" s="3">
        <v>44528</v>
      </c>
      <c r="L3290" s="3">
        <v>44545</v>
      </c>
      <c r="M3290" s="1">
        <v>62</v>
      </c>
      <c r="N3290" s="1" t="s">
        <v>4921</v>
      </c>
      <c r="O3290" s="7">
        <v>307202</v>
      </c>
      <c r="P3290" s="1">
        <v>14</v>
      </c>
      <c r="Q3290" s="1" t="s">
        <v>15736</v>
      </c>
      <c r="R3290">
        <f t="shared" ca="1" si="51"/>
        <v>0</v>
      </c>
      <c r="S3290">
        <f t="shared" ca="1" si="51"/>
        <v>0</v>
      </c>
    </row>
    <row r="3291" spans="1:19" ht="13.2">
      <c r="A3291" s="1" t="s">
        <v>15737</v>
      </c>
      <c r="B3291" s="1">
        <v>94</v>
      </c>
      <c r="C3291" s="1" t="str">
        <f ca="1">IFERROR(__xludf.DUMMYFUNCTION("GOOGLETRANSLATE(D3291,""en"",""pt"")"),"Grande")</f>
        <v>Grande</v>
      </c>
      <c r="D3291" s="3">
        <v>44392</v>
      </c>
      <c r="E3291" s="1">
        <v>1</v>
      </c>
      <c r="F3291" s="2" t="str">
        <f ca="1">IFERROR(__xludf.DUMMYFUNCTION("GOOGLETRANSLATE(I3291,""en"",""pt"")"),"Leite")</f>
        <v>Leite</v>
      </c>
      <c r="G3291" s="1" t="s">
        <v>1464</v>
      </c>
      <c r="H3291" s="1" t="s">
        <v>2093</v>
      </c>
      <c r="I3291" s="1" t="str">
        <f ca="1">IFERROR(__xludf.DUMMYFUNCTION("GOOGLETRANSLATE(O3291,""en"",""pt"")"),"27")</f>
        <v>27</v>
      </c>
      <c r="J3291" s="1" t="str">
        <f ca="1">IFERROR(__xludf.DUMMYFUNCTION("GOOGLETRANSLATE(Q3291,""en"",""pt"")"),"Pacote Tetra")</f>
        <v>Pacote Tetra</v>
      </c>
      <c r="K3291" s="3">
        <v>44380</v>
      </c>
      <c r="L3291" s="3">
        <v>44407</v>
      </c>
      <c r="M3291" s="1">
        <v>78</v>
      </c>
      <c r="N3291" s="1" t="s">
        <v>15738</v>
      </c>
      <c r="O3291" s="1" t="s">
        <v>15739</v>
      </c>
      <c r="P3291" s="1">
        <v>93</v>
      </c>
      <c r="Q3291" s="1" t="s">
        <v>5779</v>
      </c>
      <c r="R3291">
        <f t="shared" ca="1" si="51"/>
        <v>1</v>
      </c>
      <c r="S3291">
        <f t="shared" ca="1" si="51"/>
        <v>0</v>
      </c>
    </row>
    <row r="3292" spans="1:19" ht="13.2">
      <c r="A3292" s="1" t="s">
        <v>15740</v>
      </c>
      <c r="B3292" s="1">
        <v>58</v>
      </c>
      <c r="C3292" s="1" t="str">
        <f ca="1">IFERROR(__xludf.DUMMYFUNCTION("GOOGLETRANSLATE(D3292,""en"",""pt"")"),"Pequeno")</f>
        <v>Pequeno</v>
      </c>
      <c r="D3292" s="3">
        <v>43946</v>
      </c>
      <c r="E3292" s="1">
        <v>5</v>
      </c>
      <c r="F3292" s="2" t="str">
        <f ca="1">IFERROR(__xludf.DUMMYFUNCTION("GOOGLETRANSLATE(I3292,""en"",""pt"")"),"Sorvete")</f>
        <v>Sorvete</v>
      </c>
      <c r="G3292" s="1" t="s">
        <v>15741</v>
      </c>
      <c r="H3292" s="1" t="s">
        <v>2213</v>
      </c>
      <c r="I3292" s="1" t="str">
        <f ca="1">IFERROR(__xludf.DUMMYFUNCTION("GOOGLETRANSLATE(O3292,""en"",""pt"")"),"24")</f>
        <v>24</v>
      </c>
      <c r="J3292" s="1" t="str">
        <f ca="1">IFERROR(__xludf.DUMMYFUNCTION("GOOGLETRANSLATE(Q3292,""en"",""pt"")"),"Congeladas")</f>
        <v>Congeladas</v>
      </c>
      <c r="K3292" s="3">
        <v>43899</v>
      </c>
      <c r="L3292" s="3">
        <v>43923</v>
      </c>
      <c r="M3292" s="1">
        <v>107</v>
      </c>
      <c r="N3292" s="1" t="s">
        <v>15742</v>
      </c>
      <c r="O3292" s="1" t="s">
        <v>15743</v>
      </c>
      <c r="P3292" s="1">
        <v>32</v>
      </c>
      <c r="Q3292" s="1" t="s">
        <v>8965</v>
      </c>
      <c r="R3292">
        <f t="shared" ca="1" si="51"/>
        <v>1</v>
      </c>
      <c r="S3292">
        <f t="shared" ca="1" si="51"/>
        <v>0</v>
      </c>
    </row>
    <row r="3293" spans="1:19" ht="13.2">
      <c r="A3293" s="1" t="s">
        <v>15744</v>
      </c>
      <c r="B3293" s="1">
        <v>70</v>
      </c>
      <c r="C3293" s="1" t="str">
        <f ca="1">IFERROR(__xludf.DUMMYFUNCTION("GOOGLETRANSLATE(D3293,""en"",""pt"")"),"Médio")</f>
        <v>Médio</v>
      </c>
      <c r="D3293" s="3">
        <v>43858</v>
      </c>
      <c r="E3293" s="1">
        <v>9</v>
      </c>
      <c r="F3293" s="2" t="str">
        <f ca="1">IFERROR(__xludf.DUMMYFUNCTION("GOOGLETRANSLATE(I3293,""en"",""pt"")"),"Painel")</f>
        <v>Painel</v>
      </c>
      <c r="G3293" s="1" t="s">
        <v>15745</v>
      </c>
      <c r="H3293" s="1" t="s">
        <v>15746</v>
      </c>
      <c r="I3293" s="1" t="str">
        <f ca="1">IFERROR(__xludf.DUMMYFUNCTION("GOOGLETRANSLATE(O3293,""en"",""pt"")"),"8")</f>
        <v>8</v>
      </c>
      <c r="J3293" s="1" t="str">
        <f ca="1">IFERROR(__xludf.DUMMYFUNCTION("GOOGLETRANSLATE(Q3293,""en"",""pt"")"),"Refrigerado")</f>
        <v>Refrigerado</v>
      </c>
      <c r="K3293" s="3">
        <v>43817</v>
      </c>
      <c r="L3293" s="3">
        <v>43825</v>
      </c>
      <c r="M3293" s="1">
        <v>379</v>
      </c>
      <c r="N3293" s="1" t="s">
        <v>9755</v>
      </c>
      <c r="O3293" s="1" t="s">
        <v>15747</v>
      </c>
      <c r="P3293" s="1">
        <v>59</v>
      </c>
      <c r="Q3293" s="1" t="s">
        <v>15748</v>
      </c>
      <c r="R3293">
        <f t="shared" ca="1" si="51"/>
        <v>1</v>
      </c>
      <c r="S3293">
        <f t="shared" ca="1" si="51"/>
        <v>0</v>
      </c>
    </row>
    <row r="3294" spans="1:19" ht="13.2">
      <c r="A3294" s="1" t="s">
        <v>15749</v>
      </c>
      <c r="B3294" s="1">
        <v>51</v>
      </c>
      <c r="C3294" s="1" t="str">
        <f ca="1">IFERROR(__xludf.DUMMYFUNCTION("GOOGLETRANSLATE(D3294,""en"",""pt"")"),"Grande")</f>
        <v>Grande</v>
      </c>
      <c r="D3294" s="3">
        <v>44208</v>
      </c>
      <c r="E3294" s="1">
        <v>5</v>
      </c>
      <c r="F3294" s="2" t="str">
        <f ca="1">IFERROR(__xludf.DUMMYFUNCTION("GOOGLETRANSLATE(I3294,""en"",""pt"")"),"Sorvete")</f>
        <v>Sorvete</v>
      </c>
      <c r="G3294" s="1" t="s">
        <v>15750</v>
      </c>
      <c r="H3294" s="1" t="s">
        <v>14570</v>
      </c>
      <c r="I3294" s="1" t="str">
        <f ca="1">IFERROR(__xludf.DUMMYFUNCTION("GOOGLETRANSLATE(O3294,""en"",""pt"")"),"28")</f>
        <v>28</v>
      </c>
      <c r="J3294" s="1" t="str">
        <f ca="1">IFERROR(__xludf.DUMMYFUNCTION("GOOGLETRANSLATE(Q3294,""en"",""pt"")"),"Congeladas")</f>
        <v>Congeladas</v>
      </c>
      <c r="K3294" s="3">
        <v>44189</v>
      </c>
      <c r="L3294" s="3">
        <v>44217</v>
      </c>
      <c r="M3294" s="1">
        <v>54</v>
      </c>
      <c r="N3294" s="1" t="s">
        <v>4421</v>
      </c>
      <c r="O3294" s="1" t="s">
        <v>15751</v>
      </c>
      <c r="P3294" s="1">
        <v>396</v>
      </c>
      <c r="Q3294" s="1" t="s">
        <v>15752</v>
      </c>
      <c r="R3294">
        <f t="shared" ca="1" si="51"/>
        <v>1</v>
      </c>
      <c r="S3294">
        <f t="shared" ca="1" si="51"/>
        <v>1</v>
      </c>
    </row>
    <row r="3295" spans="1:19" ht="13.2">
      <c r="A3295" s="1" t="s">
        <v>15753</v>
      </c>
      <c r="B3295" s="1">
        <v>27</v>
      </c>
      <c r="C3295" s="1" t="str">
        <f ca="1">IFERROR(__xludf.DUMMYFUNCTION("GOOGLETRANSLATE(D3295,""en"",""pt"")"),"Médio")</f>
        <v>Médio</v>
      </c>
      <c r="D3295" s="3">
        <v>44063</v>
      </c>
      <c r="E3295" s="1">
        <v>5</v>
      </c>
      <c r="F3295" s="2" t="str">
        <f ca="1">IFERROR(__xludf.DUMMYFUNCTION("GOOGLETRANSLATE(I3295,""en"",""pt"")"),"Sorvete")</f>
        <v>Sorvete</v>
      </c>
      <c r="G3295" s="1" t="s">
        <v>15754</v>
      </c>
      <c r="H3295" s="1" t="s">
        <v>1287</v>
      </c>
      <c r="I3295" s="1" t="str">
        <f ca="1">IFERROR(__xludf.DUMMYFUNCTION("GOOGLETRANSLATE(O3295,""en"",""pt"")"),"26")</f>
        <v>26</v>
      </c>
      <c r="J3295" s="1" t="str">
        <f ca="1">IFERROR(__xludf.DUMMYFUNCTION("GOOGLETRANSLATE(Q3295,""en"",""pt"")"),"Congeladas")</f>
        <v>Congeladas</v>
      </c>
      <c r="K3295" s="3">
        <v>44023</v>
      </c>
      <c r="L3295" s="3">
        <v>44049</v>
      </c>
      <c r="M3295" s="1">
        <v>241</v>
      </c>
      <c r="N3295" s="1" t="s">
        <v>14390</v>
      </c>
      <c r="O3295" s="1" t="s">
        <v>15755</v>
      </c>
      <c r="P3295" s="1">
        <v>87</v>
      </c>
      <c r="Q3295" s="1" t="s">
        <v>5857</v>
      </c>
      <c r="R3295">
        <f t="shared" ca="1" si="51"/>
        <v>1</v>
      </c>
      <c r="S3295">
        <f t="shared" ca="1" si="51"/>
        <v>0</v>
      </c>
    </row>
    <row r="3296" spans="1:19" ht="13.2">
      <c r="A3296" s="1" t="s">
        <v>5688</v>
      </c>
      <c r="B3296" s="1">
        <v>26</v>
      </c>
      <c r="C3296" s="1" t="str">
        <f ca="1">IFERROR(__xludf.DUMMYFUNCTION("GOOGLETRANSLATE(D3296,""en"",""pt"")"),"Pequeno")</f>
        <v>Pequeno</v>
      </c>
      <c r="D3296" s="3">
        <v>43917</v>
      </c>
      <c r="E3296" s="1">
        <v>10</v>
      </c>
      <c r="F3296" s="2" t="str">
        <f ca="1">IFERROR(__xludf.DUMMYFUNCTION("GOOGLETRANSLATE(I3296,""en"",""pt"")"),"ghee")</f>
        <v>ghee</v>
      </c>
      <c r="G3296" s="1" t="s">
        <v>15756</v>
      </c>
      <c r="H3296" s="1" t="s">
        <v>13417</v>
      </c>
      <c r="I3296" s="1" t="str">
        <f ca="1">IFERROR(__xludf.DUMMYFUNCTION("GOOGLETRANSLATE(O3296,""en"",""pt"")"),"66")</f>
        <v>66</v>
      </c>
      <c r="J3296" s="1" t="str">
        <f ca="1">IFERROR(__xludf.DUMMYFUNCTION("GOOGLETRANSLATE(Q3296,""en"",""pt"")"),"Ambiente")</f>
        <v>Ambiente</v>
      </c>
      <c r="K3296" s="3">
        <v>43865</v>
      </c>
      <c r="L3296" s="3">
        <v>43931</v>
      </c>
      <c r="M3296" s="1">
        <v>157</v>
      </c>
      <c r="N3296" s="1" t="s">
        <v>15757</v>
      </c>
      <c r="O3296" s="1" t="s">
        <v>15758</v>
      </c>
      <c r="P3296" s="1">
        <v>62</v>
      </c>
      <c r="Q3296" s="1" t="s">
        <v>15759</v>
      </c>
      <c r="R3296">
        <f t="shared" ca="1" si="51"/>
        <v>1</v>
      </c>
      <c r="S3296">
        <f t="shared" ca="1" si="51"/>
        <v>0</v>
      </c>
    </row>
    <row r="3297" spans="1:19" ht="13.2">
      <c r="A3297" s="1" t="s">
        <v>15760</v>
      </c>
      <c r="B3297" s="1">
        <v>69</v>
      </c>
      <c r="C3297" s="1" t="str">
        <f ca="1">IFERROR(__xludf.DUMMYFUNCTION("GOOGLETRANSLATE(D3297,""en"",""pt"")"),"Grande")</f>
        <v>Grande</v>
      </c>
      <c r="D3297" s="3">
        <v>44331</v>
      </c>
      <c r="E3297" s="1">
        <v>8</v>
      </c>
      <c r="F3297" s="2" t="str">
        <f ca="1">IFERROR(__xludf.DUMMYFUNCTION("GOOGLETRANSLATE(I3297,""en"",""pt"")"),"Soro de leite coalhado")</f>
        <v>Soro de leite coalhado</v>
      </c>
      <c r="G3297" s="1" t="s">
        <v>15761</v>
      </c>
      <c r="H3297" s="1" t="s">
        <v>695</v>
      </c>
      <c r="I3297" s="1" t="str">
        <f ca="1">IFERROR(__xludf.DUMMYFUNCTION("GOOGLETRANSLATE(O3297,""en"",""pt"")"),"13")</f>
        <v>13</v>
      </c>
      <c r="J3297" s="1" t="str">
        <f ca="1">IFERROR(__xludf.DUMMYFUNCTION("GOOGLETRANSLATE(Q3297,""en"",""pt"")"),"Refrigerado")</f>
        <v>Refrigerado</v>
      </c>
      <c r="K3297" s="3">
        <v>44296</v>
      </c>
      <c r="L3297" s="3">
        <v>44309</v>
      </c>
      <c r="M3297" s="1">
        <v>836</v>
      </c>
      <c r="N3297" s="1" t="s">
        <v>7793</v>
      </c>
      <c r="O3297" s="1" t="s">
        <v>15762</v>
      </c>
      <c r="P3297" s="1">
        <v>77</v>
      </c>
      <c r="Q3297" s="1" t="s">
        <v>11115</v>
      </c>
      <c r="R3297">
        <f t="shared" ca="1" si="51"/>
        <v>1</v>
      </c>
      <c r="S3297">
        <f t="shared" ca="1" si="51"/>
        <v>0</v>
      </c>
    </row>
    <row r="3298" spans="1:19" ht="13.2">
      <c r="A3298" s="1" t="s">
        <v>15763</v>
      </c>
      <c r="B3298" s="1">
        <v>44</v>
      </c>
      <c r="C3298" s="1" t="str">
        <f ca="1">IFERROR(__xludf.DUMMYFUNCTION("GOOGLETRANSLATE(D3298,""en"",""pt"")"),"Pequeno")</f>
        <v>Pequeno</v>
      </c>
      <c r="D3298" s="3">
        <v>44483</v>
      </c>
      <c r="E3298" s="1">
        <v>9</v>
      </c>
      <c r="F3298" s="2" t="str">
        <f ca="1">IFERROR(__xludf.DUMMYFUNCTION("GOOGLETRANSLATE(I3298,""en"",""pt"")"),"Painel")</f>
        <v>Painel</v>
      </c>
      <c r="G3298" s="1" t="s">
        <v>15764</v>
      </c>
      <c r="H3298" s="4">
        <v>45405</v>
      </c>
      <c r="I3298" s="1" t="str">
        <f ca="1">IFERROR(__xludf.DUMMYFUNCTION("GOOGLETRANSLATE(O3298,""en"",""pt"")"),"12")</f>
        <v>12</v>
      </c>
      <c r="J3298" s="1" t="str">
        <f ca="1">IFERROR(__xludf.DUMMYFUNCTION("GOOGLETRANSLATE(Q3298,""en"",""pt"")"),"Refrigerado")</f>
        <v>Refrigerado</v>
      </c>
      <c r="K3298" s="3">
        <v>44442</v>
      </c>
      <c r="L3298" s="3">
        <v>44454</v>
      </c>
      <c r="M3298" s="1">
        <v>111</v>
      </c>
      <c r="N3298" s="1" t="s">
        <v>14185</v>
      </c>
      <c r="O3298" s="1" t="s">
        <v>15765</v>
      </c>
      <c r="P3298" s="1">
        <v>7</v>
      </c>
      <c r="Q3298" s="1" t="s">
        <v>15766</v>
      </c>
      <c r="R3298">
        <f t="shared" ca="1" si="51"/>
        <v>1</v>
      </c>
      <c r="S3298">
        <f t="shared" ca="1" si="51"/>
        <v>1</v>
      </c>
    </row>
    <row r="3299" spans="1:19" ht="13.2">
      <c r="A3299" s="1" t="s">
        <v>15767</v>
      </c>
      <c r="B3299" s="1">
        <v>80</v>
      </c>
      <c r="C3299" s="1" t="str">
        <f ca="1">IFERROR(__xludf.DUMMYFUNCTION("GOOGLETRANSLATE(D3299,""en"",""pt"")"),"Médio")</f>
        <v>Médio</v>
      </c>
      <c r="D3299" s="3">
        <v>43854</v>
      </c>
      <c r="E3299" s="1">
        <v>10</v>
      </c>
      <c r="F3299" s="2" t="str">
        <f ca="1">IFERROR(__xludf.DUMMYFUNCTION("GOOGLETRANSLATE(I3299,""en"",""pt"")"),"ghee")</f>
        <v>ghee</v>
      </c>
      <c r="G3299" s="1" t="s">
        <v>15768</v>
      </c>
      <c r="H3299" s="1" t="s">
        <v>1629</v>
      </c>
      <c r="I3299" s="1" t="str">
        <f ca="1">IFERROR(__xludf.DUMMYFUNCTION("GOOGLETRANSLATE(O3299,""en"",""pt"")"),"144")</f>
        <v>144</v>
      </c>
      <c r="J3299" s="1" t="str">
        <f ca="1">IFERROR(__xludf.DUMMYFUNCTION("GOOGLETRANSLATE(Q3299,""en"",""pt"")"),"Ambiente")</f>
        <v>Ambiente</v>
      </c>
      <c r="K3299" s="3">
        <v>43811</v>
      </c>
      <c r="L3299" s="3">
        <v>43955</v>
      </c>
      <c r="M3299" s="1">
        <v>107</v>
      </c>
      <c r="N3299" s="1" t="s">
        <v>15769</v>
      </c>
      <c r="O3299" s="1" t="s">
        <v>15770</v>
      </c>
      <c r="P3299" s="1">
        <v>221</v>
      </c>
      <c r="Q3299" s="1" t="s">
        <v>15771</v>
      </c>
      <c r="R3299">
        <f t="shared" ca="1" si="51"/>
        <v>1</v>
      </c>
      <c r="S3299">
        <f t="shared" ca="1" si="51"/>
        <v>1</v>
      </c>
    </row>
    <row r="3300" spans="1:19" ht="13.2">
      <c r="A3300" s="1" t="s">
        <v>15772</v>
      </c>
      <c r="B3300" s="1">
        <v>70</v>
      </c>
      <c r="C3300" s="1" t="str">
        <f ca="1">IFERROR(__xludf.DUMMYFUNCTION("GOOGLETRANSLATE(D3300,""en"",""pt"")"),"Médio")</f>
        <v>Médio</v>
      </c>
      <c r="D3300" s="3">
        <v>44180</v>
      </c>
      <c r="E3300" s="1">
        <v>5</v>
      </c>
      <c r="F3300" s="2" t="str">
        <f ca="1">IFERROR(__xludf.DUMMYFUNCTION("GOOGLETRANSLATE(I3300,""en"",""pt"")"),"Sorvete")</f>
        <v>Sorvete</v>
      </c>
      <c r="G3300" s="1" t="s">
        <v>2189</v>
      </c>
      <c r="H3300" s="1" t="s">
        <v>606</v>
      </c>
      <c r="I3300" s="1" t="str">
        <f ca="1">IFERROR(__xludf.DUMMYFUNCTION("GOOGLETRANSLATE(O3300,""en"",""pt"")"),"25")</f>
        <v>25</v>
      </c>
      <c r="J3300" s="1" t="str">
        <f ca="1">IFERROR(__xludf.DUMMYFUNCTION("GOOGLETRANSLATE(Q3300,""en"",""pt"")"),"Congeladas")</f>
        <v>Congeladas</v>
      </c>
      <c r="K3300" s="3">
        <v>44159</v>
      </c>
      <c r="L3300" s="3">
        <v>44184</v>
      </c>
      <c r="M3300" s="1">
        <v>8</v>
      </c>
      <c r="N3300" s="1" t="s">
        <v>911</v>
      </c>
      <c r="O3300" s="1" t="s">
        <v>15773</v>
      </c>
      <c r="P3300" s="1">
        <v>42</v>
      </c>
      <c r="Q3300" s="1" t="s">
        <v>1354</v>
      </c>
      <c r="R3300">
        <f t="shared" ca="1" si="51"/>
        <v>1</v>
      </c>
      <c r="S3300">
        <f t="shared" ca="1" si="51"/>
        <v>1</v>
      </c>
    </row>
    <row r="3301" spans="1:19" ht="13.2">
      <c r="A3301" s="1" t="s">
        <v>15774</v>
      </c>
      <c r="B3301" s="1">
        <v>79</v>
      </c>
      <c r="C3301" s="1" t="str">
        <f ca="1">IFERROR(__xludf.DUMMYFUNCTION("GOOGLETRANSLATE(D3301,""en"",""pt"")"),"Médio")</f>
        <v>Médio</v>
      </c>
      <c r="D3301" s="3">
        <v>44263</v>
      </c>
      <c r="E3301" s="1">
        <v>1</v>
      </c>
      <c r="F3301" s="2" t="str">
        <f ca="1">IFERROR(__xludf.DUMMYFUNCTION("GOOGLETRANSLATE(I3301,""en"",""pt"")"),"Leite")</f>
        <v>Leite</v>
      </c>
      <c r="G3301" s="1" t="s">
        <v>15775</v>
      </c>
      <c r="H3301" s="1" t="s">
        <v>7059</v>
      </c>
      <c r="I3301" s="1" t="str">
        <f ca="1">IFERROR(__xludf.DUMMYFUNCTION("GOOGLETRANSLATE(O3301,""en"",""pt"")"),"23")</f>
        <v>23</v>
      </c>
      <c r="J3301" s="1" t="str">
        <f ca="1">IFERROR(__xludf.DUMMYFUNCTION("GOOGLETRANSLATE(Q3301,""en"",""pt"")"),"Pacote Tetra")</f>
        <v>Pacote Tetra</v>
      </c>
      <c r="K3301" s="3">
        <v>44250</v>
      </c>
      <c r="L3301" s="3">
        <v>44273</v>
      </c>
      <c r="M3301" s="1">
        <v>226</v>
      </c>
      <c r="N3301" s="1" t="s">
        <v>3364</v>
      </c>
      <c r="O3301" s="1" t="s">
        <v>15776</v>
      </c>
      <c r="P3301" s="1">
        <v>59</v>
      </c>
      <c r="Q3301" s="1" t="s">
        <v>15777</v>
      </c>
      <c r="R3301">
        <f t="shared" ca="1" si="51"/>
        <v>0</v>
      </c>
      <c r="S3301">
        <f t="shared" ca="1" si="51"/>
        <v>0</v>
      </c>
    </row>
    <row r="3302" spans="1:19" ht="13.2">
      <c r="A3302" s="1" t="s">
        <v>15778</v>
      </c>
      <c r="B3302" s="1">
        <v>28</v>
      </c>
      <c r="C3302" s="1" t="str">
        <f ca="1">IFERROR(__xludf.DUMMYFUNCTION("GOOGLETRANSLATE(D3302,""en"",""pt"")"),"Grande")</f>
        <v>Grande</v>
      </c>
      <c r="D3302" s="3">
        <v>43814</v>
      </c>
      <c r="E3302" s="1">
        <v>1</v>
      </c>
      <c r="F3302" s="2" t="str">
        <f ca="1">IFERROR(__xludf.DUMMYFUNCTION("GOOGLETRANSLATE(I3302,""en"",""pt"")"),"Leite")</f>
        <v>Leite</v>
      </c>
      <c r="G3302" s="1" t="s">
        <v>15779</v>
      </c>
      <c r="H3302" s="1" t="s">
        <v>3023</v>
      </c>
      <c r="I3302" s="1" t="str">
        <f ca="1">IFERROR(__xludf.DUMMYFUNCTION("GOOGLETRANSLATE(O3302,""en"",""pt"")"),"27")</f>
        <v>27</v>
      </c>
      <c r="J3302" s="1" t="str">
        <f ca="1">IFERROR(__xludf.DUMMYFUNCTION("GOOGLETRANSLATE(Q3302,""en"",""pt"")"),"Pacote Tetra")</f>
        <v>Pacote Tetra</v>
      </c>
      <c r="K3302" s="3">
        <v>43792</v>
      </c>
      <c r="L3302" s="3">
        <v>43819</v>
      </c>
      <c r="M3302" s="1">
        <v>5</v>
      </c>
      <c r="N3302" s="1" t="s">
        <v>1467</v>
      </c>
      <c r="O3302" s="1" t="s">
        <v>15780</v>
      </c>
      <c r="P3302" s="1">
        <v>3</v>
      </c>
      <c r="Q3302" s="1" t="s">
        <v>15781</v>
      </c>
      <c r="R3302">
        <f t="shared" ca="1" si="51"/>
        <v>0</v>
      </c>
      <c r="S3302">
        <f t="shared" ca="1" si="51"/>
        <v>1</v>
      </c>
    </row>
    <row r="3303" spans="1:19" ht="13.2">
      <c r="A3303" s="1" t="s">
        <v>15782</v>
      </c>
      <c r="B3303" s="1">
        <v>89</v>
      </c>
      <c r="C3303" s="1" t="str">
        <f ca="1">IFERROR(__xludf.DUMMYFUNCTION("GOOGLETRANSLATE(D3303,""en"",""pt"")"),"Pequeno")</f>
        <v>Pequeno</v>
      </c>
      <c r="D3303" s="3">
        <v>43576</v>
      </c>
      <c r="E3303" s="1">
        <v>8</v>
      </c>
      <c r="F3303" s="2" t="str">
        <f ca="1">IFERROR(__xludf.DUMMYFUNCTION("GOOGLETRANSLATE(I3303,""en"",""pt"")"),"Soro de leite coalhado")</f>
        <v>Soro de leite coalhado</v>
      </c>
      <c r="G3303" s="1" t="s">
        <v>15783</v>
      </c>
      <c r="H3303" s="1" t="s">
        <v>8473</v>
      </c>
      <c r="I3303" s="1" t="str">
        <f ca="1">IFERROR(__xludf.DUMMYFUNCTION("GOOGLETRANSLATE(O3303,""en"",""pt"")"),"11")</f>
        <v>11</v>
      </c>
      <c r="J3303" s="1" t="str">
        <f ca="1">IFERROR(__xludf.DUMMYFUNCTION("GOOGLETRANSLATE(Q3303,""en"",""pt"")"),"Refrigerado")</f>
        <v>Refrigerado</v>
      </c>
      <c r="K3303" s="3">
        <v>43528</v>
      </c>
      <c r="L3303" s="3">
        <v>43539</v>
      </c>
      <c r="M3303" s="1">
        <v>546</v>
      </c>
      <c r="N3303" s="1" t="s">
        <v>14464</v>
      </c>
      <c r="O3303" s="1" t="s">
        <v>15784</v>
      </c>
      <c r="P3303" s="1">
        <v>315</v>
      </c>
      <c r="Q3303" s="1" t="s">
        <v>15785</v>
      </c>
      <c r="R3303">
        <f t="shared" ca="1" si="51"/>
        <v>1</v>
      </c>
      <c r="S3303">
        <f t="shared" ca="1" si="51"/>
        <v>0</v>
      </c>
    </row>
    <row r="3304" spans="1:19" ht="13.2">
      <c r="A3304" s="1" t="s">
        <v>15786</v>
      </c>
      <c r="B3304" s="1">
        <v>46</v>
      </c>
      <c r="C3304" s="1" t="str">
        <f ca="1">IFERROR(__xludf.DUMMYFUNCTION("GOOGLETRANSLATE(D3304,""en"",""pt"")"),"Grande")</f>
        <v>Grande</v>
      </c>
      <c r="D3304" s="3">
        <v>44105</v>
      </c>
      <c r="E3304" s="1">
        <v>10</v>
      </c>
      <c r="F3304" s="2" t="str">
        <f ca="1">IFERROR(__xludf.DUMMYFUNCTION("GOOGLETRANSLATE(I3304,""en"",""pt"")"),"ghee")</f>
        <v>ghee</v>
      </c>
      <c r="G3304" s="1" t="s">
        <v>4178</v>
      </c>
      <c r="H3304" s="1" t="s">
        <v>14123</v>
      </c>
      <c r="I3304" s="1" t="str">
        <f ca="1">IFERROR(__xludf.DUMMYFUNCTION("GOOGLETRANSLATE(O3304,""en"",""pt"")"),"87")</f>
        <v>87</v>
      </c>
      <c r="J3304" s="1" t="str">
        <f ca="1">IFERROR(__xludf.DUMMYFUNCTION("GOOGLETRANSLATE(Q3304,""en"",""pt"")"),"Ambiente")</f>
        <v>Ambiente</v>
      </c>
      <c r="K3304" s="3">
        <v>44073</v>
      </c>
      <c r="L3304" s="3">
        <v>44160</v>
      </c>
      <c r="M3304" s="1">
        <v>341</v>
      </c>
      <c r="N3304" s="1" t="s">
        <v>15787</v>
      </c>
      <c r="O3304" s="1" t="s">
        <v>15788</v>
      </c>
      <c r="P3304" s="1">
        <v>87</v>
      </c>
      <c r="Q3304" s="1" t="s">
        <v>15789</v>
      </c>
      <c r="R3304">
        <f t="shared" ca="1" si="51"/>
        <v>0</v>
      </c>
      <c r="S3304">
        <f t="shared" ca="1" si="51"/>
        <v>1</v>
      </c>
    </row>
    <row r="3305" spans="1:19" ht="13.2">
      <c r="A3305" s="1" t="s">
        <v>15790</v>
      </c>
      <c r="B3305" s="1">
        <v>12</v>
      </c>
      <c r="C3305" s="1" t="str">
        <f ca="1">IFERROR(__xludf.DUMMYFUNCTION("GOOGLETRANSLATE(D3305,""en"",""pt"")"),"Pequeno")</f>
        <v>Pequeno</v>
      </c>
      <c r="D3305" s="3">
        <v>43852</v>
      </c>
      <c r="E3305" s="1">
        <v>8</v>
      </c>
      <c r="F3305" s="2" t="str">
        <f ca="1">IFERROR(__xludf.DUMMYFUNCTION("GOOGLETRANSLATE(I3305,""en"",""pt"")"),"Soro de leite coalhado")</f>
        <v>Soro de leite coalhado</v>
      </c>
      <c r="G3305" s="1" t="s">
        <v>11757</v>
      </c>
      <c r="H3305" s="1" t="s">
        <v>15791</v>
      </c>
      <c r="I3305" s="1" t="str">
        <f ca="1">IFERROR(__xludf.DUMMYFUNCTION("GOOGLETRANSLATE(O3305,""en"",""pt"")"),"12")</f>
        <v>12</v>
      </c>
      <c r="J3305" s="1" t="str">
        <f ca="1">IFERROR(__xludf.DUMMYFUNCTION("GOOGLETRANSLATE(Q3305,""en"",""pt"")"),"Refrigerado")</f>
        <v>Refrigerado</v>
      </c>
      <c r="K3305" s="3">
        <v>43832</v>
      </c>
      <c r="L3305" s="3">
        <v>43844</v>
      </c>
      <c r="M3305" s="1">
        <v>77</v>
      </c>
      <c r="N3305" s="1" t="s">
        <v>15792</v>
      </c>
      <c r="O3305" s="1" t="s">
        <v>15793</v>
      </c>
      <c r="P3305" s="1">
        <v>475</v>
      </c>
      <c r="Q3305" s="1" t="s">
        <v>15794</v>
      </c>
      <c r="R3305">
        <f t="shared" ca="1" si="51"/>
        <v>1</v>
      </c>
      <c r="S3305">
        <f t="shared" ca="1" si="51"/>
        <v>1</v>
      </c>
    </row>
    <row r="3306" spans="1:19" ht="13.2">
      <c r="A3306" s="1" t="s">
        <v>15795</v>
      </c>
      <c r="B3306" s="1">
        <v>13</v>
      </c>
      <c r="C3306" s="1" t="str">
        <f ca="1">IFERROR(__xludf.DUMMYFUNCTION("GOOGLETRANSLATE(D3306,""en"",""pt"")"),"Pequeno")</f>
        <v>Pequeno</v>
      </c>
      <c r="D3306" s="3">
        <v>43892</v>
      </c>
      <c r="E3306" s="1">
        <v>9</v>
      </c>
      <c r="F3306" s="2" t="str">
        <f ca="1">IFERROR(__xludf.DUMMYFUNCTION("GOOGLETRANSLATE(I3306,""en"",""pt"")"),"Painel")</f>
        <v>Painel</v>
      </c>
      <c r="G3306" s="1" t="s">
        <v>15796</v>
      </c>
      <c r="H3306" s="1" t="s">
        <v>9753</v>
      </c>
      <c r="I3306" s="1" t="str">
        <f ca="1">IFERROR(__xludf.DUMMYFUNCTION("GOOGLETRANSLATE(O3306,""en"",""pt"")"),"13")</f>
        <v>13</v>
      </c>
      <c r="J3306" s="1" t="str">
        <f ca="1">IFERROR(__xludf.DUMMYFUNCTION("GOOGLETRANSLATE(Q3306,""en"",""pt"")"),"Refrigerado")</f>
        <v>Refrigerado</v>
      </c>
      <c r="K3306" s="3">
        <v>43866</v>
      </c>
      <c r="L3306" s="3">
        <v>43879</v>
      </c>
      <c r="M3306" s="1">
        <v>246</v>
      </c>
      <c r="N3306" s="6">
        <v>45491</v>
      </c>
      <c r="O3306" s="1" t="s">
        <v>15797</v>
      </c>
      <c r="P3306" s="1">
        <v>334</v>
      </c>
      <c r="Q3306" s="1" t="s">
        <v>15798</v>
      </c>
      <c r="R3306">
        <f t="shared" ca="1" si="51"/>
        <v>1</v>
      </c>
      <c r="S3306">
        <f t="shared" ca="1" si="51"/>
        <v>1</v>
      </c>
    </row>
    <row r="3307" spans="1:19" ht="13.2">
      <c r="A3307" s="1" t="s">
        <v>15799</v>
      </c>
      <c r="B3307" s="1">
        <v>77</v>
      </c>
      <c r="C3307" s="1" t="str">
        <f ca="1">IFERROR(__xludf.DUMMYFUNCTION("GOOGLETRANSLATE(D3307,""en"",""pt"")"),"Pequeno")</f>
        <v>Pequeno</v>
      </c>
      <c r="D3307" s="3">
        <v>44463</v>
      </c>
      <c r="E3307" s="1">
        <v>10</v>
      </c>
      <c r="F3307" s="2" t="str">
        <f ca="1">IFERROR(__xludf.DUMMYFUNCTION("GOOGLETRANSLATE(I3307,""en"",""pt"")"),"ghee")</f>
        <v>ghee</v>
      </c>
      <c r="G3307" s="1" t="s">
        <v>15800</v>
      </c>
      <c r="H3307" s="1" t="s">
        <v>749</v>
      </c>
      <c r="I3307" s="1" t="str">
        <f ca="1">IFERROR(__xludf.DUMMYFUNCTION("GOOGLETRANSLATE(O3307,""en"",""pt"")"),"92")</f>
        <v>92</v>
      </c>
      <c r="J3307" s="1" t="str">
        <f ca="1">IFERROR(__xludf.DUMMYFUNCTION("GOOGLETRANSLATE(Q3307,""en"",""pt"")"),"Ambiente")</f>
        <v>Ambiente</v>
      </c>
      <c r="K3307" s="3">
        <v>44442</v>
      </c>
      <c r="L3307" s="3">
        <v>44534</v>
      </c>
      <c r="M3307" s="1">
        <v>602</v>
      </c>
      <c r="N3307" s="1" t="s">
        <v>8229</v>
      </c>
      <c r="O3307" s="1" t="s">
        <v>15801</v>
      </c>
      <c r="P3307" s="1">
        <v>23</v>
      </c>
      <c r="Q3307" s="1" t="s">
        <v>15802</v>
      </c>
      <c r="R3307">
        <f t="shared" ca="1" si="51"/>
        <v>1</v>
      </c>
      <c r="S3307">
        <f t="shared" ca="1" si="51"/>
        <v>0</v>
      </c>
    </row>
    <row r="3308" spans="1:19" ht="13.2">
      <c r="A3308" s="1" t="s">
        <v>15803</v>
      </c>
      <c r="B3308" s="1">
        <v>55</v>
      </c>
      <c r="C3308" s="1" t="str">
        <f ca="1">IFERROR(__xludf.DUMMYFUNCTION("GOOGLETRANSLATE(D3308,""en"",""pt"")"),"Grande")</f>
        <v>Grande</v>
      </c>
      <c r="D3308" s="3">
        <v>43754</v>
      </c>
      <c r="E3308" s="1">
        <v>8</v>
      </c>
      <c r="F3308" s="2" t="str">
        <f ca="1">IFERROR(__xludf.DUMMYFUNCTION("GOOGLETRANSLATE(I3308,""en"",""pt"")"),"Soro de leite coalhado")</f>
        <v>Soro de leite coalhado</v>
      </c>
      <c r="G3308" s="1" t="s">
        <v>15804</v>
      </c>
      <c r="H3308" s="1" t="s">
        <v>15805</v>
      </c>
      <c r="I3308" s="1" t="str">
        <f ca="1">IFERROR(__xludf.DUMMYFUNCTION("GOOGLETRANSLATE(O3308,""en"",""pt"")"),"11")</f>
        <v>11</v>
      </c>
      <c r="J3308" s="1" t="str">
        <f ca="1">IFERROR(__xludf.DUMMYFUNCTION("GOOGLETRANSLATE(Q3308,""en"",""pt"")"),"Refrigerado")</f>
        <v>Refrigerado</v>
      </c>
      <c r="K3308" s="3">
        <v>43746</v>
      </c>
      <c r="L3308" s="3">
        <v>43757</v>
      </c>
      <c r="M3308" s="1">
        <v>90</v>
      </c>
      <c r="N3308" s="1" t="s">
        <v>10022</v>
      </c>
      <c r="O3308" s="5">
        <v>770754</v>
      </c>
      <c r="P3308" s="1">
        <v>58</v>
      </c>
      <c r="Q3308" s="1" t="s">
        <v>11817</v>
      </c>
      <c r="R3308">
        <f t="shared" ca="1" si="51"/>
        <v>0</v>
      </c>
      <c r="S3308">
        <f t="shared" ca="1" si="51"/>
        <v>1</v>
      </c>
    </row>
    <row r="3309" spans="1:19" ht="13.2">
      <c r="A3309" s="1" t="s">
        <v>15806</v>
      </c>
      <c r="B3309" s="1">
        <v>15</v>
      </c>
      <c r="C3309" s="1" t="str">
        <f ca="1">IFERROR(__xludf.DUMMYFUNCTION("GOOGLETRANSLATE(D3309,""en"",""pt"")"),"Médio")</f>
        <v>Médio</v>
      </c>
      <c r="D3309" s="3">
        <v>43697</v>
      </c>
      <c r="E3309" s="1">
        <v>8</v>
      </c>
      <c r="F3309" s="2" t="str">
        <f ca="1">IFERROR(__xludf.DUMMYFUNCTION("GOOGLETRANSLATE(I3309,""en"",""pt"")"),"Soro de leite coalhado")</f>
        <v>Soro de leite coalhado</v>
      </c>
      <c r="G3309" s="1" t="s">
        <v>15807</v>
      </c>
      <c r="H3309" s="1" t="s">
        <v>15273</v>
      </c>
      <c r="I3309" s="1" t="str">
        <f ca="1">IFERROR(__xludf.DUMMYFUNCTION("GOOGLETRANSLATE(O3309,""en"",""pt"")"),"11")</f>
        <v>11</v>
      </c>
      <c r="J3309" s="1" t="str">
        <f ca="1">IFERROR(__xludf.DUMMYFUNCTION("GOOGLETRANSLATE(Q3309,""en"",""pt"")"),"Refrigerado")</f>
        <v>Refrigerado</v>
      </c>
      <c r="K3309" s="3">
        <v>43672</v>
      </c>
      <c r="L3309" s="3">
        <v>43683</v>
      </c>
      <c r="M3309" s="1">
        <v>120</v>
      </c>
      <c r="N3309" s="1" t="s">
        <v>2955</v>
      </c>
      <c r="O3309" s="5">
        <v>39661</v>
      </c>
      <c r="P3309" s="1">
        <v>781</v>
      </c>
      <c r="Q3309" s="1" t="s">
        <v>15809</v>
      </c>
      <c r="R3309">
        <f t="shared" ca="1" si="51"/>
        <v>0</v>
      </c>
      <c r="S3309">
        <f t="shared" ca="1" si="51"/>
        <v>0</v>
      </c>
    </row>
    <row r="3310" spans="1:19" ht="13.2">
      <c r="A3310" s="1" t="s">
        <v>15810</v>
      </c>
      <c r="B3310" s="1">
        <v>16</v>
      </c>
      <c r="C3310" s="1" t="str">
        <f ca="1">IFERROR(__xludf.DUMMYFUNCTION("GOOGLETRANSLATE(D3310,""en"",""pt"")"),"Grande")</f>
        <v>Grande</v>
      </c>
      <c r="D3310" s="3">
        <v>43942</v>
      </c>
      <c r="E3310" s="1">
        <v>10</v>
      </c>
      <c r="F3310" s="2" t="str">
        <f ca="1">IFERROR(__xludf.DUMMYFUNCTION("GOOGLETRANSLATE(I3310,""en"",""pt"")"),"ghee")</f>
        <v>ghee</v>
      </c>
      <c r="G3310" s="1" t="s">
        <v>15811</v>
      </c>
      <c r="H3310" s="1" t="s">
        <v>4574</v>
      </c>
      <c r="I3310" s="1" t="str">
        <f ca="1">IFERROR(__xludf.DUMMYFUNCTION("GOOGLETRANSLATE(O3310,""en"",""pt"")"),"77")</f>
        <v>77</v>
      </c>
      <c r="J3310" s="1" t="str">
        <f ca="1">IFERROR(__xludf.DUMMYFUNCTION("GOOGLETRANSLATE(Q3310,""en"",""pt"")"),"Ambiente")</f>
        <v>Ambiente</v>
      </c>
      <c r="K3310" s="3">
        <v>43932</v>
      </c>
      <c r="L3310" s="3">
        <v>44009</v>
      </c>
      <c r="M3310" s="1">
        <v>184</v>
      </c>
      <c r="N3310" s="1" t="s">
        <v>15812</v>
      </c>
      <c r="O3310" s="1" t="s">
        <v>15813</v>
      </c>
      <c r="P3310" s="1">
        <v>151</v>
      </c>
      <c r="Q3310" s="1" t="s">
        <v>15814</v>
      </c>
      <c r="R3310">
        <f t="shared" ca="1" si="51"/>
        <v>0</v>
      </c>
      <c r="S3310">
        <f t="shared" ca="1" si="51"/>
        <v>0</v>
      </c>
    </row>
    <row r="3311" spans="1:19" ht="13.2">
      <c r="A3311" s="1" t="s">
        <v>15815</v>
      </c>
      <c r="B3311" s="1">
        <v>18</v>
      </c>
      <c r="C3311" s="1" t="str">
        <f ca="1">IFERROR(__xludf.DUMMYFUNCTION("GOOGLETRANSLATE(D3311,""en"",""pt"")"),"Médio")</f>
        <v>Médio</v>
      </c>
      <c r="D3311" s="3">
        <v>43476</v>
      </c>
      <c r="E3311" s="1">
        <v>4</v>
      </c>
      <c r="F3311" s="2" t="str">
        <f ca="1">IFERROR(__xludf.DUMMYFUNCTION("GOOGLETRANSLATE(I3311,""en"",""pt"")"),"Iogurte")</f>
        <v>Iogurte</v>
      </c>
      <c r="G3311" s="6">
        <v>45526</v>
      </c>
      <c r="H3311" s="1" t="s">
        <v>2062</v>
      </c>
      <c r="I3311" s="1" t="str">
        <f ca="1">IFERROR(__xludf.DUMMYFUNCTION("GOOGLETRANSLATE(O3311,""en"",""pt"")"),"21")</f>
        <v>21</v>
      </c>
      <c r="J3311" s="1" t="str">
        <f ca="1">IFERROR(__xludf.DUMMYFUNCTION("GOOGLETRANSLATE(Q3311,""en"",""pt"")"),"Refrigerado")</f>
        <v>Refrigerado</v>
      </c>
      <c r="K3311" s="3">
        <v>43469</v>
      </c>
      <c r="L3311" s="3">
        <v>43490</v>
      </c>
      <c r="M3311" s="1">
        <v>1</v>
      </c>
      <c r="N3311" s="1" t="s">
        <v>2015</v>
      </c>
      <c r="O3311" s="1" t="s">
        <v>2015</v>
      </c>
      <c r="P3311" s="1">
        <v>21</v>
      </c>
      <c r="Q3311" s="1" t="s">
        <v>7625</v>
      </c>
      <c r="R3311">
        <f t="shared" ca="1" si="51"/>
        <v>1</v>
      </c>
      <c r="S3311">
        <f t="shared" ca="1" si="51"/>
        <v>0</v>
      </c>
    </row>
    <row r="3312" spans="1:19" ht="13.2">
      <c r="A3312" s="1" t="s">
        <v>15816</v>
      </c>
      <c r="B3312" s="1">
        <v>12</v>
      </c>
      <c r="C3312" s="1" t="str">
        <f ca="1">IFERROR(__xludf.DUMMYFUNCTION("GOOGLETRANSLATE(D3312,""en"",""pt"")"),"Grande")</f>
        <v>Grande</v>
      </c>
      <c r="D3312" s="3">
        <v>44582</v>
      </c>
      <c r="E3312" s="1">
        <v>3</v>
      </c>
      <c r="F3312" s="2" t="str">
        <f ca="1">IFERROR(__xludf.DUMMYFUNCTION("GOOGLETRANSLATE(I3312,""en"",""pt"")"),"Queijo")</f>
        <v>Queijo</v>
      </c>
      <c r="G3312" s="1" t="s">
        <v>15817</v>
      </c>
      <c r="H3312" s="1" t="s">
        <v>5200</v>
      </c>
      <c r="I3312" s="1" t="str">
        <f ca="1">IFERROR(__xludf.DUMMYFUNCTION("GOOGLETRANSLATE(O3312,""en"",""pt"")"),"36")</f>
        <v>36</v>
      </c>
      <c r="J3312" s="1" t="str">
        <f ca="1">IFERROR(__xludf.DUMMYFUNCTION("GOOGLETRANSLATE(Q3312,""en"",""pt"")"),"Refrigerado")</f>
        <v>Refrigerado</v>
      </c>
      <c r="K3312" s="3">
        <v>44552</v>
      </c>
      <c r="L3312" s="3">
        <v>44588</v>
      </c>
      <c r="M3312" s="1">
        <v>212</v>
      </c>
      <c r="N3312" s="1" t="s">
        <v>7625</v>
      </c>
      <c r="O3312" s="1" t="s">
        <v>15818</v>
      </c>
      <c r="P3312" s="1">
        <v>58</v>
      </c>
      <c r="Q3312" s="1" t="s">
        <v>15819</v>
      </c>
      <c r="R3312">
        <f t="shared" ca="1" si="51"/>
        <v>0</v>
      </c>
      <c r="S3312">
        <f t="shared" ca="1" si="51"/>
        <v>0</v>
      </c>
    </row>
    <row r="3313" spans="1:19" ht="13.2">
      <c r="A3313" s="1" t="s">
        <v>15820</v>
      </c>
      <c r="B3313" s="1">
        <v>92</v>
      </c>
      <c r="C3313" s="1" t="str">
        <f ca="1">IFERROR(__xludf.DUMMYFUNCTION("GOOGLETRANSLATE(D3313,""en"",""pt"")"),"Grande")</f>
        <v>Grande</v>
      </c>
      <c r="D3313" s="3">
        <v>44233</v>
      </c>
      <c r="E3313" s="1">
        <v>6</v>
      </c>
      <c r="F3313" s="2" t="str">
        <f ca="1">IFERROR(__xludf.DUMMYFUNCTION("GOOGLETRANSLATE(I3313,""en"",""pt"")"),"Coalhada")</f>
        <v>Coalhada</v>
      </c>
      <c r="G3313" s="1" t="s">
        <v>15821</v>
      </c>
      <c r="H3313" s="1" t="s">
        <v>7614</v>
      </c>
      <c r="I3313" s="1" t="str">
        <f ca="1">IFERROR(__xludf.DUMMYFUNCTION("GOOGLETRANSLATE(O3313,""en"",""pt"")"),"6")</f>
        <v>6</v>
      </c>
      <c r="J3313" s="1" t="str">
        <f ca="1">IFERROR(__xludf.DUMMYFUNCTION("GOOGLETRANSLATE(Q3313,""en"",""pt"")"),"Refrigerado")</f>
        <v>Refrigerado</v>
      </c>
      <c r="K3313" s="3">
        <v>44216</v>
      </c>
      <c r="L3313" s="3">
        <v>44222</v>
      </c>
      <c r="M3313" s="1">
        <v>526</v>
      </c>
      <c r="N3313" s="1" t="s">
        <v>4586</v>
      </c>
      <c r="O3313" s="1" t="s">
        <v>15822</v>
      </c>
      <c r="P3313" s="1">
        <v>36</v>
      </c>
      <c r="Q3313" s="1" t="s">
        <v>4751</v>
      </c>
      <c r="R3313">
        <f t="shared" ca="1" si="51"/>
        <v>1</v>
      </c>
      <c r="S3313">
        <f t="shared" ca="1" si="51"/>
        <v>0</v>
      </c>
    </row>
    <row r="3314" spans="1:19" ht="13.2">
      <c r="A3314" s="1" t="s">
        <v>14876</v>
      </c>
      <c r="B3314" s="1">
        <v>34</v>
      </c>
      <c r="C3314" s="1" t="str">
        <f ca="1">IFERROR(__xludf.DUMMYFUNCTION("GOOGLETRANSLATE(D3314,""en"",""pt"")"),"Médio")</f>
        <v>Médio</v>
      </c>
      <c r="D3314" s="3">
        <v>44582</v>
      </c>
      <c r="E3314" s="1">
        <v>2</v>
      </c>
      <c r="F3314" s="2" t="str">
        <f ca="1">IFERROR(__xludf.DUMMYFUNCTION("GOOGLETRANSLATE(I3314,""en"",""pt"")"),"Manteiga")</f>
        <v>Manteiga</v>
      </c>
      <c r="G3314" s="1" t="s">
        <v>15823</v>
      </c>
      <c r="H3314" s="1" t="s">
        <v>13089</v>
      </c>
      <c r="I3314" s="1" t="str">
        <f ca="1">IFERROR(__xludf.DUMMYFUNCTION("GOOGLETRANSLATE(O3314,""en"",""pt"")"),"35")</f>
        <v>35</v>
      </c>
      <c r="J3314" s="1" t="str">
        <f ca="1">IFERROR(__xludf.DUMMYFUNCTION("GOOGLETRANSLATE(Q3314,""en"",""pt"")"),"Congeladas")</f>
        <v>Congeladas</v>
      </c>
      <c r="K3314" s="3">
        <v>44546</v>
      </c>
      <c r="L3314" s="3">
        <v>44581</v>
      </c>
      <c r="M3314" s="1">
        <v>7</v>
      </c>
      <c r="N3314" s="1" t="s">
        <v>4639</v>
      </c>
      <c r="O3314" s="1" t="s">
        <v>15824</v>
      </c>
      <c r="P3314" s="1">
        <v>1</v>
      </c>
      <c r="Q3314" s="1" t="s">
        <v>15825</v>
      </c>
      <c r="R3314">
        <f t="shared" ca="1" si="51"/>
        <v>1</v>
      </c>
      <c r="S3314">
        <f t="shared" ca="1" si="51"/>
        <v>1</v>
      </c>
    </row>
    <row r="3315" spans="1:19" ht="13.2">
      <c r="A3315" s="1" t="s">
        <v>15826</v>
      </c>
      <c r="B3315" s="1">
        <v>76</v>
      </c>
      <c r="C3315" s="1" t="str">
        <f ca="1">IFERROR(__xludf.DUMMYFUNCTION("GOOGLETRANSLATE(D3315,""en"",""pt"")"),"Médio")</f>
        <v>Médio</v>
      </c>
      <c r="D3315" s="3">
        <v>44222</v>
      </c>
      <c r="E3315" s="1">
        <v>8</v>
      </c>
      <c r="F3315" s="2" t="str">
        <f ca="1">IFERROR(__xludf.DUMMYFUNCTION("GOOGLETRANSLATE(I3315,""en"",""pt"")"),"Soro de leite coalhado")</f>
        <v>Soro de leite coalhado</v>
      </c>
      <c r="G3315" s="1" t="s">
        <v>316</v>
      </c>
      <c r="H3315" s="1" t="s">
        <v>15827</v>
      </c>
      <c r="I3315" s="1" t="str">
        <f ca="1">IFERROR(__xludf.DUMMYFUNCTION("GOOGLETRANSLATE(O3315,""en"",""pt"")"),"8")</f>
        <v>8</v>
      </c>
      <c r="J3315" s="1" t="str">
        <f ca="1">IFERROR(__xludf.DUMMYFUNCTION("GOOGLETRANSLATE(Q3315,""en"",""pt"")"),"Refrigerado")</f>
        <v>Refrigerado</v>
      </c>
      <c r="K3315" s="3">
        <v>44163</v>
      </c>
      <c r="L3315" s="3">
        <v>44171</v>
      </c>
      <c r="M3315" s="1">
        <v>38</v>
      </c>
      <c r="N3315" s="1" t="s">
        <v>12216</v>
      </c>
      <c r="O3315" s="1" t="s">
        <v>15828</v>
      </c>
      <c r="P3315" s="1">
        <v>40</v>
      </c>
      <c r="Q3315" s="1" t="s">
        <v>15829</v>
      </c>
      <c r="R3315">
        <f t="shared" ca="1" si="51"/>
        <v>1</v>
      </c>
      <c r="S3315">
        <f t="shared" ca="1" si="51"/>
        <v>0</v>
      </c>
    </row>
    <row r="3316" spans="1:19" ht="13.2">
      <c r="A3316" s="1" t="s">
        <v>15830</v>
      </c>
      <c r="B3316" s="1">
        <v>48</v>
      </c>
      <c r="C3316" s="1" t="str">
        <f ca="1">IFERROR(__xludf.DUMMYFUNCTION("GOOGLETRANSLATE(D3316,""en"",""pt"")"),"Médio")</f>
        <v>Médio</v>
      </c>
      <c r="D3316" s="3">
        <v>44702</v>
      </c>
      <c r="E3316" s="1">
        <v>5</v>
      </c>
      <c r="F3316" s="2" t="str">
        <f ca="1">IFERROR(__xludf.DUMMYFUNCTION("GOOGLETRANSLATE(I3316,""en"",""pt"")"),"Sorvete")</f>
        <v>Sorvete</v>
      </c>
      <c r="G3316" s="1" t="s">
        <v>15831</v>
      </c>
      <c r="H3316" s="1" t="s">
        <v>1157</v>
      </c>
      <c r="I3316" s="1" t="str">
        <f ca="1">IFERROR(__xludf.DUMMYFUNCTION("GOOGLETRANSLATE(O3316,""en"",""pt"")"),"24")</f>
        <v>24</v>
      </c>
      <c r="J3316" s="1" t="str">
        <f ca="1">IFERROR(__xludf.DUMMYFUNCTION("GOOGLETRANSLATE(Q3316,""en"",""pt"")"),"Congeladas")</f>
        <v>Congeladas</v>
      </c>
      <c r="K3316" s="3">
        <v>44659</v>
      </c>
      <c r="L3316" s="3">
        <v>44683</v>
      </c>
      <c r="M3316" s="1">
        <v>154</v>
      </c>
      <c r="N3316" s="1" t="s">
        <v>735</v>
      </c>
      <c r="O3316" s="1" t="s">
        <v>15832</v>
      </c>
      <c r="P3316" s="1">
        <v>179</v>
      </c>
      <c r="Q3316" s="1" t="s">
        <v>15833</v>
      </c>
      <c r="R3316">
        <f t="shared" ca="1" si="51"/>
        <v>0</v>
      </c>
      <c r="S3316">
        <f t="shared" ca="1" si="51"/>
        <v>0</v>
      </c>
    </row>
    <row r="3317" spans="1:19" ht="13.2">
      <c r="A3317" s="1" t="s">
        <v>4444</v>
      </c>
      <c r="B3317" s="1">
        <v>100</v>
      </c>
      <c r="C3317" s="1" t="str">
        <f ca="1">IFERROR(__xludf.DUMMYFUNCTION("GOOGLETRANSLATE(D3317,""en"",""pt"")"),"Pequeno")</f>
        <v>Pequeno</v>
      </c>
      <c r="D3317" s="3">
        <v>44483</v>
      </c>
      <c r="E3317" s="1">
        <v>4</v>
      </c>
      <c r="F3317" s="2" t="str">
        <f ca="1">IFERROR(__xludf.DUMMYFUNCTION("GOOGLETRANSLATE(I3317,""en"",""pt"")"),"Iogurte")</f>
        <v>Iogurte</v>
      </c>
      <c r="G3317" s="1" t="s">
        <v>4420</v>
      </c>
      <c r="H3317" s="1" t="s">
        <v>8410</v>
      </c>
      <c r="I3317" s="1" t="str">
        <f ca="1">IFERROR(__xludf.DUMMYFUNCTION("GOOGLETRANSLATE(O3317,""en"",""pt"")"),"22")</f>
        <v>22</v>
      </c>
      <c r="J3317" s="1" t="str">
        <f ca="1">IFERROR(__xludf.DUMMYFUNCTION("GOOGLETRANSLATE(Q3317,""en"",""pt"")"),"Refrigerado")</f>
        <v>Refrigerado</v>
      </c>
      <c r="K3317" s="3">
        <v>44482</v>
      </c>
      <c r="L3317" s="3">
        <v>44504</v>
      </c>
      <c r="M3317" s="1">
        <v>19</v>
      </c>
      <c r="N3317" s="4">
        <v>45429</v>
      </c>
      <c r="O3317" s="1" t="s">
        <v>15834</v>
      </c>
      <c r="P3317" s="1">
        <v>11</v>
      </c>
      <c r="Q3317" s="1" t="s">
        <v>15835</v>
      </c>
      <c r="R3317">
        <f t="shared" ca="1" si="51"/>
        <v>0</v>
      </c>
      <c r="S3317">
        <f t="shared" ca="1" si="51"/>
        <v>0</v>
      </c>
    </row>
    <row r="3318" spans="1:19" ht="13.2">
      <c r="A3318" s="1" t="s">
        <v>15836</v>
      </c>
      <c r="B3318" s="1">
        <v>70</v>
      </c>
      <c r="C3318" s="1" t="str">
        <f ca="1">IFERROR(__xludf.DUMMYFUNCTION("GOOGLETRANSLATE(D3318,""en"",""pt"")"),"Grande")</f>
        <v>Grande</v>
      </c>
      <c r="D3318" s="3">
        <v>44362</v>
      </c>
      <c r="E3318" s="1">
        <v>8</v>
      </c>
      <c r="F3318" s="2" t="str">
        <f ca="1">IFERROR(__xludf.DUMMYFUNCTION("GOOGLETRANSLATE(I3318,""en"",""pt"")"),"Soro de leite coalhado")</f>
        <v>Soro de leite coalhado</v>
      </c>
      <c r="G3318" s="1" t="s">
        <v>15837</v>
      </c>
      <c r="H3318" s="1" t="s">
        <v>15838</v>
      </c>
      <c r="I3318" s="1" t="str">
        <f ca="1">IFERROR(__xludf.DUMMYFUNCTION("GOOGLETRANSLATE(O3318,""en"",""pt"")"),"9")</f>
        <v>9</v>
      </c>
      <c r="J3318" s="1" t="str">
        <f ca="1">IFERROR(__xludf.DUMMYFUNCTION("GOOGLETRANSLATE(Q3318,""en"",""pt"")"),"Refrigerado")</f>
        <v>Refrigerado</v>
      </c>
      <c r="K3318" s="3">
        <v>44322</v>
      </c>
      <c r="L3318" s="3">
        <v>44331</v>
      </c>
      <c r="M3318" s="1">
        <v>73</v>
      </c>
      <c r="N3318" s="1" t="s">
        <v>3837</v>
      </c>
      <c r="O3318" s="1" t="s">
        <v>15839</v>
      </c>
      <c r="P3318" s="1">
        <v>913</v>
      </c>
      <c r="Q3318" s="1" t="s">
        <v>15840</v>
      </c>
      <c r="R3318">
        <f t="shared" ca="1" si="51"/>
        <v>0</v>
      </c>
      <c r="S3318">
        <f t="shared" ca="1" si="51"/>
        <v>0</v>
      </c>
    </row>
    <row r="3319" spans="1:19" ht="13.2">
      <c r="A3319" s="1" t="s">
        <v>15841</v>
      </c>
      <c r="B3319" s="1">
        <v>81</v>
      </c>
      <c r="C3319" s="1" t="str">
        <f ca="1">IFERROR(__xludf.DUMMYFUNCTION("GOOGLETRANSLATE(D3319,""en"",""pt"")"),"Pequeno")</f>
        <v>Pequeno</v>
      </c>
      <c r="D3319" s="3">
        <v>44507</v>
      </c>
      <c r="E3319" s="1">
        <v>2</v>
      </c>
      <c r="F3319" s="2" t="str">
        <f ca="1">IFERROR(__xludf.DUMMYFUNCTION("GOOGLETRANSLATE(I3319,""en"",""pt"")"),"Manteiga")</f>
        <v>Manteiga</v>
      </c>
      <c r="G3319" s="1" t="s">
        <v>15842</v>
      </c>
      <c r="H3319" s="1" t="s">
        <v>4310</v>
      </c>
      <c r="I3319" s="1" t="str">
        <f ca="1">IFERROR(__xludf.DUMMYFUNCTION("GOOGLETRANSLATE(O3319,""en"",""pt"")"),"31")</f>
        <v>31</v>
      </c>
      <c r="J3319" s="1" t="str">
        <f ca="1">IFERROR(__xludf.DUMMYFUNCTION("GOOGLETRANSLATE(Q3319,""en"",""pt"")"),"Congeladas")</f>
        <v>Congeladas</v>
      </c>
      <c r="K3319" s="3">
        <v>44460</v>
      </c>
      <c r="L3319" s="3">
        <v>44491</v>
      </c>
      <c r="M3319" s="1">
        <v>526</v>
      </c>
      <c r="N3319" s="1" t="s">
        <v>4659</v>
      </c>
      <c r="O3319" s="1" t="s">
        <v>15843</v>
      </c>
      <c r="P3319" s="1">
        <v>385</v>
      </c>
      <c r="Q3319" s="1" t="s">
        <v>15844</v>
      </c>
      <c r="R3319">
        <f t="shared" ca="1" si="51"/>
        <v>1</v>
      </c>
      <c r="S3319">
        <f t="shared" ca="1" si="51"/>
        <v>1</v>
      </c>
    </row>
    <row r="3320" spans="1:19" ht="13.2">
      <c r="A3320" s="1" t="s">
        <v>15845</v>
      </c>
      <c r="B3320" s="1">
        <v>21</v>
      </c>
      <c r="C3320" s="1" t="str">
        <f ca="1">IFERROR(__xludf.DUMMYFUNCTION("GOOGLETRANSLATE(D3320,""en"",""pt"")"),"Pequeno")</f>
        <v>Pequeno</v>
      </c>
      <c r="D3320" s="3">
        <v>43897</v>
      </c>
      <c r="E3320" s="1">
        <v>6</v>
      </c>
      <c r="F3320" s="2" t="str">
        <f ca="1">IFERROR(__xludf.DUMMYFUNCTION("GOOGLETRANSLATE(I3320,""en"",""pt"")"),"Coalhada")</f>
        <v>Coalhada</v>
      </c>
      <c r="G3320" s="1" t="s">
        <v>15846</v>
      </c>
      <c r="H3320" s="1" t="s">
        <v>1709</v>
      </c>
      <c r="I3320" s="1" t="str">
        <f ca="1">IFERROR(__xludf.DUMMYFUNCTION("GOOGLETRANSLATE(O3320,""en"",""pt"")"),"7")</f>
        <v>7</v>
      </c>
      <c r="J3320" s="1" t="str">
        <f ca="1">IFERROR(__xludf.DUMMYFUNCTION("GOOGLETRANSLATE(Q3320,""en"",""pt"")"),"Refrigerado")</f>
        <v>Refrigerado</v>
      </c>
      <c r="K3320" s="3">
        <v>43870</v>
      </c>
      <c r="L3320" s="3">
        <v>43877</v>
      </c>
      <c r="M3320" s="1">
        <v>53</v>
      </c>
      <c r="N3320" s="1" t="s">
        <v>11452</v>
      </c>
      <c r="O3320" s="1" t="s">
        <v>15847</v>
      </c>
      <c r="P3320" s="1">
        <v>930</v>
      </c>
      <c r="Q3320" s="1" t="s">
        <v>15848</v>
      </c>
      <c r="R3320">
        <f t="shared" ca="1" si="51"/>
        <v>0</v>
      </c>
      <c r="S3320">
        <f t="shared" ca="1" si="51"/>
        <v>0</v>
      </c>
    </row>
    <row r="3321" spans="1:19" ht="13.2">
      <c r="A3321" s="1" t="s">
        <v>5965</v>
      </c>
      <c r="B3321" s="1">
        <v>57</v>
      </c>
      <c r="C3321" s="1" t="str">
        <f ca="1">IFERROR(__xludf.DUMMYFUNCTION("GOOGLETRANSLATE(D3321,""en"",""pt"")"),"Grande")</f>
        <v>Grande</v>
      </c>
      <c r="D3321" s="3">
        <v>43503</v>
      </c>
      <c r="E3321" s="1">
        <v>2</v>
      </c>
      <c r="F3321" s="2" t="str">
        <f ca="1">IFERROR(__xludf.DUMMYFUNCTION("GOOGLETRANSLATE(I3321,""en"",""pt"")"),"Manteiga")</f>
        <v>Manteiga</v>
      </c>
      <c r="G3321" s="1" t="s">
        <v>15849</v>
      </c>
      <c r="H3321" s="1" t="s">
        <v>7775</v>
      </c>
      <c r="I3321" s="1" t="str">
        <f ca="1">IFERROR(__xludf.DUMMYFUNCTION("GOOGLETRANSLATE(O3321,""en"",""pt"")"),"35")</f>
        <v>35</v>
      </c>
      <c r="J3321" s="1" t="str">
        <f ca="1">IFERROR(__xludf.DUMMYFUNCTION("GOOGLETRANSLATE(Q3321,""en"",""pt"")"),"Congeladas")</f>
        <v>Congeladas</v>
      </c>
      <c r="K3321" s="3">
        <v>43455</v>
      </c>
      <c r="L3321" s="3">
        <v>43490</v>
      </c>
      <c r="M3321" s="1">
        <v>26</v>
      </c>
      <c r="N3321" s="1" t="s">
        <v>15850</v>
      </c>
      <c r="O3321" s="1" t="s">
        <v>15851</v>
      </c>
      <c r="P3321" s="1">
        <v>101</v>
      </c>
      <c r="Q3321" s="1" t="s">
        <v>15852</v>
      </c>
      <c r="R3321">
        <f t="shared" ca="1" si="51"/>
        <v>0</v>
      </c>
      <c r="S3321">
        <f t="shared" ca="1" si="51"/>
        <v>1</v>
      </c>
    </row>
    <row r="3322" spans="1:19" ht="13.2">
      <c r="A3322" s="1" t="s">
        <v>15853</v>
      </c>
      <c r="B3322" s="1">
        <v>98</v>
      </c>
      <c r="C3322" s="1" t="str">
        <f ca="1">IFERROR(__xludf.DUMMYFUNCTION("GOOGLETRANSLATE(D3322,""en"",""pt"")"),"Pequeno")</f>
        <v>Pequeno</v>
      </c>
      <c r="D3322" s="3">
        <v>44183</v>
      </c>
      <c r="E3322" s="1">
        <v>1</v>
      </c>
      <c r="F3322" s="2" t="str">
        <f ca="1">IFERROR(__xludf.DUMMYFUNCTION("GOOGLETRANSLATE(I3322,""en"",""pt"")"),"Leite")</f>
        <v>Leite</v>
      </c>
      <c r="G3322" s="1" t="s">
        <v>11259</v>
      </c>
      <c r="H3322" s="1" t="s">
        <v>11383</v>
      </c>
      <c r="I3322" s="1" t="str">
        <f ca="1">IFERROR(__xludf.DUMMYFUNCTION("GOOGLETRANSLATE(O3322,""en"",""pt"")"),"24")</f>
        <v>24</v>
      </c>
      <c r="J3322" s="1" t="str">
        <f ca="1">IFERROR(__xludf.DUMMYFUNCTION("GOOGLETRANSLATE(Q3322,""en"",""pt"")"),"Pacote Tetra")</f>
        <v>Pacote Tetra</v>
      </c>
      <c r="K3322" s="3">
        <v>44135</v>
      </c>
      <c r="L3322" s="3">
        <v>44159</v>
      </c>
      <c r="M3322" s="1">
        <v>21</v>
      </c>
      <c r="N3322" s="1" t="s">
        <v>8663</v>
      </c>
      <c r="O3322" s="1" t="s">
        <v>15854</v>
      </c>
      <c r="P3322" s="1">
        <v>24</v>
      </c>
      <c r="Q3322" s="1" t="s">
        <v>3039</v>
      </c>
      <c r="R3322">
        <f t="shared" ca="1" si="51"/>
        <v>0</v>
      </c>
      <c r="S3322">
        <f t="shared" ca="1" si="51"/>
        <v>1</v>
      </c>
    </row>
    <row r="3323" spans="1:19" ht="13.2">
      <c r="A3323" s="1" t="s">
        <v>15855</v>
      </c>
      <c r="B3323" s="1">
        <v>58</v>
      </c>
      <c r="C3323" s="1" t="str">
        <f ca="1">IFERROR(__xludf.DUMMYFUNCTION("GOOGLETRANSLATE(D3323,""en"",""pt"")"),"Médio")</f>
        <v>Médio</v>
      </c>
      <c r="D3323" s="3">
        <v>44877</v>
      </c>
      <c r="E3323" s="1">
        <v>5</v>
      </c>
      <c r="F3323" s="2" t="str">
        <f ca="1">IFERROR(__xludf.DUMMYFUNCTION("GOOGLETRANSLATE(I3323,""en"",""pt"")"),"Sorvete")</f>
        <v>Sorvete</v>
      </c>
      <c r="G3323" s="1" t="s">
        <v>15856</v>
      </c>
      <c r="H3323" s="1" t="s">
        <v>9989</v>
      </c>
      <c r="I3323" s="1" t="str">
        <f ca="1">IFERROR(__xludf.DUMMYFUNCTION("GOOGLETRANSLATE(O3323,""en"",""pt"")"),"24")</f>
        <v>24</v>
      </c>
      <c r="J3323" s="1" t="str">
        <f ca="1">IFERROR(__xludf.DUMMYFUNCTION("GOOGLETRANSLATE(Q3323,""en"",""pt"")"),"Congeladas")</f>
        <v>Congeladas</v>
      </c>
      <c r="K3323" s="3">
        <v>44841</v>
      </c>
      <c r="L3323" s="3">
        <v>44865</v>
      </c>
      <c r="M3323" s="1">
        <v>247</v>
      </c>
      <c r="N3323" s="1" t="s">
        <v>6682</v>
      </c>
      <c r="O3323" s="1" t="s">
        <v>15857</v>
      </c>
      <c r="P3323" s="1">
        <v>687</v>
      </c>
      <c r="Q3323" s="1" t="s">
        <v>15858</v>
      </c>
      <c r="R3323">
        <f t="shared" ca="1" si="51"/>
        <v>0</v>
      </c>
      <c r="S3323">
        <f t="shared" ca="1" si="51"/>
        <v>1</v>
      </c>
    </row>
    <row r="3324" spans="1:19" ht="13.2">
      <c r="A3324" s="1" t="s">
        <v>9682</v>
      </c>
      <c r="B3324" s="1">
        <v>47</v>
      </c>
      <c r="C3324" s="1" t="str">
        <f ca="1">IFERROR(__xludf.DUMMYFUNCTION("GOOGLETRANSLATE(D3324,""en"",""pt"")"),"Grande")</f>
        <v>Grande</v>
      </c>
      <c r="D3324" s="3">
        <v>44224</v>
      </c>
      <c r="E3324" s="1">
        <v>10</v>
      </c>
      <c r="F3324" s="2" t="str">
        <f ca="1">IFERROR(__xludf.DUMMYFUNCTION("GOOGLETRANSLATE(I3324,""en"",""pt"")"),"ghee")</f>
        <v>ghee</v>
      </c>
      <c r="G3324" s="1" t="s">
        <v>15859</v>
      </c>
      <c r="H3324" s="1" t="s">
        <v>15860</v>
      </c>
      <c r="I3324" s="1" t="str">
        <f ca="1">IFERROR(__xludf.DUMMYFUNCTION("GOOGLETRANSLATE(O3324,""en"",""pt"")"),"65")</f>
        <v>65</v>
      </c>
      <c r="J3324" s="1" t="str">
        <f ca="1">IFERROR(__xludf.DUMMYFUNCTION("GOOGLETRANSLATE(Q3324,""en"",""pt"")"),"Ambiente")</f>
        <v>Ambiente</v>
      </c>
      <c r="K3324" s="3">
        <v>44215</v>
      </c>
      <c r="L3324" s="3">
        <v>44280</v>
      </c>
      <c r="M3324" s="1">
        <v>200</v>
      </c>
      <c r="N3324" s="1" t="s">
        <v>10938</v>
      </c>
      <c r="O3324" s="1" t="s">
        <v>15861</v>
      </c>
      <c r="P3324" s="1">
        <v>579</v>
      </c>
      <c r="Q3324" s="1" t="s">
        <v>419</v>
      </c>
      <c r="R3324">
        <f t="shared" ca="1" si="51"/>
        <v>1</v>
      </c>
      <c r="S3324">
        <f t="shared" ca="1" si="51"/>
        <v>1</v>
      </c>
    </row>
    <row r="3325" spans="1:19" ht="13.2">
      <c r="A3325" s="1" t="s">
        <v>15862</v>
      </c>
      <c r="B3325" s="1">
        <v>75</v>
      </c>
      <c r="C3325" s="1" t="str">
        <f ca="1">IFERROR(__xludf.DUMMYFUNCTION("GOOGLETRANSLATE(D3325,""en"",""pt"")"),"Médio")</f>
        <v>Médio</v>
      </c>
      <c r="D3325" s="3">
        <v>44672</v>
      </c>
      <c r="E3325" s="1">
        <v>10</v>
      </c>
      <c r="F3325" s="2" t="str">
        <f ca="1">IFERROR(__xludf.DUMMYFUNCTION("GOOGLETRANSLATE(I3325,""en"",""pt"")"),"ghee")</f>
        <v>ghee</v>
      </c>
      <c r="G3325" s="1" t="s">
        <v>15863</v>
      </c>
      <c r="H3325" s="1" t="s">
        <v>14918</v>
      </c>
      <c r="I3325" s="1" t="str">
        <f ca="1">IFERROR(__xludf.DUMMYFUNCTION("GOOGLETRANSLATE(O3325,""en"",""pt"")"),"137")</f>
        <v>137</v>
      </c>
      <c r="J3325" s="1" t="str">
        <f ca="1">IFERROR(__xludf.DUMMYFUNCTION("GOOGLETRANSLATE(Q3325,""en"",""pt"")"),"Ambiente")</f>
        <v>Ambiente</v>
      </c>
      <c r="K3325" s="3">
        <v>44654</v>
      </c>
      <c r="L3325" s="3">
        <v>44791</v>
      </c>
      <c r="M3325" s="1">
        <v>2</v>
      </c>
      <c r="N3325" s="1" t="s">
        <v>15864</v>
      </c>
      <c r="O3325" s="1" t="s">
        <v>10850</v>
      </c>
      <c r="P3325" s="1">
        <v>7</v>
      </c>
      <c r="Q3325" s="1" t="s">
        <v>15865</v>
      </c>
      <c r="R3325">
        <f t="shared" ca="1" si="51"/>
        <v>0</v>
      </c>
      <c r="S3325">
        <f t="shared" ca="1" si="51"/>
        <v>1</v>
      </c>
    </row>
    <row r="3326" spans="1:19" ht="13.2">
      <c r="A3326" s="1" t="s">
        <v>15866</v>
      </c>
      <c r="B3326" s="1">
        <v>16</v>
      </c>
      <c r="C3326" s="1" t="str">
        <f ca="1">IFERROR(__xludf.DUMMYFUNCTION("GOOGLETRANSLATE(D3326,""en"",""pt"")"),"Pequeno")</f>
        <v>Pequeno</v>
      </c>
      <c r="D3326" s="3">
        <v>43902</v>
      </c>
      <c r="E3326" s="1">
        <v>7</v>
      </c>
      <c r="F3326" s="2" t="str">
        <f ca="1">IFERROR(__xludf.DUMMYFUNCTION("GOOGLETRANSLATE(I3326,""en"",""pt"")"),"Lassi")</f>
        <v>Lassi</v>
      </c>
      <c r="G3326" s="1" t="s">
        <v>15867</v>
      </c>
      <c r="H3326" s="1" t="s">
        <v>13177</v>
      </c>
      <c r="I3326" s="1" t="str">
        <f ca="1">IFERROR(__xludf.DUMMYFUNCTION("GOOGLETRANSLATE(O3326,""en"",""pt"")"),"15")</f>
        <v>15</v>
      </c>
      <c r="J3326" s="1" t="str">
        <f ca="1">IFERROR(__xludf.DUMMYFUNCTION("GOOGLETRANSLATE(Q3326,""en"",""pt"")"),"Refrigerado")</f>
        <v>Refrigerado</v>
      </c>
      <c r="K3326" s="3">
        <v>43896</v>
      </c>
      <c r="L3326" s="3">
        <v>43911</v>
      </c>
      <c r="M3326" s="1">
        <v>7</v>
      </c>
      <c r="N3326" s="1" t="s">
        <v>4805</v>
      </c>
      <c r="O3326" s="1" t="s">
        <v>15868</v>
      </c>
      <c r="P3326" s="1">
        <v>197</v>
      </c>
      <c r="Q3326" s="1" t="s">
        <v>15869</v>
      </c>
      <c r="R3326">
        <f t="shared" ca="1" si="51"/>
        <v>1</v>
      </c>
      <c r="S3326">
        <f t="shared" ca="1" si="51"/>
        <v>1</v>
      </c>
    </row>
    <row r="3327" spans="1:19" ht="13.2">
      <c r="A3327" s="1" t="s">
        <v>15870</v>
      </c>
      <c r="B3327" s="1">
        <v>20</v>
      </c>
      <c r="C3327" s="1" t="str">
        <f ca="1">IFERROR(__xludf.DUMMYFUNCTION("GOOGLETRANSLATE(D3327,""en"",""pt"")"),"Pequeno")</f>
        <v>Pequeno</v>
      </c>
      <c r="D3327" s="3">
        <v>43644</v>
      </c>
      <c r="E3327" s="1">
        <v>4</v>
      </c>
      <c r="F3327" s="2" t="str">
        <f ca="1">IFERROR(__xludf.DUMMYFUNCTION("GOOGLETRANSLATE(I3327,""en"",""pt"")"),"Iogurte")</f>
        <v>Iogurte</v>
      </c>
      <c r="G3327" s="1" t="s">
        <v>15871</v>
      </c>
      <c r="H3327" s="1" t="s">
        <v>4</v>
      </c>
      <c r="I3327" s="1" t="str">
        <f ca="1">IFERROR(__xludf.DUMMYFUNCTION("GOOGLETRANSLATE(O3327,""en"",""pt"")"),"22")</f>
        <v>22</v>
      </c>
      <c r="J3327" s="1" t="str">
        <f ca="1">IFERROR(__xludf.DUMMYFUNCTION("GOOGLETRANSLATE(Q3327,""en"",""pt"")"),"Refrigerado")</f>
        <v>Refrigerado</v>
      </c>
      <c r="K3327" s="3">
        <v>43613</v>
      </c>
      <c r="L3327" s="3">
        <v>43635</v>
      </c>
      <c r="M3327" s="1">
        <v>31</v>
      </c>
      <c r="N3327" s="1" t="s">
        <v>15872</v>
      </c>
      <c r="O3327" s="1" t="s">
        <v>15873</v>
      </c>
      <c r="P3327" s="1">
        <v>227</v>
      </c>
      <c r="Q3327" s="1" t="s">
        <v>15874</v>
      </c>
      <c r="R3327">
        <f t="shared" ca="1" si="51"/>
        <v>0</v>
      </c>
      <c r="S3327">
        <f t="shared" ca="1" si="51"/>
        <v>0</v>
      </c>
    </row>
    <row r="3328" spans="1:19" ht="13.2">
      <c r="A3328" s="1" t="s">
        <v>15875</v>
      </c>
      <c r="B3328" s="1">
        <v>59</v>
      </c>
      <c r="C3328" s="1" t="str">
        <f ca="1">IFERROR(__xludf.DUMMYFUNCTION("GOOGLETRANSLATE(D3328,""en"",""pt"")"),"Médio")</f>
        <v>Médio</v>
      </c>
      <c r="D3328" s="3">
        <v>44159</v>
      </c>
      <c r="E3328" s="1">
        <v>9</v>
      </c>
      <c r="F3328" s="2" t="str">
        <f ca="1">IFERROR(__xludf.DUMMYFUNCTION("GOOGLETRANSLATE(I3328,""en"",""pt"")"),"Painel")</f>
        <v>Painel</v>
      </c>
      <c r="G3328" s="1" t="s">
        <v>15876</v>
      </c>
      <c r="H3328" s="1" t="s">
        <v>9367</v>
      </c>
      <c r="I3328" s="1" t="str">
        <f ca="1">IFERROR(__xludf.DUMMYFUNCTION("GOOGLETRANSLATE(O3328,""en"",""pt"")"),"10")</f>
        <v>10</v>
      </c>
      <c r="J3328" s="1" t="str">
        <f ca="1">IFERROR(__xludf.DUMMYFUNCTION("GOOGLETRANSLATE(Q3328,""en"",""pt"")"),"Refrigerado")</f>
        <v>Refrigerado</v>
      </c>
      <c r="K3328" s="3">
        <v>44147</v>
      </c>
      <c r="L3328" s="3">
        <v>44157</v>
      </c>
      <c r="M3328" s="1">
        <v>443</v>
      </c>
      <c r="N3328" s="1" t="s">
        <v>1395</v>
      </c>
      <c r="O3328" s="1" t="s">
        <v>15877</v>
      </c>
      <c r="P3328" s="1">
        <v>488</v>
      </c>
      <c r="Q3328" s="1" t="s">
        <v>15878</v>
      </c>
      <c r="R3328">
        <f t="shared" ca="1" si="51"/>
        <v>0</v>
      </c>
      <c r="S3328">
        <f t="shared" ca="1" si="51"/>
        <v>1</v>
      </c>
    </row>
    <row r="3329" spans="1:19" ht="13.2">
      <c r="A3329" s="1" t="s">
        <v>2854</v>
      </c>
      <c r="B3329" s="1">
        <v>94</v>
      </c>
      <c r="C3329" s="1" t="str">
        <f ca="1">IFERROR(__xludf.DUMMYFUNCTION("GOOGLETRANSLATE(D3329,""en"",""pt"")"),"Grande")</f>
        <v>Grande</v>
      </c>
      <c r="D3329" s="3">
        <v>43642</v>
      </c>
      <c r="E3329" s="1">
        <v>6</v>
      </c>
      <c r="F3329" s="2" t="str">
        <f ca="1">IFERROR(__xludf.DUMMYFUNCTION("GOOGLETRANSLATE(I3329,""en"",""pt"")"),"Coalhada")</f>
        <v>Coalhada</v>
      </c>
      <c r="G3329" s="1" t="s">
        <v>15879</v>
      </c>
      <c r="H3329" s="1" t="s">
        <v>15880</v>
      </c>
      <c r="I3329" s="1" t="str">
        <f ca="1">IFERROR(__xludf.DUMMYFUNCTION("GOOGLETRANSLATE(O3329,""en"",""pt"")"),"6")</f>
        <v>6</v>
      </c>
      <c r="J3329" s="1" t="str">
        <f ca="1">IFERROR(__xludf.DUMMYFUNCTION("GOOGLETRANSLATE(Q3329,""en"",""pt"")"),"Refrigerado")</f>
        <v>Refrigerado</v>
      </c>
      <c r="K3329" s="3">
        <v>43613</v>
      </c>
      <c r="L3329" s="3">
        <v>43619</v>
      </c>
      <c r="M3329" s="1">
        <v>587</v>
      </c>
      <c r="N3329" s="1" t="s">
        <v>767</v>
      </c>
      <c r="O3329" s="1" t="s">
        <v>15881</v>
      </c>
      <c r="P3329" s="1">
        <v>293</v>
      </c>
      <c r="Q3329" s="1" t="s">
        <v>15882</v>
      </c>
      <c r="R3329">
        <f t="shared" ca="1" si="51"/>
        <v>1</v>
      </c>
      <c r="S3329">
        <f t="shared" ca="1" si="51"/>
        <v>0</v>
      </c>
    </row>
    <row r="3330" spans="1:19" ht="13.2">
      <c r="A3330" s="1" t="s">
        <v>15883</v>
      </c>
      <c r="B3330" s="1">
        <v>26</v>
      </c>
      <c r="C3330" s="1" t="str">
        <f ca="1">IFERROR(__xludf.DUMMYFUNCTION("GOOGLETRANSLATE(D3330,""en"",""pt"")"),"Médio")</f>
        <v>Médio</v>
      </c>
      <c r="D3330" s="3">
        <v>44444</v>
      </c>
      <c r="E3330" s="1">
        <v>4</v>
      </c>
      <c r="F3330" s="2" t="str">
        <f ca="1">IFERROR(__xludf.DUMMYFUNCTION("GOOGLETRANSLATE(I3330,""en"",""pt"")"),"Iogurte")</f>
        <v>Iogurte</v>
      </c>
      <c r="G3330" s="1" t="s">
        <v>15884</v>
      </c>
      <c r="H3330" s="1" t="s">
        <v>2037</v>
      </c>
      <c r="I3330" s="1" t="str">
        <f ca="1">IFERROR(__xludf.DUMMYFUNCTION("GOOGLETRANSLATE(O3330,""en"",""pt"")"),"25")</f>
        <v>25</v>
      </c>
      <c r="J3330" s="1" t="str">
        <f ca="1">IFERROR(__xludf.DUMMYFUNCTION("GOOGLETRANSLATE(Q3330,""en"",""pt"")"),"Congeladas")</f>
        <v>Congeladas</v>
      </c>
      <c r="K3330" s="3">
        <v>44430</v>
      </c>
      <c r="L3330" s="3">
        <v>44455</v>
      </c>
      <c r="M3330" s="1">
        <v>199</v>
      </c>
      <c r="N3330" s="1" t="s">
        <v>4256</v>
      </c>
      <c r="O3330" s="1" t="s">
        <v>15885</v>
      </c>
      <c r="P3330" s="1">
        <v>480</v>
      </c>
      <c r="Q3330" s="1" t="s">
        <v>15886</v>
      </c>
      <c r="R3330">
        <f t="shared" ca="1" si="51"/>
        <v>0</v>
      </c>
      <c r="S3330">
        <f t="shared" ca="1" si="51"/>
        <v>0</v>
      </c>
    </row>
    <row r="3331" spans="1:19" ht="13.2">
      <c r="A3331" s="1" t="s">
        <v>15887</v>
      </c>
      <c r="B3331" s="1">
        <v>56</v>
      </c>
      <c r="C3331" s="1" t="str">
        <f ca="1">IFERROR(__xludf.DUMMYFUNCTION("GOOGLETRANSLATE(D3331,""en"",""pt"")"),"Médio")</f>
        <v>Médio</v>
      </c>
      <c r="D3331" s="3">
        <v>44543</v>
      </c>
      <c r="E3331" s="1">
        <v>3</v>
      </c>
      <c r="F3331" s="2" t="str">
        <f ca="1">IFERROR(__xludf.DUMMYFUNCTION("GOOGLETRANSLATE(I3331,""en"",""pt"")"),"Queijo")</f>
        <v>Queijo</v>
      </c>
      <c r="G3331" s="1" t="s">
        <v>15888</v>
      </c>
      <c r="H3331" s="1" t="s">
        <v>10289</v>
      </c>
      <c r="I3331" s="1" t="str">
        <f ca="1">IFERROR(__xludf.DUMMYFUNCTION("GOOGLETRANSLATE(O3331,""en"",""pt"")"),"34")</f>
        <v>34</v>
      </c>
      <c r="J3331" s="1" t="str">
        <f ca="1">IFERROR(__xludf.DUMMYFUNCTION("GOOGLETRANSLATE(Q3331,""en"",""pt"")"),"Congeladas")</f>
        <v>Congeladas</v>
      </c>
      <c r="K3331" s="3">
        <v>44521</v>
      </c>
      <c r="L3331" s="3">
        <v>44555</v>
      </c>
      <c r="M3331" s="1">
        <v>53</v>
      </c>
      <c r="N3331" s="1" t="s">
        <v>15003</v>
      </c>
      <c r="O3331" s="1" t="s">
        <v>15889</v>
      </c>
      <c r="P3331" s="1">
        <v>225</v>
      </c>
      <c r="Q3331" s="1" t="s">
        <v>1388</v>
      </c>
      <c r="R3331">
        <f t="shared" ref="R3331:S3394" ca="1" si="52">RANDBETWEEN(0,1)</f>
        <v>0</v>
      </c>
      <c r="S3331">
        <f t="shared" ca="1" si="52"/>
        <v>1</v>
      </c>
    </row>
    <row r="3332" spans="1:19" ht="13.2">
      <c r="A3332" s="1" t="s">
        <v>15890</v>
      </c>
      <c r="B3332" s="1">
        <v>40</v>
      </c>
      <c r="C3332" s="1" t="str">
        <f ca="1">IFERROR(__xludf.DUMMYFUNCTION("GOOGLETRANSLATE(D3332,""en"",""pt"")"),"Pequeno")</f>
        <v>Pequeno</v>
      </c>
      <c r="D3332" s="3">
        <v>43996</v>
      </c>
      <c r="E3332" s="1">
        <v>7</v>
      </c>
      <c r="F3332" s="2" t="str">
        <f ca="1">IFERROR(__xludf.DUMMYFUNCTION("GOOGLETRANSLATE(I3332,""en"",""pt"")"),"Lassi")</f>
        <v>Lassi</v>
      </c>
      <c r="G3332" s="1" t="s">
        <v>15891</v>
      </c>
      <c r="H3332" s="1" t="s">
        <v>13268</v>
      </c>
      <c r="I3332" s="1" t="str">
        <f ca="1">IFERROR(__xludf.DUMMYFUNCTION("GOOGLETRANSLATE(O3332,""en"",""pt"")"),"13")</f>
        <v>13</v>
      </c>
      <c r="J3332" s="1" t="str">
        <f ca="1">IFERROR(__xludf.DUMMYFUNCTION("GOOGLETRANSLATE(Q3332,""en"",""pt"")"),"Refrigerado")</f>
        <v>Refrigerado</v>
      </c>
      <c r="K3332" s="3">
        <v>43963</v>
      </c>
      <c r="L3332" s="3">
        <v>43976</v>
      </c>
      <c r="M3332" s="1">
        <v>732</v>
      </c>
      <c r="N3332" s="1" t="s">
        <v>5429</v>
      </c>
      <c r="O3332" s="1" t="s">
        <v>15892</v>
      </c>
      <c r="P3332" s="1">
        <v>8</v>
      </c>
      <c r="Q3332" s="1" t="s">
        <v>15893</v>
      </c>
      <c r="R3332">
        <f t="shared" ca="1" si="52"/>
        <v>0</v>
      </c>
      <c r="S3332">
        <f t="shared" ca="1" si="52"/>
        <v>1</v>
      </c>
    </row>
    <row r="3333" spans="1:19" ht="13.2">
      <c r="A3333" s="1" t="s">
        <v>15894</v>
      </c>
      <c r="B3333" s="1">
        <v>28</v>
      </c>
      <c r="C3333" s="1" t="str">
        <f ca="1">IFERROR(__xludf.DUMMYFUNCTION("GOOGLETRANSLATE(D3333,""en"",""pt"")"),"Pequeno")</f>
        <v>Pequeno</v>
      </c>
      <c r="D3333" s="3">
        <v>44143</v>
      </c>
      <c r="E3333" s="1">
        <v>4</v>
      </c>
      <c r="F3333" s="2" t="str">
        <f ca="1">IFERROR(__xludf.DUMMYFUNCTION("GOOGLETRANSLATE(I3333,""en"",""pt"")"),"Iogurte")</f>
        <v>Iogurte</v>
      </c>
      <c r="G3333" s="1" t="s">
        <v>15895</v>
      </c>
      <c r="H3333" s="1" t="s">
        <v>10012</v>
      </c>
      <c r="I3333" s="1" t="str">
        <f ca="1">IFERROR(__xludf.DUMMYFUNCTION("GOOGLETRANSLATE(O3333,""en"",""pt"")"),"30")</f>
        <v>30</v>
      </c>
      <c r="J3333" s="1" t="str">
        <f ca="1">IFERROR(__xludf.DUMMYFUNCTION("GOOGLETRANSLATE(Q3333,""en"",""pt"")"),"Refrigerado")</f>
        <v>Refrigerado</v>
      </c>
      <c r="K3333" s="3">
        <v>44103</v>
      </c>
      <c r="L3333" s="3">
        <v>44133</v>
      </c>
      <c r="M3333" s="1">
        <v>134</v>
      </c>
      <c r="N3333" s="1" t="s">
        <v>15896</v>
      </c>
      <c r="O3333" s="1" t="s">
        <v>15897</v>
      </c>
      <c r="P3333" s="1">
        <v>163</v>
      </c>
      <c r="Q3333" s="1" t="s">
        <v>10140</v>
      </c>
      <c r="R3333">
        <f t="shared" ca="1" si="52"/>
        <v>1</v>
      </c>
      <c r="S3333">
        <f t="shared" ca="1" si="52"/>
        <v>0</v>
      </c>
    </row>
    <row r="3334" spans="1:19" ht="13.2">
      <c r="A3334" s="1" t="s">
        <v>15898</v>
      </c>
      <c r="B3334" s="1">
        <v>10</v>
      </c>
      <c r="C3334" s="1" t="str">
        <f ca="1">IFERROR(__xludf.DUMMYFUNCTION("GOOGLETRANSLATE(D3334,""en"",""pt"")"),"Médio")</f>
        <v>Médio</v>
      </c>
      <c r="D3334" s="3">
        <v>44801</v>
      </c>
      <c r="E3334" s="1">
        <v>1</v>
      </c>
      <c r="F3334" s="2" t="str">
        <f ca="1">IFERROR(__xludf.DUMMYFUNCTION("GOOGLETRANSLATE(I3334,""en"",""pt"")"),"Leite")</f>
        <v>Leite</v>
      </c>
      <c r="G3334" s="1" t="s">
        <v>15899</v>
      </c>
      <c r="H3334" s="1" t="s">
        <v>12308</v>
      </c>
      <c r="I3334" s="1" t="str">
        <f ca="1">IFERROR(__xludf.DUMMYFUNCTION("GOOGLETRANSLATE(O3334,""en"",""pt"")"),"25")</f>
        <v>25</v>
      </c>
      <c r="J3334" s="1" t="str">
        <f ca="1">IFERROR(__xludf.DUMMYFUNCTION("GOOGLETRANSLATE(Q3334,""en"",""pt"")"),"Pacote Tetra")</f>
        <v>Pacote Tetra</v>
      </c>
      <c r="K3334" s="3">
        <v>44780</v>
      </c>
      <c r="L3334" s="3">
        <v>44805</v>
      </c>
      <c r="M3334" s="1">
        <v>639</v>
      </c>
      <c r="N3334" s="1" t="s">
        <v>15627</v>
      </c>
      <c r="O3334" s="1" t="s">
        <v>15900</v>
      </c>
      <c r="P3334" s="1">
        <v>239</v>
      </c>
      <c r="Q3334" s="1" t="s">
        <v>15902</v>
      </c>
      <c r="R3334">
        <f t="shared" ca="1" si="52"/>
        <v>1</v>
      </c>
      <c r="S3334">
        <f t="shared" ca="1" si="52"/>
        <v>0</v>
      </c>
    </row>
    <row r="3335" spans="1:19" ht="13.2">
      <c r="A3335" s="1" t="s">
        <v>15903</v>
      </c>
      <c r="B3335" s="1">
        <v>35</v>
      </c>
      <c r="C3335" s="1" t="str">
        <f ca="1">IFERROR(__xludf.DUMMYFUNCTION("GOOGLETRANSLATE(D3335,""en"",""pt"")"),"Pequeno")</f>
        <v>Pequeno</v>
      </c>
      <c r="D3335" s="3">
        <v>44172</v>
      </c>
      <c r="E3335" s="1">
        <v>7</v>
      </c>
      <c r="F3335" s="2" t="str">
        <f ca="1">IFERROR(__xludf.DUMMYFUNCTION("GOOGLETRANSLATE(I3335,""en"",""pt"")"),"Lassi")</f>
        <v>Lassi</v>
      </c>
      <c r="G3335" s="1" t="s">
        <v>15904</v>
      </c>
      <c r="H3335" s="1" t="s">
        <v>15905</v>
      </c>
      <c r="I3335" s="1" t="str">
        <f ca="1">IFERROR(__xludf.DUMMYFUNCTION("GOOGLETRANSLATE(O3335,""en"",""pt"")"),"18")</f>
        <v>18</v>
      </c>
      <c r="J3335" s="1" t="str">
        <f ca="1">IFERROR(__xludf.DUMMYFUNCTION("GOOGLETRANSLATE(Q3335,""en"",""pt"")"),"Refrigerado")</f>
        <v>Refrigerado</v>
      </c>
      <c r="K3335" s="3">
        <v>44168</v>
      </c>
      <c r="L3335" s="3">
        <v>44186</v>
      </c>
      <c r="M3335" s="1">
        <v>62</v>
      </c>
      <c r="N3335" s="1" t="s">
        <v>15906</v>
      </c>
      <c r="O3335" s="1" t="s">
        <v>15907</v>
      </c>
      <c r="P3335" s="1">
        <v>517</v>
      </c>
      <c r="Q3335" s="1" t="s">
        <v>15908</v>
      </c>
      <c r="R3335">
        <f t="shared" ca="1" si="52"/>
        <v>1</v>
      </c>
      <c r="S3335">
        <f t="shared" ca="1" si="52"/>
        <v>0</v>
      </c>
    </row>
    <row r="3336" spans="1:19" ht="13.2">
      <c r="A3336" s="1" t="s">
        <v>6911</v>
      </c>
      <c r="B3336" s="1">
        <v>75</v>
      </c>
      <c r="C3336" s="1" t="str">
        <f ca="1">IFERROR(__xludf.DUMMYFUNCTION("GOOGLETRANSLATE(D3336,""en"",""pt"")"),"Médio")</f>
        <v>Médio</v>
      </c>
      <c r="D3336" s="3">
        <v>43740</v>
      </c>
      <c r="E3336" s="1">
        <v>2</v>
      </c>
      <c r="F3336" s="2" t="str">
        <f ca="1">IFERROR(__xludf.DUMMYFUNCTION("GOOGLETRANSLATE(I3336,""en"",""pt"")"),"Manteiga")</f>
        <v>Manteiga</v>
      </c>
      <c r="G3336" s="1" t="s">
        <v>15909</v>
      </c>
      <c r="H3336" s="1" t="s">
        <v>7847</v>
      </c>
      <c r="I3336" s="1" t="str">
        <f ca="1">IFERROR(__xludf.DUMMYFUNCTION("GOOGLETRANSLATE(O3336,""en"",""pt"")"),"39")</f>
        <v>39</v>
      </c>
      <c r="J3336" s="1" t="str">
        <f ca="1">IFERROR(__xludf.DUMMYFUNCTION("GOOGLETRANSLATE(Q3336,""en"",""pt"")"),"Congeladas")</f>
        <v>Congeladas</v>
      </c>
      <c r="K3336" s="3">
        <v>43692</v>
      </c>
      <c r="L3336" s="3">
        <v>43731</v>
      </c>
      <c r="M3336" s="1">
        <v>434</v>
      </c>
      <c r="N3336" s="1" t="s">
        <v>9034</v>
      </c>
      <c r="O3336" s="1" t="s">
        <v>15910</v>
      </c>
      <c r="P3336" s="1">
        <v>210</v>
      </c>
      <c r="Q3336" s="1" t="s">
        <v>15911</v>
      </c>
      <c r="R3336">
        <f t="shared" ca="1" si="52"/>
        <v>1</v>
      </c>
      <c r="S3336">
        <f t="shared" ca="1" si="52"/>
        <v>1</v>
      </c>
    </row>
    <row r="3337" spans="1:19" ht="13.2">
      <c r="A3337" s="1" t="s">
        <v>15912</v>
      </c>
      <c r="B3337" s="1">
        <v>33</v>
      </c>
      <c r="C3337" s="1" t="str">
        <f ca="1">IFERROR(__xludf.DUMMYFUNCTION("GOOGLETRANSLATE(D3337,""en"",""pt"")"),"Grande")</f>
        <v>Grande</v>
      </c>
      <c r="D3337" s="3">
        <v>44599</v>
      </c>
      <c r="E3337" s="1">
        <v>2</v>
      </c>
      <c r="F3337" s="2" t="str">
        <f ca="1">IFERROR(__xludf.DUMMYFUNCTION("GOOGLETRANSLATE(I3337,""en"",""pt"")"),"Manteiga")</f>
        <v>Manteiga</v>
      </c>
      <c r="G3337" s="1" t="s">
        <v>15913</v>
      </c>
      <c r="H3337" s="1" t="s">
        <v>1096</v>
      </c>
      <c r="I3337" s="1" t="str">
        <f ca="1">IFERROR(__xludf.DUMMYFUNCTION("GOOGLETRANSLATE(O3337,""en"",""pt"")"),"33")</f>
        <v>33</v>
      </c>
      <c r="J3337" s="1" t="str">
        <f ca="1">IFERROR(__xludf.DUMMYFUNCTION("GOOGLETRANSLATE(Q3337,""en"",""pt"")"),"Refrigerado")</f>
        <v>Refrigerado</v>
      </c>
      <c r="K3337" s="3">
        <v>44554</v>
      </c>
      <c r="L3337" s="3">
        <v>44587</v>
      </c>
      <c r="M3337" s="1">
        <v>113</v>
      </c>
      <c r="N3337" s="1" t="s">
        <v>691</v>
      </c>
      <c r="O3337" s="1" t="s">
        <v>15914</v>
      </c>
      <c r="P3337" s="1">
        <v>169</v>
      </c>
      <c r="Q3337" s="1" t="s">
        <v>15915</v>
      </c>
      <c r="R3337">
        <f t="shared" ca="1" si="52"/>
        <v>1</v>
      </c>
      <c r="S3337">
        <f t="shared" ca="1" si="52"/>
        <v>1</v>
      </c>
    </row>
    <row r="3338" spans="1:19" ht="13.2">
      <c r="A3338" s="1" t="s">
        <v>15916</v>
      </c>
      <c r="B3338" s="1">
        <v>62</v>
      </c>
      <c r="C3338" s="1" t="str">
        <f ca="1">IFERROR(__xludf.DUMMYFUNCTION("GOOGLETRANSLATE(D3338,""en"",""pt"")"),"Médio")</f>
        <v>Médio</v>
      </c>
      <c r="D3338" s="3">
        <v>43801</v>
      </c>
      <c r="E3338" s="1">
        <v>4</v>
      </c>
      <c r="F3338" s="2" t="str">
        <f ca="1">IFERROR(__xludf.DUMMYFUNCTION("GOOGLETRANSLATE(I3338,""en"",""pt"")"),"Iogurte")</f>
        <v>Iogurte</v>
      </c>
      <c r="G3338" s="1" t="s">
        <v>2019</v>
      </c>
      <c r="H3338" s="1" t="s">
        <v>10068</v>
      </c>
      <c r="I3338" s="1" t="str">
        <f ca="1">IFERROR(__xludf.DUMMYFUNCTION("GOOGLETRANSLATE(O3338,""en"",""pt"")"),"28")</f>
        <v>28</v>
      </c>
      <c r="J3338" s="1" t="str">
        <f ca="1">IFERROR(__xludf.DUMMYFUNCTION("GOOGLETRANSLATE(Q3338,""en"",""pt"")"),"Refrigerado")</f>
        <v>Refrigerado</v>
      </c>
      <c r="K3338" s="3">
        <v>43763</v>
      </c>
      <c r="L3338" s="3">
        <v>43791</v>
      </c>
      <c r="M3338" s="1">
        <v>13</v>
      </c>
      <c r="N3338" s="1" t="s">
        <v>12751</v>
      </c>
      <c r="O3338" s="1" t="s">
        <v>15917</v>
      </c>
      <c r="P3338" s="1">
        <v>74</v>
      </c>
      <c r="Q3338" s="1" t="s">
        <v>15918</v>
      </c>
      <c r="R3338">
        <f t="shared" ca="1" si="52"/>
        <v>1</v>
      </c>
      <c r="S3338">
        <f t="shared" ca="1" si="52"/>
        <v>1</v>
      </c>
    </row>
    <row r="3339" spans="1:19" ht="13.2">
      <c r="A3339" s="1" t="s">
        <v>15919</v>
      </c>
      <c r="B3339" s="1">
        <v>46</v>
      </c>
      <c r="C3339" s="1" t="str">
        <f ca="1">IFERROR(__xludf.DUMMYFUNCTION("GOOGLETRANSLATE(D3339,""en"",""pt"")"),"Pequeno")</f>
        <v>Pequeno</v>
      </c>
      <c r="D3339" s="3">
        <v>44250</v>
      </c>
      <c r="E3339" s="1">
        <v>1</v>
      </c>
      <c r="F3339" s="2" t="str">
        <f ca="1">IFERROR(__xludf.DUMMYFUNCTION("GOOGLETRANSLATE(I3339,""en"",""pt"")"),"Leite")</f>
        <v>Leite</v>
      </c>
      <c r="G3339" s="1" t="s">
        <v>15920</v>
      </c>
      <c r="H3339" s="1" t="s">
        <v>15580</v>
      </c>
      <c r="I3339" s="1" t="str">
        <f ca="1">IFERROR(__xludf.DUMMYFUNCTION("GOOGLETRANSLATE(O3339,""en"",""pt"")"),"30")</f>
        <v>30</v>
      </c>
      <c r="J3339" s="1" t="str">
        <f ca="1">IFERROR(__xludf.DUMMYFUNCTION("GOOGLETRANSLATE(Q3339,""en"",""pt"")"),"Pacote Tetra")</f>
        <v>Pacote Tetra</v>
      </c>
      <c r="K3339" s="3">
        <v>44231</v>
      </c>
      <c r="L3339" s="3">
        <v>44261</v>
      </c>
      <c r="M3339" s="1">
        <v>103</v>
      </c>
      <c r="N3339" s="1" t="s">
        <v>15667</v>
      </c>
      <c r="O3339" s="1" t="s">
        <v>15921</v>
      </c>
      <c r="P3339" s="1">
        <v>166</v>
      </c>
      <c r="Q3339" s="1" t="s">
        <v>2279</v>
      </c>
      <c r="R3339">
        <f t="shared" ca="1" si="52"/>
        <v>1</v>
      </c>
      <c r="S3339">
        <f t="shared" ca="1" si="52"/>
        <v>1</v>
      </c>
    </row>
    <row r="3340" spans="1:19" ht="13.2">
      <c r="A3340" s="1" t="s">
        <v>15922</v>
      </c>
      <c r="B3340" s="1">
        <v>24</v>
      </c>
      <c r="C3340" s="1" t="str">
        <f ca="1">IFERROR(__xludf.DUMMYFUNCTION("GOOGLETRANSLATE(D3340,""en"",""pt"")"),"Pequeno")</f>
        <v>Pequeno</v>
      </c>
      <c r="D3340" s="3">
        <v>44622</v>
      </c>
      <c r="E3340" s="1">
        <v>2</v>
      </c>
      <c r="F3340" s="2" t="str">
        <f ca="1">IFERROR(__xludf.DUMMYFUNCTION("GOOGLETRANSLATE(I3340,""en"",""pt"")"),"Manteiga")</f>
        <v>Manteiga</v>
      </c>
      <c r="G3340" s="1" t="s">
        <v>15923</v>
      </c>
      <c r="H3340" s="1" t="s">
        <v>15924</v>
      </c>
      <c r="I3340" s="1" t="str">
        <f ca="1">IFERROR(__xludf.DUMMYFUNCTION("GOOGLETRANSLATE(O3340,""en"",""pt"")"),"35")</f>
        <v>35</v>
      </c>
      <c r="J3340" s="1" t="str">
        <f ca="1">IFERROR(__xludf.DUMMYFUNCTION("GOOGLETRANSLATE(Q3340,""en"",""pt"")"),"Congeladas")</f>
        <v>Congeladas</v>
      </c>
      <c r="K3340" s="3">
        <v>44619</v>
      </c>
      <c r="L3340" s="3">
        <v>44654</v>
      </c>
      <c r="M3340" s="1">
        <v>397</v>
      </c>
      <c r="N3340" s="1" t="s">
        <v>9973</v>
      </c>
      <c r="O3340" s="1" t="s">
        <v>15925</v>
      </c>
      <c r="P3340" s="1">
        <v>553</v>
      </c>
      <c r="Q3340" s="1" t="s">
        <v>15926</v>
      </c>
      <c r="R3340">
        <f t="shared" ca="1" si="52"/>
        <v>1</v>
      </c>
      <c r="S3340">
        <f t="shared" ca="1" si="52"/>
        <v>0</v>
      </c>
    </row>
    <row r="3341" spans="1:19" ht="13.2">
      <c r="A3341" s="1" t="s">
        <v>15927</v>
      </c>
      <c r="B3341" s="1">
        <v>57</v>
      </c>
      <c r="C3341" s="1" t="str">
        <f ca="1">IFERROR(__xludf.DUMMYFUNCTION("GOOGLETRANSLATE(D3341,""en"",""pt"")"),"Pequeno")</f>
        <v>Pequeno</v>
      </c>
      <c r="D3341" s="3">
        <v>43668</v>
      </c>
      <c r="E3341" s="1">
        <v>2</v>
      </c>
      <c r="F3341" s="2" t="str">
        <f ca="1">IFERROR(__xludf.DUMMYFUNCTION("GOOGLETRANSLATE(I3341,""en"",""pt"")"),"Manteiga")</f>
        <v>Manteiga</v>
      </c>
      <c r="G3341" s="1" t="s">
        <v>15928</v>
      </c>
      <c r="H3341" s="1" t="s">
        <v>15929</v>
      </c>
      <c r="I3341" s="1" t="str">
        <f ca="1">IFERROR(__xludf.DUMMYFUNCTION("GOOGLETRANSLATE(O3341,""en"",""pt"")"),"29")</f>
        <v>29</v>
      </c>
      <c r="J3341" s="1" t="str">
        <f ca="1">IFERROR(__xludf.DUMMYFUNCTION("GOOGLETRANSLATE(Q3341,""en"",""pt"")"),"Congeladas")</f>
        <v>Congeladas</v>
      </c>
      <c r="K3341" s="3">
        <v>43637</v>
      </c>
      <c r="L3341" s="3">
        <v>43666</v>
      </c>
      <c r="M3341" s="1">
        <v>179</v>
      </c>
      <c r="N3341" s="1" t="s">
        <v>15930</v>
      </c>
      <c r="O3341" s="1" t="s">
        <v>15931</v>
      </c>
      <c r="P3341" s="1">
        <v>282</v>
      </c>
      <c r="Q3341" s="1" t="s">
        <v>15304</v>
      </c>
      <c r="R3341">
        <f t="shared" ca="1" si="52"/>
        <v>1</v>
      </c>
      <c r="S3341">
        <f t="shared" ca="1" si="52"/>
        <v>1</v>
      </c>
    </row>
    <row r="3342" spans="1:19" ht="13.2">
      <c r="A3342" s="1" t="s">
        <v>15932</v>
      </c>
      <c r="B3342" s="1">
        <v>31</v>
      </c>
      <c r="C3342" s="1" t="str">
        <f ca="1">IFERROR(__xludf.DUMMYFUNCTION("GOOGLETRANSLATE(D3342,""en"",""pt"")"),"Grande")</f>
        <v>Grande</v>
      </c>
      <c r="D3342" s="3">
        <v>43752</v>
      </c>
      <c r="E3342" s="1">
        <v>6</v>
      </c>
      <c r="F3342" s="2" t="str">
        <f ca="1">IFERROR(__xludf.DUMMYFUNCTION("GOOGLETRANSLATE(I3342,""en"",""pt"")"),"Coalhada")</f>
        <v>Coalhada</v>
      </c>
      <c r="G3342" s="1" t="s">
        <v>15933</v>
      </c>
      <c r="H3342" s="6">
        <v>45313</v>
      </c>
      <c r="I3342" s="1" t="str">
        <f ca="1">IFERROR(__xludf.DUMMYFUNCTION("GOOGLETRANSLATE(O3342,""en"",""pt"")"),"7")</f>
        <v>7</v>
      </c>
      <c r="J3342" s="1" t="str">
        <f ca="1">IFERROR(__xludf.DUMMYFUNCTION("GOOGLETRANSLATE(Q3342,""en"",""pt"")"),"Refrigerado")</f>
        <v>Refrigerado</v>
      </c>
      <c r="K3342" s="3">
        <v>43698</v>
      </c>
      <c r="L3342" s="3">
        <v>43705</v>
      </c>
      <c r="M3342" s="1">
        <v>196</v>
      </c>
      <c r="N3342" s="4">
        <v>45340</v>
      </c>
      <c r="O3342" s="5">
        <v>608892</v>
      </c>
      <c r="P3342" s="1">
        <v>570</v>
      </c>
      <c r="Q3342" s="1" t="s">
        <v>12728</v>
      </c>
      <c r="R3342">
        <f t="shared" ca="1" si="52"/>
        <v>0</v>
      </c>
      <c r="S3342">
        <f t="shared" ca="1" si="52"/>
        <v>0</v>
      </c>
    </row>
    <row r="3343" spans="1:19" ht="13.2">
      <c r="A3343" s="1" t="s">
        <v>15934</v>
      </c>
      <c r="B3343" s="1">
        <v>63</v>
      </c>
      <c r="C3343" s="1" t="str">
        <f ca="1">IFERROR(__xludf.DUMMYFUNCTION("GOOGLETRANSLATE(D3343,""en"",""pt"")"),"Grande")</f>
        <v>Grande</v>
      </c>
      <c r="D3343" s="3">
        <v>43716</v>
      </c>
      <c r="E3343" s="1">
        <v>1</v>
      </c>
      <c r="F3343" s="2" t="str">
        <f ca="1">IFERROR(__xludf.DUMMYFUNCTION("GOOGLETRANSLATE(I3343,""en"",""pt"")"),"Leite")</f>
        <v>Leite</v>
      </c>
      <c r="G3343" s="1" t="s">
        <v>15935</v>
      </c>
      <c r="H3343" s="1" t="s">
        <v>15936</v>
      </c>
      <c r="I3343" s="1" t="str">
        <f ca="1">IFERROR(__xludf.DUMMYFUNCTION("GOOGLETRANSLATE(O3343,""en"",""pt"")"),"1")</f>
        <v>1</v>
      </c>
      <c r="J3343" s="1" t="str">
        <f ca="1">IFERROR(__xludf.DUMMYFUNCTION("GOOGLETRANSLATE(Q3343,""en"",""pt"")"),"Pacote de polietileno")</f>
        <v>Pacote de polietileno</v>
      </c>
      <c r="K3343" s="3">
        <v>43697</v>
      </c>
      <c r="L3343" s="3">
        <v>43698</v>
      </c>
      <c r="M3343" s="1">
        <v>20</v>
      </c>
      <c r="N3343" s="1" t="s">
        <v>2087</v>
      </c>
      <c r="O3343" s="5" t="s">
        <v>15937</v>
      </c>
      <c r="P3343" s="1">
        <v>124</v>
      </c>
      <c r="Q3343" s="1" t="s">
        <v>4464</v>
      </c>
      <c r="R3343">
        <f t="shared" ca="1" si="52"/>
        <v>0</v>
      </c>
      <c r="S3343">
        <f t="shared" ca="1" si="52"/>
        <v>1</v>
      </c>
    </row>
    <row r="3344" spans="1:19" ht="13.2">
      <c r="A3344" s="1" t="s">
        <v>15938</v>
      </c>
      <c r="B3344" s="1">
        <v>97</v>
      </c>
      <c r="C3344" s="1" t="str">
        <f ca="1">IFERROR(__xludf.DUMMYFUNCTION("GOOGLETRANSLATE(D3344,""en"",""pt"")"),"Grande")</f>
        <v>Grande</v>
      </c>
      <c r="D3344" s="3">
        <v>44039</v>
      </c>
      <c r="E3344" s="1">
        <v>2</v>
      </c>
      <c r="F3344" s="2" t="str">
        <f ca="1">IFERROR(__xludf.DUMMYFUNCTION("GOOGLETRANSLATE(I3344,""en"",""pt"")"),"Manteiga")</f>
        <v>Manteiga</v>
      </c>
      <c r="G3344" s="1" t="s">
        <v>15939</v>
      </c>
      <c r="H3344" s="1" t="s">
        <v>15940</v>
      </c>
      <c r="I3344" s="1" t="str">
        <f ca="1">IFERROR(__xludf.DUMMYFUNCTION("GOOGLETRANSLATE(O3344,""en"",""pt"")"),"30")</f>
        <v>30</v>
      </c>
      <c r="J3344" s="1" t="str">
        <f ca="1">IFERROR(__xludf.DUMMYFUNCTION("GOOGLETRANSLATE(Q3344,""en"",""pt"")"),"Refrigerado")</f>
        <v>Refrigerado</v>
      </c>
      <c r="K3344" s="3">
        <v>44019</v>
      </c>
      <c r="L3344" s="3">
        <v>44049</v>
      </c>
      <c r="M3344" s="1">
        <v>120</v>
      </c>
      <c r="N3344" s="1" t="s">
        <v>4563</v>
      </c>
      <c r="O3344" s="5">
        <v>859265</v>
      </c>
      <c r="P3344" s="1">
        <v>384</v>
      </c>
      <c r="Q3344" s="1" t="s">
        <v>9600</v>
      </c>
      <c r="R3344">
        <f t="shared" ca="1" si="52"/>
        <v>0</v>
      </c>
      <c r="S3344">
        <f t="shared" ca="1" si="52"/>
        <v>0</v>
      </c>
    </row>
    <row r="3345" spans="1:19" ht="13.2">
      <c r="A3345" s="1" t="s">
        <v>15941</v>
      </c>
      <c r="B3345" s="1">
        <v>19</v>
      </c>
      <c r="C3345" s="1" t="str">
        <f ca="1">IFERROR(__xludf.DUMMYFUNCTION("GOOGLETRANSLATE(D3345,""en"",""pt"")"),"Médio")</f>
        <v>Médio</v>
      </c>
      <c r="D3345" s="3">
        <v>43530</v>
      </c>
      <c r="E3345" s="1">
        <v>6</v>
      </c>
      <c r="F3345" s="2" t="str">
        <f ca="1">IFERROR(__xludf.DUMMYFUNCTION("GOOGLETRANSLATE(I3345,""en"",""pt"")"),"Coalhada")</f>
        <v>Coalhada</v>
      </c>
      <c r="G3345" s="1" t="s">
        <v>15942</v>
      </c>
      <c r="H3345" s="1" t="s">
        <v>40</v>
      </c>
      <c r="I3345" s="1" t="str">
        <f ca="1">IFERROR(__xludf.DUMMYFUNCTION("GOOGLETRANSLATE(O3345,""en"",""pt"")"),"5")</f>
        <v>5</v>
      </c>
      <c r="J3345" s="1" t="str">
        <f ca="1">IFERROR(__xludf.DUMMYFUNCTION("GOOGLETRANSLATE(Q3345,""en"",""pt"")"),"Refrigerado")</f>
        <v>Refrigerado</v>
      </c>
      <c r="K3345" s="3">
        <v>43521</v>
      </c>
      <c r="L3345" s="3">
        <v>43526</v>
      </c>
      <c r="M3345" s="1">
        <v>678</v>
      </c>
      <c r="N3345" s="1" t="s">
        <v>2442</v>
      </c>
      <c r="O3345" s="1" t="s">
        <v>15943</v>
      </c>
      <c r="P3345" s="1">
        <v>114</v>
      </c>
      <c r="Q3345" s="1" t="s">
        <v>15944</v>
      </c>
      <c r="R3345">
        <f t="shared" ca="1" si="52"/>
        <v>0</v>
      </c>
      <c r="S3345">
        <f t="shared" ca="1" si="52"/>
        <v>1</v>
      </c>
    </row>
    <row r="3346" spans="1:19" ht="13.2">
      <c r="A3346" s="1" t="s">
        <v>4929</v>
      </c>
      <c r="B3346" s="1">
        <v>41</v>
      </c>
      <c r="C3346" s="1" t="str">
        <f ca="1">IFERROR(__xludf.DUMMYFUNCTION("GOOGLETRANSLATE(D3346,""en"",""pt"")"),"Médio")</f>
        <v>Médio</v>
      </c>
      <c r="D3346" s="3">
        <v>44688</v>
      </c>
      <c r="E3346" s="1">
        <v>2</v>
      </c>
      <c r="F3346" s="2" t="str">
        <f ca="1">IFERROR(__xludf.DUMMYFUNCTION("GOOGLETRANSLATE(I3346,""en"",""pt"")"),"Manteiga")</f>
        <v>Manteiga</v>
      </c>
      <c r="G3346" s="1" t="s">
        <v>15945</v>
      </c>
      <c r="H3346" s="1" t="s">
        <v>7801</v>
      </c>
      <c r="I3346" s="1" t="str">
        <f ca="1">IFERROR(__xludf.DUMMYFUNCTION("GOOGLETRANSLATE(O3346,""en"",""pt"")"),"38")</f>
        <v>38</v>
      </c>
      <c r="J3346" s="1" t="str">
        <f ca="1">IFERROR(__xludf.DUMMYFUNCTION("GOOGLETRANSLATE(Q3346,""en"",""pt"")"),"Refrigerado")</f>
        <v>Refrigerado</v>
      </c>
      <c r="K3346" s="3">
        <v>44648</v>
      </c>
      <c r="L3346" s="3">
        <v>44686</v>
      </c>
      <c r="M3346" s="1">
        <v>257</v>
      </c>
      <c r="N3346" s="1" t="s">
        <v>10135</v>
      </c>
      <c r="O3346" s="1" t="s">
        <v>15946</v>
      </c>
      <c r="P3346" s="1">
        <v>164</v>
      </c>
      <c r="Q3346" s="4">
        <v>45557</v>
      </c>
      <c r="R3346">
        <f t="shared" ca="1" si="52"/>
        <v>0</v>
      </c>
      <c r="S3346">
        <f t="shared" ca="1" si="52"/>
        <v>0</v>
      </c>
    </row>
    <row r="3347" spans="1:19" ht="13.2">
      <c r="A3347" s="1" t="s">
        <v>4255</v>
      </c>
      <c r="B3347" s="1">
        <v>94</v>
      </c>
      <c r="C3347" s="1" t="str">
        <f ca="1">IFERROR(__xludf.DUMMYFUNCTION("GOOGLETRANSLATE(D3347,""en"",""pt"")"),"Grande")</f>
        <v>Grande</v>
      </c>
      <c r="D3347" s="3">
        <v>44694</v>
      </c>
      <c r="E3347" s="1">
        <v>8</v>
      </c>
      <c r="F3347" s="2" t="str">
        <f ca="1">IFERROR(__xludf.DUMMYFUNCTION("GOOGLETRANSLATE(I3347,""en"",""pt"")"),"Soro de leite coalhado")</f>
        <v>Soro de leite coalhado</v>
      </c>
      <c r="G3347" s="1" t="s">
        <v>5081</v>
      </c>
      <c r="H3347" s="1" t="s">
        <v>4843</v>
      </c>
      <c r="I3347" s="1" t="str">
        <f ca="1">IFERROR(__xludf.DUMMYFUNCTION("GOOGLETRANSLATE(O3347,""en"",""pt"")"),"12")</f>
        <v>12</v>
      </c>
      <c r="J3347" s="1" t="str">
        <f ca="1">IFERROR(__xludf.DUMMYFUNCTION("GOOGLETRANSLATE(Q3347,""en"",""pt"")"),"Refrigerado")</f>
        <v>Refrigerado</v>
      </c>
      <c r="K3347" s="3">
        <v>44667</v>
      </c>
      <c r="L3347" s="3">
        <v>44679</v>
      </c>
      <c r="M3347" s="1">
        <v>22</v>
      </c>
      <c r="N3347" s="1" t="s">
        <v>4759</v>
      </c>
      <c r="O3347" s="1" t="s">
        <v>15947</v>
      </c>
      <c r="P3347" s="1">
        <v>177</v>
      </c>
      <c r="Q3347" s="1" t="s">
        <v>15948</v>
      </c>
      <c r="R3347">
        <f t="shared" ca="1" si="52"/>
        <v>0</v>
      </c>
      <c r="S3347">
        <f t="shared" ca="1" si="52"/>
        <v>1</v>
      </c>
    </row>
    <row r="3348" spans="1:19" ht="13.2">
      <c r="A3348" s="1" t="s">
        <v>653</v>
      </c>
      <c r="B3348" s="1">
        <v>49</v>
      </c>
      <c r="C3348" s="1" t="str">
        <f ca="1">IFERROR(__xludf.DUMMYFUNCTION("GOOGLETRANSLATE(D3348,""en"",""pt"")"),"Pequeno")</f>
        <v>Pequeno</v>
      </c>
      <c r="D3348" s="3">
        <v>43883</v>
      </c>
      <c r="E3348" s="1">
        <v>7</v>
      </c>
      <c r="F3348" s="2" t="str">
        <f ca="1">IFERROR(__xludf.DUMMYFUNCTION("GOOGLETRANSLATE(I3348,""en"",""pt"")"),"Lassi")</f>
        <v>Lassi</v>
      </c>
      <c r="G3348" s="1" t="s">
        <v>15949</v>
      </c>
      <c r="H3348" s="6">
        <v>45341</v>
      </c>
      <c r="I3348" s="1" t="str">
        <f ca="1">IFERROR(__xludf.DUMMYFUNCTION("GOOGLETRANSLATE(O3348,""en"",""pt"")"),"15")</f>
        <v>15</v>
      </c>
      <c r="J3348" s="1" t="str">
        <f ca="1">IFERROR(__xludf.DUMMYFUNCTION("GOOGLETRANSLATE(Q3348,""en"",""pt"")"),"Refrigerado")</f>
        <v>Refrigerado</v>
      </c>
      <c r="K3348" s="3">
        <v>43868</v>
      </c>
      <c r="L3348" s="3">
        <v>43883</v>
      </c>
      <c r="M3348" s="1">
        <v>425</v>
      </c>
      <c r="N3348" s="1" t="s">
        <v>9254</v>
      </c>
      <c r="O3348" s="1" t="s">
        <v>15950</v>
      </c>
      <c r="P3348" s="1">
        <v>203</v>
      </c>
      <c r="Q3348" s="1" t="s">
        <v>6515</v>
      </c>
      <c r="R3348">
        <f t="shared" ca="1" si="52"/>
        <v>1</v>
      </c>
      <c r="S3348">
        <f t="shared" ca="1" si="52"/>
        <v>1</v>
      </c>
    </row>
    <row r="3349" spans="1:19" ht="13.2">
      <c r="A3349" s="1" t="s">
        <v>15951</v>
      </c>
      <c r="B3349" s="1">
        <v>81</v>
      </c>
      <c r="C3349" s="1" t="str">
        <f ca="1">IFERROR(__xludf.DUMMYFUNCTION("GOOGLETRANSLATE(D3349,""en"",""pt"")"),"Médio")</f>
        <v>Médio</v>
      </c>
      <c r="D3349" s="3">
        <v>44268</v>
      </c>
      <c r="E3349" s="1">
        <v>7</v>
      </c>
      <c r="F3349" s="2" t="str">
        <f ca="1">IFERROR(__xludf.DUMMYFUNCTION("GOOGLETRANSLATE(I3349,""en"",""pt"")"),"Lassi")</f>
        <v>Lassi</v>
      </c>
      <c r="G3349" s="1" t="s">
        <v>15952</v>
      </c>
      <c r="H3349" s="1" t="s">
        <v>6899</v>
      </c>
      <c r="I3349" s="1" t="str">
        <f ca="1">IFERROR(__xludf.DUMMYFUNCTION("GOOGLETRANSLATE(O3349,""en"",""pt"")"),"18")</f>
        <v>18</v>
      </c>
      <c r="J3349" s="1" t="str">
        <f ca="1">IFERROR(__xludf.DUMMYFUNCTION("GOOGLETRANSLATE(Q3349,""en"",""pt"")"),"Refrigerado")</f>
        <v>Refrigerado</v>
      </c>
      <c r="K3349" s="3">
        <v>44256</v>
      </c>
      <c r="L3349" s="3">
        <v>44274</v>
      </c>
      <c r="M3349" s="1">
        <v>121</v>
      </c>
      <c r="N3349" s="1" t="s">
        <v>2270</v>
      </c>
      <c r="O3349" s="1" t="s">
        <v>15953</v>
      </c>
      <c r="P3349" s="1">
        <v>138</v>
      </c>
      <c r="Q3349" s="1" t="s">
        <v>15955</v>
      </c>
      <c r="R3349">
        <f t="shared" ca="1" si="52"/>
        <v>0</v>
      </c>
      <c r="S3349">
        <f t="shared" ca="1" si="52"/>
        <v>0</v>
      </c>
    </row>
    <row r="3350" spans="1:19" ht="13.2">
      <c r="A3350" s="1" t="s">
        <v>14534</v>
      </c>
      <c r="B3350" s="1">
        <v>13</v>
      </c>
      <c r="C3350" s="1" t="str">
        <f ca="1">IFERROR(__xludf.DUMMYFUNCTION("GOOGLETRANSLATE(D3350,""en"",""pt"")"),"Médio")</f>
        <v>Médio</v>
      </c>
      <c r="D3350" s="3">
        <v>43522</v>
      </c>
      <c r="E3350" s="1">
        <v>7</v>
      </c>
      <c r="F3350" s="2" t="str">
        <f ca="1">IFERROR(__xludf.DUMMYFUNCTION("GOOGLETRANSLATE(I3350,""en"",""pt"")"),"Lassi")</f>
        <v>Lassi</v>
      </c>
      <c r="G3350" s="1" t="s">
        <v>15956</v>
      </c>
      <c r="H3350" s="1" t="s">
        <v>1906</v>
      </c>
      <c r="I3350" s="1" t="str">
        <f ca="1">IFERROR(__xludf.DUMMYFUNCTION("GOOGLETRANSLATE(O3350,""en"",""pt"")"),"13")</f>
        <v>13</v>
      </c>
      <c r="J3350" s="1" t="str">
        <f ca="1">IFERROR(__xludf.DUMMYFUNCTION("GOOGLETRANSLATE(Q3350,""en"",""pt"")"),"Refrigerado")</f>
        <v>Refrigerado</v>
      </c>
      <c r="K3350" s="3">
        <v>43511</v>
      </c>
      <c r="L3350" s="3">
        <v>43524</v>
      </c>
      <c r="M3350" s="1">
        <v>10</v>
      </c>
      <c r="N3350" s="1" t="s">
        <v>5827</v>
      </c>
      <c r="O3350" s="1" t="s">
        <v>15957</v>
      </c>
      <c r="P3350" s="1">
        <v>137</v>
      </c>
      <c r="Q3350" s="1" t="s">
        <v>15958</v>
      </c>
      <c r="R3350">
        <f t="shared" ca="1" si="52"/>
        <v>0</v>
      </c>
      <c r="S3350">
        <f t="shared" ca="1" si="52"/>
        <v>1</v>
      </c>
    </row>
    <row r="3351" spans="1:19" ht="13.2">
      <c r="A3351" s="1" t="s">
        <v>15959</v>
      </c>
      <c r="B3351" s="1">
        <v>61</v>
      </c>
      <c r="C3351" s="1" t="str">
        <f ca="1">IFERROR(__xludf.DUMMYFUNCTION("GOOGLETRANSLATE(D3351,""en"",""pt"")"),"Médio")</f>
        <v>Médio</v>
      </c>
      <c r="D3351" s="3">
        <v>43902</v>
      </c>
      <c r="E3351" s="1">
        <v>1</v>
      </c>
      <c r="F3351" s="2" t="str">
        <f ca="1">IFERROR(__xludf.DUMMYFUNCTION("GOOGLETRANSLATE(I3351,""en"",""pt"")"),"Leite")</f>
        <v>Leite</v>
      </c>
      <c r="G3351" s="1" t="s">
        <v>11806</v>
      </c>
      <c r="H3351" s="1" t="s">
        <v>5786</v>
      </c>
      <c r="I3351" s="1" t="str">
        <f ca="1">IFERROR(__xludf.DUMMYFUNCTION("GOOGLETRANSLATE(O3351,""en"",""pt"")"),"25")</f>
        <v>25</v>
      </c>
      <c r="J3351" s="1" t="str">
        <f ca="1">IFERROR(__xludf.DUMMYFUNCTION("GOOGLETRANSLATE(Q3351,""en"",""pt"")"),"Pacote Tetra")</f>
        <v>Pacote Tetra</v>
      </c>
      <c r="K3351" s="3">
        <v>43889</v>
      </c>
      <c r="L3351" s="3">
        <v>43914</v>
      </c>
      <c r="M3351" s="1">
        <v>47</v>
      </c>
      <c r="N3351" s="1" t="s">
        <v>3046</v>
      </c>
      <c r="O3351" s="1" t="s">
        <v>15960</v>
      </c>
      <c r="P3351" s="1">
        <v>25</v>
      </c>
      <c r="Q3351" s="1" t="s">
        <v>6525</v>
      </c>
      <c r="R3351">
        <f t="shared" ca="1" si="52"/>
        <v>1</v>
      </c>
      <c r="S3351">
        <f t="shared" ca="1" si="52"/>
        <v>0</v>
      </c>
    </row>
    <row r="3352" spans="1:19" ht="13.2">
      <c r="A3352" s="1" t="s">
        <v>15961</v>
      </c>
      <c r="B3352" s="1">
        <v>77</v>
      </c>
      <c r="C3352" s="1" t="str">
        <f ca="1">IFERROR(__xludf.DUMMYFUNCTION("GOOGLETRANSLATE(D3352,""en"",""pt"")"),"Pequeno")</f>
        <v>Pequeno</v>
      </c>
      <c r="D3352" s="3">
        <v>43481</v>
      </c>
      <c r="E3352" s="1">
        <v>10</v>
      </c>
      <c r="F3352" s="2" t="str">
        <f ca="1">IFERROR(__xludf.DUMMYFUNCTION("GOOGLETRANSLATE(I3352,""en"",""pt"")"),"ghee")</f>
        <v>ghee</v>
      </c>
      <c r="G3352" s="1" t="s">
        <v>15962</v>
      </c>
      <c r="H3352" s="1" t="s">
        <v>9401</v>
      </c>
      <c r="I3352" s="1" t="str">
        <f ca="1">IFERROR(__xludf.DUMMYFUNCTION("GOOGLETRANSLATE(O3352,""en"",""pt"")"),"62")</f>
        <v>62</v>
      </c>
      <c r="J3352" s="1" t="str">
        <f ca="1">IFERROR(__xludf.DUMMYFUNCTION("GOOGLETRANSLATE(Q3352,""en"",""pt"")"),"Ambiente")</f>
        <v>Ambiente</v>
      </c>
      <c r="K3352" s="3">
        <v>43478</v>
      </c>
      <c r="L3352" s="3">
        <v>43540</v>
      </c>
      <c r="M3352" s="1">
        <v>498</v>
      </c>
      <c r="N3352" s="1" t="s">
        <v>484</v>
      </c>
      <c r="O3352" s="1" t="s">
        <v>15963</v>
      </c>
      <c r="P3352" s="1">
        <v>315</v>
      </c>
      <c r="Q3352" s="1" t="s">
        <v>15964</v>
      </c>
      <c r="R3352">
        <f t="shared" ca="1" si="52"/>
        <v>0</v>
      </c>
      <c r="S3352">
        <f t="shared" ca="1" si="52"/>
        <v>0</v>
      </c>
    </row>
    <row r="3353" spans="1:19" ht="13.2">
      <c r="A3353" s="1" t="s">
        <v>15965</v>
      </c>
      <c r="B3353" s="1">
        <v>21</v>
      </c>
      <c r="C3353" s="1" t="str">
        <f ca="1">IFERROR(__xludf.DUMMYFUNCTION("GOOGLETRANSLATE(D3353,""en"",""pt"")"),"Pequeno")</f>
        <v>Pequeno</v>
      </c>
      <c r="D3353" s="3">
        <v>44548</v>
      </c>
      <c r="E3353" s="1">
        <v>6</v>
      </c>
      <c r="F3353" s="2" t="str">
        <f ca="1">IFERROR(__xludf.DUMMYFUNCTION("GOOGLETRANSLATE(I3353,""en"",""pt"")"),"Coalhada")</f>
        <v>Coalhada</v>
      </c>
      <c r="G3353" s="1" t="s">
        <v>15966</v>
      </c>
      <c r="H3353" s="1" t="s">
        <v>4358</v>
      </c>
      <c r="I3353" s="1" t="str">
        <f ca="1">IFERROR(__xludf.DUMMYFUNCTION("GOOGLETRANSLATE(O3353,""en"",""pt"")"),"5")</f>
        <v>5</v>
      </c>
      <c r="J3353" s="1" t="str">
        <f ca="1">IFERROR(__xludf.DUMMYFUNCTION("GOOGLETRANSLATE(Q3353,""en"",""pt"")"),"Refrigerado")</f>
        <v>Refrigerado</v>
      </c>
      <c r="K3353" s="3">
        <v>44526</v>
      </c>
      <c r="L3353" s="3">
        <v>44531</v>
      </c>
      <c r="M3353" s="1">
        <v>343</v>
      </c>
      <c r="N3353" s="1" t="s">
        <v>15967</v>
      </c>
      <c r="O3353" s="1" t="s">
        <v>15968</v>
      </c>
      <c r="P3353" s="1">
        <v>389</v>
      </c>
      <c r="Q3353" s="1" t="s">
        <v>15970</v>
      </c>
      <c r="R3353">
        <f t="shared" ca="1" si="52"/>
        <v>1</v>
      </c>
      <c r="S3353">
        <f t="shared" ca="1" si="52"/>
        <v>0</v>
      </c>
    </row>
    <row r="3354" spans="1:19" ht="13.2">
      <c r="A3354" s="1" t="s">
        <v>4177</v>
      </c>
      <c r="B3354" s="1">
        <v>95</v>
      </c>
      <c r="C3354" s="1" t="str">
        <f ca="1">IFERROR(__xludf.DUMMYFUNCTION("GOOGLETRANSLATE(D3354,""en"",""pt"")"),"Médio")</f>
        <v>Médio</v>
      </c>
      <c r="D3354" s="3">
        <v>44607</v>
      </c>
      <c r="E3354" s="1">
        <v>6</v>
      </c>
      <c r="F3354" s="2" t="str">
        <f ca="1">IFERROR(__xludf.DUMMYFUNCTION("GOOGLETRANSLATE(I3354,""en"",""pt"")"),"Coalhada")</f>
        <v>Coalhada</v>
      </c>
      <c r="G3354" s="1" t="s">
        <v>15971</v>
      </c>
      <c r="H3354" s="1" t="s">
        <v>7409</v>
      </c>
      <c r="I3354" s="1" t="str">
        <f ca="1">IFERROR(__xludf.DUMMYFUNCTION("GOOGLETRANSLATE(O3354,""en"",""pt"")"),"7")</f>
        <v>7</v>
      </c>
      <c r="J3354" s="1" t="str">
        <f ca="1">IFERROR(__xludf.DUMMYFUNCTION("GOOGLETRANSLATE(Q3354,""en"",""pt"")"),"Refrigerado")</f>
        <v>Refrigerado</v>
      </c>
      <c r="K3354" s="3">
        <v>44598</v>
      </c>
      <c r="L3354" s="3">
        <v>44605</v>
      </c>
      <c r="M3354" s="1">
        <v>451</v>
      </c>
      <c r="N3354" s="1" t="s">
        <v>1685</v>
      </c>
      <c r="O3354" s="1" t="s">
        <v>15972</v>
      </c>
      <c r="P3354" s="1">
        <v>53</v>
      </c>
      <c r="Q3354" s="1" t="s">
        <v>5868</v>
      </c>
      <c r="R3354">
        <f t="shared" ca="1" si="52"/>
        <v>1</v>
      </c>
      <c r="S3354">
        <f t="shared" ca="1" si="52"/>
        <v>0</v>
      </c>
    </row>
    <row r="3355" spans="1:19" ht="13.2">
      <c r="A3355" s="1" t="s">
        <v>15973</v>
      </c>
      <c r="B3355" s="1">
        <v>97</v>
      </c>
      <c r="C3355" s="1" t="str">
        <f ca="1">IFERROR(__xludf.DUMMYFUNCTION("GOOGLETRANSLATE(D3355,""en"",""pt"")"),"Grande")</f>
        <v>Grande</v>
      </c>
      <c r="D3355" s="3">
        <v>43724</v>
      </c>
      <c r="E3355" s="1">
        <v>1</v>
      </c>
      <c r="F3355" s="2" t="str">
        <f ca="1">IFERROR(__xludf.DUMMYFUNCTION("GOOGLETRANSLATE(I3355,""en"",""pt"")"),"Leite")</f>
        <v>Leite</v>
      </c>
      <c r="G3355" s="1" t="s">
        <v>4027</v>
      </c>
      <c r="H3355" s="1" t="s">
        <v>3096</v>
      </c>
      <c r="I3355" s="1" t="str">
        <f ca="1">IFERROR(__xludf.DUMMYFUNCTION("GOOGLETRANSLATE(O3355,""en"",""pt"")"),"29")</f>
        <v>29</v>
      </c>
      <c r="J3355" s="1" t="str">
        <f ca="1">IFERROR(__xludf.DUMMYFUNCTION("GOOGLETRANSLATE(Q3355,""en"",""pt"")"),"Pacote Tetra")</f>
        <v>Pacote Tetra</v>
      </c>
      <c r="K3355" s="3">
        <v>43721</v>
      </c>
      <c r="L3355" s="3">
        <v>43750</v>
      </c>
      <c r="M3355" s="1">
        <v>1</v>
      </c>
      <c r="N3355" s="6">
        <v>45346</v>
      </c>
      <c r="O3355" s="6">
        <v>45346</v>
      </c>
      <c r="P3355" s="1">
        <v>118</v>
      </c>
      <c r="Q3355" s="1" t="s">
        <v>15974</v>
      </c>
      <c r="R3355">
        <f t="shared" ca="1" si="52"/>
        <v>1</v>
      </c>
      <c r="S3355">
        <f t="shared" ca="1" si="52"/>
        <v>1</v>
      </c>
    </row>
    <row r="3356" spans="1:19" ht="13.2">
      <c r="A3356" s="1" t="s">
        <v>15975</v>
      </c>
      <c r="B3356" s="1">
        <v>27</v>
      </c>
      <c r="C3356" s="1" t="str">
        <f ca="1">IFERROR(__xludf.DUMMYFUNCTION("GOOGLETRANSLATE(D3356,""en"",""pt"")"),"Pequeno")</f>
        <v>Pequeno</v>
      </c>
      <c r="D3356" s="3">
        <v>44782</v>
      </c>
      <c r="E3356" s="1">
        <v>7</v>
      </c>
      <c r="F3356" s="2" t="str">
        <f ca="1">IFERROR(__xludf.DUMMYFUNCTION("GOOGLETRANSLATE(I3356,""en"",""pt"")"),"Lassi")</f>
        <v>Lassi</v>
      </c>
      <c r="G3356" s="1" t="s">
        <v>15976</v>
      </c>
      <c r="H3356" s="1" t="s">
        <v>15977</v>
      </c>
      <c r="I3356" s="1" t="str">
        <f ca="1">IFERROR(__xludf.DUMMYFUNCTION("GOOGLETRANSLATE(O3356,""en"",""pt"")"),"12")</f>
        <v>12</v>
      </c>
      <c r="J3356" s="1" t="str">
        <f ca="1">IFERROR(__xludf.DUMMYFUNCTION("GOOGLETRANSLATE(Q3356,""en"",""pt"")"),"Refrigerado")</f>
        <v>Refrigerado</v>
      </c>
      <c r="K3356" s="3">
        <v>44775</v>
      </c>
      <c r="L3356" s="3">
        <v>44787</v>
      </c>
      <c r="M3356" s="1">
        <v>448</v>
      </c>
      <c r="N3356" s="1" t="s">
        <v>15978</v>
      </c>
      <c r="O3356" s="1" t="s">
        <v>15979</v>
      </c>
      <c r="P3356" s="1">
        <v>211</v>
      </c>
      <c r="Q3356" s="1" t="s">
        <v>15269</v>
      </c>
      <c r="R3356">
        <f t="shared" ca="1" si="52"/>
        <v>1</v>
      </c>
      <c r="S3356">
        <f t="shared" ca="1" si="52"/>
        <v>1</v>
      </c>
    </row>
    <row r="3357" spans="1:19" ht="13.2">
      <c r="A3357" s="1" t="s">
        <v>15980</v>
      </c>
      <c r="B3357" s="1">
        <v>96</v>
      </c>
      <c r="C3357" s="1" t="str">
        <f ca="1">IFERROR(__xludf.DUMMYFUNCTION("GOOGLETRANSLATE(D3357,""en"",""pt"")"),"Médio")</f>
        <v>Médio</v>
      </c>
      <c r="D3357" s="3">
        <v>44242</v>
      </c>
      <c r="E3357" s="1">
        <v>9</v>
      </c>
      <c r="F3357" s="2" t="str">
        <f ca="1">IFERROR(__xludf.DUMMYFUNCTION("GOOGLETRANSLATE(I3357,""en"",""pt"")"),"Painel")</f>
        <v>Painel</v>
      </c>
      <c r="G3357" s="1" t="s">
        <v>2533</v>
      </c>
      <c r="H3357" s="1" t="s">
        <v>15893</v>
      </c>
      <c r="I3357" s="1" t="str">
        <f ca="1">IFERROR(__xludf.DUMMYFUNCTION("GOOGLETRANSLATE(O3357,""en"",""pt"")"),"14")</f>
        <v>14</v>
      </c>
      <c r="J3357" s="1" t="str">
        <f ca="1">IFERROR(__xludf.DUMMYFUNCTION("GOOGLETRANSLATE(Q3357,""en"",""pt"")"),"Refrigerado")</f>
        <v>Refrigerado</v>
      </c>
      <c r="K3357" s="3">
        <v>44237</v>
      </c>
      <c r="L3357" s="3">
        <v>44251</v>
      </c>
      <c r="M3357" s="1">
        <v>156</v>
      </c>
      <c r="N3357" s="1" t="s">
        <v>6216</v>
      </c>
      <c r="O3357" s="1" t="s">
        <v>15981</v>
      </c>
      <c r="P3357" s="1">
        <v>50</v>
      </c>
      <c r="Q3357" s="1" t="s">
        <v>15982</v>
      </c>
      <c r="R3357">
        <f t="shared" ca="1" si="52"/>
        <v>1</v>
      </c>
      <c r="S3357">
        <f t="shared" ca="1" si="52"/>
        <v>0</v>
      </c>
    </row>
    <row r="3358" spans="1:19" ht="13.2">
      <c r="A3358" s="1" t="s">
        <v>15983</v>
      </c>
      <c r="B3358" s="1">
        <v>17</v>
      </c>
      <c r="C3358" s="1" t="str">
        <f ca="1">IFERROR(__xludf.DUMMYFUNCTION("GOOGLETRANSLATE(D3358,""en"",""pt"")"),"Pequeno")</f>
        <v>Pequeno</v>
      </c>
      <c r="D3358" s="3">
        <v>43758</v>
      </c>
      <c r="E3358" s="1">
        <v>2</v>
      </c>
      <c r="F3358" s="2" t="str">
        <f ca="1">IFERROR(__xludf.DUMMYFUNCTION("GOOGLETRANSLATE(I3358,""en"",""pt"")"),"Manteiga")</f>
        <v>Manteiga</v>
      </c>
      <c r="G3358" s="1" t="s">
        <v>15984</v>
      </c>
      <c r="H3358" s="1" t="s">
        <v>4918</v>
      </c>
      <c r="I3358" s="1" t="str">
        <f ca="1">IFERROR(__xludf.DUMMYFUNCTION("GOOGLETRANSLATE(O3358,""en"",""pt"")"),"37")</f>
        <v>37</v>
      </c>
      <c r="J3358" s="1" t="str">
        <f ca="1">IFERROR(__xludf.DUMMYFUNCTION("GOOGLETRANSLATE(Q3358,""en"",""pt"")"),"Congeladas")</f>
        <v>Congeladas</v>
      </c>
      <c r="K3358" s="3">
        <v>43727</v>
      </c>
      <c r="L3358" s="3">
        <v>43764</v>
      </c>
      <c r="M3358" s="1">
        <v>334</v>
      </c>
      <c r="N3358" s="1" t="s">
        <v>4060</v>
      </c>
      <c r="O3358" s="1" t="s">
        <v>15985</v>
      </c>
      <c r="P3358" s="1">
        <v>369</v>
      </c>
      <c r="Q3358" s="1" t="s">
        <v>15987</v>
      </c>
      <c r="R3358">
        <f t="shared" ca="1" si="52"/>
        <v>0</v>
      </c>
      <c r="S3358">
        <f t="shared" ca="1" si="52"/>
        <v>1</v>
      </c>
    </row>
    <row r="3359" spans="1:19" ht="13.2">
      <c r="A3359" s="1" t="s">
        <v>15988</v>
      </c>
      <c r="B3359" s="1">
        <v>41</v>
      </c>
      <c r="C3359" s="1" t="str">
        <f ca="1">IFERROR(__xludf.DUMMYFUNCTION("GOOGLETRANSLATE(D3359,""en"",""pt"")"),"Pequeno")</f>
        <v>Pequeno</v>
      </c>
      <c r="D3359" s="3">
        <v>43886</v>
      </c>
      <c r="E3359" s="1">
        <v>1</v>
      </c>
      <c r="F3359" s="2" t="str">
        <f ca="1">IFERROR(__xludf.DUMMYFUNCTION("GOOGLETRANSLATE(I3359,""en"",""pt"")"),"Leite")</f>
        <v>Leite</v>
      </c>
      <c r="G3359" s="1" t="s">
        <v>15989</v>
      </c>
      <c r="H3359" s="1" t="s">
        <v>3697</v>
      </c>
      <c r="I3359" s="1" t="str">
        <f ca="1">IFERROR(__xludf.DUMMYFUNCTION("GOOGLETRANSLATE(O3359,""en"",""pt"")"),"1")</f>
        <v>1</v>
      </c>
      <c r="J3359" s="1" t="str">
        <f ca="1">IFERROR(__xludf.DUMMYFUNCTION("GOOGLETRANSLATE(Q3359,""en"",""pt"")"),"Pacote de polietileno")</f>
        <v>Pacote de polietileno</v>
      </c>
      <c r="K3359" s="3">
        <v>43833</v>
      </c>
      <c r="L3359" s="3">
        <v>43834</v>
      </c>
      <c r="M3359" s="1">
        <v>882</v>
      </c>
      <c r="N3359" s="1" t="s">
        <v>5453</v>
      </c>
      <c r="O3359" s="1" t="s">
        <v>15990</v>
      </c>
      <c r="P3359" s="1">
        <v>38</v>
      </c>
      <c r="Q3359" s="1" t="s">
        <v>9878</v>
      </c>
      <c r="R3359">
        <f t="shared" ca="1" si="52"/>
        <v>1</v>
      </c>
      <c r="S3359">
        <f t="shared" ca="1" si="52"/>
        <v>0</v>
      </c>
    </row>
    <row r="3360" spans="1:19" ht="13.2">
      <c r="A3360" s="1" t="s">
        <v>3994</v>
      </c>
      <c r="B3360" s="1">
        <v>34</v>
      </c>
      <c r="C3360" s="1" t="str">
        <f ca="1">IFERROR(__xludf.DUMMYFUNCTION("GOOGLETRANSLATE(D3360,""en"",""pt"")"),"Médio")</f>
        <v>Médio</v>
      </c>
      <c r="D3360" s="3">
        <v>44881</v>
      </c>
      <c r="E3360" s="1">
        <v>2</v>
      </c>
      <c r="F3360" s="2" t="str">
        <f ca="1">IFERROR(__xludf.DUMMYFUNCTION("GOOGLETRANSLATE(I3360,""en"",""pt"")"),"Manteiga")</f>
        <v>Manteiga</v>
      </c>
      <c r="G3360" s="1" t="s">
        <v>15991</v>
      </c>
      <c r="H3360" s="1" t="s">
        <v>10264</v>
      </c>
      <c r="I3360" s="1" t="str">
        <f ca="1">IFERROR(__xludf.DUMMYFUNCTION("GOOGLETRANSLATE(O3360,""en"",""pt"")"),"33")</f>
        <v>33</v>
      </c>
      <c r="J3360" s="1" t="str">
        <f ca="1">IFERROR(__xludf.DUMMYFUNCTION("GOOGLETRANSLATE(Q3360,""en"",""pt"")"),"Refrigerado")</f>
        <v>Refrigerado</v>
      </c>
      <c r="K3360" s="3">
        <v>44851</v>
      </c>
      <c r="L3360" s="3">
        <v>44884</v>
      </c>
      <c r="M3360" s="1">
        <v>130</v>
      </c>
      <c r="N3360" s="1" t="s">
        <v>4473</v>
      </c>
      <c r="O3360" s="5">
        <v>2484866</v>
      </c>
      <c r="P3360" s="1">
        <v>205</v>
      </c>
      <c r="Q3360" s="1" t="s">
        <v>15992</v>
      </c>
      <c r="R3360">
        <f t="shared" ca="1" si="52"/>
        <v>1</v>
      </c>
      <c r="S3360">
        <f t="shared" ca="1" si="52"/>
        <v>0</v>
      </c>
    </row>
    <row r="3361" spans="1:19" ht="13.2">
      <c r="A3361" s="1" t="s">
        <v>15993</v>
      </c>
      <c r="B3361" s="1">
        <v>75</v>
      </c>
      <c r="C3361" s="1" t="str">
        <f ca="1">IFERROR(__xludf.DUMMYFUNCTION("GOOGLETRANSLATE(D3361,""en"",""pt"")"),"Pequeno")</f>
        <v>Pequeno</v>
      </c>
      <c r="D3361" s="3">
        <v>44179</v>
      </c>
      <c r="E3361" s="1">
        <v>1</v>
      </c>
      <c r="F3361" s="2" t="str">
        <f ca="1">IFERROR(__xludf.DUMMYFUNCTION("GOOGLETRANSLATE(I3361,""en"",""pt"")"),"Leite")</f>
        <v>Leite</v>
      </c>
      <c r="G3361" s="1" t="s">
        <v>3000</v>
      </c>
      <c r="H3361" s="1" t="s">
        <v>13591</v>
      </c>
      <c r="I3361" s="1" t="str">
        <f ca="1">IFERROR(__xludf.DUMMYFUNCTION("GOOGLETRANSLATE(O3361,""en"",""pt"")"),"2")</f>
        <v>2</v>
      </c>
      <c r="J3361" s="1" t="str">
        <f ca="1">IFERROR(__xludf.DUMMYFUNCTION("GOOGLETRANSLATE(Q3361,""en"",""pt"")"),"Pacote de polietileno")</f>
        <v>Pacote de polietileno</v>
      </c>
      <c r="K3361" s="3">
        <v>44131</v>
      </c>
      <c r="L3361" s="3">
        <v>44133</v>
      </c>
      <c r="M3361" s="1">
        <v>359</v>
      </c>
      <c r="N3361" s="1" t="s">
        <v>3122</v>
      </c>
      <c r="O3361" s="1" t="s">
        <v>15994</v>
      </c>
      <c r="P3361" s="1">
        <v>73</v>
      </c>
      <c r="Q3361" s="1" t="s">
        <v>15995</v>
      </c>
      <c r="R3361">
        <f t="shared" ca="1" si="52"/>
        <v>0</v>
      </c>
      <c r="S3361">
        <f t="shared" ca="1" si="52"/>
        <v>0</v>
      </c>
    </row>
    <row r="3362" spans="1:19" ht="13.2">
      <c r="A3362" s="1" t="s">
        <v>15996</v>
      </c>
      <c r="B3362" s="1">
        <v>22</v>
      </c>
      <c r="C3362" s="1" t="str">
        <f ca="1">IFERROR(__xludf.DUMMYFUNCTION("GOOGLETRANSLATE(D3362,""en"",""pt"")"),"Grande")</f>
        <v>Grande</v>
      </c>
      <c r="D3362" s="3">
        <v>43567</v>
      </c>
      <c r="E3362" s="1">
        <v>6</v>
      </c>
      <c r="F3362" s="2" t="str">
        <f ca="1">IFERROR(__xludf.DUMMYFUNCTION("GOOGLETRANSLATE(I3362,""en"",""pt"")"),"Coalhada")</f>
        <v>Coalhada</v>
      </c>
      <c r="G3362" s="1" t="s">
        <v>15997</v>
      </c>
      <c r="H3362" s="1" t="s">
        <v>1339</v>
      </c>
      <c r="I3362" s="1" t="str">
        <f ca="1">IFERROR(__xludf.DUMMYFUNCTION("GOOGLETRANSLATE(O3362,""en"",""pt"")"),"7")</f>
        <v>7</v>
      </c>
      <c r="J3362" s="1" t="str">
        <f ca="1">IFERROR(__xludf.DUMMYFUNCTION("GOOGLETRANSLATE(Q3362,""en"",""pt"")"),"Refrigerado")</f>
        <v>Refrigerado</v>
      </c>
      <c r="K3362" s="3">
        <v>43541</v>
      </c>
      <c r="L3362" s="3">
        <v>43548</v>
      </c>
      <c r="M3362" s="1">
        <v>57</v>
      </c>
      <c r="N3362" s="1" t="s">
        <v>2443</v>
      </c>
      <c r="O3362" s="1" t="s">
        <v>15998</v>
      </c>
      <c r="P3362" s="1">
        <v>273</v>
      </c>
      <c r="Q3362" s="1" t="s">
        <v>2224</v>
      </c>
      <c r="R3362">
        <f t="shared" ca="1" si="52"/>
        <v>0</v>
      </c>
      <c r="S3362">
        <f t="shared" ca="1" si="52"/>
        <v>0</v>
      </c>
    </row>
    <row r="3363" spans="1:19" ht="13.2">
      <c r="A3363" s="1" t="s">
        <v>15999</v>
      </c>
      <c r="B3363" s="1">
        <v>19</v>
      </c>
      <c r="C3363" s="1" t="str">
        <f ca="1">IFERROR(__xludf.DUMMYFUNCTION("GOOGLETRANSLATE(D3363,""en"",""pt"")"),"Grande")</f>
        <v>Grande</v>
      </c>
      <c r="D3363" s="3">
        <v>43824</v>
      </c>
      <c r="E3363" s="1">
        <v>7</v>
      </c>
      <c r="F3363" s="2" t="str">
        <f ca="1">IFERROR(__xludf.DUMMYFUNCTION("GOOGLETRANSLATE(I3363,""en"",""pt"")"),"Lassi")</f>
        <v>Lassi</v>
      </c>
      <c r="G3363" s="1" t="s">
        <v>16000</v>
      </c>
      <c r="H3363" s="1" t="s">
        <v>16001</v>
      </c>
      <c r="I3363" s="1" t="str">
        <f ca="1">IFERROR(__xludf.DUMMYFUNCTION("GOOGLETRANSLATE(O3363,""en"",""pt"")"),"15")</f>
        <v>15</v>
      </c>
      <c r="J3363" s="1" t="str">
        <f ca="1">IFERROR(__xludf.DUMMYFUNCTION("GOOGLETRANSLATE(Q3363,""en"",""pt"")"),"Refrigerado")</f>
        <v>Refrigerado</v>
      </c>
      <c r="K3363" s="3">
        <v>43804</v>
      </c>
      <c r="L3363" s="3">
        <v>43819</v>
      </c>
      <c r="M3363" s="1">
        <v>490</v>
      </c>
      <c r="N3363" s="1" t="s">
        <v>16002</v>
      </c>
      <c r="O3363" s="1" t="s">
        <v>16003</v>
      </c>
      <c r="P3363" s="1">
        <v>76</v>
      </c>
      <c r="Q3363" s="1" t="s">
        <v>16004</v>
      </c>
      <c r="R3363">
        <f t="shared" ca="1" si="52"/>
        <v>1</v>
      </c>
      <c r="S3363">
        <f t="shared" ca="1" si="52"/>
        <v>0</v>
      </c>
    </row>
    <row r="3364" spans="1:19" ht="13.2">
      <c r="A3364" s="1" t="s">
        <v>16005</v>
      </c>
      <c r="B3364" s="1">
        <v>55</v>
      </c>
      <c r="C3364" s="1" t="str">
        <f ca="1">IFERROR(__xludf.DUMMYFUNCTION("GOOGLETRANSLATE(D3364,""en"",""pt"")"),"Grande")</f>
        <v>Grande</v>
      </c>
      <c r="D3364" s="3">
        <v>44527</v>
      </c>
      <c r="E3364" s="1">
        <v>2</v>
      </c>
      <c r="F3364" s="2" t="str">
        <f ca="1">IFERROR(__xludf.DUMMYFUNCTION("GOOGLETRANSLATE(I3364,""en"",""pt"")"),"Manteiga")</f>
        <v>Manteiga</v>
      </c>
      <c r="G3364" s="1" t="s">
        <v>16006</v>
      </c>
      <c r="H3364" s="1" t="s">
        <v>12087</v>
      </c>
      <c r="I3364" s="1" t="str">
        <f ca="1">IFERROR(__xludf.DUMMYFUNCTION("GOOGLETRANSLATE(O3364,""en"",""pt"")"),"26")</f>
        <v>26</v>
      </c>
      <c r="J3364" s="1" t="str">
        <f ca="1">IFERROR(__xludf.DUMMYFUNCTION("GOOGLETRANSLATE(Q3364,""en"",""pt"")"),"Refrigerado")</f>
        <v>Refrigerado</v>
      </c>
      <c r="K3364" s="3">
        <v>44482</v>
      </c>
      <c r="L3364" s="3">
        <v>44508</v>
      </c>
      <c r="M3364" s="1">
        <v>514</v>
      </c>
      <c r="N3364" s="1" t="s">
        <v>1340</v>
      </c>
      <c r="O3364" s="1" t="s">
        <v>16007</v>
      </c>
      <c r="P3364" s="1">
        <v>420</v>
      </c>
      <c r="Q3364" s="1" t="s">
        <v>10457</v>
      </c>
      <c r="R3364">
        <f t="shared" ca="1" si="52"/>
        <v>1</v>
      </c>
      <c r="S3364">
        <f t="shared" ca="1" si="52"/>
        <v>0</v>
      </c>
    </row>
    <row r="3365" spans="1:19" ht="13.2">
      <c r="A3365" s="1" t="s">
        <v>16008</v>
      </c>
      <c r="B3365" s="1">
        <v>27</v>
      </c>
      <c r="C3365" s="1" t="str">
        <f ca="1">IFERROR(__xludf.DUMMYFUNCTION("GOOGLETRANSLATE(D3365,""en"",""pt"")"),"Pequeno")</f>
        <v>Pequeno</v>
      </c>
      <c r="D3365" s="3">
        <v>43808</v>
      </c>
      <c r="E3365" s="1">
        <v>8</v>
      </c>
      <c r="F3365" s="2" t="str">
        <f ca="1">IFERROR(__xludf.DUMMYFUNCTION("GOOGLETRANSLATE(I3365,""en"",""pt"")"),"Soro de leite coalhado")</f>
        <v>Soro de leite coalhado</v>
      </c>
      <c r="G3365" s="1" t="s">
        <v>16009</v>
      </c>
      <c r="H3365" s="1" t="s">
        <v>430</v>
      </c>
      <c r="I3365" s="1" t="str">
        <f ca="1">IFERROR(__xludf.DUMMYFUNCTION("GOOGLETRANSLATE(O3365,""en"",""pt"")"),"7")</f>
        <v>7</v>
      </c>
      <c r="J3365" s="1" t="str">
        <f ca="1">IFERROR(__xludf.DUMMYFUNCTION("GOOGLETRANSLATE(Q3365,""en"",""pt"")"),"Refrigerado")</f>
        <v>Refrigerado</v>
      </c>
      <c r="K3365" s="3">
        <v>43761</v>
      </c>
      <c r="L3365" s="3">
        <v>43768</v>
      </c>
      <c r="M3365" s="1">
        <v>614</v>
      </c>
      <c r="N3365" s="1" t="s">
        <v>16010</v>
      </c>
      <c r="O3365" s="1" t="s">
        <v>16011</v>
      </c>
      <c r="P3365" s="1">
        <v>301</v>
      </c>
      <c r="Q3365" s="1" t="s">
        <v>16012</v>
      </c>
      <c r="R3365">
        <f t="shared" ca="1" si="52"/>
        <v>1</v>
      </c>
      <c r="S3365">
        <f t="shared" ca="1" si="52"/>
        <v>1</v>
      </c>
    </row>
    <row r="3366" spans="1:19" ht="13.2">
      <c r="A3366" s="1" t="s">
        <v>16013</v>
      </c>
      <c r="B3366" s="1">
        <v>85</v>
      </c>
      <c r="C3366" s="1" t="str">
        <f ca="1">IFERROR(__xludf.DUMMYFUNCTION("GOOGLETRANSLATE(D3366,""en"",""pt"")"),"Grande")</f>
        <v>Grande</v>
      </c>
      <c r="D3366" s="3">
        <v>44025</v>
      </c>
      <c r="E3366" s="1">
        <v>2</v>
      </c>
      <c r="F3366" s="2" t="str">
        <f ca="1">IFERROR(__xludf.DUMMYFUNCTION("GOOGLETRANSLATE(I3366,""en"",""pt"")"),"Manteiga")</f>
        <v>Manteiga</v>
      </c>
      <c r="G3366" s="1" t="s">
        <v>16014</v>
      </c>
      <c r="H3366" s="1" t="s">
        <v>11605</v>
      </c>
      <c r="I3366" s="1" t="str">
        <f ca="1">IFERROR(__xludf.DUMMYFUNCTION("GOOGLETRANSLATE(O3366,""en"",""pt"")"),"38")</f>
        <v>38</v>
      </c>
      <c r="J3366" s="1" t="str">
        <f ca="1">IFERROR(__xludf.DUMMYFUNCTION("GOOGLETRANSLATE(Q3366,""en"",""pt"")"),"Congeladas")</f>
        <v>Congeladas</v>
      </c>
      <c r="K3366" s="3">
        <v>43978</v>
      </c>
      <c r="L3366" s="3">
        <v>44016</v>
      </c>
      <c r="M3366" s="1">
        <v>257</v>
      </c>
      <c r="N3366" s="1" t="s">
        <v>6354</v>
      </c>
      <c r="O3366" s="1" t="s">
        <v>16015</v>
      </c>
      <c r="P3366" s="1">
        <v>35</v>
      </c>
      <c r="Q3366" s="1" t="s">
        <v>4423</v>
      </c>
      <c r="R3366">
        <f t="shared" ca="1" si="52"/>
        <v>0</v>
      </c>
      <c r="S3366">
        <f t="shared" ca="1" si="52"/>
        <v>1</v>
      </c>
    </row>
    <row r="3367" spans="1:19" ht="13.2">
      <c r="A3367" s="1" t="s">
        <v>16016</v>
      </c>
      <c r="B3367" s="1">
        <v>67</v>
      </c>
      <c r="C3367" s="1" t="str">
        <f ca="1">IFERROR(__xludf.DUMMYFUNCTION("GOOGLETRANSLATE(D3367,""en"",""pt"")"),"Médio")</f>
        <v>Médio</v>
      </c>
      <c r="D3367" s="3">
        <v>44116</v>
      </c>
      <c r="E3367" s="1">
        <v>6</v>
      </c>
      <c r="F3367" s="2" t="str">
        <f ca="1">IFERROR(__xludf.DUMMYFUNCTION("GOOGLETRANSLATE(I3367,""en"",""pt"")"),"Coalhada")</f>
        <v>Coalhada</v>
      </c>
      <c r="G3367" s="1" t="s">
        <v>513</v>
      </c>
      <c r="H3367" s="1" t="s">
        <v>16017</v>
      </c>
      <c r="I3367" s="1" t="str">
        <f ca="1">IFERROR(__xludf.DUMMYFUNCTION("GOOGLETRANSLATE(O3367,""en"",""pt"")"),"7")</f>
        <v>7</v>
      </c>
      <c r="J3367" s="1" t="str">
        <f ca="1">IFERROR(__xludf.DUMMYFUNCTION("GOOGLETRANSLATE(Q3367,""en"",""pt"")"),"Refrigerado")</f>
        <v>Refrigerado</v>
      </c>
      <c r="K3367" s="3">
        <v>44080</v>
      </c>
      <c r="L3367" s="3">
        <v>44087</v>
      </c>
      <c r="M3367" s="1">
        <v>23</v>
      </c>
      <c r="N3367" s="1" t="s">
        <v>119</v>
      </c>
      <c r="O3367" s="1" t="s">
        <v>16018</v>
      </c>
      <c r="P3367" s="1">
        <v>341</v>
      </c>
      <c r="Q3367" s="1" t="s">
        <v>16019</v>
      </c>
      <c r="R3367">
        <f t="shared" ca="1" si="52"/>
        <v>0</v>
      </c>
      <c r="S3367">
        <f t="shared" ca="1" si="52"/>
        <v>0</v>
      </c>
    </row>
    <row r="3368" spans="1:19" ht="13.2">
      <c r="A3368" s="1" t="s">
        <v>16020</v>
      </c>
      <c r="B3368" s="1">
        <v>25</v>
      </c>
      <c r="C3368" s="1" t="str">
        <f ca="1">IFERROR(__xludf.DUMMYFUNCTION("GOOGLETRANSLATE(D3368,""en"",""pt"")"),"Médio")</f>
        <v>Médio</v>
      </c>
      <c r="D3368" s="3">
        <v>44738</v>
      </c>
      <c r="E3368" s="1">
        <v>4</v>
      </c>
      <c r="F3368" s="2" t="str">
        <f ca="1">IFERROR(__xludf.DUMMYFUNCTION("GOOGLETRANSLATE(I3368,""en"",""pt"")"),"Iogurte")</f>
        <v>Iogurte</v>
      </c>
      <c r="G3368" s="1" t="s">
        <v>16021</v>
      </c>
      <c r="H3368" s="1" t="s">
        <v>16022</v>
      </c>
      <c r="I3368" s="1" t="str">
        <f ca="1">IFERROR(__xludf.DUMMYFUNCTION("GOOGLETRANSLATE(O3368,""en"",""pt"")"),"24")</f>
        <v>24</v>
      </c>
      <c r="J3368" s="1" t="str">
        <f ca="1">IFERROR(__xludf.DUMMYFUNCTION("GOOGLETRANSLATE(Q3368,""en"",""pt"")"),"Congeladas")</f>
        <v>Congeladas</v>
      </c>
      <c r="K3368" s="3">
        <v>44734</v>
      </c>
      <c r="L3368" s="3">
        <v>44758</v>
      </c>
      <c r="M3368" s="1">
        <v>355</v>
      </c>
      <c r="N3368" s="1" t="s">
        <v>16023</v>
      </c>
      <c r="O3368" s="1" t="s">
        <v>16024</v>
      </c>
      <c r="P3368" s="1">
        <v>375</v>
      </c>
      <c r="Q3368" s="1" t="s">
        <v>3595</v>
      </c>
      <c r="R3368">
        <f t="shared" ca="1" si="52"/>
        <v>0</v>
      </c>
      <c r="S3368">
        <f t="shared" ca="1" si="52"/>
        <v>0</v>
      </c>
    </row>
    <row r="3369" spans="1:19" ht="13.2">
      <c r="A3369" s="1" t="s">
        <v>16025</v>
      </c>
      <c r="B3369" s="1">
        <v>39</v>
      </c>
      <c r="C3369" s="1" t="str">
        <f ca="1">IFERROR(__xludf.DUMMYFUNCTION("GOOGLETRANSLATE(D3369,""en"",""pt"")"),"Médio")</f>
        <v>Médio</v>
      </c>
      <c r="D3369" s="3">
        <v>43474</v>
      </c>
      <c r="E3369" s="1">
        <v>8</v>
      </c>
      <c r="F3369" s="2" t="str">
        <f ca="1">IFERROR(__xludf.DUMMYFUNCTION("GOOGLETRANSLATE(I3369,""en"",""pt"")"),"Soro de leite coalhado")</f>
        <v>Soro de leite coalhado</v>
      </c>
      <c r="G3369" s="1" t="s">
        <v>9357</v>
      </c>
      <c r="H3369" s="1" t="s">
        <v>14635</v>
      </c>
      <c r="I3369" s="1" t="str">
        <f ca="1">IFERROR(__xludf.DUMMYFUNCTION("GOOGLETRANSLATE(O3369,""en"",""pt"")"),"13")</f>
        <v>13</v>
      </c>
      <c r="J3369" s="1" t="str">
        <f ca="1">IFERROR(__xludf.DUMMYFUNCTION("GOOGLETRANSLATE(Q3369,""en"",""pt"")"),"Refrigerado")</f>
        <v>Refrigerado</v>
      </c>
      <c r="K3369" s="3">
        <v>43414</v>
      </c>
      <c r="L3369" s="3">
        <v>43427</v>
      </c>
      <c r="M3369" s="1">
        <v>12</v>
      </c>
      <c r="N3369" s="1" t="s">
        <v>5293</v>
      </c>
      <c r="O3369" s="1" t="s">
        <v>16026</v>
      </c>
      <c r="P3369" s="1">
        <v>10</v>
      </c>
      <c r="Q3369" s="1" t="s">
        <v>12700</v>
      </c>
      <c r="R3369">
        <f t="shared" ca="1" si="52"/>
        <v>0</v>
      </c>
      <c r="S3369">
        <f t="shared" ca="1" si="52"/>
        <v>1</v>
      </c>
    </row>
    <row r="3370" spans="1:19" ht="13.2">
      <c r="A3370" s="1" t="s">
        <v>16027</v>
      </c>
      <c r="B3370" s="1">
        <v>86</v>
      </c>
      <c r="C3370" s="1" t="str">
        <f ca="1">IFERROR(__xludf.DUMMYFUNCTION("GOOGLETRANSLATE(D3370,""en"",""pt"")"),"Médio")</f>
        <v>Médio</v>
      </c>
      <c r="D3370" s="3">
        <v>43685</v>
      </c>
      <c r="E3370" s="1">
        <v>7</v>
      </c>
      <c r="F3370" s="2" t="str">
        <f ca="1">IFERROR(__xludf.DUMMYFUNCTION("GOOGLETRANSLATE(I3370,""en"",""pt"")"),"Lassi")</f>
        <v>Lassi</v>
      </c>
      <c r="G3370" s="1" t="s">
        <v>16028</v>
      </c>
      <c r="H3370" s="1" t="s">
        <v>2510</v>
      </c>
      <c r="I3370" s="1" t="str">
        <f ca="1">IFERROR(__xludf.DUMMYFUNCTION("GOOGLETRANSLATE(O3370,""en"",""pt"")"),"18")</f>
        <v>18</v>
      </c>
      <c r="J3370" s="1" t="str">
        <f ca="1">IFERROR(__xludf.DUMMYFUNCTION("GOOGLETRANSLATE(Q3370,""en"",""pt"")"),"Refrigerado")</f>
        <v>Refrigerado</v>
      </c>
      <c r="K3370" s="3">
        <v>43630</v>
      </c>
      <c r="L3370" s="3">
        <v>43648</v>
      </c>
      <c r="M3370" s="1">
        <v>77</v>
      </c>
      <c r="N3370" s="1" t="s">
        <v>14526</v>
      </c>
      <c r="O3370" s="1" t="s">
        <v>16029</v>
      </c>
      <c r="P3370" s="1">
        <v>394</v>
      </c>
      <c r="Q3370" s="1" t="s">
        <v>16030</v>
      </c>
      <c r="R3370">
        <f t="shared" ca="1" si="52"/>
        <v>0</v>
      </c>
      <c r="S3370">
        <f t="shared" ca="1" si="52"/>
        <v>1</v>
      </c>
    </row>
    <row r="3371" spans="1:19" ht="13.2">
      <c r="A3371" s="1" t="s">
        <v>16031</v>
      </c>
      <c r="B3371" s="1">
        <v>58</v>
      </c>
      <c r="C3371" s="1" t="str">
        <f ca="1">IFERROR(__xludf.DUMMYFUNCTION("GOOGLETRANSLATE(D3371,""en"",""pt"")"),"Pequeno")</f>
        <v>Pequeno</v>
      </c>
      <c r="D3371" s="3">
        <v>44192</v>
      </c>
      <c r="E3371" s="1">
        <v>6</v>
      </c>
      <c r="F3371" s="2" t="str">
        <f ca="1">IFERROR(__xludf.DUMMYFUNCTION("GOOGLETRANSLATE(I3371,""en"",""pt"")"),"Coalhada")</f>
        <v>Coalhada</v>
      </c>
      <c r="G3371" s="1" t="s">
        <v>16032</v>
      </c>
      <c r="H3371" s="1" t="s">
        <v>14887</v>
      </c>
      <c r="I3371" s="1" t="str">
        <f ca="1">IFERROR(__xludf.DUMMYFUNCTION("GOOGLETRANSLATE(O3371,""en"",""pt"")"),"6")</f>
        <v>6</v>
      </c>
      <c r="J3371" s="1" t="str">
        <f ca="1">IFERROR(__xludf.DUMMYFUNCTION("GOOGLETRANSLATE(Q3371,""en"",""pt"")"),"Refrigerado")</f>
        <v>Refrigerado</v>
      </c>
      <c r="K3371" s="3">
        <v>44158</v>
      </c>
      <c r="L3371" s="3">
        <v>44164</v>
      </c>
      <c r="M3371" s="1">
        <v>61</v>
      </c>
      <c r="N3371" s="1" t="s">
        <v>3148</v>
      </c>
      <c r="O3371" s="1" t="s">
        <v>16033</v>
      </c>
      <c r="P3371" s="1">
        <v>213</v>
      </c>
      <c r="Q3371" s="1" t="s">
        <v>7092</v>
      </c>
      <c r="R3371">
        <f t="shared" ca="1" si="52"/>
        <v>0</v>
      </c>
      <c r="S3371">
        <f t="shared" ca="1" si="52"/>
        <v>0</v>
      </c>
    </row>
    <row r="3372" spans="1:19" ht="13.2">
      <c r="A3372" s="1" t="s">
        <v>16034</v>
      </c>
      <c r="B3372" s="1">
        <v>26</v>
      </c>
      <c r="C3372" s="1" t="str">
        <f ca="1">IFERROR(__xludf.DUMMYFUNCTION("GOOGLETRANSLATE(D3372,""en"",""pt"")"),"Pequeno")</f>
        <v>Pequeno</v>
      </c>
      <c r="D3372" s="3">
        <v>44877</v>
      </c>
      <c r="E3372" s="1">
        <v>10</v>
      </c>
      <c r="F3372" s="2" t="str">
        <f ca="1">IFERROR(__xludf.DUMMYFUNCTION("GOOGLETRANSLATE(I3372,""en"",""pt"")"),"ghee")</f>
        <v>ghee</v>
      </c>
      <c r="G3372" s="1" t="s">
        <v>16035</v>
      </c>
      <c r="H3372" s="1" t="s">
        <v>16036</v>
      </c>
      <c r="I3372" s="1" t="str">
        <f ca="1">IFERROR(__xludf.DUMMYFUNCTION("GOOGLETRANSLATE(O3372,""en"",""pt"")"),"137")</f>
        <v>137</v>
      </c>
      <c r="J3372" s="1" t="str">
        <f ca="1">IFERROR(__xludf.DUMMYFUNCTION("GOOGLETRANSLATE(Q3372,""en"",""pt"")"),"Ambiente")</f>
        <v>Ambiente</v>
      </c>
      <c r="K3372" s="3">
        <v>44874</v>
      </c>
      <c r="L3372" s="3">
        <v>45011</v>
      </c>
      <c r="M3372" s="1">
        <v>2</v>
      </c>
      <c r="N3372" s="1" t="s">
        <v>16037</v>
      </c>
      <c r="O3372" s="1" t="s">
        <v>3402</v>
      </c>
      <c r="P3372" s="1">
        <v>112</v>
      </c>
      <c r="Q3372" s="1" t="s">
        <v>3348</v>
      </c>
      <c r="R3372">
        <f t="shared" ca="1" si="52"/>
        <v>1</v>
      </c>
      <c r="S3372">
        <f t="shared" ca="1" si="52"/>
        <v>1</v>
      </c>
    </row>
    <row r="3373" spans="1:19" ht="13.2">
      <c r="A3373" s="1" t="s">
        <v>16038</v>
      </c>
      <c r="B3373" s="1">
        <v>96</v>
      </c>
      <c r="C3373" s="1" t="str">
        <f ca="1">IFERROR(__xludf.DUMMYFUNCTION("GOOGLETRANSLATE(D3373,""en"",""pt"")"),"Pequeno")</f>
        <v>Pequeno</v>
      </c>
      <c r="D3373" s="3">
        <v>43949</v>
      </c>
      <c r="E3373" s="1">
        <v>1</v>
      </c>
      <c r="F3373" s="2" t="str">
        <f ca="1">IFERROR(__xludf.DUMMYFUNCTION("GOOGLETRANSLATE(I3373,""en"",""pt"")"),"Leite")</f>
        <v>Leite</v>
      </c>
      <c r="G3373" s="1" t="s">
        <v>16039</v>
      </c>
      <c r="H3373" s="1" t="s">
        <v>16040</v>
      </c>
      <c r="I3373" s="1" t="str">
        <f ca="1">IFERROR(__xludf.DUMMYFUNCTION("GOOGLETRANSLATE(O3373,""en"",""pt"")"),"1")</f>
        <v>1</v>
      </c>
      <c r="J3373" s="1" t="str">
        <f ca="1">IFERROR(__xludf.DUMMYFUNCTION("GOOGLETRANSLATE(Q3373,""en"",""pt"")"),"Pacote de polietileno")</f>
        <v>Pacote de polietileno</v>
      </c>
      <c r="K3373" s="3">
        <v>43948</v>
      </c>
      <c r="L3373" s="3">
        <v>43949</v>
      </c>
      <c r="M3373" s="1">
        <v>125</v>
      </c>
      <c r="N3373" s="1" t="s">
        <v>16041</v>
      </c>
      <c r="O3373" s="1" t="s">
        <v>16042</v>
      </c>
      <c r="P3373" s="1">
        <v>718</v>
      </c>
      <c r="Q3373" s="1" t="s">
        <v>16043</v>
      </c>
      <c r="R3373">
        <f t="shared" ca="1" si="52"/>
        <v>0</v>
      </c>
      <c r="S3373">
        <f t="shared" ca="1" si="52"/>
        <v>0</v>
      </c>
    </row>
    <row r="3374" spans="1:19" ht="13.2">
      <c r="A3374" s="1" t="s">
        <v>16044</v>
      </c>
      <c r="B3374" s="1">
        <v>28</v>
      </c>
      <c r="C3374" s="1" t="str">
        <f ca="1">IFERROR(__xludf.DUMMYFUNCTION("GOOGLETRANSLATE(D3374,""en"",""pt"")"),"Médio")</f>
        <v>Médio</v>
      </c>
      <c r="D3374" s="3">
        <v>44870</v>
      </c>
      <c r="E3374" s="1">
        <v>9</v>
      </c>
      <c r="F3374" s="2" t="str">
        <f ca="1">IFERROR(__xludf.DUMMYFUNCTION("GOOGLETRANSLATE(I3374,""en"",""pt"")"),"Painel")</f>
        <v>Painel</v>
      </c>
      <c r="G3374" s="1" t="s">
        <v>16045</v>
      </c>
      <c r="H3374" s="1" t="s">
        <v>8719</v>
      </c>
      <c r="I3374" s="1" t="str">
        <f ca="1">IFERROR(__xludf.DUMMYFUNCTION("GOOGLETRANSLATE(O3374,""en"",""pt"")"),"14")</f>
        <v>14</v>
      </c>
      <c r="J3374" s="1" t="str">
        <f ca="1">IFERROR(__xludf.DUMMYFUNCTION("GOOGLETRANSLATE(Q3374,""en"",""pt"")"),"Refrigerado")</f>
        <v>Refrigerado</v>
      </c>
      <c r="K3374" s="3">
        <v>44810</v>
      </c>
      <c r="L3374" s="3">
        <v>44824</v>
      </c>
      <c r="M3374" s="1">
        <v>272</v>
      </c>
      <c r="N3374" s="1" t="s">
        <v>9007</v>
      </c>
      <c r="O3374" s="1" t="s">
        <v>16046</v>
      </c>
      <c r="P3374" s="1">
        <v>623</v>
      </c>
      <c r="Q3374" s="4">
        <v>45559</v>
      </c>
      <c r="R3374">
        <f t="shared" ca="1" si="52"/>
        <v>0</v>
      </c>
      <c r="S3374">
        <f t="shared" ca="1" si="52"/>
        <v>0</v>
      </c>
    </row>
    <row r="3375" spans="1:19" ht="13.2">
      <c r="A3375" s="1" t="s">
        <v>16048</v>
      </c>
      <c r="B3375" s="1">
        <v>50</v>
      </c>
      <c r="C3375" s="1" t="str">
        <f ca="1">IFERROR(__xludf.DUMMYFUNCTION("GOOGLETRANSLATE(D3375,""en"",""pt"")"),"Pequeno")</f>
        <v>Pequeno</v>
      </c>
      <c r="D3375" s="3">
        <v>44786</v>
      </c>
      <c r="E3375" s="1">
        <v>6</v>
      </c>
      <c r="F3375" s="2" t="str">
        <f ca="1">IFERROR(__xludf.DUMMYFUNCTION("GOOGLETRANSLATE(I3375,""en"",""pt"")"),"Coalhada")</f>
        <v>Coalhada</v>
      </c>
      <c r="G3375" s="1" t="s">
        <v>16049</v>
      </c>
      <c r="H3375" s="1" t="s">
        <v>11814</v>
      </c>
      <c r="I3375" s="1" t="str">
        <f ca="1">IFERROR(__xludf.DUMMYFUNCTION("GOOGLETRANSLATE(O3375,""en"",""pt"")"),"6")</f>
        <v>6</v>
      </c>
      <c r="J3375" s="1" t="str">
        <f ca="1">IFERROR(__xludf.DUMMYFUNCTION("GOOGLETRANSLATE(Q3375,""en"",""pt"")"),"Refrigerado")</f>
        <v>Refrigerado</v>
      </c>
      <c r="K3375" s="3">
        <v>44763</v>
      </c>
      <c r="L3375" s="3">
        <v>44769</v>
      </c>
      <c r="M3375" s="1">
        <v>12</v>
      </c>
      <c r="N3375" s="1" t="s">
        <v>13342</v>
      </c>
      <c r="O3375" s="1" t="s">
        <v>16050</v>
      </c>
      <c r="P3375" s="1">
        <v>316</v>
      </c>
      <c r="Q3375" s="1" t="s">
        <v>16051</v>
      </c>
      <c r="R3375">
        <f t="shared" ca="1" si="52"/>
        <v>0</v>
      </c>
      <c r="S3375">
        <f t="shared" ca="1" si="52"/>
        <v>1</v>
      </c>
    </row>
    <row r="3376" spans="1:19" ht="13.2">
      <c r="A3376" s="1" t="s">
        <v>16052</v>
      </c>
      <c r="B3376" s="1">
        <v>59</v>
      </c>
      <c r="C3376" s="1" t="str">
        <f ca="1">IFERROR(__xludf.DUMMYFUNCTION("GOOGLETRANSLATE(D3376,""en"",""pt"")"),"Médio")</f>
        <v>Médio</v>
      </c>
      <c r="D3376" s="3">
        <v>44242</v>
      </c>
      <c r="E3376" s="1">
        <v>7</v>
      </c>
      <c r="F3376" s="2" t="str">
        <f ca="1">IFERROR(__xludf.DUMMYFUNCTION("GOOGLETRANSLATE(I3376,""en"",""pt"")"),"Lassi")</f>
        <v>Lassi</v>
      </c>
      <c r="G3376" s="1" t="s">
        <v>16053</v>
      </c>
      <c r="H3376" s="1" t="s">
        <v>4227</v>
      </c>
      <c r="I3376" s="1" t="str">
        <f ca="1">IFERROR(__xludf.DUMMYFUNCTION("GOOGLETRANSLATE(O3376,""en"",""pt"")"),"12")</f>
        <v>12</v>
      </c>
      <c r="J3376" s="1" t="str">
        <f ca="1">IFERROR(__xludf.DUMMYFUNCTION("GOOGLETRANSLATE(Q3376,""en"",""pt"")"),"Refrigerado")</f>
        <v>Refrigerado</v>
      </c>
      <c r="K3376" s="3">
        <v>44202</v>
      </c>
      <c r="L3376" s="3">
        <v>44214</v>
      </c>
      <c r="M3376" s="1">
        <v>29</v>
      </c>
      <c r="N3376" s="6">
        <v>45337</v>
      </c>
      <c r="O3376" s="1" t="s">
        <v>16054</v>
      </c>
      <c r="P3376" s="1">
        <v>210</v>
      </c>
      <c r="Q3376" s="1" t="s">
        <v>9387</v>
      </c>
      <c r="R3376">
        <f t="shared" ca="1" si="52"/>
        <v>0</v>
      </c>
      <c r="S3376">
        <f t="shared" ca="1" si="52"/>
        <v>0</v>
      </c>
    </row>
    <row r="3377" spans="1:19" ht="13.2">
      <c r="A3377" s="1" t="s">
        <v>6923</v>
      </c>
      <c r="B3377" s="1">
        <v>78</v>
      </c>
      <c r="C3377" s="1" t="str">
        <f ca="1">IFERROR(__xludf.DUMMYFUNCTION("GOOGLETRANSLATE(D3377,""en"",""pt"")"),"Médio")</f>
        <v>Médio</v>
      </c>
      <c r="D3377" s="3">
        <v>44758</v>
      </c>
      <c r="E3377" s="1">
        <v>7</v>
      </c>
      <c r="F3377" s="2" t="str">
        <f ca="1">IFERROR(__xludf.DUMMYFUNCTION("GOOGLETRANSLATE(I3377,""en"",""pt"")"),"Lassi")</f>
        <v>Lassi</v>
      </c>
      <c r="G3377" s="1" t="s">
        <v>16055</v>
      </c>
      <c r="H3377" s="1" t="s">
        <v>10911</v>
      </c>
      <c r="I3377" s="1" t="str">
        <f ca="1">IFERROR(__xludf.DUMMYFUNCTION("GOOGLETRANSLATE(O3377,""en"",""pt"")"),"13")</f>
        <v>13</v>
      </c>
      <c r="J3377" s="1" t="str">
        <f ca="1">IFERROR(__xludf.DUMMYFUNCTION("GOOGLETRANSLATE(Q3377,""en"",""pt"")"),"Refrigerado")</f>
        <v>Refrigerado</v>
      </c>
      <c r="K3377" s="3">
        <v>44734</v>
      </c>
      <c r="L3377" s="3">
        <v>44747</v>
      </c>
      <c r="M3377" s="1">
        <v>449</v>
      </c>
      <c r="N3377" s="1" t="s">
        <v>16056</v>
      </c>
      <c r="O3377" s="1" t="s">
        <v>16057</v>
      </c>
      <c r="P3377" s="1">
        <v>406</v>
      </c>
      <c r="Q3377" s="1" t="s">
        <v>16058</v>
      </c>
      <c r="R3377">
        <f t="shared" ca="1" si="52"/>
        <v>0</v>
      </c>
      <c r="S3377">
        <f t="shared" ca="1" si="52"/>
        <v>0</v>
      </c>
    </row>
    <row r="3378" spans="1:19" ht="13.2">
      <c r="A3378" s="1" t="s">
        <v>16059</v>
      </c>
      <c r="B3378" s="1">
        <v>23</v>
      </c>
      <c r="C3378" s="1" t="str">
        <f ca="1">IFERROR(__xludf.DUMMYFUNCTION("GOOGLETRANSLATE(D3378,""en"",""pt"")"),"Médio")</f>
        <v>Médio</v>
      </c>
      <c r="D3378" s="3">
        <v>44323</v>
      </c>
      <c r="E3378" s="1">
        <v>4</v>
      </c>
      <c r="F3378" s="2" t="str">
        <f ca="1">IFERROR(__xludf.DUMMYFUNCTION("GOOGLETRANSLATE(I3378,""en"",""pt"")"),"Iogurte")</f>
        <v>Iogurte</v>
      </c>
      <c r="G3378" s="1" t="s">
        <v>16060</v>
      </c>
      <c r="H3378" s="1" t="s">
        <v>16061</v>
      </c>
      <c r="I3378" s="1" t="str">
        <f ca="1">IFERROR(__xludf.DUMMYFUNCTION("GOOGLETRANSLATE(O3378,""en"",""pt"")"),"21")</f>
        <v>21</v>
      </c>
      <c r="J3378" s="1" t="str">
        <f ca="1">IFERROR(__xludf.DUMMYFUNCTION("GOOGLETRANSLATE(Q3378,""en"",""pt"")"),"Refrigerado")</f>
        <v>Refrigerado</v>
      </c>
      <c r="K3378" s="3">
        <v>44266</v>
      </c>
      <c r="L3378" s="3">
        <v>44287</v>
      </c>
      <c r="M3378" s="1">
        <v>64</v>
      </c>
      <c r="N3378" s="1" t="s">
        <v>7915</v>
      </c>
      <c r="O3378" s="1" t="s">
        <v>16062</v>
      </c>
      <c r="P3378" s="1">
        <v>504</v>
      </c>
      <c r="Q3378" s="1" t="s">
        <v>3503</v>
      </c>
      <c r="R3378">
        <f t="shared" ca="1" si="52"/>
        <v>1</v>
      </c>
      <c r="S3378">
        <f t="shared" ca="1" si="52"/>
        <v>0</v>
      </c>
    </row>
    <row r="3379" spans="1:19" ht="13.2">
      <c r="A3379" s="1" t="s">
        <v>16063</v>
      </c>
      <c r="B3379" s="1">
        <v>31</v>
      </c>
      <c r="C3379" s="1" t="str">
        <f ca="1">IFERROR(__xludf.DUMMYFUNCTION("GOOGLETRANSLATE(D3379,""en"",""pt"")"),"Grande")</f>
        <v>Grande</v>
      </c>
      <c r="D3379" s="3">
        <v>43609</v>
      </c>
      <c r="E3379" s="1">
        <v>10</v>
      </c>
      <c r="F3379" s="2" t="str">
        <f ca="1">IFERROR(__xludf.DUMMYFUNCTION("GOOGLETRANSLATE(I3379,""en"",""pt"")"),"ghee")</f>
        <v>ghee</v>
      </c>
      <c r="G3379" s="1" t="s">
        <v>16064</v>
      </c>
      <c r="H3379" s="1" t="s">
        <v>14487</v>
      </c>
      <c r="I3379" s="1" t="str">
        <f ca="1">IFERROR(__xludf.DUMMYFUNCTION("GOOGLETRANSLATE(O3379,""en"",""pt"")"),"63")</f>
        <v>63</v>
      </c>
      <c r="J3379" s="1" t="str">
        <f ca="1">IFERROR(__xludf.DUMMYFUNCTION("GOOGLETRANSLATE(Q3379,""en"",""pt"")"),"Ambiente")</f>
        <v>Ambiente</v>
      </c>
      <c r="K3379" s="3">
        <v>43567</v>
      </c>
      <c r="L3379" s="3">
        <v>43630</v>
      </c>
      <c r="M3379" s="1">
        <v>463</v>
      </c>
      <c r="N3379" s="1" t="s">
        <v>16065</v>
      </c>
      <c r="O3379" s="1" t="s">
        <v>16066</v>
      </c>
      <c r="P3379" s="1">
        <v>67</v>
      </c>
      <c r="Q3379" s="1" t="s">
        <v>16067</v>
      </c>
      <c r="R3379">
        <f t="shared" ca="1" si="52"/>
        <v>1</v>
      </c>
      <c r="S3379">
        <f t="shared" ca="1" si="52"/>
        <v>1</v>
      </c>
    </row>
    <row r="3380" spans="1:19" ht="13.2">
      <c r="A3380" s="1" t="s">
        <v>16068</v>
      </c>
      <c r="B3380" s="1">
        <v>87</v>
      </c>
      <c r="C3380" s="1" t="str">
        <f ca="1">IFERROR(__xludf.DUMMYFUNCTION("GOOGLETRANSLATE(D3380,""en"",""pt"")"),"Pequeno")</f>
        <v>Pequeno</v>
      </c>
      <c r="D3380" s="3">
        <v>44657</v>
      </c>
      <c r="E3380" s="1">
        <v>1</v>
      </c>
      <c r="F3380" s="2" t="str">
        <f ca="1">IFERROR(__xludf.DUMMYFUNCTION("GOOGLETRANSLATE(I3380,""en"",""pt"")"),"Leite")</f>
        <v>Leite</v>
      </c>
      <c r="G3380" s="1" t="s">
        <v>7722</v>
      </c>
      <c r="H3380" s="1" t="s">
        <v>11339</v>
      </c>
      <c r="I3380" s="1" t="str">
        <f ca="1">IFERROR(__xludf.DUMMYFUNCTION("GOOGLETRANSLATE(O3380,""en"",""pt"")"),"1")</f>
        <v>1</v>
      </c>
      <c r="J3380" s="1" t="str">
        <f ca="1">IFERROR(__xludf.DUMMYFUNCTION("GOOGLETRANSLATE(Q3380,""en"",""pt"")"),"Pacote de polietileno")</f>
        <v>Pacote de polietileno</v>
      </c>
      <c r="K3380" s="3">
        <v>44601</v>
      </c>
      <c r="L3380" s="3">
        <v>44602</v>
      </c>
      <c r="M3380" s="1">
        <v>25</v>
      </c>
      <c r="N3380" s="1" t="s">
        <v>16069</v>
      </c>
      <c r="O3380" s="5">
        <v>114808</v>
      </c>
      <c r="P3380" s="1">
        <v>12</v>
      </c>
      <c r="Q3380" s="1" t="s">
        <v>16071</v>
      </c>
      <c r="R3380">
        <f t="shared" ca="1" si="52"/>
        <v>1</v>
      </c>
      <c r="S3380">
        <f t="shared" ca="1" si="52"/>
        <v>1</v>
      </c>
    </row>
    <row r="3381" spans="1:19" ht="13.2">
      <c r="A3381" s="1" t="s">
        <v>16072</v>
      </c>
      <c r="B3381" s="1">
        <v>51</v>
      </c>
      <c r="C3381" s="1" t="str">
        <f ca="1">IFERROR(__xludf.DUMMYFUNCTION("GOOGLETRANSLATE(D3381,""en"",""pt"")"),"Médio")</f>
        <v>Médio</v>
      </c>
      <c r="D3381" s="3">
        <v>43893</v>
      </c>
      <c r="E3381" s="1">
        <v>5</v>
      </c>
      <c r="F3381" s="2" t="str">
        <f ca="1">IFERROR(__xludf.DUMMYFUNCTION("GOOGLETRANSLATE(I3381,""en"",""pt"")"),"Sorvete")</f>
        <v>Sorvete</v>
      </c>
      <c r="G3381" s="1" t="s">
        <v>16073</v>
      </c>
      <c r="H3381" s="1" t="s">
        <v>16074</v>
      </c>
      <c r="I3381" s="1" t="str">
        <f ca="1">IFERROR(__xludf.DUMMYFUNCTION("GOOGLETRANSLATE(O3381,""en"",""pt"")"),"21")</f>
        <v>21</v>
      </c>
      <c r="J3381" s="1" t="str">
        <f ca="1">IFERROR(__xludf.DUMMYFUNCTION("GOOGLETRANSLATE(Q3381,""en"",""pt"")"),"Congeladas")</f>
        <v>Congeladas</v>
      </c>
      <c r="K3381" s="3">
        <v>43853</v>
      </c>
      <c r="L3381" s="3">
        <v>43874</v>
      </c>
      <c r="M3381" s="1">
        <v>476</v>
      </c>
      <c r="N3381" s="1" t="s">
        <v>7985</v>
      </c>
      <c r="O3381" s="1" t="s">
        <v>16075</v>
      </c>
      <c r="P3381" s="1">
        <v>66</v>
      </c>
      <c r="Q3381" s="1" t="s">
        <v>965</v>
      </c>
      <c r="R3381">
        <f t="shared" ca="1" si="52"/>
        <v>0</v>
      </c>
      <c r="S3381">
        <f t="shared" ca="1" si="52"/>
        <v>0</v>
      </c>
    </row>
    <row r="3382" spans="1:19" ht="13.2">
      <c r="A3382" s="1" t="s">
        <v>16076</v>
      </c>
      <c r="B3382" s="1">
        <v>52</v>
      </c>
      <c r="C3382" s="1" t="str">
        <f ca="1">IFERROR(__xludf.DUMMYFUNCTION("GOOGLETRANSLATE(D3382,""en"",""pt"")"),"Pequeno")</f>
        <v>Pequeno</v>
      </c>
      <c r="D3382" s="3">
        <v>44021</v>
      </c>
      <c r="E3382" s="1">
        <v>9</v>
      </c>
      <c r="F3382" s="2" t="str">
        <f ca="1">IFERROR(__xludf.DUMMYFUNCTION("GOOGLETRANSLATE(I3382,""en"",""pt"")"),"Painel")</f>
        <v>Painel</v>
      </c>
      <c r="G3382" s="1" t="s">
        <v>16077</v>
      </c>
      <c r="H3382" s="1" t="s">
        <v>3978</v>
      </c>
      <c r="I3382" s="1" t="str">
        <f ca="1">IFERROR(__xludf.DUMMYFUNCTION("GOOGLETRANSLATE(O3382,""en"",""pt"")"),"7")</f>
        <v>7</v>
      </c>
      <c r="J3382" s="1" t="str">
        <f ca="1">IFERROR(__xludf.DUMMYFUNCTION("GOOGLETRANSLATE(Q3382,""en"",""pt"")"),"Refrigerado")</f>
        <v>Refrigerado</v>
      </c>
      <c r="K3382" s="3">
        <v>43969</v>
      </c>
      <c r="L3382" s="3">
        <v>43976</v>
      </c>
      <c r="M3382" s="1">
        <v>201</v>
      </c>
      <c r="N3382" s="1" t="s">
        <v>5817</v>
      </c>
      <c r="O3382" s="1" t="s">
        <v>16078</v>
      </c>
      <c r="P3382" s="1">
        <v>644</v>
      </c>
      <c r="Q3382" s="1" t="s">
        <v>16079</v>
      </c>
      <c r="R3382">
        <f t="shared" ca="1" si="52"/>
        <v>0</v>
      </c>
      <c r="S3382">
        <f t="shared" ca="1" si="52"/>
        <v>0</v>
      </c>
    </row>
    <row r="3383" spans="1:19" ht="13.2">
      <c r="A3383" s="1" t="s">
        <v>16080</v>
      </c>
      <c r="B3383" s="1">
        <v>52</v>
      </c>
      <c r="C3383" s="1" t="str">
        <f ca="1">IFERROR(__xludf.DUMMYFUNCTION("GOOGLETRANSLATE(D3383,""en"",""pt"")"),"Pequeno")</f>
        <v>Pequeno</v>
      </c>
      <c r="D3383" s="3">
        <v>44150</v>
      </c>
      <c r="E3383" s="1">
        <v>8</v>
      </c>
      <c r="F3383" s="2" t="str">
        <f ca="1">IFERROR(__xludf.DUMMYFUNCTION("GOOGLETRANSLATE(I3383,""en"",""pt"")"),"Soro de leite coalhado")</f>
        <v>Soro de leite coalhado</v>
      </c>
      <c r="G3383" s="1" t="s">
        <v>16081</v>
      </c>
      <c r="H3383" s="1" t="s">
        <v>11576</v>
      </c>
      <c r="I3383" s="1" t="str">
        <f ca="1">IFERROR(__xludf.DUMMYFUNCTION("GOOGLETRANSLATE(O3383,""en"",""pt"")"),"14")</f>
        <v>14</v>
      </c>
      <c r="J3383" s="1" t="str">
        <f ca="1">IFERROR(__xludf.DUMMYFUNCTION("GOOGLETRANSLATE(Q3383,""en"",""pt"")"),"Refrigerado")</f>
        <v>Refrigerado</v>
      </c>
      <c r="K3383" s="3">
        <v>44129</v>
      </c>
      <c r="L3383" s="3">
        <v>44143</v>
      </c>
      <c r="M3383" s="1">
        <v>72</v>
      </c>
      <c r="N3383" s="1" t="s">
        <v>2706</v>
      </c>
      <c r="O3383" s="7">
        <v>1426851</v>
      </c>
      <c r="P3383" s="1">
        <v>562</v>
      </c>
      <c r="Q3383" s="1" t="s">
        <v>350</v>
      </c>
      <c r="R3383">
        <f t="shared" ca="1" si="52"/>
        <v>1</v>
      </c>
      <c r="S3383">
        <f t="shared" ca="1" si="52"/>
        <v>0</v>
      </c>
    </row>
    <row r="3384" spans="1:19" ht="13.2">
      <c r="A3384" s="1" t="s">
        <v>6694</v>
      </c>
      <c r="B3384" s="1">
        <v>50</v>
      </c>
      <c r="C3384" s="1" t="str">
        <f ca="1">IFERROR(__xludf.DUMMYFUNCTION("GOOGLETRANSLATE(D3384,""en"",""pt"")"),"Grande")</f>
        <v>Grande</v>
      </c>
      <c r="D3384" s="3">
        <v>44876</v>
      </c>
      <c r="E3384" s="1">
        <v>9</v>
      </c>
      <c r="F3384" s="2" t="str">
        <f ca="1">IFERROR(__xludf.DUMMYFUNCTION("GOOGLETRANSLATE(I3384,""en"",""pt"")"),"Painel")</f>
        <v>Painel</v>
      </c>
      <c r="G3384" s="1" t="s">
        <v>16082</v>
      </c>
      <c r="H3384" s="4">
        <v>45644</v>
      </c>
      <c r="I3384" s="1" t="str">
        <f ca="1">IFERROR(__xludf.DUMMYFUNCTION("GOOGLETRANSLATE(O3384,""en"",""pt"")"),"13")</f>
        <v>13</v>
      </c>
      <c r="J3384" s="1" t="str">
        <f ca="1">IFERROR(__xludf.DUMMYFUNCTION("GOOGLETRANSLATE(Q3384,""en"",""pt"")"),"Refrigerado")</f>
        <v>Refrigerado</v>
      </c>
      <c r="K3384" s="3">
        <v>44853</v>
      </c>
      <c r="L3384" s="3">
        <v>44866</v>
      </c>
      <c r="M3384" s="1">
        <v>426</v>
      </c>
      <c r="N3384" s="1" t="s">
        <v>9226</v>
      </c>
      <c r="O3384" s="1" t="s">
        <v>16083</v>
      </c>
      <c r="P3384" s="1">
        <v>271</v>
      </c>
      <c r="Q3384" s="1" t="s">
        <v>3527</v>
      </c>
      <c r="R3384">
        <f t="shared" ca="1" si="52"/>
        <v>1</v>
      </c>
      <c r="S3384">
        <f t="shared" ca="1" si="52"/>
        <v>0</v>
      </c>
    </row>
    <row r="3385" spans="1:19" ht="13.2">
      <c r="A3385" s="1" t="s">
        <v>16084</v>
      </c>
      <c r="B3385" s="1">
        <v>75</v>
      </c>
      <c r="C3385" s="1" t="str">
        <f ca="1">IFERROR(__xludf.DUMMYFUNCTION("GOOGLETRANSLATE(D3385,""en"",""pt"")"),"Médio")</f>
        <v>Médio</v>
      </c>
      <c r="D3385" s="3">
        <v>44076</v>
      </c>
      <c r="E3385" s="1">
        <v>7</v>
      </c>
      <c r="F3385" s="2" t="str">
        <f ca="1">IFERROR(__xludf.DUMMYFUNCTION("GOOGLETRANSLATE(I3385,""en"",""pt"")"),"Lassi")</f>
        <v>Lassi</v>
      </c>
      <c r="G3385" s="1" t="s">
        <v>9279</v>
      </c>
      <c r="H3385" s="1" t="s">
        <v>12449</v>
      </c>
      <c r="I3385" s="1" t="str">
        <f ca="1">IFERROR(__xludf.DUMMYFUNCTION("GOOGLETRANSLATE(O3385,""en"",""pt"")"),"13")</f>
        <v>13</v>
      </c>
      <c r="J3385" s="1" t="str">
        <f ca="1">IFERROR(__xludf.DUMMYFUNCTION("GOOGLETRANSLATE(Q3385,""en"",""pt"")"),"Refrigerado")</f>
        <v>Refrigerado</v>
      </c>
      <c r="K3385" s="3">
        <v>44031</v>
      </c>
      <c r="L3385" s="3">
        <v>44044</v>
      </c>
      <c r="M3385" s="1">
        <v>248</v>
      </c>
      <c r="N3385" s="1" t="s">
        <v>8110</v>
      </c>
      <c r="O3385" s="1" t="s">
        <v>16085</v>
      </c>
      <c r="P3385" s="1">
        <v>15</v>
      </c>
      <c r="Q3385" s="1" t="s">
        <v>16086</v>
      </c>
      <c r="R3385">
        <f t="shared" ca="1" si="52"/>
        <v>0</v>
      </c>
      <c r="S3385">
        <f t="shared" ca="1" si="52"/>
        <v>0</v>
      </c>
    </row>
    <row r="3386" spans="1:19" ht="13.2">
      <c r="A3386" s="1" t="s">
        <v>16087</v>
      </c>
      <c r="B3386" s="1">
        <v>88</v>
      </c>
      <c r="C3386" s="1" t="str">
        <f ca="1">IFERROR(__xludf.DUMMYFUNCTION("GOOGLETRANSLATE(D3386,""en"",""pt"")"),"Grande")</f>
        <v>Grande</v>
      </c>
      <c r="D3386" s="3">
        <v>43668</v>
      </c>
      <c r="E3386" s="1">
        <v>5</v>
      </c>
      <c r="F3386" s="2" t="str">
        <f ca="1">IFERROR(__xludf.DUMMYFUNCTION("GOOGLETRANSLATE(I3386,""en"",""pt"")"),"Sorvete")</f>
        <v>Sorvete</v>
      </c>
      <c r="G3386" s="1" t="s">
        <v>16088</v>
      </c>
      <c r="H3386" s="1" t="s">
        <v>1663</v>
      </c>
      <c r="I3386" s="1" t="str">
        <f ca="1">IFERROR(__xludf.DUMMYFUNCTION("GOOGLETRANSLATE(O3386,""en"",""pt"")"),"22")</f>
        <v>22</v>
      </c>
      <c r="J3386" s="1" t="str">
        <f ca="1">IFERROR(__xludf.DUMMYFUNCTION("GOOGLETRANSLATE(Q3386,""en"",""pt"")"),"Congeladas")</f>
        <v>Congeladas</v>
      </c>
      <c r="K3386" s="3">
        <v>43631</v>
      </c>
      <c r="L3386" s="3">
        <v>43653</v>
      </c>
      <c r="M3386" s="1">
        <v>136</v>
      </c>
      <c r="N3386" s="1" t="s">
        <v>9412</v>
      </c>
      <c r="O3386" s="1" t="s">
        <v>16089</v>
      </c>
      <c r="P3386" s="1">
        <v>485</v>
      </c>
      <c r="Q3386" s="1" t="s">
        <v>15384</v>
      </c>
      <c r="R3386">
        <f t="shared" ca="1" si="52"/>
        <v>0</v>
      </c>
      <c r="S3386">
        <f t="shared" ca="1" si="52"/>
        <v>0</v>
      </c>
    </row>
    <row r="3387" spans="1:19" ht="13.2">
      <c r="A3387" s="1" t="s">
        <v>16090</v>
      </c>
      <c r="B3387" s="1">
        <v>43</v>
      </c>
      <c r="C3387" s="1" t="str">
        <f ca="1">IFERROR(__xludf.DUMMYFUNCTION("GOOGLETRANSLATE(D3387,""en"",""pt"")"),"Médio")</f>
        <v>Médio</v>
      </c>
      <c r="D3387" s="3">
        <v>43594</v>
      </c>
      <c r="E3387" s="1">
        <v>8</v>
      </c>
      <c r="F3387" s="2" t="str">
        <f ca="1">IFERROR(__xludf.DUMMYFUNCTION("GOOGLETRANSLATE(I3387,""en"",""pt"")"),"Soro de leite coalhado")</f>
        <v>Soro de leite coalhado</v>
      </c>
      <c r="G3387" s="1" t="s">
        <v>16091</v>
      </c>
      <c r="H3387" s="1" t="s">
        <v>16092</v>
      </c>
      <c r="I3387" s="1" t="str">
        <f ca="1">IFERROR(__xludf.DUMMYFUNCTION("GOOGLETRANSLATE(O3387,""en"",""pt"")"),"13")</f>
        <v>13</v>
      </c>
      <c r="J3387" s="1" t="str">
        <f ca="1">IFERROR(__xludf.DUMMYFUNCTION("GOOGLETRANSLATE(Q3387,""en"",""pt"")"),"Refrigerado")</f>
        <v>Refrigerado</v>
      </c>
      <c r="K3387" s="3">
        <v>43544</v>
      </c>
      <c r="L3387" s="3">
        <v>43557</v>
      </c>
      <c r="M3387" s="1">
        <v>97</v>
      </c>
      <c r="N3387" s="1" t="s">
        <v>12747</v>
      </c>
      <c r="O3387" s="5">
        <v>521203</v>
      </c>
      <c r="P3387" s="1">
        <v>71</v>
      </c>
      <c r="Q3387" s="1" t="s">
        <v>5320</v>
      </c>
      <c r="R3387">
        <f t="shared" ca="1" si="52"/>
        <v>0</v>
      </c>
      <c r="S3387">
        <f t="shared" ca="1" si="52"/>
        <v>1</v>
      </c>
    </row>
    <row r="3388" spans="1:19" ht="13.2">
      <c r="A3388" s="1" t="s">
        <v>15827</v>
      </c>
      <c r="B3388" s="1">
        <v>52</v>
      </c>
      <c r="C3388" s="1" t="str">
        <f ca="1">IFERROR(__xludf.DUMMYFUNCTION("GOOGLETRANSLATE(D3388,""en"",""pt"")"),"Pequeno")</f>
        <v>Pequeno</v>
      </c>
      <c r="D3388" s="3">
        <v>44013</v>
      </c>
      <c r="E3388" s="1">
        <v>9</v>
      </c>
      <c r="F3388" s="2" t="str">
        <f ca="1">IFERROR(__xludf.DUMMYFUNCTION("GOOGLETRANSLATE(I3388,""en"",""pt"")"),"Painel")</f>
        <v>Painel</v>
      </c>
      <c r="G3388" s="1" t="s">
        <v>16093</v>
      </c>
      <c r="H3388" s="1" t="s">
        <v>3375</v>
      </c>
      <c r="I3388" s="1" t="str">
        <f ca="1">IFERROR(__xludf.DUMMYFUNCTION("GOOGLETRANSLATE(O3388,""en"",""pt"")"),"13")</f>
        <v>13</v>
      </c>
      <c r="J3388" s="1" t="str">
        <f ca="1">IFERROR(__xludf.DUMMYFUNCTION("GOOGLETRANSLATE(Q3388,""en"",""pt"")"),"Refrigerado")</f>
        <v>Refrigerado</v>
      </c>
      <c r="K3388" s="3">
        <v>43953</v>
      </c>
      <c r="L3388" s="3">
        <v>43966</v>
      </c>
      <c r="M3388" s="1">
        <v>127</v>
      </c>
      <c r="N3388" s="1" t="s">
        <v>6935</v>
      </c>
      <c r="O3388" s="1" t="s">
        <v>16094</v>
      </c>
      <c r="P3388" s="1">
        <v>111</v>
      </c>
      <c r="Q3388" s="1" t="s">
        <v>3896</v>
      </c>
      <c r="R3388">
        <f t="shared" ca="1" si="52"/>
        <v>1</v>
      </c>
      <c r="S3388">
        <f t="shared" ca="1" si="52"/>
        <v>0</v>
      </c>
    </row>
    <row r="3389" spans="1:19" ht="13.2">
      <c r="A3389" s="1" t="s">
        <v>16095</v>
      </c>
      <c r="B3389" s="1">
        <v>89</v>
      </c>
      <c r="C3389" s="1" t="str">
        <f ca="1">IFERROR(__xludf.DUMMYFUNCTION("GOOGLETRANSLATE(D3389,""en"",""pt"")"),"Médio")</f>
        <v>Médio</v>
      </c>
      <c r="D3389" s="3">
        <v>44353</v>
      </c>
      <c r="E3389" s="1">
        <v>3</v>
      </c>
      <c r="F3389" s="2" t="str">
        <f ca="1">IFERROR(__xludf.DUMMYFUNCTION("GOOGLETRANSLATE(I3389,""en"",""pt"")"),"Queijo")</f>
        <v>Queijo</v>
      </c>
      <c r="G3389" s="1" t="s">
        <v>16096</v>
      </c>
      <c r="H3389" s="1" t="s">
        <v>15337</v>
      </c>
      <c r="I3389" s="1" t="str">
        <f ca="1">IFERROR(__xludf.DUMMYFUNCTION("GOOGLETRANSLATE(O3389,""en"",""pt"")"),"76")</f>
        <v>76</v>
      </c>
      <c r="J3389" s="1" t="str">
        <f ca="1">IFERROR(__xludf.DUMMYFUNCTION("GOOGLETRANSLATE(Q3389,""en"",""pt"")"),"Refrigerado")</f>
        <v>Refrigerado</v>
      </c>
      <c r="K3389" s="3">
        <v>44314</v>
      </c>
      <c r="L3389" s="3">
        <v>44390</v>
      </c>
      <c r="M3389" s="1">
        <v>309</v>
      </c>
      <c r="N3389" s="1" t="s">
        <v>16097</v>
      </c>
      <c r="O3389" s="1" t="s">
        <v>16098</v>
      </c>
      <c r="P3389" s="1">
        <v>413</v>
      </c>
      <c r="Q3389" s="1" t="s">
        <v>16099</v>
      </c>
      <c r="R3389">
        <f t="shared" ca="1" si="52"/>
        <v>1</v>
      </c>
      <c r="S3389">
        <f t="shared" ca="1" si="52"/>
        <v>0</v>
      </c>
    </row>
    <row r="3390" spans="1:19" ht="13.2">
      <c r="A3390" s="1" t="s">
        <v>16100</v>
      </c>
      <c r="B3390" s="1">
        <v>51</v>
      </c>
      <c r="C3390" s="1" t="str">
        <f ca="1">IFERROR(__xludf.DUMMYFUNCTION("GOOGLETRANSLATE(D3390,""en"",""pt"")"),"Médio")</f>
        <v>Médio</v>
      </c>
      <c r="D3390" s="3">
        <v>44670</v>
      </c>
      <c r="E3390" s="1">
        <v>3</v>
      </c>
      <c r="F3390" s="2" t="str">
        <f ca="1">IFERROR(__xludf.DUMMYFUNCTION("GOOGLETRANSLATE(I3390,""en"",""pt"")"),"Queijo")</f>
        <v>Queijo</v>
      </c>
      <c r="G3390" s="1" t="s">
        <v>16101</v>
      </c>
      <c r="H3390" s="1" t="s">
        <v>477</v>
      </c>
      <c r="I3390" s="1" t="str">
        <f ca="1">IFERROR(__xludf.DUMMYFUNCTION("GOOGLETRANSLATE(O3390,""en"",""pt"")"),"63")</f>
        <v>63</v>
      </c>
      <c r="J3390" s="1" t="str">
        <f ca="1">IFERROR(__xludf.DUMMYFUNCTION("GOOGLETRANSLATE(Q3390,""en"",""pt"")"),"Congeladas")</f>
        <v>Congeladas</v>
      </c>
      <c r="K3390" s="3">
        <v>44610</v>
      </c>
      <c r="L3390" s="3">
        <v>44673</v>
      </c>
      <c r="M3390" s="1">
        <v>73</v>
      </c>
      <c r="N3390" s="1" t="s">
        <v>1768</v>
      </c>
      <c r="O3390" s="1" t="s">
        <v>16102</v>
      </c>
      <c r="P3390" s="1">
        <v>106</v>
      </c>
      <c r="Q3390" s="1" t="s">
        <v>16103</v>
      </c>
      <c r="R3390">
        <f t="shared" ca="1" si="52"/>
        <v>1</v>
      </c>
      <c r="S3390">
        <f t="shared" ca="1" si="52"/>
        <v>1</v>
      </c>
    </row>
    <row r="3391" spans="1:19" ht="13.2">
      <c r="A3391" s="1" t="s">
        <v>14757</v>
      </c>
      <c r="B3391" s="1">
        <v>15</v>
      </c>
      <c r="C3391" s="1" t="str">
        <f ca="1">IFERROR(__xludf.DUMMYFUNCTION("GOOGLETRANSLATE(D3391,""en"",""pt"")"),"Grande")</f>
        <v>Grande</v>
      </c>
      <c r="D3391" s="3">
        <v>43639</v>
      </c>
      <c r="E3391" s="1">
        <v>7</v>
      </c>
      <c r="F3391" s="2" t="str">
        <f ca="1">IFERROR(__xludf.DUMMYFUNCTION("GOOGLETRANSLATE(I3391,""en"",""pt"")"),"Lassi")</f>
        <v>Lassi</v>
      </c>
      <c r="G3391" s="1" t="s">
        <v>16104</v>
      </c>
      <c r="H3391" s="1" t="s">
        <v>16105</v>
      </c>
      <c r="I3391" s="1" t="str">
        <f ca="1">IFERROR(__xludf.DUMMYFUNCTION("GOOGLETRANSLATE(O3391,""en"",""pt"")"),"14")</f>
        <v>14</v>
      </c>
      <c r="J3391" s="1" t="str">
        <f ca="1">IFERROR(__xludf.DUMMYFUNCTION("GOOGLETRANSLATE(Q3391,""en"",""pt"")"),"Refrigerado")</f>
        <v>Refrigerado</v>
      </c>
      <c r="K3391" s="3">
        <v>43582</v>
      </c>
      <c r="L3391" s="3">
        <v>43596</v>
      </c>
      <c r="M3391" s="1">
        <v>286</v>
      </c>
      <c r="N3391" s="1" t="s">
        <v>2618</v>
      </c>
      <c r="O3391" s="1" t="s">
        <v>16106</v>
      </c>
      <c r="P3391" s="1">
        <v>14</v>
      </c>
      <c r="Q3391" s="1" t="s">
        <v>16107</v>
      </c>
      <c r="R3391">
        <f t="shared" ca="1" si="52"/>
        <v>1</v>
      </c>
      <c r="S3391">
        <f t="shared" ca="1" si="52"/>
        <v>1</v>
      </c>
    </row>
    <row r="3392" spans="1:19" ht="13.2">
      <c r="A3392" s="1" t="s">
        <v>13533</v>
      </c>
      <c r="B3392" s="1">
        <v>69</v>
      </c>
      <c r="C3392" s="1" t="str">
        <f ca="1">IFERROR(__xludf.DUMMYFUNCTION("GOOGLETRANSLATE(D3392,""en"",""pt"")"),"Pequeno")</f>
        <v>Pequeno</v>
      </c>
      <c r="D3392" s="3">
        <v>43857</v>
      </c>
      <c r="E3392" s="1">
        <v>5</v>
      </c>
      <c r="F3392" s="2" t="str">
        <f ca="1">IFERROR(__xludf.DUMMYFUNCTION("GOOGLETRANSLATE(I3392,""en"",""pt"")"),"Sorvete")</f>
        <v>Sorvete</v>
      </c>
      <c r="G3392" s="1" t="s">
        <v>16108</v>
      </c>
      <c r="H3392" s="1" t="s">
        <v>3716</v>
      </c>
      <c r="I3392" s="1" t="str">
        <f ca="1">IFERROR(__xludf.DUMMYFUNCTION("GOOGLETRANSLATE(O3392,""en"",""pt"")"),"29")</f>
        <v>29</v>
      </c>
      <c r="J3392" s="1" t="str">
        <f ca="1">IFERROR(__xludf.DUMMYFUNCTION("GOOGLETRANSLATE(Q3392,""en"",""pt"")"),"Congeladas")</f>
        <v>Congeladas</v>
      </c>
      <c r="K3392" s="3">
        <v>43803</v>
      </c>
      <c r="L3392" s="3">
        <v>43832</v>
      </c>
      <c r="M3392" s="1">
        <v>735</v>
      </c>
      <c r="N3392" s="1" t="s">
        <v>11105</v>
      </c>
      <c r="O3392" s="1" t="s">
        <v>16109</v>
      </c>
      <c r="P3392" s="1">
        <v>184</v>
      </c>
      <c r="Q3392" s="1" t="s">
        <v>16110</v>
      </c>
      <c r="R3392">
        <f t="shared" ca="1" si="52"/>
        <v>0</v>
      </c>
      <c r="S3392">
        <f t="shared" ca="1" si="52"/>
        <v>0</v>
      </c>
    </row>
    <row r="3393" spans="1:19" ht="13.2">
      <c r="A3393" s="1" t="s">
        <v>13682</v>
      </c>
      <c r="B3393" s="1">
        <v>33</v>
      </c>
      <c r="C3393" s="1" t="str">
        <f ca="1">IFERROR(__xludf.DUMMYFUNCTION("GOOGLETRANSLATE(D3393,""en"",""pt"")"),"Grande")</f>
        <v>Grande</v>
      </c>
      <c r="D3393" s="3">
        <v>43617</v>
      </c>
      <c r="E3393" s="1">
        <v>1</v>
      </c>
      <c r="F3393" s="2" t="str">
        <f ca="1">IFERROR(__xludf.DUMMYFUNCTION("GOOGLETRANSLATE(I3393,""en"",""pt"")"),"Leite")</f>
        <v>Leite</v>
      </c>
      <c r="G3393" s="1" t="s">
        <v>16111</v>
      </c>
      <c r="H3393" s="1" t="s">
        <v>16112</v>
      </c>
      <c r="I3393" s="1" t="str">
        <f ca="1">IFERROR(__xludf.DUMMYFUNCTION("GOOGLETRANSLATE(O3393,""en"",""pt"")"),"2")</f>
        <v>2</v>
      </c>
      <c r="J3393" s="1" t="str">
        <f ca="1">IFERROR(__xludf.DUMMYFUNCTION("GOOGLETRANSLATE(Q3393,""en"",""pt"")"),"Pacote de polietileno")</f>
        <v>Pacote de polietileno</v>
      </c>
      <c r="K3393" s="3">
        <v>43592</v>
      </c>
      <c r="L3393" s="3">
        <v>43594</v>
      </c>
      <c r="M3393" s="1">
        <v>157</v>
      </c>
      <c r="N3393" s="1" t="s">
        <v>11954</v>
      </c>
      <c r="O3393" s="1" t="s">
        <v>16113</v>
      </c>
      <c r="P3393" s="1">
        <v>8</v>
      </c>
      <c r="Q3393" s="1" t="s">
        <v>1656</v>
      </c>
      <c r="R3393">
        <f t="shared" ca="1" si="52"/>
        <v>0</v>
      </c>
      <c r="S3393">
        <f t="shared" ca="1" si="52"/>
        <v>0</v>
      </c>
    </row>
    <row r="3394" spans="1:19" ht="13.2">
      <c r="A3394" s="1" t="s">
        <v>7623</v>
      </c>
      <c r="B3394" s="1">
        <v>49</v>
      </c>
      <c r="C3394" s="1" t="str">
        <f ca="1">IFERROR(__xludf.DUMMYFUNCTION("GOOGLETRANSLATE(D3394,""en"",""pt"")"),"Grande")</f>
        <v>Grande</v>
      </c>
      <c r="D3394" s="3">
        <v>43578</v>
      </c>
      <c r="E3394" s="1">
        <v>2</v>
      </c>
      <c r="F3394" s="2" t="str">
        <f ca="1">IFERROR(__xludf.DUMMYFUNCTION("GOOGLETRANSLATE(I3394,""en"",""pt"")"),"Manteiga")</f>
        <v>Manteiga</v>
      </c>
      <c r="G3394" s="1" t="s">
        <v>16114</v>
      </c>
      <c r="H3394" s="1" t="s">
        <v>7368</v>
      </c>
      <c r="I3394" s="1" t="str">
        <f ca="1">IFERROR(__xludf.DUMMYFUNCTION("GOOGLETRANSLATE(O3394,""en"",""pt"")"),"39")</f>
        <v>39</v>
      </c>
      <c r="J3394" s="1" t="str">
        <f ca="1">IFERROR(__xludf.DUMMYFUNCTION("GOOGLETRANSLATE(Q3394,""en"",""pt"")"),"Refrigerado")</f>
        <v>Refrigerado</v>
      </c>
      <c r="K3394" s="3">
        <v>43558</v>
      </c>
      <c r="L3394" s="3">
        <v>43597</v>
      </c>
      <c r="M3394" s="1">
        <v>58</v>
      </c>
      <c r="N3394" s="1" t="s">
        <v>9709</v>
      </c>
      <c r="O3394" s="1" t="s">
        <v>16115</v>
      </c>
      <c r="P3394" s="1">
        <v>115</v>
      </c>
      <c r="Q3394" s="1" t="s">
        <v>16116</v>
      </c>
      <c r="R3394">
        <f t="shared" ca="1" si="52"/>
        <v>0</v>
      </c>
      <c r="S3394">
        <f t="shared" ca="1" si="52"/>
        <v>1</v>
      </c>
    </row>
    <row r="3395" spans="1:19" ht="13.2">
      <c r="A3395" s="1" t="s">
        <v>16117</v>
      </c>
      <c r="B3395" s="1">
        <v>28</v>
      </c>
      <c r="C3395" s="1" t="str">
        <f ca="1">IFERROR(__xludf.DUMMYFUNCTION("GOOGLETRANSLATE(D3395,""en"",""pt"")"),"Pequeno")</f>
        <v>Pequeno</v>
      </c>
      <c r="D3395" s="3">
        <v>44702</v>
      </c>
      <c r="E3395" s="1">
        <v>7</v>
      </c>
      <c r="F3395" s="2" t="str">
        <f ca="1">IFERROR(__xludf.DUMMYFUNCTION("GOOGLETRANSLATE(I3395,""en"",""pt"")"),"Lassi")</f>
        <v>Lassi</v>
      </c>
      <c r="G3395" s="1" t="s">
        <v>16118</v>
      </c>
      <c r="H3395" s="1" t="s">
        <v>11775</v>
      </c>
      <c r="I3395" s="1" t="str">
        <f ca="1">IFERROR(__xludf.DUMMYFUNCTION("GOOGLETRANSLATE(O3395,""en"",""pt"")"),"18")</f>
        <v>18</v>
      </c>
      <c r="J3395" s="1" t="str">
        <f ca="1">IFERROR(__xludf.DUMMYFUNCTION("GOOGLETRANSLATE(Q3395,""en"",""pt"")"),"Refrigerado")</f>
        <v>Refrigerado</v>
      </c>
      <c r="K3395" s="3">
        <v>44675</v>
      </c>
      <c r="L3395" s="3">
        <v>44693</v>
      </c>
      <c r="M3395" s="1">
        <v>249</v>
      </c>
      <c r="N3395" s="1" t="s">
        <v>15901</v>
      </c>
      <c r="O3395" s="1" t="s">
        <v>16119</v>
      </c>
      <c r="P3395" s="1">
        <v>435</v>
      </c>
      <c r="Q3395" s="1" t="s">
        <v>10507</v>
      </c>
      <c r="R3395">
        <f t="shared" ref="R3395:S3458" ca="1" si="53">RANDBETWEEN(0,1)</f>
        <v>0</v>
      </c>
      <c r="S3395">
        <f t="shared" ca="1" si="53"/>
        <v>1</v>
      </c>
    </row>
    <row r="3396" spans="1:19" ht="13.2">
      <c r="A3396" s="1" t="s">
        <v>16120</v>
      </c>
      <c r="B3396" s="1">
        <v>31</v>
      </c>
      <c r="C3396" s="1" t="str">
        <f ca="1">IFERROR(__xludf.DUMMYFUNCTION("GOOGLETRANSLATE(D3396,""en"",""pt"")"),"Médio")</f>
        <v>Médio</v>
      </c>
      <c r="D3396" s="3">
        <v>43833</v>
      </c>
      <c r="E3396" s="1">
        <v>6</v>
      </c>
      <c r="F3396" s="2" t="str">
        <f ca="1">IFERROR(__xludf.DUMMYFUNCTION("GOOGLETRANSLATE(I3396,""en"",""pt"")"),"Coalhada")</f>
        <v>Coalhada</v>
      </c>
      <c r="G3396" s="1" t="s">
        <v>16121</v>
      </c>
      <c r="H3396" s="1" t="s">
        <v>4696</v>
      </c>
      <c r="I3396" s="1" t="str">
        <f ca="1">IFERROR(__xludf.DUMMYFUNCTION("GOOGLETRANSLATE(O3396,""en"",""pt"")"),"6")</f>
        <v>6</v>
      </c>
      <c r="J3396" s="1" t="str">
        <f ca="1">IFERROR(__xludf.DUMMYFUNCTION("GOOGLETRANSLATE(Q3396,""en"",""pt"")"),"Refrigerado")</f>
        <v>Refrigerado</v>
      </c>
      <c r="K3396" s="3">
        <v>43798</v>
      </c>
      <c r="L3396" s="3">
        <v>43804</v>
      </c>
      <c r="M3396" s="1">
        <v>7</v>
      </c>
      <c r="N3396" s="1" t="s">
        <v>1822</v>
      </c>
      <c r="O3396" s="1" t="s">
        <v>16122</v>
      </c>
      <c r="P3396" s="1">
        <v>671</v>
      </c>
      <c r="Q3396" s="1" t="s">
        <v>16123</v>
      </c>
      <c r="R3396">
        <f t="shared" ca="1" si="53"/>
        <v>0</v>
      </c>
      <c r="S3396">
        <f t="shared" ca="1" si="53"/>
        <v>0</v>
      </c>
    </row>
    <row r="3397" spans="1:19" ht="13.2">
      <c r="A3397" s="1" t="s">
        <v>16124</v>
      </c>
      <c r="B3397" s="1">
        <v>72</v>
      </c>
      <c r="C3397" s="1" t="str">
        <f ca="1">IFERROR(__xludf.DUMMYFUNCTION("GOOGLETRANSLATE(D3397,""en"",""pt"")"),"Grande")</f>
        <v>Grande</v>
      </c>
      <c r="D3397" s="3">
        <v>44755</v>
      </c>
      <c r="E3397" s="1">
        <v>7</v>
      </c>
      <c r="F3397" s="2" t="str">
        <f ca="1">IFERROR(__xludf.DUMMYFUNCTION("GOOGLETRANSLATE(I3397,""en"",""pt"")"),"Lassi")</f>
        <v>Lassi</v>
      </c>
      <c r="G3397" s="1" t="s">
        <v>16125</v>
      </c>
      <c r="H3397" s="1" t="s">
        <v>4240</v>
      </c>
      <c r="I3397" s="1" t="str">
        <f ca="1">IFERROR(__xludf.DUMMYFUNCTION("GOOGLETRANSLATE(O3397,""en"",""pt"")"),"14")</f>
        <v>14</v>
      </c>
      <c r="J3397" s="1" t="str">
        <f ca="1">IFERROR(__xludf.DUMMYFUNCTION("GOOGLETRANSLATE(Q3397,""en"",""pt"")"),"Refrigerado")</f>
        <v>Refrigerado</v>
      </c>
      <c r="K3397" s="3">
        <v>44724</v>
      </c>
      <c r="L3397" s="3">
        <v>44738</v>
      </c>
      <c r="M3397" s="1">
        <v>257</v>
      </c>
      <c r="N3397" s="1" t="s">
        <v>6765</v>
      </c>
      <c r="O3397" s="1" t="s">
        <v>16126</v>
      </c>
      <c r="P3397" s="1">
        <v>291</v>
      </c>
      <c r="Q3397" s="1" t="s">
        <v>16127</v>
      </c>
      <c r="R3397">
        <f t="shared" ca="1" si="53"/>
        <v>1</v>
      </c>
      <c r="S3397">
        <f t="shared" ca="1" si="53"/>
        <v>1</v>
      </c>
    </row>
    <row r="3398" spans="1:19" ht="13.2">
      <c r="A3398" s="1" t="s">
        <v>16128</v>
      </c>
      <c r="B3398" s="1">
        <v>13</v>
      </c>
      <c r="C3398" s="1" t="str">
        <f ca="1">IFERROR(__xludf.DUMMYFUNCTION("GOOGLETRANSLATE(D3398,""en"",""pt"")"),"Pequeno")</f>
        <v>Pequeno</v>
      </c>
      <c r="D3398" s="3">
        <v>43476</v>
      </c>
      <c r="E3398" s="1">
        <v>7</v>
      </c>
      <c r="F3398" s="2" t="str">
        <f ca="1">IFERROR(__xludf.DUMMYFUNCTION("GOOGLETRANSLATE(I3398,""en"",""pt"")"),"Lassi")</f>
        <v>Lassi</v>
      </c>
      <c r="G3398" s="1" t="s">
        <v>16129</v>
      </c>
      <c r="H3398" s="1" t="s">
        <v>7389</v>
      </c>
      <c r="I3398" s="1" t="str">
        <f ca="1">IFERROR(__xludf.DUMMYFUNCTION("GOOGLETRANSLATE(O3398,""en"",""pt"")"),"18")</f>
        <v>18</v>
      </c>
      <c r="J3398" s="1" t="str">
        <f ca="1">IFERROR(__xludf.DUMMYFUNCTION("GOOGLETRANSLATE(Q3398,""en"",""pt"")"),"Refrigerado")</f>
        <v>Refrigerado</v>
      </c>
      <c r="K3398" s="3">
        <v>43465</v>
      </c>
      <c r="L3398" s="3">
        <v>43483</v>
      </c>
      <c r="M3398" s="1">
        <v>339</v>
      </c>
      <c r="N3398" s="1" t="s">
        <v>8169</v>
      </c>
      <c r="O3398" s="1" t="s">
        <v>16130</v>
      </c>
      <c r="P3398" s="1">
        <v>7</v>
      </c>
      <c r="Q3398" s="1" t="s">
        <v>631</v>
      </c>
      <c r="R3398">
        <f t="shared" ca="1" si="53"/>
        <v>0</v>
      </c>
      <c r="S3398">
        <f t="shared" ca="1" si="53"/>
        <v>1</v>
      </c>
    </row>
    <row r="3399" spans="1:19" ht="13.2">
      <c r="A3399" s="1" t="s">
        <v>16131</v>
      </c>
      <c r="B3399" s="1">
        <v>30</v>
      </c>
      <c r="C3399" s="1" t="str">
        <f ca="1">IFERROR(__xludf.DUMMYFUNCTION("GOOGLETRANSLATE(D3399,""en"",""pt"")"),"Médio")</f>
        <v>Médio</v>
      </c>
      <c r="D3399" s="3">
        <v>44912</v>
      </c>
      <c r="E3399" s="1">
        <v>5</v>
      </c>
      <c r="F3399" s="2" t="str">
        <f ca="1">IFERROR(__xludf.DUMMYFUNCTION("GOOGLETRANSLATE(I3399,""en"",""pt"")"),"Sorvete")</f>
        <v>Sorvete</v>
      </c>
      <c r="G3399" s="1" t="s">
        <v>16132</v>
      </c>
      <c r="H3399" s="1" t="s">
        <v>4990</v>
      </c>
      <c r="I3399" s="1" t="str">
        <f ca="1">IFERROR(__xludf.DUMMYFUNCTION("GOOGLETRANSLATE(O3399,""en"",""pt"")"),"28")</f>
        <v>28</v>
      </c>
      <c r="J3399" s="1" t="str">
        <f ca="1">IFERROR(__xludf.DUMMYFUNCTION("GOOGLETRANSLATE(Q3399,""en"",""pt"")"),"Congeladas")</f>
        <v>Congeladas</v>
      </c>
      <c r="K3399" s="3">
        <v>44891</v>
      </c>
      <c r="L3399" s="3">
        <v>44919</v>
      </c>
      <c r="M3399" s="1">
        <v>450</v>
      </c>
      <c r="N3399" s="1" t="s">
        <v>2249</v>
      </c>
      <c r="O3399" s="1" t="s">
        <v>16133</v>
      </c>
      <c r="P3399" s="1">
        <v>377</v>
      </c>
      <c r="Q3399" s="1" t="s">
        <v>16134</v>
      </c>
      <c r="R3399">
        <f t="shared" ca="1" si="53"/>
        <v>0</v>
      </c>
      <c r="S3399">
        <f t="shared" ca="1" si="53"/>
        <v>1</v>
      </c>
    </row>
    <row r="3400" spans="1:19" ht="13.2">
      <c r="A3400" s="1" t="s">
        <v>16135</v>
      </c>
      <c r="B3400" s="1">
        <v>54</v>
      </c>
      <c r="C3400" s="1" t="str">
        <f ca="1">IFERROR(__xludf.DUMMYFUNCTION("GOOGLETRANSLATE(D3400,""en"",""pt"")"),"Pequeno")</f>
        <v>Pequeno</v>
      </c>
      <c r="D3400" s="3">
        <v>44248</v>
      </c>
      <c r="E3400" s="1">
        <v>2</v>
      </c>
      <c r="F3400" s="2" t="str">
        <f ca="1">IFERROR(__xludf.DUMMYFUNCTION("GOOGLETRANSLATE(I3400,""en"",""pt"")"),"Manteiga")</f>
        <v>Manteiga</v>
      </c>
      <c r="G3400" s="1" t="s">
        <v>16136</v>
      </c>
      <c r="H3400" s="1" t="s">
        <v>1363</v>
      </c>
      <c r="I3400" s="1" t="str">
        <f ca="1">IFERROR(__xludf.DUMMYFUNCTION("GOOGLETRANSLATE(O3400,""en"",""pt"")"),"27")</f>
        <v>27</v>
      </c>
      <c r="J3400" s="1" t="str">
        <f ca="1">IFERROR(__xludf.DUMMYFUNCTION("GOOGLETRANSLATE(Q3400,""en"",""pt"")"),"Refrigerado")</f>
        <v>Refrigerado</v>
      </c>
      <c r="K3400" s="3">
        <v>44239</v>
      </c>
      <c r="L3400" s="3">
        <v>44266</v>
      </c>
      <c r="M3400" s="1">
        <v>129</v>
      </c>
      <c r="N3400" s="1" t="s">
        <v>16137</v>
      </c>
      <c r="O3400" s="1" t="s">
        <v>16138</v>
      </c>
      <c r="P3400" s="1">
        <v>680</v>
      </c>
      <c r="Q3400" s="1" t="s">
        <v>16139</v>
      </c>
      <c r="R3400">
        <f t="shared" ca="1" si="53"/>
        <v>0</v>
      </c>
      <c r="S3400">
        <f t="shared" ca="1" si="53"/>
        <v>1</v>
      </c>
    </row>
    <row r="3401" spans="1:19" ht="13.2">
      <c r="A3401" s="1" t="s">
        <v>9014</v>
      </c>
      <c r="B3401" s="1">
        <v>70</v>
      </c>
      <c r="C3401" s="1" t="str">
        <f ca="1">IFERROR(__xludf.DUMMYFUNCTION("GOOGLETRANSLATE(D3401,""en"",""pt"")"),"Grande")</f>
        <v>Grande</v>
      </c>
      <c r="D3401" s="3">
        <v>44870</v>
      </c>
      <c r="E3401" s="1">
        <v>8</v>
      </c>
      <c r="F3401" s="2" t="str">
        <f ca="1">IFERROR(__xludf.DUMMYFUNCTION("GOOGLETRANSLATE(I3401,""en"",""pt"")"),"Soro de leite coalhado")</f>
        <v>Soro de leite coalhado</v>
      </c>
      <c r="G3401" s="1" t="s">
        <v>16140</v>
      </c>
      <c r="H3401" s="1" t="s">
        <v>16141</v>
      </c>
      <c r="I3401" s="1" t="str">
        <f ca="1">IFERROR(__xludf.DUMMYFUNCTION("GOOGLETRANSLATE(O3401,""en"",""pt"")"),"14")</f>
        <v>14</v>
      </c>
      <c r="J3401" s="1" t="str">
        <f ca="1">IFERROR(__xludf.DUMMYFUNCTION("GOOGLETRANSLATE(Q3401,""en"",""pt"")"),"Refrigerado")</f>
        <v>Refrigerado</v>
      </c>
      <c r="K3401" s="3">
        <v>44831</v>
      </c>
      <c r="L3401" s="3">
        <v>44845</v>
      </c>
      <c r="M3401" s="1">
        <v>37</v>
      </c>
      <c r="N3401" s="1" t="s">
        <v>9216</v>
      </c>
      <c r="O3401" s="1" t="s">
        <v>16142</v>
      </c>
      <c r="P3401" s="1">
        <v>79</v>
      </c>
      <c r="Q3401" s="1" t="s">
        <v>16143</v>
      </c>
      <c r="R3401">
        <f t="shared" ca="1" si="53"/>
        <v>1</v>
      </c>
      <c r="S3401">
        <f t="shared" ca="1" si="53"/>
        <v>1</v>
      </c>
    </row>
    <row r="3402" spans="1:19" ht="13.2">
      <c r="A3402" s="1" t="s">
        <v>16144</v>
      </c>
      <c r="B3402" s="1">
        <v>22</v>
      </c>
      <c r="C3402" s="1" t="str">
        <f ca="1">IFERROR(__xludf.DUMMYFUNCTION("GOOGLETRANSLATE(D3402,""en"",""pt"")"),"Pequeno")</f>
        <v>Pequeno</v>
      </c>
      <c r="D3402" s="3">
        <v>44811</v>
      </c>
      <c r="E3402" s="1">
        <v>1</v>
      </c>
      <c r="F3402" s="2" t="str">
        <f ca="1">IFERROR(__xludf.DUMMYFUNCTION("GOOGLETRANSLATE(I3402,""en"",""pt"")"),"Leite")</f>
        <v>Leite</v>
      </c>
      <c r="G3402" s="1" t="s">
        <v>16145</v>
      </c>
      <c r="H3402" s="1" t="s">
        <v>11803</v>
      </c>
      <c r="I3402" s="1" t="str">
        <f ca="1">IFERROR(__xludf.DUMMYFUNCTION("GOOGLETRANSLATE(O3402,""en"",""pt"")"),"1")</f>
        <v>1</v>
      </c>
      <c r="J3402" s="1" t="str">
        <f ca="1">IFERROR(__xludf.DUMMYFUNCTION("GOOGLETRANSLATE(Q3402,""en"",""pt"")"),"Pacote de polietileno")</f>
        <v>Pacote de polietileno</v>
      </c>
      <c r="K3402" s="3">
        <v>44778</v>
      </c>
      <c r="L3402" s="3">
        <v>44779</v>
      </c>
      <c r="M3402" s="1">
        <v>135</v>
      </c>
      <c r="N3402" s="1" t="s">
        <v>7220</v>
      </c>
      <c r="O3402" s="1" t="s">
        <v>16146</v>
      </c>
      <c r="P3402" s="1">
        <v>436</v>
      </c>
      <c r="Q3402" s="1" t="s">
        <v>16147</v>
      </c>
      <c r="R3402">
        <f t="shared" ca="1" si="53"/>
        <v>1</v>
      </c>
      <c r="S3402">
        <f t="shared" ca="1" si="53"/>
        <v>0</v>
      </c>
    </row>
    <row r="3403" spans="1:19" ht="13.2">
      <c r="A3403" s="1" t="s">
        <v>16148</v>
      </c>
      <c r="B3403" s="1">
        <v>100</v>
      </c>
      <c r="C3403" s="1" t="str">
        <f ca="1">IFERROR(__xludf.DUMMYFUNCTION("GOOGLETRANSLATE(D3403,""en"",""pt"")"),"Médio")</f>
        <v>Médio</v>
      </c>
      <c r="D3403" s="3">
        <v>43837</v>
      </c>
      <c r="E3403" s="1">
        <v>6</v>
      </c>
      <c r="F3403" s="2" t="str">
        <f ca="1">IFERROR(__xludf.DUMMYFUNCTION("GOOGLETRANSLATE(I3403,""en"",""pt"")"),"Coalhada")</f>
        <v>Coalhada</v>
      </c>
      <c r="G3403" s="1" t="s">
        <v>16149</v>
      </c>
      <c r="H3403" s="1" t="s">
        <v>10264</v>
      </c>
      <c r="I3403" s="1" t="str">
        <f ca="1">IFERROR(__xludf.DUMMYFUNCTION("GOOGLETRANSLATE(O3403,""en"",""pt"")"),"7")</f>
        <v>7</v>
      </c>
      <c r="J3403" s="1" t="str">
        <f ca="1">IFERROR(__xludf.DUMMYFUNCTION("GOOGLETRANSLATE(Q3403,""en"",""pt"")"),"Refrigerado")</f>
        <v>Refrigerado</v>
      </c>
      <c r="K3403" s="3">
        <v>43803</v>
      </c>
      <c r="L3403" s="3">
        <v>43810</v>
      </c>
      <c r="M3403" s="1">
        <v>549</v>
      </c>
      <c r="N3403" s="1" t="s">
        <v>10317</v>
      </c>
      <c r="O3403" s="1" t="s">
        <v>16150</v>
      </c>
      <c r="P3403" s="1">
        <v>297</v>
      </c>
      <c r="Q3403" s="1" t="s">
        <v>10735</v>
      </c>
      <c r="R3403">
        <f t="shared" ca="1" si="53"/>
        <v>0</v>
      </c>
      <c r="S3403">
        <f t="shared" ca="1" si="53"/>
        <v>0</v>
      </c>
    </row>
    <row r="3404" spans="1:19" ht="13.2">
      <c r="A3404" s="1" t="s">
        <v>16151</v>
      </c>
      <c r="B3404" s="1">
        <v>56</v>
      </c>
      <c r="C3404" s="1" t="str">
        <f ca="1">IFERROR(__xludf.DUMMYFUNCTION("GOOGLETRANSLATE(D3404,""en"",""pt"")"),"Médio")</f>
        <v>Médio</v>
      </c>
      <c r="D3404" s="3">
        <v>44716</v>
      </c>
      <c r="E3404" s="1">
        <v>10</v>
      </c>
      <c r="F3404" s="2" t="str">
        <f ca="1">IFERROR(__xludf.DUMMYFUNCTION("GOOGLETRANSLATE(I3404,""en"",""pt"")"),"ghee")</f>
        <v>ghee</v>
      </c>
      <c r="G3404" s="1" t="s">
        <v>16152</v>
      </c>
      <c r="H3404" s="1" t="s">
        <v>16153</v>
      </c>
      <c r="I3404" s="1" t="str">
        <f ca="1">IFERROR(__xludf.DUMMYFUNCTION("GOOGLETRANSLATE(O3404,""en"",""pt"")"),"108")</f>
        <v>108</v>
      </c>
      <c r="J3404" s="1" t="str">
        <f ca="1">IFERROR(__xludf.DUMMYFUNCTION("GOOGLETRANSLATE(Q3404,""en"",""pt"")"),"Ambiente")</f>
        <v>Ambiente</v>
      </c>
      <c r="K3404" s="3">
        <v>44705</v>
      </c>
      <c r="L3404" s="3">
        <v>44813</v>
      </c>
      <c r="M3404" s="1">
        <v>305</v>
      </c>
      <c r="N3404" s="1" t="s">
        <v>4528</v>
      </c>
      <c r="O3404" s="1" t="s">
        <v>16154</v>
      </c>
      <c r="P3404" s="1">
        <v>11</v>
      </c>
      <c r="Q3404" s="6">
        <v>45378</v>
      </c>
      <c r="R3404">
        <f t="shared" ca="1" si="53"/>
        <v>1</v>
      </c>
      <c r="S3404">
        <f t="shared" ca="1" si="53"/>
        <v>0</v>
      </c>
    </row>
    <row r="3405" spans="1:19" ht="13.2">
      <c r="A3405" s="1" t="s">
        <v>16155</v>
      </c>
      <c r="B3405" s="1">
        <v>11</v>
      </c>
      <c r="C3405" s="1" t="str">
        <f ca="1">IFERROR(__xludf.DUMMYFUNCTION("GOOGLETRANSLATE(D3405,""en"",""pt"")"),"Médio")</f>
        <v>Médio</v>
      </c>
      <c r="D3405" s="3">
        <v>44058</v>
      </c>
      <c r="E3405" s="1">
        <v>6</v>
      </c>
      <c r="F3405" s="2" t="str">
        <f ca="1">IFERROR(__xludf.DUMMYFUNCTION("GOOGLETRANSLATE(I3405,""en"",""pt"")"),"Coalhada")</f>
        <v>Coalhada</v>
      </c>
      <c r="G3405" s="1" t="s">
        <v>16156</v>
      </c>
      <c r="H3405" s="1" t="s">
        <v>1630</v>
      </c>
      <c r="I3405" s="1" t="str">
        <f ca="1">IFERROR(__xludf.DUMMYFUNCTION("GOOGLETRANSLATE(O3405,""en"",""pt"")"),"7")</f>
        <v>7</v>
      </c>
      <c r="J3405" s="1" t="str">
        <f ca="1">IFERROR(__xludf.DUMMYFUNCTION("GOOGLETRANSLATE(Q3405,""en"",""pt"")"),"Refrigerado")</f>
        <v>Refrigerado</v>
      </c>
      <c r="K3405" s="3">
        <v>44006</v>
      </c>
      <c r="L3405" s="3">
        <v>44013</v>
      </c>
      <c r="M3405" s="1">
        <v>307</v>
      </c>
      <c r="N3405" s="1" t="s">
        <v>2500</v>
      </c>
      <c r="O3405" s="1" t="s">
        <v>16157</v>
      </c>
      <c r="P3405" s="1">
        <v>356</v>
      </c>
      <c r="Q3405" s="1" t="s">
        <v>16158</v>
      </c>
      <c r="R3405">
        <f t="shared" ca="1" si="53"/>
        <v>0</v>
      </c>
      <c r="S3405">
        <f t="shared" ca="1" si="53"/>
        <v>0</v>
      </c>
    </row>
    <row r="3406" spans="1:19" ht="13.2">
      <c r="A3406" s="1" t="s">
        <v>16159</v>
      </c>
      <c r="B3406" s="1">
        <v>74</v>
      </c>
      <c r="C3406" s="1" t="str">
        <f ca="1">IFERROR(__xludf.DUMMYFUNCTION("GOOGLETRANSLATE(D3406,""en"",""pt"")"),"Pequeno")</f>
        <v>Pequeno</v>
      </c>
      <c r="D3406" s="3">
        <v>44585</v>
      </c>
      <c r="E3406" s="1">
        <v>2</v>
      </c>
      <c r="F3406" s="2" t="str">
        <f ca="1">IFERROR(__xludf.DUMMYFUNCTION("GOOGLETRANSLATE(I3406,""en"",""pt"")"),"Manteiga")</f>
        <v>Manteiga</v>
      </c>
      <c r="G3406" s="1" t="s">
        <v>6446</v>
      </c>
      <c r="H3406" s="1" t="s">
        <v>10107</v>
      </c>
      <c r="I3406" s="1" t="str">
        <f ca="1">IFERROR(__xludf.DUMMYFUNCTION("GOOGLETRANSLATE(O3406,""en"",""pt"")"),"30")</f>
        <v>30</v>
      </c>
      <c r="J3406" s="1" t="str">
        <f ca="1">IFERROR(__xludf.DUMMYFUNCTION("GOOGLETRANSLATE(Q3406,""en"",""pt"")"),"Congeladas")</f>
        <v>Congeladas</v>
      </c>
      <c r="K3406" s="3">
        <v>44578</v>
      </c>
      <c r="L3406" s="3">
        <v>44608</v>
      </c>
      <c r="M3406" s="1">
        <v>4</v>
      </c>
      <c r="N3406" s="1" t="s">
        <v>16160</v>
      </c>
      <c r="O3406" s="1" t="s">
        <v>16161</v>
      </c>
      <c r="P3406" s="1">
        <v>65</v>
      </c>
      <c r="Q3406" s="1" t="s">
        <v>16162</v>
      </c>
      <c r="R3406">
        <f t="shared" ca="1" si="53"/>
        <v>1</v>
      </c>
      <c r="S3406">
        <f t="shared" ca="1" si="53"/>
        <v>0</v>
      </c>
    </row>
    <row r="3407" spans="1:19" ht="13.2">
      <c r="A3407" s="1" t="s">
        <v>16163</v>
      </c>
      <c r="B3407" s="1">
        <v>72</v>
      </c>
      <c r="C3407" s="1" t="str">
        <f ca="1">IFERROR(__xludf.DUMMYFUNCTION("GOOGLETRANSLATE(D3407,""en"",""pt"")"),"Pequeno")</f>
        <v>Pequeno</v>
      </c>
      <c r="D3407" s="3">
        <v>44753</v>
      </c>
      <c r="E3407" s="1">
        <v>9</v>
      </c>
      <c r="F3407" s="2" t="str">
        <f ca="1">IFERROR(__xludf.DUMMYFUNCTION("GOOGLETRANSLATE(I3407,""en"",""pt"")"),"Painel")</f>
        <v>Painel</v>
      </c>
      <c r="G3407" s="1" t="s">
        <v>16164</v>
      </c>
      <c r="H3407" s="1" t="s">
        <v>15015</v>
      </c>
      <c r="I3407" s="1" t="str">
        <f ca="1">IFERROR(__xludf.DUMMYFUNCTION("GOOGLETRANSLATE(O3407,""en"",""pt"")"),"8")</f>
        <v>8</v>
      </c>
      <c r="J3407" s="1" t="str">
        <f ca="1">IFERROR(__xludf.DUMMYFUNCTION("GOOGLETRANSLATE(Q3407,""en"",""pt"")"),"Refrigerado")</f>
        <v>Refrigerado</v>
      </c>
      <c r="K3407" s="3">
        <v>44704</v>
      </c>
      <c r="L3407" s="3">
        <v>44712</v>
      </c>
      <c r="M3407" s="1">
        <v>228</v>
      </c>
      <c r="N3407" s="1" t="s">
        <v>16165</v>
      </c>
      <c r="O3407" s="1" t="s">
        <v>16166</v>
      </c>
      <c r="P3407" s="1">
        <v>232</v>
      </c>
      <c r="Q3407" s="1" t="s">
        <v>16167</v>
      </c>
      <c r="R3407">
        <f t="shared" ca="1" si="53"/>
        <v>1</v>
      </c>
      <c r="S3407">
        <f t="shared" ca="1" si="53"/>
        <v>1</v>
      </c>
    </row>
    <row r="3408" spans="1:19" ht="13.2">
      <c r="A3408" s="1" t="s">
        <v>16168</v>
      </c>
      <c r="B3408" s="1">
        <v>65</v>
      </c>
      <c r="C3408" s="1" t="str">
        <f ca="1">IFERROR(__xludf.DUMMYFUNCTION("GOOGLETRANSLATE(D3408,""en"",""pt"")"),"Pequeno")</f>
        <v>Pequeno</v>
      </c>
      <c r="D3408" s="3">
        <v>44336</v>
      </c>
      <c r="E3408" s="1">
        <v>1</v>
      </c>
      <c r="F3408" s="2" t="str">
        <f ca="1">IFERROR(__xludf.DUMMYFUNCTION("GOOGLETRANSLATE(I3408,""en"",""pt"")"),"Leite")</f>
        <v>Leite</v>
      </c>
      <c r="G3408" s="1" t="s">
        <v>16169</v>
      </c>
      <c r="H3408" s="1" t="s">
        <v>9445</v>
      </c>
      <c r="I3408" s="1" t="str">
        <f ca="1">IFERROR(__xludf.DUMMYFUNCTION("GOOGLETRANSLATE(O3408,""en"",""pt"")"),"2")</f>
        <v>2</v>
      </c>
      <c r="J3408" s="1" t="str">
        <f ca="1">IFERROR(__xludf.DUMMYFUNCTION("GOOGLETRANSLATE(Q3408,""en"",""pt"")"),"Pacote de polietileno")</f>
        <v>Pacote de polietileno</v>
      </c>
      <c r="K3408" s="3">
        <v>44329</v>
      </c>
      <c r="L3408" s="3">
        <v>44331</v>
      </c>
      <c r="M3408" s="1">
        <v>641</v>
      </c>
      <c r="N3408" s="1" t="s">
        <v>7911</v>
      </c>
      <c r="O3408" s="1" t="s">
        <v>16170</v>
      </c>
      <c r="P3408" s="1">
        <v>36</v>
      </c>
      <c r="Q3408" s="1" t="s">
        <v>6407</v>
      </c>
      <c r="R3408">
        <f t="shared" ca="1" si="53"/>
        <v>1</v>
      </c>
      <c r="S3408">
        <f t="shared" ca="1" si="53"/>
        <v>1</v>
      </c>
    </row>
    <row r="3409" spans="1:19" ht="13.2">
      <c r="A3409" s="1" t="s">
        <v>16171</v>
      </c>
      <c r="B3409" s="1">
        <v>37</v>
      </c>
      <c r="C3409" s="1" t="str">
        <f ca="1">IFERROR(__xludf.DUMMYFUNCTION("GOOGLETRANSLATE(D3409,""en"",""pt"")"),"Pequeno")</f>
        <v>Pequeno</v>
      </c>
      <c r="D3409" s="3">
        <v>44067</v>
      </c>
      <c r="E3409" s="1">
        <v>9</v>
      </c>
      <c r="F3409" s="2" t="str">
        <f ca="1">IFERROR(__xludf.DUMMYFUNCTION("GOOGLETRANSLATE(I3409,""en"",""pt"")"),"Painel")</f>
        <v>Painel</v>
      </c>
      <c r="G3409" s="1" t="s">
        <v>16172</v>
      </c>
      <c r="H3409" s="1" t="s">
        <v>16173</v>
      </c>
      <c r="I3409" s="1" t="str">
        <f ca="1">IFERROR(__xludf.DUMMYFUNCTION("GOOGLETRANSLATE(O3409,""en"",""pt"")"),"11")</f>
        <v>11</v>
      </c>
      <c r="J3409" s="1" t="str">
        <f ca="1">IFERROR(__xludf.DUMMYFUNCTION("GOOGLETRANSLATE(Q3409,""en"",""pt"")"),"Refrigerado")</f>
        <v>Refrigerado</v>
      </c>
      <c r="K3409" s="3">
        <v>44007</v>
      </c>
      <c r="L3409" s="3">
        <v>44018</v>
      </c>
      <c r="M3409" s="1">
        <v>190</v>
      </c>
      <c r="N3409" s="1" t="s">
        <v>16174</v>
      </c>
      <c r="O3409" s="5" t="s">
        <v>16175</v>
      </c>
      <c r="P3409" s="1">
        <v>327</v>
      </c>
      <c r="Q3409" s="1" t="s">
        <v>5543</v>
      </c>
      <c r="R3409">
        <f t="shared" ca="1" si="53"/>
        <v>0</v>
      </c>
      <c r="S3409">
        <f t="shared" ca="1" si="53"/>
        <v>0</v>
      </c>
    </row>
    <row r="3410" spans="1:19" ht="13.2">
      <c r="A3410" s="1" t="s">
        <v>16176</v>
      </c>
      <c r="B3410" s="1">
        <v>22</v>
      </c>
      <c r="C3410" s="1" t="str">
        <f ca="1">IFERROR(__xludf.DUMMYFUNCTION("GOOGLETRANSLATE(D3410,""en"",""pt"")"),"Grande")</f>
        <v>Grande</v>
      </c>
      <c r="D3410" s="3">
        <v>44646</v>
      </c>
      <c r="E3410" s="1">
        <v>7</v>
      </c>
      <c r="F3410" s="2" t="str">
        <f ca="1">IFERROR(__xludf.DUMMYFUNCTION("GOOGLETRANSLATE(I3410,""en"",""pt"")"),"Lassi")</f>
        <v>Lassi</v>
      </c>
      <c r="G3410" s="1" t="s">
        <v>16177</v>
      </c>
      <c r="H3410" s="1" t="s">
        <v>16178</v>
      </c>
      <c r="I3410" s="1" t="str">
        <f ca="1">IFERROR(__xludf.DUMMYFUNCTION("GOOGLETRANSLATE(O3410,""en"",""pt"")"),"15")</f>
        <v>15</v>
      </c>
      <c r="J3410" s="1" t="str">
        <f ca="1">IFERROR(__xludf.DUMMYFUNCTION("GOOGLETRANSLATE(Q3410,""en"",""pt"")"),"Refrigerado")</f>
        <v>Refrigerado</v>
      </c>
      <c r="K3410" s="3">
        <v>44612</v>
      </c>
      <c r="L3410" s="3">
        <v>44627</v>
      </c>
      <c r="M3410" s="1">
        <v>157</v>
      </c>
      <c r="N3410" s="1" t="s">
        <v>11677</v>
      </c>
      <c r="O3410" s="1" t="s">
        <v>16179</v>
      </c>
      <c r="P3410" s="1">
        <v>289</v>
      </c>
      <c r="Q3410" s="1" t="s">
        <v>16180</v>
      </c>
      <c r="R3410">
        <f t="shared" ca="1" si="53"/>
        <v>1</v>
      </c>
      <c r="S3410">
        <f t="shared" ca="1" si="53"/>
        <v>0</v>
      </c>
    </row>
    <row r="3411" spans="1:19" ht="13.2">
      <c r="A3411" s="1" t="s">
        <v>15090</v>
      </c>
      <c r="B3411" s="1">
        <v>43</v>
      </c>
      <c r="C3411" s="1" t="str">
        <f ca="1">IFERROR(__xludf.DUMMYFUNCTION("GOOGLETRANSLATE(D3411,""en"",""pt"")"),"Médio")</f>
        <v>Médio</v>
      </c>
      <c r="D3411" s="3">
        <v>44586</v>
      </c>
      <c r="E3411" s="1">
        <v>9</v>
      </c>
      <c r="F3411" s="2" t="str">
        <f ca="1">IFERROR(__xludf.DUMMYFUNCTION("GOOGLETRANSLATE(I3411,""en"",""pt"")"),"Painel")</f>
        <v>Painel</v>
      </c>
      <c r="G3411" s="1" t="s">
        <v>12033</v>
      </c>
      <c r="H3411" s="1" t="s">
        <v>5932</v>
      </c>
      <c r="I3411" s="1" t="str">
        <f ca="1">IFERROR(__xludf.DUMMYFUNCTION("GOOGLETRANSLATE(O3411,""en"",""pt"")"),"8")</f>
        <v>8</v>
      </c>
      <c r="J3411" s="1" t="str">
        <f ca="1">IFERROR(__xludf.DUMMYFUNCTION("GOOGLETRANSLATE(Q3411,""en"",""pt"")"),"Refrigerado")</f>
        <v>Refrigerado</v>
      </c>
      <c r="K3411" s="3">
        <v>44576</v>
      </c>
      <c r="L3411" s="3">
        <v>44584</v>
      </c>
      <c r="M3411" s="1">
        <v>20</v>
      </c>
      <c r="N3411" s="1" t="s">
        <v>5004</v>
      </c>
      <c r="O3411" s="5" t="s">
        <v>16181</v>
      </c>
      <c r="P3411" s="1">
        <v>39</v>
      </c>
      <c r="Q3411" s="1" t="s">
        <v>16182</v>
      </c>
      <c r="R3411">
        <f t="shared" ca="1" si="53"/>
        <v>1</v>
      </c>
      <c r="S3411">
        <f t="shared" ca="1" si="53"/>
        <v>1</v>
      </c>
    </row>
    <row r="3412" spans="1:19" ht="13.2">
      <c r="A3412" s="1" t="s">
        <v>16183</v>
      </c>
      <c r="B3412" s="1">
        <v>14</v>
      </c>
      <c r="C3412" s="1" t="str">
        <f ca="1">IFERROR(__xludf.DUMMYFUNCTION("GOOGLETRANSLATE(D3412,""en"",""pt"")"),"Médio")</f>
        <v>Médio</v>
      </c>
      <c r="D3412" s="3">
        <v>44443</v>
      </c>
      <c r="E3412" s="1">
        <v>3</v>
      </c>
      <c r="F3412" s="2" t="str">
        <f ca="1">IFERROR(__xludf.DUMMYFUNCTION("GOOGLETRANSLATE(I3412,""en"",""pt"")"),"Queijo")</f>
        <v>Queijo</v>
      </c>
      <c r="G3412" s="1" t="s">
        <v>16184</v>
      </c>
      <c r="H3412" s="1" t="s">
        <v>13875</v>
      </c>
      <c r="I3412" s="1" t="str">
        <f ca="1">IFERROR(__xludf.DUMMYFUNCTION("GOOGLETRANSLATE(O3412,""en"",""pt"")"),"30")</f>
        <v>30</v>
      </c>
      <c r="J3412" s="1" t="str">
        <f ca="1">IFERROR(__xludf.DUMMYFUNCTION("GOOGLETRANSLATE(Q3412,""en"",""pt"")"),"Congeladas")</f>
        <v>Congeladas</v>
      </c>
      <c r="K3412" s="3">
        <v>44429</v>
      </c>
      <c r="L3412" s="3">
        <v>44459</v>
      </c>
      <c r="M3412" s="1">
        <v>40</v>
      </c>
      <c r="N3412" s="1" t="s">
        <v>16185</v>
      </c>
      <c r="O3412" s="5" t="s">
        <v>16186</v>
      </c>
      <c r="P3412" s="1">
        <v>495</v>
      </c>
      <c r="Q3412" s="1" t="s">
        <v>7202</v>
      </c>
      <c r="R3412">
        <f t="shared" ca="1" si="53"/>
        <v>0</v>
      </c>
      <c r="S3412">
        <f t="shared" ca="1" si="53"/>
        <v>1</v>
      </c>
    </row>
    <row r="3413" spans="1:19" ht="13.2">
      <c r="A3413" s="1" t="s">
        <v>16187</v>
      </c>
      <c r="B3413" s="1">
        <v>63</v>
      </c>
      <c r="C3413" s="1" t="str">
        <f ca="1">IFERROR(__xludf.DUMMYFUNCTION("GOOGLETRANSLATE(D3413,""en"",""pt"")"),"Médio")</f>
        <v>Médio</v>
      </c>
      <c r="D3413" s="3">
        <v>44123</v>
      </c>
      <c r="E3413" s="1">
        <v>9</v>
      </c>
      <c r="F3413" s="2" t="str">
        <f ca="1">IFERROR(__xludf.DUMMYFUNCTION("GOOGLETRANSLATE(I3413,""en"",""pt"")"),"Painel")</f>
        <v>Painel</v>
      </c>
      <c r="G3413" s="1" t="s">
        <v>16188</v>
      </c>
      <c r="H3413" s="1" t="s">
        <v>5008</v>
      </c>
      <c r="I3413" s="1" t="str">
        <f ca="1">IFERROR(__xludf.DUMMYFUNCTION("GOOGLETRANSLATE(O3413,""en"",""pt"")"),"12")</f>
        <v>12</v>
      </c>
      <c r="J3413" s="1" t="str">
        <f ca="1">IFERROR(__xludf.DUMMYFUNCTION("GOOGLETRANSLATE(Q3413,""en"",""pt"")"),"Refrigerado")</f>
        <v>Refrigerado</v>
      </c>
      <c r="K3413" s="3">
        <v>44083</v>
      </c>
      <c r="L3413" s="3">
        <v>44095</v>
      </c>
      <c r="M3413" s="1">
        <v>718</v>
      </c>
      <c r="N3413" s="1" t="s">
        <v>11087</v>
      </c>
      <c r="O3413" s="1" t="s">
        <v>16189</v>
      </c>
      <c r="P3413" s="1">
        <v>191</v>
      </c>
      <c r="Q3413" s="1" t="s">
        <v>16190</v>
      </c>
      <c r="R3413">
        <f t="shared" ca="1" si="53"/>
        <v>1</v>
      </c>
      <c r="S3413">
        <f t="shared" ca="1" si="53"/>
        <v>1</v>
      </c>
    </row>
    <row r="3414" spans="1:19" ht="13.2">
      <c r="A3414" s="1" t="s">
        <v>16191</v>
      </c>
      <c r="B3414" s="1">
        <v>74</v>
      </c>
      <c r="C3414" s="1" t="str">
        <f ca="1">IFERROR(__xludf.DUMMYFUNCTION("GOOGLETRANSLATE(D3414,""en"",""pt"")"),"Grande")</f>
        <v>Grande</v>
      </c>
      <c r="D3414" s="3">
        <v>43637</v>
      </c>
      <c r="E3414" s="1">
        <v>4</v>
      </c>
      <c r="F3414" s="2" t="str">
        <f ca="1">IFERROR(__xludf.DUMMYFUNCTION("GOOGLETRANSLATE(I3414,""en"",""pt"")"),"Iogurte")</f>
        <v>Iogurte</v>
      </c>
      <c r="G3414" s="1" t="s">
        <v>16192</v>
      </c>
      <c r="H3414" s="6">
        <v>45382</v>
      </c>
      <c r="I3414" s="1" t="str">
        <f ca="1">IFERROR(__xludf.DUMMYFUNCTION("GOOGLETRANSLATE(O3414,""en"",""pt"")"),"28")</f>
        <v>28</v>
      </c>
      <c r="J3414" s="1" t="str">
        <f ca="1">IFERROR(__xludf.DUMMYFUNCTION("GOOGLETRANSLATE(Q3414,""en"",""pt"")"),"Refrigerado")</f>
        <v>Refrigerado</v>
      </c>
      <c r="K3414" s="3">
        <v>43583</v>
      </c>
      <c r="L3414" s="3">
        <v>43611</v>
      </c>
      <c r="M3414" s="1">
        <v>541</v>
      </c>
      <c r="N3414" s="1" t="s">
        <v>16193</v>
      </c>
      <c r="O3414" s="1" t="s">
        <v>16194</v>
      </c>
      <c r="P3414" s="1">
        <v>4</v>
      </c>
      <c r="Q3414" s="1" t="s">
        <v>15970</v>
      </c>
      <c r="R3414">
        <f t="shared" ca="1" si="53"/>
        <v>1</v>
      </c>
      <c r="S3414">
        <f t="shared" ca="1" si="53"/>
        <v>0</v>
      </c>
    </row>
    <row r="3415" spans="1:19" ht="13.2">
      <c r="A3415" s="1" t="s">
        <v>16195</v>
      </c>
      <c r="B3415" s="1">
        <v>83</v>
      </c>
      <c r="C3415" s="1" t="str">
        <f ca="1">IFERROR(__xludf.DUMMYFUNCTION("GOOGLETRANSLATE(D3415,""en"",""pt"")"),"Médio")</f>
        <v>Médio</v>
      </c>
      <c r="D3415" s="3">
        <v>44234</v>
      </c>
      <c r="E3415" s="1">
        <v>5</v>
      </c>
      <c r="F3415" s="2" t="str">
        <f ca="1">IFERROR(__xludf.DUMMYFUNCTION("GOOGLETRANSLATE(I3415,""en"",""pt"")"),"Sorvete")</f>
        <v>Sorvete</v>
      </c>
      <c r="G3415" s="1" t="s">
        <v>16196</v>
      </c>
      <c r="H3415" s="4">
        <v>45460</v>
      </c>
      <c r="I3415" s="1" t="str">
        <f ca="1">IFERROR(__xludf.DUMMYFUNCTION("GOOGLETRANSLATE(O3415,""en"",""pt"")"),"30")</f>
        <v>30</v>
      </c>
      <c r="J3415" s="1" t="str">
        <f ca="1">IFERROR(__xludf.DUMMYFUNCTION("GOOGLETRANSLATE(Q3415,""en"",""pt"")"),"Congeladas")</f>
        <v>Congeladas</v>
      </c>
      <c r="K3415" s="3">
        <v>44200</v>
      </c>
      <c r="L3415" s="3">
        <v>44230</v>
      </c>
      <c r="M3415" s="1">
        <v>166</v>
      </c>
      <c r="N3415" s="1" t="s">
        <v>11152</v>
      </c>
      <c r="O3415" s="1" t="s">
        <v>16197</v>
      </c>
      <c r="P3415" s="1">
        <v>412</v>
      </c>
      <c r="Q3415" s="1" t="s">
        <v>6644</v>
      </c>
      <c r="R3415">
        <f t="shared" ca="1" si="53"/>
        <v>1</v>
      </c>
      <c r="S3415">
        <f t="shared" ca="1" si="53"/>
        <v>0</v>
      </c>
    </row>
    <row r="3416" spans="1:19" ht="13.2">
      <c r="A3416" s="1" t="s">
        <v>16198</v>
      </c>
      <c r="B3416" s="1">
        <v>55</v>
      </c>
      <c r="C3416" s="1" t="str">
        <f ca="1">IFERROR(__xludf.DUMMYFUNCTION("GOOGLETRANSLATE(D3416,""en"",""pt"")"),"Médio")</f>
        <v>Médio</v>
      </c>
      <c r="D3416" s="3">
        <v>44539</v>
      </c>
      <c r="E3416" s="1">
        <v>9</v>
      </c>
      <c r="F3416" s="2" t="str">
        <f ca="1">IFERROR(__xludf.DUMMYFUNCTION("GOOGLETRANSLATE(I3416,""en"",""pt"")"),"Painel")</f>
        <v>Painel</v>
      </c>
      <c r="G3416" s="1" t="s">
        <v>16199</v>
      </c>
      <c r="H3416" s="1" t="s">
        <v>143</v>
      </c>
      <c r="I3416" s="1" t="str">
        <f ca="1">IFERROR(__xludf.DUMMYFUNCTION("GOOGLETRANSLATE(O3416,""en"",""pt"")"),"14")</f>
        <v>14</v>
      </c>
      <c r="J3416" s="1" t="str">
        <f ca="1">IFERROR(__xludf.DUMMYFUNCTION("GOOGLETRANSLATE(Q3416,""en"",""pt"")"),"Refrigerado")</f>
        <v>Refrigerado</v>
      </c>
      <c r="K3416" s="3">
        <v>44526</v>
      </c>
      <c r="L3416" s="3">
        <v>44540</v>
      </c>
      <c r="M3416" s="1">
        <v>420</v>
      </c>
      <c r="N3416" s="1" t="s">
        <v>8555</v>
      </c>
      <c r="O3416" s="1" t="s">
        <v>16200</v>
      </c>
      <c r="P3416" s="1">
        <v>221</v>
      </c>
      <c r="Q3416" s="1" t="s">
        <v>16201</v>
      </c>
      <c r="R3416">
        <f t="shared" ca="1" si="53"/>
        <v>1</v>
      </c>
      <c r="S3416">
        <f t="shared" ca="1" si="53"/>
        <v>1</v>
      </c>
    </row>
    <row r="3417" spans="1:19" ht="13.2">
      <c r="A3417" s="1" t="s">
        <v>16202</v>
      </c>
      <c r="B3417" s="1">
        <v>94</v>
      </c>
      <c r="C3417" s="1" t="str">
        <f ca="1">IFERROR(__xludf.DUMMYFUNCTION("GOOGLETRANSLATE(D3417,""en"",""pt"")"),"Médio")</f>
        <v>Médio</v>
      </c>
      <c r="D3417" s="3">
        <v>43500</v>
      </c>
      <c r="E3417" s="1">
        <v>10</v>
      </c>
      <c r="F3417" s="2" t="str">
        <f ca="1">IFERROR(__xludf.DUMMYFUNCTION("GOOGLETRANSLATE(I3417,""en"",""pt"")"),"ghee")</f>
        <v>ghee</v>
      </c>
      <c r="G3417" s="1" t="s">
        <v>16203</v>
      </c>
      <c r="H3417" s="1" t="s">
        <v>2998</v>
      </c>
      <c r="I3417" s="1" t="str">
        <f ca="1">IFERROR(__xludf.DUMMYFUNCTION("GOOGLETRANSLATE(O3417,""en"",""pt"")"),"137")</f>
        <v>137</v>
      </c>
      <c r="J3417" s="1" t="str">
        <f ca="1">IFERROR(__xludf.DUMMYFUNCTION("GOOGLETRANSLATE(Q3417,""en"",""pt"")"),"Ambiente")</f>
        <v>Ambiente</v>
      </c>
      <c r="K3417" s="3">
        <v>43499</v>
      </c>
      <c r="L3417" s="3">
        <v>43636</v>
      </c>
      <c r="M3417" s="1">
        <v>48</v>
      </c>
      <c r="N3417" s="1" t="s">
        <v>16204</v>
      </c>
      <c r="O3417" s="5">
        <v>896093</v>
      </c>
      <c r="P3417" s="1">
        <v>431</v>
      </c>
      <c r="Q3417" s="1" t="s">
        <v>16206</v>
      </c>
      <c r="R3417">
        <f t="shared" ca="1" si="53"/>
        <v>1</v>
      </c>
      <c r="S3417">
        <f t="shared" ca="1" si="53"/>
        <v>1</v>
      </c>
    </row>
    <row r="3418" spans="1:19" ht="13.2">
      <c r="A3418" s="1" t="s">
        <v>16207</v>
      </c>
      <c r="B3418" s="1">
        <v>98</v>
      </c>
      <c r="C3418" s="1" t="str">
        <f ca="1">IFERROR(__xludf.DUMMYFUNCTION("GOOGLETRANSLATE(D3418,""en"",""pt"")"),"Grande")</f>
        <v>Grande</v>
      </c>
      <c r="D3418" s="3">
        <v>43952</v>
      </c>
      <c r="E3418" s="1">
        <v>7</v>
      </c>
      <c r="F3418" s="2" t="str">
        <f ca="1">IFERROR(__xludf.DUMMYFUNCTION("GOOGLETRANSLATE(I3418,""en"",""pt"")"),"Lassi")</f>
        <v>Lassi</v>
      </c>
      <c r="G3418" s="1" t="s">
        <v>16208</v>
      </c>
      <c r="H3418" s="1" t="s">
        <v>16209</v>
      </c>
      <c r="I3418" s="1" t="str">
        <f ca="1">IFERROR(__xludf.DUMMYFUNCTION("GOOGLETRANSLATE(O3418,""en"",""pt"")"),"18")</f>
        <v>18</v>
      </c>
      <c r="J3418" s="1" t="str">
        <f ca="1">IFERROR(__xludf.DUMMYFUNCTION("GOOGLETRANSLATE(Q3418,""en"",""pt"")"),"Refrigerado")</f>
        <v>Refrigerado</v>
      </c>
      <c r="K3418" s="3">
        <v>43895</v>
      </c>
      <c r="L3418" s="3">
        <v>43913</v>
      </c>
      <c r="M3418" s="1">
        <v>324</v>
      </c>
      <c r="N3418" s="1" t="s">
        <v>16210</v>
      </c>
      <c r="O3418" s="1" t="s">
        <v>16211</v>
      </c>
      <c r="P3418" s="1">
        <v>16</v>
      </c>
      <c r="Q3418" s="1" t="s">
        <v>16213</v>
      </c>
      <c r="R3418">
        <f t="shared" ca="1" si="53"/>
        <v>0</v>
      </c>
      <c r="S3418">
        <f t="shared" ca="1" si="53"/>
        <v>1</v>
      </c>
    </row>
    <row r="3419" spans="1:19" ht="13.2">
      <c r="A3419" s="1" t="s">
        <v>16214</v>
      </c>
      <c r="B3419" s="1">
        <v>29</v>
      </c>
      <c r="C3419" s="1" t="str">
        <f ca="1">IFERROR(__xludf.DUMMYFUNCTION("GOOGLETRANSLATE(D3419,""en"",""pt"")"),"Grande")</f>
        <v>Grande</v>
      </c>
      <c r="D3419" s="3">
        <v>44473</v>
      </c>
      <c r="E3419" s="1">
        <v>1</v>
      </c>
      <c r="F3419" s="2" t="str">
        <f ca="1">IFERROR(__xludf.DUMMYFUNCTION("GOOGLETRANSLATE(I3419,""en"",""pt"")"),"Leite")</f>
        <v>Leite</v>
      </c>
      <c r="G3419" s="1" t="s">
        <v>16215</v>
      </c>
      <c r="H3419" s="1" t="s">
        <v>16216</v>
      </c>
      <c r="I3419" s="1" t="str">
        <f ca="1">IFERROR(__xludf.DUMMYFUNCTION("GOOGLETRANSLATE(O3419,""en"",""pt"")"),"2")</f>
        <v>2</v>
      </c>
      <c r="J3419" s="1" t="str">
        <f ca="1">IFERROR(__xludf.DUMMYFUNCTION("GOOGLETRANSLATE(Q3419,""en"",""pt"")"),"Pacote de polietileno")</f>
        <v>Pacote de polietileno</v>
      </c>
      <c r="K3419" s="3">
        <v>44417</v>
      </c>
      <c r="L3419" s="3">
        <v>44419</v>
      </c>
      <c r="M3419" s="1">
        <v>298</v>
      </c>
      <c r="N3419" s="1" t="s">
        <v>10176</v>
      </c>
      <c r="O3419" s="1" t="s">
        <v>16217</v>
      </c>
      <c r="P3419" s="1">
        <v>88</v>
      </c>
      <c r="Q3419" s="1" t="s">
        <v>16219</v>
      </c>
      <c r="R3419">
        <f t="shared" ca="1" si="53"/>
        <v>1</v>
      </c>
      <c r="S3419">
        <f t="shared" ca="1" si="53"/>
        <v>1</v>
      </c>
    </row>
    <row r="3420" spans="1:19" ht="13.2">
      <c r="A3420" s="1" t="s">
        <v>16220</v>
      </c>
      <c r="B3420" s="1">
        <v>89</v>
      </c>
      <c r="C3420" s="1" t="str">
        <f ca="1">IFERROR(__xludf.DUMMYFUNCTION("GOOGLETRANSLATE(D3420,""en"",""pt"")"),"Grande")</f>
        <v>Grande</v>
      </c>
      <c r="D3420" s="3">
        <v>44813</v>
      </c>
      <c r="E3420" s="1">
        <v>3</v>
      </c>
      <c r="F3420" s="2" t="str">
        <f ca="1">IFERROR(__xludf.DUMMYFUNCTION("GOOGLETRANSLATE(I3420,""en"",""pt"")"),"Queijo")</f>
        <v>Queijo</v>
      </c>
      <c r="G3420" s="1" t="s">
        <v>10551</v>
      </c>
      <c r="H3420" s="1" t="s">
        <v>10730</v>
      </c>
      <c r="I3420" s="1" t="str">
        <f ca="1">IFERROR(__xludf.DUMMYFUNCTION("GOOGLETRANSLATE(O3420,""en"",""pt"")"),"39")</f>
        <v>39</v>
      </c>
      <c r="J3420" s="1" t="str">
        <f ca="1">IFERROR(__xludf.DUMMYFUNCTION("GOOGLETRANSLATE(Q3420,""en"",""pt"")"),"Congeladas")</f>
        <v>Congeladas</v>
      </c>
      <c r="K3420" s="3">
        <v>44811</v>
      </c>
      <c r="L3420" s="3">
        <v>44850</v>
      </c>
      <c r="M3420" s="1">
        <v>916</v>
      </c>
      <c r="N3420" s="1" t="s">
        <v>4685</v>
      </c>
      <c r="O3420" s="1" t="s">
        <v>16221</v>
      </c>
      <c r="P3420" s="1">
        <v>30</v>
      </c>
      <c r="Q3420" s="1" t="s">
        <v>537</v>
      </c>
      <c r="R3420">
        <f t="shared" ca="1" si="53"/>
        <v>0</v>
      </c>
      <c r="S3420">
        <f t="shared" ca="1" si="53"/>
        <v>0</v>
      </c>
    </row>
    <row r="3421" spans="1:19" ht="13.2">
      <c r="A3421" s="1" t="s">
        <v>1609</v>
      </c>
      <c r="B3421" s="1">
        <v>83</v>
      </c>
      <c r="C3421" s="1" t="str">
        <f ca="1">IFERROR(__xludf.DUMMYFUNCTION("GOOGLETRANSLATE(D3421,""en"",""pt"")"),"Médio")</f>
        <v>Médio</v>
      </c>
      <c r="D3421" s="3">
        <v>43558</v>
      </c>
      <c r="E3421" s="1">
        <v>3</v>
      </c>
      <c r="F3421" s="2" t="str">
        <f ca="1">IFERROR(__xludf.DUMMYFUNCTION("GOOGLETRANSLATE(I3421,""en"",""pt"")"),"Queijo")</f>
        <v>Queijo</v>
      </c>
      <c r="G3421" s="1" t="s">
        <v>16222</v>
      </c>
      <c r="H3421" s="1" t="s">
        <v>16223</v>
      </c>
      <c r="I3421" s="1" t="str">
        <f ca="1">IFERROR(__xludf.DUMMYFUNCTION("GOOGLETRANSLATE(O3421,""en"",""pt"")"),"31")</f>
        <v>31</v>
      </c>
      <c r="J3421" s="1" t="str">
        <f ca="1">IFERROR(__xludf.DUMMYFUNCTION("GOOGLETRANSLATE(Q3421,""en"",""pt"")"),"Refrigerado")</f>
        <v>Refrigerado</v>
      </c>
      <c r="K3421" s="3">
        <v>43501</v>
      </c>
      <c r="L3421" s="3">
        <v>43532</v>
      </c>
      <c r="M3421" s="1">
        <v>321</v>
      </c>
      <c r="N3421" s="1" t="s">
        <v>16224</v>
      </c>
      <c r="O3421" s="1" t="s">
        <v>16225</v>
      </c>
      <c r="P3421" s="1">
        <v>560</v>
      </c>
      <c r="Q3421" s="1" t="s">
        <v>2796</v>
      </c>
      <c r="R3421">
        <f t="shared" ca="1" si="53"/>
        <v>0</v>
      </c>
      <c r="S3421">
        <f t="shared" ca="1" si="53"/>
        <v>0</v>
      </c>
    </row>
    <row r="3422" spans="1:19" ht="13.2">
      <c r="A3422" s="1" t="s">
        <v>16226</v>
      </c>
      <c r="B3422" s="1">
        <v>58</v>
      </c>
      <c r="C3422" s="1" t="str">
        <f ca="1">IFERROR(__xludf.DUMMYFUNCTION("GOOGLETRANSLATE(D3422,""en"",""pt"")"),"Médio")</f>
        <v>Médio</v>
      </c>
      <c r="D3422" s="3">
        <v>44846</v>
      </c>
      <c r="E3422" s="1">
        <v>6</v>
      </c>
      <c r="F3422" s="2" t="str">
        <f ca="1">IFERROR(__xludf.DUMMYFUNCTION("GOOGLETRANSLATE(I3422,""en"",""pt"")"),"Coalhada")</f>
        <v>Coalhada</v>
      </c>
      <c r="G3422" s="1" t="s">
        <v>12618</v>
      </c>
      <c r="H3422" s="1" t="s">
        <v>10232</v>
      </c>
      <c r="I3422" s="1" t="str">
        <f ca="1">IFERROR(__xludf.DUMMYFUNCTION("GOOGLETRANSLATE(O3422,""en"",""pt"")"),"6")</f>
        <v>6</v>
      </c>
      <c r="J3422" s="1" t="str">
        <f ca="1">IFERROR(__xludf.DUMMYFUNCTION("GOOGLETRANSLATE(Q3422,""en"",""pt"")"),"Refrigerado")</f>
        <v>Refrigerado</v>
      </c>
      <c r="K3422" s="3">
        <v>44810</v>
      </c>
      <c r="L3422" s="3">
        <v>44816</v>
      </c>
      <c r="M3422" s="1">
        <v>24</v>
      </c>
      <c r="N3422" s="1" t="s">
        <v>13059</v>
      </c>
      <c r="O3422" s="1" t="s">
        <v>15482</v>
      </c>
      <c r="P3422" s="1">
        <v>46</v>
      </c>
      <c r="Q3422" s="1" t="s">
        <v>7513</v>
      </c>
      <c r="R3422">
        <f t="shared" ca="1" si="53"/>
        <v>0</v>
      </c>
      <c r="S3422">
        <f t="shared" ca="1" si="53"/>
        <v>0</v>
      </c>
    </row>
    <row r="3423" spans="1:19" ht="13.2">
      <c r="A3423" s="1" t="s">
        <v>1296</v>
      </c>
      <c r="B3423" s="1">
        <v>29</v>
      </c>
      <c r="C3423" s="1" t="str">
        <f ca="1">IFERROR(__xludf.DUMMYFUNCTION("GOOGLETRANSLATE(D3423,""en"",""pt"")"),"Grande")</f>
        <v>Grande</v>
      </c>
      <c r="D3423" s="3">
        <v>44626</v>
      </c>
      <c r="E3423" s="1">
        <v>5</v>
      </c>
      <c r="F3423" s="2" t="str">
        <f ca="1">IFERROR(__xludf.DUMMYFUNCTION("GOOGLETRANSLATE(I3423,""en"",""pt"")"),"Sorvete")</f>
        <v>Sorvete</v>
      </c>
      <c r="G3423" s="1" t="s">
        <v>16227</v>
      </c>
      <c r="H3423" s="1" t="s">
        <v>9163</v>
      </c>
      <c r="I3423" s="1" t="str">
        <f ca="1">IFERROR(__xludf.DUMMYFUNCTION("GOOGLETRANSLATE(O3423,""en"",""pt"")"),"23")</f>
        <v>23</v>
      </c>
      <c r="J3423" s="1" t="str">
        <f ca="1">IFERROR(__xludf.DUMMYFUNCTION("GOOGLETRANSLATE(Q3423,""en"",""pt"")"),"Congeladas")</f>
        <v>Congeladas</v>
      </c>
      <c r="K3423" s="3">
        <v>44619</v>
      </c>
      <c r="L3423" s="3">
        <v>44642</v>
      </c>
      <c r="M3423" s="1">
        <v>455</v>
      </c>
      <c r="N3423" s="1" t="s">
        <v>16228</v>
      </c>
      <c r="O3423" s="1" t="s">
        <v>16229</v>
      </c>
      <c r="P3423" s="1">
        <v>70</v>
      </c>
      <c r="Q3423" s="1" t="s">
        <v>12345</v>
      </c>
      <c r="R3423">
        <f t="shared" ca="1" si="53"/>
        <v>1</v>
      </c>
      <c r="S3423">
        <f t="shared" ca="1" si="53"/>
        <v>0</v>
      </c>
    </row>
    <row r="3424" spans="1:19" ht="13.2">
      <c r="A3424" s="1" t="s">
        <v>16230</v>
      </c>
      <c r="B3424" s="1">
        <v>99</v>
      </c>
      <c r="C3424" s="1" t="str">
        <f ca="1">IFERROR(__xludf.DUMMYFUNCTION("GOOGLETRANSLATE(D3424,""en"",""pt"")"),"Pequeno")</f>
        <v>Pequeno</v>
      </c>
      <c r="D3424" s="3">
        <v>44667</v>
      </c>
      <c r="E3424" s="1">
        <v>4</v>
      </c>
      <c r="F3424" s="2" t="str">
        <f ca="1">IFERROR(__xludf.DUMMYFUNCTION("GOOGLETRANSLATE(I3424,""en"",""pt"")"),"Iogurte")</f>
        <v>Iogurte</v>
      </c>
      <c r="G3424" s="1" t="s">
        <v>16231</v>
      </c>
      <c r="H3424" s="1" t="s">
        <v>8177</v>
      </c>
      <c r="I3424" s="1" t="str">
        <f ca="1">IFERROR(__xludf.DUMMYFUNCTION("GOOGLETRANSLATE(O3424,""en"",""pt"")"),"30")</f>
        <v>30</v>
      </c>
      <c r="J3424" s="1" t="str">
        <f ca="1">IFERROR(__xludf.DUMMYFUNCTION("GOOGLETRANSLATE(Q3424,""en"",""pt"")"),"Congeladas")</f>
        <v>Congeladas</v>
      </c>
      <c r="K3424" s="3">
        <v>44624</v>
      </c>
      <c r="L3424" s="3">
        <v>44654</v>
      </c>
      <c r="M3424" s="1">
        <v>160</v>
      </c>
      <c r="N3424" s="1" t="s">
        <v>10077</v>
      </c>
      <c r="O3424" s="1" t="s">
        <v>16232</v>
      </c>
      <c r="P3424" s="1">
        <v>685</v>
      </c>
      <c r="Q3424" s="1" t="s">
        <v>8986</v>
      </c>
      <c r="R3424">
        <f t="shared" ca="1" si="53"/>
        <v>1</v>
      </c>
      <c r="S3424">
        <f t="shared" ca="1" si="53"/>
        <v>1</v>
      </c>
    </row>
    <row r="3425" spans="1:19" ht="13.2">
      <c r="A3425" s="1" t="s">
        <v>10241</v>
      </c>
      <c r="B3425" s="1">
        <v>73</v>
      </c>
      <c r="C3425" s="1" t="str">
        <f ca="1">IFERROR(__xludf.DUMMYFUNCTION("GOOGLETRANSLATE(D3425,""en"",""pt"")"),"Pequeno")</f>
        <v>Pequeno</v>
      </c>
      <c r="D3425" s="3">
        <v>43778</v>
      </c>
      <c r="E3425" s="1">
        <v>9</v>
      </c>
      <c r="F3425" s="2" t="str">
        <f ca="1">IFERROR(__xludf.DUMMYFUNCTION("GOOGLETRANSLATE(I3425,""en"",""pt"")"),"Painel")</f>
        <v>Painel</v>
      </c>
      <c r="G3425" s="1" t="s">
        <v>16233</v>
      </c>
      <c r="H3425" s="1" t="s">
        <v>1581</v>
      </c>
      <c r="I3425" s="1" t="str">
        <f ca="1">IFERROR(__xludf.DUMMYFUNCTION("GOOGLETRANSLATE(O3425,""en"",""pt"")"),"11")</f>
        <v>11</v>
      </c>
      <c r="J3425" s="1" t="str">
        <f ca="1">IFERROR(__xludf.DUMMYFUNCTION("GOOGLETRANSLATE(Q3425,""en"",""pt"")"),"Refrigerado")</f>
        <v>Refrigerado</v>
      </c>
      <c r="K3425" s="3">
        <v>43752</v>
      </c>
      <c r="L3425" s="3">
        <v>43763</v>
      </c>
      <c r="M3425" s="1">
        <v>245</v>
      </c>
      <c r="N3425" s="1" t="s">
        <v>16234</v>
      </c>
      <c r="O3425" s="1" t="s">
        <v>16235</v>
      </c>
      <c r="P3425" s="1">
        <v>227</v>
      </c>
      <c r="Q3425" s="1" t="s">
        <v>16236</v>
      </c>
      <c r="R3425">
        <f t="shared" ca="1" si="53"/>
        <v>0</v>
      </c>
      <c r="S3425">
        <f t="shared" ca="1" si="53"/>
        <v>0</v>
      </c>
    </row>
    <row r="3426" spans="1:19" ht="13.2">
      <c r="A3426" s="1" t="s">
        <v>16237</v>
      </c>
      <c r="B3426" s="1">
        <v>37</v>
      </c>
      <c r="C3426" s="1" t="str">
        <f ca="1">IFERROR(__xludf.DUMMYFUNCTION("GOOGLETRANSLATE(D3426,""en"",""pt"")"),"Pequeno")</f>
        <v>Pequeno</v>
      </c>
      <c r="D3426" s="3">
        <v>44009</v>
      </c>
      <c r="E3426" s="1">
        <v>5</v>
      </c>
      <c r="F3426" s="2" t="str">
        <f ca="1">IFERROR(__xludf.DUMMYFUNCTION("GOOGLETRANSLATE(I3426,""en"",""pt"")"),"Sorvete")</f>
        <v>Sorvete</v>
      </c>
      <c r="G3426" s="1" t="s">
        <v>2028</v>
      </c>
      <c r="H3426" s="1" t="s">
        <v>11716</v>
      </c>
      <c r="I3426" s="1" t="str">
        <f ca="1">IFERROR(__xludf.DUMMYFUNCTION("GOOGLETRANSLATE(O3426,""en"",""pt"")"),"21")</f>
        <v>21</v>
      </c>
      <c r="J3426" s="1" t="str">
        <f ca="1">IFERROR(__xludf.DUMMYFUNCTION("GOOGLETRANSLATE(Q3426,""en"",""pt"")"),"Congeladas")</f>
        <v>Congeladas</v>
      </c>
      <c r="K3426" s="3">
        <v>44004</v>
      </c>
      <c r="L3426" s="3">
        <v>44025</v>
      </c>
      <c r="M3426" s="1">
        <v>386</v>
      </c>
      <c r="N3426" s="1" t="s">
        <v>16238</v>
      </c>
      <c r="O3426" s="1" t="s">
        <v>16239</v>
      </c>
      <c r="P3426" s="1">
        <v>9</v>
      </c>
      <c r="Q3426" s="1" t="s">
        <v>10874</v>
      </c>
      <c r="R3426">
        <f t="shared" ca="1" si="53"/>
        <v>1</v>
      </c>
      <c r="S3426">
        <f t="shared" ca="1" si="53"/>
        <v>1</v>
      </c>
    </row>
    <row r="3427" spans="1:19" ht="13.2">
      <c r="A3427" s="1" t="s">
        <v>16241</v>
      </c>
      <c r="B3427" s="1">
        <v>20</v>
      </c>
      <c r="C3427" s="1" t="str">
        <f ca="1">IFERROR(__xludf.DUMMYFUNCTION("GOOGLETRANSLATE(D3427,""en"",""pt"")"),"Grande")</f>
        <v>Grande</v>
      </c>
      <c r="D3427" s="3">
        <v>44084</v>
      </c>
      <c r="E3427" s="1">
        <v>1</v>
      </c>
      <c r="F3427" s="2" t="str">
        <f ca="1">IFERROR(__xludf.DUMMYFUNCTION("GOOGLETRANSLATE(I3427,""en"",""pt"")"),"Leite")</f>
        <v>Leite</v>
      </c>
      <c r="G3427" s="1" t="s">
        <v>16242</v>
      </c>
      <c r="H3427" s="1" t="s">
        <v>3722</v>
      </c>
      <c r="I3427" s="1" t="str">
        <f ca="1">IFERROR(__xludf.DUMMYFUNCTION("GOOGLETRANSLATE(O3427,""en"",""pt"")"),"2")</f>
        <v>2</v>
      </c>
      <c r="J3427" s="1" t="str">
        <f ca="1">IFERROR(__xludf.DUMMYFUNCTION("GOOGLETRANSLATE(Q3427,""en"",""pt"")"),"Pacote de polietileno")</f>
        <v>Pacote de polietileno</v>
      </c>
      <c r="K3427" s="3">
        <v>44050</v>
      </c>
      <c r="L3427" s="3">
        <v>44052</v>
      </c>
      <c r="M3427" s="1">
        <v>310</v>
      </c>
      <c r="N3427" s="1" t="s">
        <v>16243</v>
      </c>
      <c r="O3427" s="1" t="s">
        <v>16244</v>
      </c>
      <c r="P3427" s="1">
        <v>363</v>
      </c>
      <c r="Q3427" s="1" t="s">
        <v>396</v>
      </c>
      <c r="R3427">
        <f t="shared" ca="1" si="53"/>
        <v>0</v>
      </c>
      <c r="S3427">
        <f t="shared" ca="1" si="53"/>
        <v>0</v>
      </c>
    </row>
    <row r="3428" spans="1:19" ht="13.2">
      <c r="A3428" s="1" t="s">
        <v>16245</v>
      </c>
      <c r="B3428" s="1">
        <v>28</v>
      </c>
      <c r="C3428" s="1" t="str">
        <f ca="1">IFERROR(__xludf.DUMMYFUNCTION("GOOGLETRANSLATE(D3428,""en"",""pt"")"),"Médio")</f>
        <v>Médio</v>
      </c>
      <c r="D3428" s="3">
        <v>44326</v>
      </c>
      <c r="E3428" s="1">
        <v>8</v>
      </c>
      <c r="F3428" s="2" t="str">
        <f ca="1">IFERROR(__xludf.DUMMYFUNCTION("GOOGLETRANSLATE(I3428,""en"",""pt"")"),"Soro de leite coalhado")</f>
        <v>Soro de leite coalhado</v>
      </c>
      <c r="G3428" s="1" t="s">
        <v>16246</v>
      </c>
      <c r="H3428" s="1" t="s">
        <v>16247</v>
      </c>
      <c r="I3428" s="1" t="str">
        <f ca="1">IFERROR(__xludf.DUMMYFUNCTION("GOOGLETRANSLATE(O3428,""en"",""pt"")"),"14")</f>
        <v>14</v>
      </c>
      <c r="J3428" s="1" t="str">
        <f ca="1">IFERROR(__xludf.DUMMYFUNCTION("GOOGLETRANSLATE(Q3428,""en"",""pt"")"),"Refrigerado")</f>
        <v>Refrigerado</v>
      </c>
      <c r="K3428" s="3">
        <v>44267</v>
      </c>
      <c r="L3428" s="3">
        <v>44281</v>
      </c>
      <c r="M3428" s="1">
        <v>100</v>
      </c>
      <c r="N3428" s="1" t="s">
        <v>11908</v>
      </c>
      <c r="O3428" s="1" t="s">
        <v>16248</v>
      </c>
      <c r="P3428" s="1">
        <v>582</v>
      </c>
      <c r="Q3428" s="1" t="s">
        <v>16249</v>
      </c>
      <c r="R3428">
        <f t="shared" ca="1" si="53"/>
        <v>1</v>
      </c>
      <c r="S3428">
        <f t="shared" ca="1" si="53"/>
        <v>0</v>
      </c>
    </row>
    <row r="3429" spans="1:19" ht="13.2">
      <c r="A3429" s="1" t="s">
        <v>2217</v>
      </c>
      <c r="B3429" s="1">
        <v>32</v>
      </c>
      <c r="C3429" s="1" t="str">
        <f ca="1">IFERROR(__xludf.DUMMYFUNCTION("GOOGLETRANSLATE(D3429,""en"",""pt"")"),"Médio")</f>
        <v>Médio</v>
      </c>
      <c r="D3429" s="3">
        <v>43523</v>
      </c>
      <c r="E3429" s="1">
        <v>9</v>
      </c>
      <c r="F3429" s="2" t="str">
        <f ca="1">IFERROR(__xludf.DUMMYFUNCTION("GOOGLETRANSLATE(I3429,""en"",""pt"")"),"Painel")</f>
        <v>Painel</v>
      </c>
      <c r="G3429" s="1" t="s">
        <v>16250</v>
      </c>
      <c r="H3429" s="1" t="s">
        <v>666</v>
      </c>
      <c r="I3429" s="1" t="str">
        <f ca="1">IFERROR(__xludf.DUMMYFUNCTION("GOOGLETRANSLATE(O3429,""en"",""pt"")"),"14")</f>
        <v>14</v>
      </c>
      <c r="J3429" s="1" t="str">
        <f ca="1">IFERROR(__xludf.DUMMYFUNCTION("GOOGLETRANSLATE(Q3429,""en"",""pt"")"),"Refrigerado")</f>
        <v>Refrigerado</v>
      </c>
      <c r="K3429" s="3">
        <v>43476</v>
      </c>
      <c r="L3429" s="3">
        <v>43490</v>
      </c>
      <c r="M3429" s="1">
        <v>588</v>
      </c>
      <c r="N3429" s="1" t="s">
        <v>16251</v>
      </c>
      <c r="O3429" s="1" t="s">
        <v>16252</v>
      </c>
      <c r="P3429" s="1">
        <v>49</v>
      </c>
      <c r="Q3429" s="1" t="s">
        <v>16253</v>
      </c>
      <c r="R3429">
        <f t="shared" ca="1" si="53"/>
        <v>1</v>
      </c>
      <c r="S3429">
        <f t="shared" ca="1" si="53"/>
        <v>0</v>
      </c>
    </row>
    <row r="3430" spans="1:19" ht="13.2">
      <c r="A3430" s="1" t="s">
        <v>16254</v>
      </c>
      <c r="B3430" s="1">
        <v>34</v>
      </c>
      <c r="C3430" s="1" t="str">
        <f ca="1">IFERROR(__xludf.DUMMYFUNCTION("GOOGLETRANSLATE(D3430,""en"",""pt"")"),"Pequeno")</f>
        <v>Pequeno</v>
      </c>
      <c r="D3430" s="3">
        <v>44639</v>
      </c>
      <c r="E3430" s="1">
        <v>6</v>
      </c>
      <c r="F3430" s="2" t="str">
        <f ca="1">IFERROR(__xludf.DUMMYFUNCTION("GOOGLETRANSLATE(I3430,""en"",""pt"")"),"Coalhada")</f>
        <v>Coalhada</v>
      </c>
      <c r="G3430" s="1" t="s">
        <v>16255</v>
      </c>
      <c r="H3430" s="1" t="s">
        <v>16256</v>
      </c>
      <c r="I3430" s="1" t="str">
        <f ca="1">IFERROR(__xludf.DUMMYFUNCTION("GOOGLETRANSLATE(O3430,""en"",""pt"")"),"7")</f>
        <v>7</v>
      </c>
      <c r="J3430" s="1" t="str">
        <f ca="1">IFERROR(__xludf.DUMMYFUNCTION("GOOGLETRANSLATE(Q3430,""en"",""pt"")"),"Refrigerado")</f>
        <v>Refrigerado</v>
      </c>
      <c r="K3430" s="3">
        <v>44613</v>
      </c>
      <c r="L3430" s="3">
        <v>44620</v>
      </c>
      <c r="M3430" s="1">
        <v>57</v>
      </c>
      <c r="N3430" s="1" t="s">
        <v>4250</v>
      </c>
      <c r="O3430" s="7">
        <v>553709</v>
      </c>
      <c r="P3430" s="1">
        <v>34</v>
      </c>
      <c r="Q3430" s="1" t="s">
        <v>16257</v>
      </c>
      <c r="R3430">
        <f t="shared" ca="1" si="53"/>
        <v>0</v>
      </c>
      <c r="S3430">
        <f t="shared" ca="1" si="53"/>
        <v>0</v>
      </c>
    </row>
    <row r="3431" spans="1:19" ht="13.2">
      <c r="A3431" s="1" t="s">
        <v>16258</v>
      </c>
      <c r="B3431" s="1">
        <v>60</v>
      </c>
      <c r="C3431" s="1" t="str">
        <f ca="1">IFERROR(__xludf.DUMMYFUNCTION("GOOGLETRANSLATE(D3431,""en"",""pt"")"),"Pequeno")</f>
        <v>Pequeno</v>
      </c>
      <c r="D3431" s="3">
        <v>44261</v>
      </c>
      <c r="E3431" s="1">
        <v>5</v>
      </c>
      <c r="F3431" s="2" t="str">
        <f ca="1">IFERROR(__xludf.DUMMYFUNCTION("GOOGLETRANSLATE(I3431,""en"",""pt"")"),"Sorvete")</f>
        <v>Sorvete</v>
      </c>
      <c r="G3431" s="1" t="s">
        <v>16259</v>
      </c>
      <c r="H3431" s="1" t="s">
        <v>16260</v>
      </c>
      <c r="I3431" s="1" t="str">
        <f ca="1">IFERROR(__xludf.DUMMYFUNCTION("GOOGLETRANSLATE(O3431,""en"",""pt"")"),"26")</f>
        <v>26</v>
      </c>
      <c r="J3431" s="1" t="str">
        <f ca="1">IFERROR(__xludf.DUMMYFUNCTION("GOOGLETRANSLATE(Q3431,""en"",""pt"")"),"Congeladas")</f>
        <v>Congeladas</v>
      </c>
      <c r="K3431" s="3">
        <v>44212</v>
      </c>
      <c r="L3431" s="3">
        <v>44238</v>
      </c>
      <c r="M3431" s="1">
        <v>507</v>
      </c>
      <c r="N3431" s="4">
        <v>45303</v>
      </c>
      <c r="O3431" s="5">
        <v>1546620</v>
      </c>
      <c r="P3431" s="1">
        <v>43</v>
      </c>
      <c r="Q3431" s="1" t="s">
        <v>16261</v>
      </c>
      <c r="R3431">
        <f t="shared" ca="1" si="53"/>
        <v>0</v>
      </c>
      <c r="S3431">
        <f t="shared" ca="1" si="53"/>
        <v>0</v>
      </c>
    </row>
    <row r="3432" spans="1:19" ht="13.2">
      <c r="A3432" s="1" t="s">
        <v>16262</v>
      </c>
      <c r="B3432" s="1">
        <v>82</v>
      </c>
      <c r="C3432" s="1" t="str">
        <f ca="1">IFERROR(__xludf.DUMMYFUNCTION("GOOGLETRANSLATE(D3432,""en"",""pt"")"),"Grande")</f>
        <v>Grande</v>
      </c>
      <c r="D3432" s="3">
        <v>44160</v>
      </c>
      <c r="E3432" s="1">
        <v>9</v>
      </c>
      <c r="F3432" s="2" t="str">
        <f ca="1">IFERROR(__xludf.DUMMYFUNCTION("GOOGLETRANSLATE(I3432,""en"",""pt"")"),"Painel")</f>
        <v>Painel</v>
      </c>
      <c r="G3432" s="1" t="s">
        <v>7990</v>
      </c>
      <c r="H3432" s="1" t="s">
        <v>16263</v>
      </c>
      <c r="I3432" s="1" t="str">
        <f ca="1">IFERROR(__xludf.DUMMYFUNCTION("GOOGLETRANSLATE(O3432,""en"",""pt"")"),"8")</f>
        <v>8</v>
      </c>
      <c r="J3432" s="1" t="str">
        <f ca="1">IFERROR(__xludf.DUMMYFUNCTION("GOOGLETRANSLATE(Q3432,""en"",""pt"")"),"Refrigerado")</f>
        <v>Refrigerado</v>
      </c>
      <c r="K3432" s="3">
        <v>44116</v>
      </c>
      <c r="L3432" s="3">
        <v>44124</v>
      </c>
      <c r="M3432" s="1">
        <v>36</v>
      </c>
      <c r="N3432" s="1" t="s">
        <v>13713</v>
      </c>
      <c r="O3432" s="5" t="s">
        <v>16264</v>
      </c>
      <c r="P3432" s="1">
        <v>21</v>
      </c>
      <c r="Q3432" s="1" t="s">
        <v>16266</v>
      </c>
      <c r="R3432">
        <f t="shared" ca="1" si="53"/>
        <v>1</v>
      </c>
      <c r="S3432">
        <f t="shared" ca="1" si="53"/>
        <v>1</v>
      </c>
    </row>
    <row r="3433" spans="1:19" ht="13.2">
      <c r="A3433" s="1" t="s">
        <v>16267</v>
      </c>
      <c r="B3433" s="1">
        <v>10</v>
      </c>
      <c r="C3433" s="1" t="str">
        <f ca="1">IFERROR(__xludf.DUMMYFUNCTION("GOOGLETRANSLATE(D3433,""en"",""pt"")"),"Grande")</f>
        <v>Grande</v>
      </c>
      <c r="D3433" s="3">
        <v>43724</v>
      </c>
      <c r="E3433" s="1">
        <v>9</v>
      </c>
      <c r="F3433" s="2" t="str">
        <f ca="1">IFERROR(__xludf.DUMMYFUNCTION("GOOGLETRANSLATE(I3433,""en"",""pt"")"),"Painel")</f>
        <v>Painel</v>
      </c>
      <c r="G3433" s="1" t="s">
        <v>16268</v>
      </c>
      <c r="H3433" s="1" t="s">
        <v>14274</v>
      </c>
      <c r="I3433" s="1" t="str">
        <f ca="1">IFERROR(__xludf.DUMMYFUNCTION("GOOGLETRANSLATE(O3433,""en"",""pt"")"),"11")</f>
        <v>11</v>
      </c>
      <c r="J3433" s="1" t="str">
        <f ca="1">IFERROR(__xludf.DUMMYFUNCTION("GOOGLETRANSLATE(Q3433,""en"",""pt"")"),"Refrigerado")</f>
        <v>Refrigerado</v>
      </c>
      <c r="K3433" s="3">
        <v>43713</v>
      </c>
      <c r="L3433" s="3">
        <v>43724</v>
      </c>
      <c r="M3433" s="1">
        <v>111</v>
      </c>
      <c r="N3433" s="1" t="s">
        <v>16269</v>
      </c>
      <c r="O3433" s="7">
        <v>1676252</v>
      </c>
      <c r="P3433" s="1">
        <v>213</v>
      </c>
      <c r="Q3433" s="1" t="s">
        <v>15615</v>
      </c>
      <c r="R3433">
        <f t="shared" ca="1" si="53"/>
        <v>0</v>
      </c>
      <c r="S3433">
        <f t="shared" ca="1" si="53"/>
        <v>1</v>
      </c>
    </row>
    <row r="3434" spans="1:19" ht="13.2">
      <c r="A3434" s="1" t="s">
        <v>16270</v>
      </c>
      <c r="B3434" s="1">
        <v>13</v>
      </c>
      <c r="C3434" s="1" t="str">
        <f ca="1">IFERROR(__xludf.DUMMYFUNCTION("GOOGLETRANSLATE(D3434,""en"",""pt"")"),"Pequeno")</f>
        <v>Pequeno</v>
      </c>
      <c r="D3434" s="3">
        <v>43525</v>
      </c>
      <c r="E3434" s="1">
        <v>8</v>
      </c>
      <c r="F3434" s="2" t="str">
        <f ca="1">IFERROR(__xludf.DUMMYFUNCTION("GOOGLETRANSLATE(I3434,""en"",""pt"")"),"Soro de leite coalhado")</f>
        <v>Soro de leite coalhado</v>
      </c>
      <c r="G3434" s="1" t="s">
        <v>16271</v>
      </c>
      <c r="H3434" s="1" t="s">
        <v>12618</v>
      </c>
      <c r="I3434" s="1" t="str">
        <f ca="1">IFERROR(__xludf.DUMMYFUNCTION("GOOGLETRANSLATE(O3434,""en"",""pt"")"),"13")</f>
        <v>13</v>
      </c>
      <c r="J3434" s="1" t="str">
        <f ca="1">IFERROR(__xludf.DUMMYFUNCTION("GOOGLETRANSLATE(Q3434,""en"",""pt"")"),"Refrigerado")</f>
        <v>Refrigerado</v>
      </c>
      <c r="K3434" s="3">
        <v>43473</v>
      </c>
      <c r="L3434" s="3">
        <v>43486</v>
      </c>
      <c r="M3434" s="1">
        <v>21</v>
      </c>
      <c r="N3434" s="1" t="s">
        <v>446</v>
      </c>
      <c r="O3434" s="1" t="s">
        <v>16272</v>
      </c>
      <c r="P3434" s="1">
        <v>232</v>
      </c>
      <c r="Q3434" s="1" t="s">
        <v>16273</v>
      </c>
      <c r="R3434">
        <f t="shared" ca="1" si="53"/>
        <v>1</v>
      </c>
      <c r="S3434">
        <f t="shared" ca="1" si="53"/>
        <v>1</v>
      </c>
    </row>
    <row r="3435" spans="1:19" ht="13.2">
      <c r="A3435" s="1" t="s">
        <v>16274</v>
      </c>
      <c r="B3435" s="1">
        <v>52</v>
      </c>
      <c r="C3435" s="1" t="str">
        <f ca="1">IFERROR(__xludf.DUMMYFUNCTION("GOOGLETRANSLATE(D3435,""en"",""pt"")"),"Pequeno")</f>
        <v>Pequeno</v>
      </c>
      <c r="D3435" s="3">
        <v>44522</v>
      </c>
      <c r="E3435" s="1">
        <v>9</v>
      </c>
      <c r="F3435" s="2" t="str">
        <f ca="1">IFERROR(__xludf.DUMMYFUNCTION("GOOGLETRANSLATE(I3435,""en"",""pt"")"),"Painel")</f>
        <v>Painel</v>
      </c>
      <c r="G3435" s="1" t="s">
        <v>16275</v>
      </c>
      <c r="H3435" s="1" t="s">
        <v>16276</v>
      </c>
      <c r="I3435" s="1" t="str">
        <f ca="1">IFERROR(__xludf.DUMMYFUNCTION("GOOGLETRANSLATE(O3435,""en"",""pt"")"),"11")</f>
        <v>11</v>
      </c>
      <c r="J3435" s="1" t="str">
        <f ca="1">IFERROR(__xludf.DUMMYFUNCTION("GOOGLETRANSLATE(Q3435,""en"",""pt"")"),"Refrigerado")</f>
        <v>Refrigerado</v>
      </c>
      <c r="K3435" s="3">
        <v>44509</v>
      </c>
      <c r="L3435" s="3">
        <v>44520</v>
      </c>
      <c r="M3435" s="1">
        <v>559</v>
      </c>
      <c r="N3435" s="1" t="s">
        <v>16277</v>
      </c>
      <c r="O3435" s="1" t="s">
        <v>16278</v>
      </c>
      <c r="P3435" s="1">
        <v>320</v>
      </c>
      <c r="Q3435" s="1" t="s">
        <v>16279</v>
      </c>
      <c r="R3435">
        <f t="shared" ca="1" si="53"/>
        <v>1</v>
      </c>
      <c r="S3435">
        <f t="shared" ca="1" si="53"/>
        <v>1</v>
      </c>
    </row>
    <row r="3436" spans="1:19" ht="13.2">
      <c r="A3436" s="1" t="s">
        <v>3412</v>
      </c>
      <c r="B3436" s="1">
        <v>40</v>
      </c>
      <c r="C3436" s="1" t="str">
        <f ca="1">IFERROR(__xludf.DUMMYFUNCTION("GOOGLETRANSLATE(D3436,""en"",""pt"")"),"Médio")</f>
        <v>Médio</v>
      </c>
      <c r="D3436" s="3">
        <v>43653</v>
      </c>
      <c r="E3436" s="1">
        <v>2</v>
      </c>
      <c r="F3436" s="2" t="str">
        <f ca="1">IFERROR(__xludf.DUMMYFUNCTION("GOOGLETRANSLATE(I3436,""en"",""pt"")"),"Manteiga")</f>
        <v>Manteiga</v>
      </c>
      <c r="G3436" s="1" t="s">
        <v>16280</v>
      </c>
      <c r="H3436" s="1" t="s">
        <v>450</v>
      </c>
      <c r="I3436" s="1" t="str">
        <f ca="1">IFERROR(__xludf.DUMMYFUNCTION("GOOGLETRANSLATE(O3436,""en"",""pt"")"),"40")</f>
        <v>40</v>
      </c>
      <c r="J3436" s="1" t="str">
        <f ca="1">IFERROR(__xludf.DUMMYFUNCTION("GOOGLETRANSLATE(Q3436,""en"",""pt"")"),"Refrigerado")</f>
        <v>Refrigerado</v>
      </c>
      <c r="K3436" s="3">
        <v>43628</v>
      </c>
      <c r="L3436" s="3">
        <v>43668</v>
      </c>
      <c r="M3436" s="1">
        <v>696</v>
      </c>
      <c r="N3436" s="1" t="s">
        <v>16281</v>
      </c>
      <c r="O3436" s="1" t="s">
        <v>16282</v>
      </c>
      <c r="P3436" s="1">
        <v>215</v>
      </c>
      <c r="Q3436" s="1" t="s">
        <v>16283</v>
      </c>
      <c r="R3436">
        <f t="shared" ca="1" si="53"/>
        <v>0</v>
      </c>
      <c r="S3436">
        <f t="shared" ca="1" si="53"/>
        <v>1</v>
      </c>
    </row>
    <row r="3437" spans="1:19" ht="13.2">
      <c r="A3437" s="1" t="s">
        <v>16284</v>
      </c>
      <c r="B3437" s="1">
        <v>92</v>
      </c>
      <c r="C3437" s="1" t="str">
        <f ca="1">IFERROR(__xludf.DUMMYFUNCTION("GOOGLETRANSLATE(D3437,""en"",""pt"")"),"Grande")</f>
        <v>Grande</v>
      </c>
      <c r="D3437" s="3">
        <v>44031</v>
      </c>
      <c r="E3437" s="1">
        <v>4</v>
      </c>
      <c r="F3437" s="2" t="str">
        <f ca="1">IFERROR(__xludf.DUMMYFUNCTION("GOOGLETRANSLATE(I3437,""en"",""pt"")"),"Iogurte")</f>
        <v>Iogurte</v>
      </c>
      <c r="G3437" s="1" t="s">
        <v>11647</v>
      </c>
      <c r="H3437" s="1" t="s">
        <v>16285</v>
      </c>
      <c r="I3437" s="1" t="str">
        <f ca="1">IFERROR(__xludf.DUMMYFUNCTION("GOOGLETRANSLATE(O3437,""en"",""pt"")"),"26")</f>
        <v>26</v>
      </c>
      <c r="J3437" s="1" t="str">
        <f ca="1">IFERROR(__xludf.DUMMYFUNCTION("GOOGLETRANSLATE(Q3437,""en"",""pt"")"),"Refrigerado")</f>
        <v>Refrigerado</v>
      </c>
      <c r="K3437" s="3">
        <v>43976</v>
      </c>
      <c r="L3437" s="3">
        <v>44002</v>
      </c>
      <c r="M3437" s="1">
        <v>58</v>
      </c>
      <c r="N3437" s="1" t="s">
        <v>14668</v>
      </c>
      <c r="O3437" s="1" t="s">
        <v>16286</v>
      </c>
      <c r="P3437" s="1">
        <v>4</v>
      </c>
      <c r="Q3437" s="1" t="s">
        <v>16287</v>
      </c>
      <c r="R3437">
        <f t="shared" ca="1" si="53"/>
        <v>0</v>
      </c>
      <c r="S3437">
        <f t="shared" ca="1" si="53"/>
        <v>0</v>
      </c>
    </row>
    <row r="3438" spans="1:19" ht="13.2">
      <c r="A3438" s="1" t="s">
        <v>16288</v>
      </c>
      <c r="B3438" s="1">
        <v>64</v>
      </c>
      <c r="C3438" s="1" t="str">
        <f ca="1">IFERROR(__xludf.DUMMYFUNCTION("GOOGLETRANSLATE(D3438,""en"",""pt"")"),"Pequeno")</f>
        <v>Pequeno</v>
      </c>
      <c r="D3438" s="3">
        <v>44332</v>
      </c>
      <c r="E3438" s="1">
        <v>8</v>
      </c>
      <c r="F3438" s="2" t="str">
        <f ca="1">IFERROR(__xludf.DUMMYFUNCTION("GOOGLETRANSLATE(I3438,""en"",""pt"")"),"Soro de leite coalhado")</f>
        <v>Soro de leite coalhado</v>
      </c>
      <c r="G3438" s="1" t="s">
        <v>16289</v>
      </c>
      <c r="H3438" s="1" t="s">
        <v>7333</v>
      </c>
      <c r="I3438" s="1" t="str">
        <f ca="1">IFERROR(__xludf.DUMMYFUNCTION("GOOGLETRANSLATE(O3438,""en"",""pt"")"),"8")</f>
        <v>8</v>
      </c>
      <c r="J3438" s="1" t="str">
        <f ca="1">IFERROR(__xludf.DUMMYFUNCTION("GOOGLETRANSLATE(Q3438,""en"",""pt"")"),"Refrigerado")</f>
        <v>Refrigerado</v>
      </c>
      <c r="K3438" s="3">
        <v>44282</v>
      </c>
      <c r="L3438" s="3">
        <v>44290</v>
      </c>
      <c r="M3438" s="1">
        <v>25</v>
      </c>
      <c r="N3438" s="1" t="s">
        <v>16290</v>
      </c>
      <c r="O3438" s="1" t="s">
        <v>16291</v>
      </c>
      <c r="P3438" s="1">
        <v>212</v>
      </c>
      <c r="Q3438" s="1" t="s">
        <v>3765</v>
      </c>
      <c r="R3438">
        <f t="shared" ca="1" si="53"/>
        <v>0</v>
      </c>
      <c r="S3438">
        <f t="shared" ca="1" si="53"/>
        <v>0</v>
      </c>
    </row>
    <row r="3439" spans="1:19" ht="13.2">
      <c r="A3439" s="1" t="s">
        <v>16292</v>
      </c>
      <c r="B3439" s="1">
        <v>25</v>
      </c>
      <c r="C3439" s="1" t="str">
        <f ca="1">IFERROR(__xludf.DUMMYFUNCTION("GOOGLETRANSLATE(D3439,""en"",""pt"")"),"Grande")</f>
        <v>Grande</v>
      </c>
      <c r="D3439" s="3">
        <v>43679</v>
      </c>
      <c r="E3439" s="1">
        <v>4</v>
      </c>
      <c r="F3439" s="2" t="str">
        <f ca="1">IFERROR(__xludf.DUMMYFUNCTION("GOOGLETRANSLATE(I3439,""en"",""pt"")"),"Iogurte")</f>
        <v>Iogurte</v>
      </c>
      <c r="G3439" s="1" t="s">
        <v>16293</v>
      </c>
      <c r="H3439" s="1" t="s">
        <v>9483</v>
      </c>
      <c r="I3439" s="1" t="str">
        <f ca="1">IFERROR(__xludf.DUMMYFUNCTION("GOOGLETRANSLATE(O3439,""en"",""pt"")"),"27")</f>
        <v>27</v>
      </c>
      <c r="J3439" s="1" t="str">
        <f ca="1">IFERROR(__xludf.DUMMYFUNCTION("GOOGLETRANSLATE(Q3439,""en"",""pt"")"),"Congeladas")</f>
        <v>Congeladas</v>
      </c>
      <c r="K3439" s="3">
        <v>43675</v>
      </c>
      <c r="L3439" s="3">
        <v>43702</v>
      </c>
      <c r="M3439" s="1">
        <v>90</v>
      </c>
      <c r="N3439" s="1" t="s">
        <v>1591</v>
      </c>
      <c r="O3439" s="5">
        <v>945647</v>
      </c>
      <c r="P3439" s="1">
        <v>367</v>
      </c>
      <c r="Q3439" s="1" t="s">
        <v>16294</v>
      </c>
      <c r="R3439">
        <f t="shared" ca="1" si="53"/>
        <v>0</v>
      </c>
      <c r="S3439">
        <f t="shared" ca="1" si="53"/>
        <v>1</v>
      </c>
    </row>
    <row r="3440" spans="1:19" ht="13.2">
      <c r="A3440" s="1" t="s">
        <v>13544</v>
      </c>
      <c r="B3440" s="1">
        <v>21</v>
      </c>
      <c r="C3440" s="1" t="str">
        <f ca="1">IFERROR(__xludf.DUMMYFUNCTION("GOOGLETRANSLATE(D3440,""en"",""pt"")"),"Grande")</f>
        <v>Grande</v>
      </c>
      <c r="D3440" s="3">
        <v>44701</v>
      </c>
      <c r="E3440" s="1">
        <v>5</v>
      </c>
      <c r="F3440" s="2" t="str">
        <f ca="1">IFERROR(__xludf.DUMMYFUNCTION("GOOGLETRANSLATE(I3440,""en"",""pt"")"),"Sorvete")</f>
        <v>Sorvete</v>
      </c>
      <c r="G3440" s="1" t="s">
        <v>16295</v>
      </c>
      <c r="H3440" s="1" t="s">
        <v>9666</v>
      </c>
      <c r="I3440" s="1" t="str">
        <f ca="1">IFERROR(__xludf.DUMMYFUNCTION("GOOGLETRANSLATE(O3440,""en"",""pt"")"),"22")</f>
        <v>22</v>
      </c>
      <c r="J3440" s="1" t="str">
        <f ca="1">IFERROR(__xludf.DUMMYFUNCTION("GOOGLETRANSLATE(Q3440,""en"",""pt"")"),"Congeladas")</f>
        <v>Congeladas</v>
      </c>
      <c r="K3440" s="3">
        <v>44643</v>
      </c>
      <c r="L3440" s="3">
        <v>44665</v>
      </c>
      <c r="M3440" s="1">
        <v>39</v>
      </c>
      <c r="N3440" s="1" t="s">
        <v>3252</v>
      </c>
      <c r="O3440" s="1" t="s">
        <v>16296</v>
      </c>
      <c r="P3440" s="1">
        <v>391</v>
      </c>
      <c r="Q3440" s="1" t="s">
        <v>16297</v>
      </c>
      <c r="R3440">
        <f t="shared" ca="1" si="53"/>
        <v>0</v>
      </c>
      <c r="S3440">
        <f t="shared" ca="1" si="53"/>
        <v>1</v>
      </c>
    </row>
    <row r="3441" spans="1:19" ht="13.2">
      <c r="A3441" s="1" t="s">
        <v>16298</v>
      </c>
      <c r="B3441" s="1">
        <v>34</v>
      </c>
      <c r="C3441" s="1" t="str">
        <f ca="1">IFERROR(__xludf.DUMMYFUNCTION("GOOGLETRANSLATE(D3441,""en"",""pt"")"),"Grande")</f>
        <v>Grande</v>
      </c>
      <c r="D3441" s="3">
        <v>43872</v>
      </c>
      <c r="E3441" s="1">
        <v>10</v>
      </c>
      <c r="F3441" s="2" t="str">
        <f ca="1">IFERROR(__xludf.DUMMYFUNCTION("GOOGLETRANSLATE(I3441,""en"",""pt"")"),"ghee")</f>
        <v>ghee</v>
      </c>
      <c r="G3441" s="1" t="s">
        <v>16299</v>
      </c>
      <c r="H3441" s="1" t="s">
        <v>16300</v>
      </c>
      <c r="I3441" s="1" t="str">
        <f ca="1">IFERROR(__xludf.DUMMYFUNCTION("GOOGLETRANSLATE(O3441,""en"",""pt"")"),"80")</f>
        <v>80</v>
      </c>
      <c r="J3441" s="1" t="str">
        <f ca="1">IFERROR(__xludf.DUMMYFUNCTION("GOOGLETRANSLATE(Q3441,""en"",""pt"")"),"Ambiente")</f>
        <v>Ambiente</v>
      </c>
      <c r="K3441" s="3">
        <v>43860</v>
      </c>
      <c r="L3441" s="3">
        <v>43940</v>
      </c>
      <c r="M3441" s="1">
        <v>80</v>
      </c>
      <c r="N3441" s="1" t="s">
        <v>6366</v>
      </c>
      <c r="O3441" s="5">
        <v>1064105</v>
      </c>
      <c r="P3441" s="1">
        <v>16</v>
      </c>
      <c r="Q3441" s="1" t="s">
        <v>5575</v>
      </c>
      <c r="R3441">
        <f t="shared" ca="1" si="53"/>
        <v>1</v>
      </c>
      <c r="S3441">
        <f t="shared" ca="1" si="53"/>
        <v>0</v>
      </c>
    </row>
    <row r="3442" spans="1:19" ht="13.2">
      <c r="A3442" s="1" t="s">
        <v>16301</v>
      </c>
      <c r="B3442" s="1">
        <v>12</v>
      </c>
      <c r="C3442" s="1" t="str">
        <f ca="1">IFERROR(__xludf.DUMMYFUNCTION("GOOGLETRANSLATE(D3442,""en"",""pt"")"),"Médio")</f>
        <v>Médio</v>
      </c>
      <c r="D3442" s="3">
        <v>43483</v>
      </c>
      <c r="E3442" s="1">
        <v>9</v>
      </c>
      <c r="F3442" s="2" t="str">
        <f ca="1">IFERROR(__xludf.DUMMYFUNCTION("GOOGLETRANSLATE(I3442,""en"",""pt"")"),"Painel")</f>
        <v>Painel</v>
      </c>
      <c r="G3442" s="1" t="s">
        <v>16302</v>
      </c>
      <c r="H3442" s="1" t="s">
        <v>9111</v>
      </c>
      <c r="I3442" s="1" t="str">
        <f ca="1">IFERROR(__xludf.DUMMYFUNCTION("GOOGLETRANSLATE(O3442,""en"",""pt"")"),"13")</f>
        <v>13</v>
      </c>
      <c r="J3442" s="1" t="str">
        <f ca="1">IFERROR(__xludf.DUMMYFUNCTION("GOOGLETRANSLATE(Q3442,""en"",""pt"")"),"Refrigerado")</f>
        <v>Refrigerado</v>
      </c>
      <c r="K3442" s="3">
        <v>43438</v>
      </c>
      <c r="L3442" s="3">
        <v>43451</v>
      </c>
      <c r="M3442" s="1">
        <v>299</v>
      </c>
      <c r="N3442" s="1" t="s">
        <v>6210</v>
      </c>
      <c r="O3442" s="1" t="s">
        <v>16303</v>
      </c>
      <c r="P3442" s="1">
        <v>75</v>
      </c>
      <c r="Q3442" s="1" t="s">
        <v>16304</v>
      </c>
      <c r="R3442">
        <f t="shared" ca="1" si="53"/>
        <v>0</v>
      </c>
      <c r="S3442">
        <f t="shared" ca="1" si="53"/>
        <v>1</v>
      </c>
    </row>
    <row r="3443" spans="1:19" ht="13.2">
      <c r="A3443" s="1" t="s">
        <v>16305</v>
      </c>
      <c r="B3443" s="1">
        <v>16</v>
      </c>
      <c r="C3443" s="1" t="str">
        <f ca="1">IFERROR(__xludf.DUMMYFUNCTION("GOOGLETRANSLATE(D3443,""en"",""pt"")"),"Médio")</f>
        <v>Médio</v>
      </c>
      <c r="D3443" s="3">
        <v>44830</v>
      </c>
      <c r="E3443" s="1">
        <v>9</v>
      </c>
      <c r="F3443" s="2" t="str">
        <f ca="1">IFERROR(__xludf.DUMMYFUNCTION("GOOGLETRANSLATE(I3443,""en"",""pt"")"),"Painel")</f>
        <v>Painel</v>
      </c>
      <c r="G3443" s="1" t="s">
        <v>12203</v>
      </c>
      <c r="H3443" s="1" t="s">
        <v>13955</v>
      </c>
      <c r="I3443" s="1" t="str">
        <f ca="1">IFERROR(__xludf.DUMMYFUNCTION("GOOGLETRANSLATE(O3443,""en"",""pt"")"),"13")</f>
        <v>13</v>
      </c>
      <c r="J3443" s="1" t="str">
        <f ca="1">IFERROR(__xludf.DUMMYFUNCTION("GOOGLETRANSLATE(Q3443,""en"",""pt"")"),"Refrigerado")</f>
        <v>Refrigerado</v>
      </c>
      <c r="K3443" s="3">
        <v>44823</v>
      </c>
      <c r="L3443" s="3">
        <v>44836</v>
      </c>
      <c r="M3443" s="1">
        <v>295</v>
      </c>
      <c r="N3443" s="1" t="s">
        <v>15808</v>
      </c>
      <c r="O3443" s="1" t="s">
        <v>16306</v>
      </c>
      <c r="P3443" s="1">
        <v>574</v>
      </c>
      <c r="Q3443" s="1" t="s">
        <v>4859</v>
      </c>
      <c r="R3443">
        <f t="shared" ca="1" si="53"/>
        <v>1</v>
      </c>
      <c r="S3443">
        <f t="shared" ca="1" si="53"/>
        <v>0</v>
      </c>
    </row>
    <row r="3444" spans="1:19" ht="13.2">
      <c r="A3444" s="1" t="s">
        <v>14509</v>
      </c>
      <c r="B3444" s="1">
        <v>51</v>
      </c>
      <c r="C3444" s="1" t="str">
        <f ca="1">IFERROR(__xludf.DUMMYFUNCTION("GOOGLETRANSLATE(D3444,""en"",""pt"")"),"Médio")</f>
        <v>Médio</v>
      </c>
      <c r="D3444" s="3">
        <v>43718</v>
      </c>
      <c r="E3444" s="1">
        <v>6</v>
      </c>
      <c r="F3444" s="2" t="str">
        <f ca="1">IFERROR(__xludf.DUMMYFUNCTION("GOOGLETRANSLATE(I3444,""en"",""pt"")"),"Coalhada")</f>
        <v>Coalhada</v>
      </c>
      <c r="G3444" s="1" t="s">
        <v>16307</v>
      </c>
      <c r="H3444" s="1" t="s">
        <v>1492</v>
      </c>
      <c r="I3444" s="1" t="str">
        <f ca="1">IFERROR(__xludf.DUMMYFUNCTION("GOOGLETRANSLATE(O3444,""en"",""pt"")"),"7")</f>
        <v>7</v>
      </c>
      <c r="J3444" s="1" t="str">
        <f ca="1">IFERROR(__xludf.DUMMYFUNCTION("GOOGLETRANSLATE(Q3444,""en"",""pt"")"),"Refrigerado")</f>
        <v>Refrigerado</v>
      </c>
      <c r="K3444" s="3">
        <v>43708</v>
      </c>
      <c r="L3444" s="3">
        <v>43715</v>
      </c>
      <c r="M3444" s="1">
        <v>616</v>
      </c>
      <c r="N3444" s="1" t="s">
        <v>13996</v>
      </c>
      <c r="O3444" s="1" t="s">
        <v>16308</v>
      </c>
      <c r="P3444" s="1">
        <v>65</v>
      </c>
      <c r="Q3444" s="1" t="s">
        <v>16309</v>
      </c>
      <c r="R3444">
        <f t="shared" ca="1" si="53"/>
        <v>0</v>
      </c>
      <c r="S3444">
        <f t="shared" ca="1" si="53"/>
        <v>1</v>
      </c>
    </row>
    <row r="3445" spans="1:19" ht="13.2">
      <c r="A3445" s="1" t="s">
        <v>16310</v>
      </c>
      <c r="B3445" s="1">
        <v>13</v>
      </c>
      <c r="C3445" s="1" t="str">
        <f ca="1">IFERROR(__xludf.DUMMYFUNCTION("GOOGLETRANSLATE(D3445,""en"",""pt"")"),"Pequeno")</f>
        <v>Pequeno</v>
      </c>
      <c r="D3445" s="3">
        <v>44599</v>
      </c>
      <c r="E3445" s="1">
        <v>6</v>
      </c>
      <c r="F3445" s="2" t="str">
        <f ca="1">IFERROR(__xludf.DUMMYFUNCTION("GOOGLETRANSLATE(I3445,""en"",""pt"")"),"Coalhada")</f>
        <v>Coalhada</v>
      </c>
      <c r="G3445" s="1" t="s">
        <v>16311</v>
      </c>
      <c r="H3445" s="1" t="s">
        <v>16312</v>
      </c>
      <c r="I3445" s="1" t="str">
        <f ca="1">IFERROR(__xludf.DUMMYFUNCTION("GOOGLETRANSLATE(O3445,""en"",""pt"")"),"7")</f>
        <v>7</v>
      </c>
      <c r="J3445" s="1" t="str">
        <f ca="1">IFERROR(__xludf.DUMMYFUNCTION("GOOGLETRANSLATE(Q3445,""en"",""pt"")"),"Refrigerado")</f>
        <v>Refrigerado</v>
      </c>
      <c r="K3445" s="3">
        <v>44588</v>
      </c>
      <c r="L3445" s="3">
        <v>44595</v>
      </c>
      <c r="M3445" s="1">
        <v>552</v>
      </c>
      <c r="N3445" s="1" t="s">
        <v>16313</v>
      </c>
      <c r="O3445" s="1" t="s">
        <v>16314</v>
      </c>
      <c r="P3445" s="1">
        <v>304</v>
      </c>
      <c r="Q3445" s="1" t="s">
        <v>16315</v>
      </c>
      <c r="R3445">
        <f t="shared" ca="1" si="53"/>
        <v>0</v>
      </c>
      <c r="S3445">
        <f t="shared" ca="1" si="53"/>
        <v>0</v>
      </c>
    </row>
    <row r="3446" spans="1:19" ht="13.2">
      <c r="A3446" s="1" t="s">
        <v>16316</v>
      </c>
      <c r="B3446" s="1">
        <v>29</v>
      </c>
      <c r="C3446" s="1" t="str">
        <f ca="1">IFERROR(__xludf.DUMMYFUNCTION("GOOGLETRANSLATE(D3446,""en"",""pt"")"),"Pequeno")</f>
        <v>Pequeno</v>
      </c>
      <c r="D3446" s="3">
        <v>44151</v>
      </c>
      <c r="E3446" s="1">
        <v>7</v>
      </c>
      <c r="F3446" s="2" t="str">
        <f ca="1">IFERROR(__xludf.DUMMYFUNCTION("GOOGLETRANSLATE(I3446,""en"",""pt"")"),"Lassi")</f>
        <v>Lassi</v>
      </c>
      <c r="G3446" s="1" t="s">
        <v>16317</v>
      </c>
      <c r="H3446" s="1" t="s">
        <v>3568</v>
      </c>
      <c r="I3446" s="1" t="str">
        <f ca="1">IFERROR(__xludf.DUMMYFUNCTION("GOOGLETRANSLATE(O3446,""en"",""pt"")"),"18")</f>
        <v>18</v>
      </c>
      <c r="J3446" s="1" t="str">
        <f ca="1">IFERROR(__xludf.DUMMYFUNCTION("GOOGLETRANSLATE(Q3446,""en"",""pt"")"),"Refrigerado")</f>
        <v>Refrigerado</v>
      </c>
      <c r="K3446" s="3">
        <v>44124</v>
      </c>
      <c r="L3446" s="3">
        <v>44142</v>
      </c>
      <c r="M3446" s="1">
        <v>93</v>
      </c>
      <c r="N3446" s="1" t="s">
        <v>7694</v>
      </c>
      <c r="O3446" s="1" t="s">
        <v>16318</v>
      </c>
      <c r="P3446" s="1">
        <v>22</v>
      </c>
      <c r="Q3446" s="1" t="s">
        <v>4314</v>
      </c>
      <c r="R3446">
        <f t="shared" ca="1" si="53"/>
        <v>0</v>
      </c>
      <c r="S3446">
        <f t="shared" ca="1" si="53"/>
        <v>1</v>
      </c>
    </row>
    <row r="3447" spans="1:19" ht="13.2">
      <c r="A3447" s="1" t="s">
        <v>16320</v>
      </c>
      <c r="B3447" s="1">
        <v>52</v>
      </c>
      <c r="C3447" s="1" t="str">
        <f ca="1">IFERROR(__xludf.DUMMYFUNCTION("GOOGLETRANSLATE(D3447,""en"",""pt"")"),"Grande")</f>
        <v>Grande</v>
      </c>
      <c r="D3447" s="3">
        <v>43560</v>
      </c>
      <c r="E3447" s="1">
        <v>8</v>
      </c>
      <c r="F3447" s="2" t="str">
        <f ca="1">IFERROR(__xludf.DUMMYFUNCTION("GOOGLETRANSLATE(I3447,""en"",""pt"")"),"Soro de leite coalhado")</f>
        <v>Soro de leite coalhado</v>
      </c>
      <c r="G3447" s="1" t="s">
        <v>669</v>
      </c>
      <c r="H3447" s="1" t="s">
        <v>1359</v>
      </c>
      <c r="I3447" s="1" t="str">
        <f ca="1">IFERROR(__xludf.DUMMYFUNCTION("GOOGLETRANSLATE(O3447,""en"",""pt"")"),"7")</f>
        <v>7</v>
      </c>
      <c r="J3447" s="1" t="str">
        <f ca="1">IFERROR(__xludf.DUMMYFUNCTION("GOOGLETRANSLATE(Q3447,""en"",""pt"")"),"Refrigerado")</f>
        <v>Refrigerado</v>
      </c>
      <c r="K3447" s="3">
        <v>43500</v>
      </c>
      <c r="L3447" s="3">
        <v>43507</v>
      </c>
      <c r="M3447" s="1">
        <v>85</v>
      </c>
      <c r="N3447" s="1" t="s">
        <v>16321</v>
      </c>
      <c r="O3447" s="5">
        <v>2177698</v>
      </c>
      <c r="P3447" s="1">
        <v>20</v>
      </c>
      <c r="Q3447" s="1" t="s">
        <v>7399</v>
      </c>
      <c r="R3447">
        <f t="shared" ca="1" si="53"/>
        <v>0</v>
      </c>
      <c r="S3447">
        <f t="shared" ca="1" si="53"/>
        <v>1</v>
      </c>
    </row>
    <row r="3448" spans="1:19" ht="13.2">
      <c r="A3448" s="1" t="s">
        <v>16322</v>
      </c>
      <c r="B3448" s="1">
        <v>14</v>
      </c>
      <c r="C3448" s="1" t="str">
        <f ca="1">IFERROR(__xludf.DUMMYFUNCTION("GOOGLETRANSLATE(D3448,""en"",""pt"")"),"Grande")</f>
        <v>Grande</v>
      </c>
      <c r="D3448" s="3">
        <v>44523</v>
      </c>
      <c r="E3448" s="1">
        <v>1</v>
      </c>
      <c r="F3448" s="2" t="str">
        <f ca="1">IFERROR(__xludf.DUMMYFUNCTION("GOOGLETRANSLATE(I3448,""en"",""pt"")"),"Leite")</f>
        <v>Leite</v>
      </c>
      <c r="G3448" s="1" t="s">
        <v>16323</v>
      </c>
      <c r="H3448" s="1" t="s">
        <v>1829</v>
      </c>
      <c r="I3448" s="1" t="str">
        <f ca="1">IFERROR(__xludf.DUMMYFUNCTION("GOOGLETRANSLATE(O3448,""en"",""pt"")"),"2")</f>
        <v>2</v>
      </c>
      <c r="J3448" s="1" t="str">
        <f ca="1">IFERROR(__xludf.DUMMYFUNCTION("GOOGLETRANSLATE(Q3448,""en"",""pt"")"),"Pacote de polietileno")</f>
        <v>Pacote de polietileno</v>
      </c>
      <c r="K3448" s="3">
        <v>44470</v>
      </c>
      <c r="L3448" s="3">
        <v>44472</v>
      </c>
      <c r="M3448" s="1">
        <v>80</v>
      </c>
      <c r="N3448" s="6">
        <v>45410</v>
      </c>
      <c r="O3448" s="5">
        <v>125311</v>
      </c>
      <c r="P3448" s="1">
        <v>917</v>
      </c>
      <c r="Q3448" s="1" t="s">
        <v>16324</v>
      </c>
      <c r="R3448">
        <f t="shared" ca="1" si="53"/>
        <v>1</v>
      </c>
      <c r="S3448">
        <f t="shared" ca="1" si="53"/>
        <v>1</v>
      </c>
    </row>
    <row r="3449" spans="1:19" ht="13.2">
      <c r="A3449" s="1" t="s">
        <v>16325</v>
      </c>
      <c r="B3449" s="1">
        <v>97</v>
      </c>
      <c r="C3449" s="1" t="str">
        <f ca="1">IFERROR(__xludf.DUMMYFUNCTION("GOOGLETRANSLATE(D3449,""en"",""pt"")"),"Grande")</f>
        <v>Grande</v>
      </c>
      <c r="D3449" s="3">
        <v>43905</v>
      </c>
      <c r="E3449" s="1">
        <v>1</v>
      </c>
      <c r="F3449" s="2" t="str">
        <f ca="1">IFERROR(__xludf.DUMMYFUNCTION("GOOGLETRANSLATE(I3449,""en"",""pt"")"),"Leite")</f>
        <v>Leite</v>
      </c>
      <c r="G3449" s="1" t="s">
        <v>16326</v>
      </c>
      <c r="H3449" s="4">
        <v>45374</v>
      </c>
      <c r="I3449" s="1" t="str">
        <f ca="1">IFERROR(__xludf.DUMMYFUNCTION("GOOGLETRANSLATE(O3449,""en"",""pt"")"),"2")</f>
        <v>2</v>
      </c>
      <c r="J3449" s="1" t="str">
        <f ca="1">IFERROR(__xludf.DUMMYFUNCTION("GOOGLETRANSLATE(Q3449,""en"",""pt"")"),"Pacote de polietileno")</f>
        <v>Pacote de polietileno</v>
      </c>
      <c r="K3449" s="3">
        <v>43888</v>
      </c>
      <c r="L3449" s="3">
        <v>43890</v>
      </c>
      <c r="M3449" s="1">
        <v>188</v>
      </c>
      <c r="N3449" s="6">
        <v>45379</v>
      </c>
      <c r="O3449" s="1" t="s">
        <v>16327</v>
      </c>
      <c r="P3449" s="1">
        <v>218</v>
      </c>
      <c r="Q3449" s="1" t="s">
        <v>11916</v>
      </c>
      <c r="R3449">
        <f t="shared" ca="1" si="53"/>
        <v>1</v>
      </c>
      <c r="S3449">
        <f t="shared" ca="1" si="53"/>
        <v>0</v>
      </c>
    </row>
    <row r="3450" spans="1:19" ht="13.2">
      <c r="A3450" s="1" t="s">
        <v>16328</v>
      </c>
      <c r="B3450" s="1">
        <v>67</v>
      </c>
      <c r="C3450" s="1" t="str">
        <f ca="1">IFERROR(__xludf.DUMMYFUNCTION("GOOGLETRANSLATE(D3450,""en"",""pt"")"),"Pequeno")</f>
        <v>Pequeno</v>
      </c>
      <c r="D3450" s="3">
        <v>44626</v>
      </c>
      <c r="E3450" s="1">
        <v>9</v>
      </c>
      <c r="F3450" s="2" t="str">
        <f ca="1">IFERROR(__xludf.DUMMYFUNCTION("GOOGLETRANSLATE(I3450,""en"",""pt"")"),"Painel")</f>
        <v>Painel</v>
      </c>
      <c r="G3450" s="1" t="s">
        <v>16329</v>
      </c>
      <c r="H3450" s="1" t="s">
        <v>9737</v>
      </c>
      <c r="I3450" s="1" t="str">
        <f ca="1">IFERROR(__xludf.DUMMYFUNCTION("GOOGLETRANSLATE(O3450,""en"",""pt"")"),"9")</f>
        <v>9</v>
      </c>
      <c r="J3450" s="1" t="str">
        <f ca="1">IFERROR(__xludf.DUMMYFUNCTION("GOOGLETRANSLATE(Q3450,""en"",""pt"")"),"Refrigerado")</f>
        <v>Refrigerado</v>
      </c>
      <c r="K3450" s="3">
        <v>44602</v>
      </c>
      <c r="L3450" s="3">
        <v>44611</v>
      </c>
      <c r="M3450" s="1">
        <v>9</v>
      </c>
      <c r="N3450" s="1" t="s">
        <v>12443</v>
      </c>
      <c r="O3450" s="1" t="s">
        <v>16330</v>
      </c>
      <c r="P3450" s="1">
        <v>917</v>
      </c>
      <c r="Q3450" s="1" t="s">
        <v>16331</v>
      </c>
      <c r="R3450">
        <f t="shared" ca="1" si="53"/>
        <v>0</v>
      </c>
      <c r="S3450">
        <f t="shared" ca="1" si="53"/>
        <v>1</v>
      </c>
    </row>
    <row r="3451" spans="1:19" ht="13.2">
      <c r="A3451" s="1" t="s">
        <v>16332</v>
      </c>
      <c r="B3451" s="1">
        <v>24</v>
      </c>
      <c r="C3451" s="1" t="str">
        <f ca="1">IFERROR(__xludf.DUMMYFUNCTION("GOOGLETRANSLATE(D3451,""en"",""pt"")"),"Grande")</f>
        <v>Grande</v>
      </c>
      <c r="D3451" s="3">
        <v>44054</v>
      </c>
      <c r="E3451" s="1">
        <v>2</v>
      </c>
      <c r="F3451" s="2" t="str">
        <f ca="1">IFERROR(__xludf.DUMMYFUNCTION("GOOGLETRANSLATE(I3451,""en"",""pt"")"),"Manteiga")</f>
        <v>Manteiga</v>
      </c>
      <c r="G3451" s="1" t="s">
        <v>16333</v>
      </c>
      <c r="H3451" s="1" t="s">
        <v>1571</v>
      </c>
      <c r="I3451" s="1" t="str">
        <f ca="1">IFERROR(__xludf.DUMMYFUNCTION("GOOGLETRANSLATE(O3451,""en"",""pt"")"),"37")</f>
        <v>37</v>
      </c>
      <c r="J3451" s="1" t="str">
        <f ca="1">IFERROR(__xludf.DUMMYFUNCTION("GOOGLETRANSLATE(Q3451,""en"",""pt"")"),"Refrigerado")</f>
        <v>Refrigerado</v>
      </c>
      <c r="K3451" s="3">
        <v>44016</v>
      </c>
      <c r="L3451" s="3">
        <v>44053</v>
      </c>
      <c r="M3451" s="1">
        <v>158</v>
      </c>
      <c r="N3451" s="1" t="s">
        <v>1762</v>
      </c>
      <c r="O3451" s="1" t="s">
        <v>16334</v>
      </c>
      <c r="P3451" s="1">
        <v>357</v>
      </c>
      <c r="Q3451" s="1" t="s">
        <v>16335</v>
      </c>
      <c r="R3451">
        <f t="shared" ca="1" si="53"/>
        <v>0</v>
      </c>
      <c r="S3451">
        <f t="shared" ca="1" si="53"/>
        <v>0</v>
      </c>
    </row>
    <row r="3452" spans="1:19" ht="13.2">
      <c r="A3452" s="1" t="s">
        <v>16336</v>
      </c>
      <c r="B3452" s="1">
        <v>31</v>
      </c>
      <c r="C3452" s="1" t="str">
        <f ca="1">IFERROR(__xludf.DUMMYFUNCTION("GOOGLETRANSLATE(D3452,""en"",""pt"")"),"Pequeno")</f>
        <v>Pequeno</v>
      </c>
      <c r="D3452" s="3">
        <v>44425</v>
      </c>
      <c r="E3452" s="1">
        <v>6</v>
      </c>
      <c r="F3452" s="2" t="str">
        <f ca="1">IFERROR(__xludf.DUMMYFUNCTION("GOOGLETRANSLATE(I3452,""en"",""pt"")"),"Coalhada")</f>
        <v>Coalhada</v>
      </c>
      <c r="G3452" s="1" t="s">
        <v>16337</v>
      </c>
      <c r="H3452" s="1" t="s">
        <v>2105</v>
      </c>
      <c r="I3452" s="1" t="str">
        <f ca="1">IFERROR(__xludf.DUMMYFUNCTION("GOOGLETRANSLATE(O3452,""en"",""pt"")"),"6")</f>
        <v>6</v>
      </c>
      <c r="J3452" s="1" t="str">
        <f ca="1">IFERROR(__xludf.DUMMYFUNCTION("GOOGLETRANSLATE(Q3452,""en"",""pt"")"),"Refrigerado")</f>
        <v>Refrigerado</v>
      </c>
      <c r="K3452" s="3">
        <v>44377</v>
      </c>
      <c r="L3452" s="3">
        <v>44383</v>
      </c>
      <c r="M3452" s="1">
        <v>88</v>
      </c>
      <c r="N3452" s="1" t="s">
        <v>12618</v>
      </c>
      <c r="O3452" s="1" t="s">
        <v>16338</v>
      </c>
      <c r="P3452" s="1">
        <v>749</v>
      </c>
      <c r="Q3452" s="1" t="s">
        <v>16339</v>
      </c>
      <c r="R3452">
        <f t="shared" ca="1" si="53"/>
        <v>0</v>
      </c>
      <c r="S3452">
        <f t="shared" ca="1" si="53"/>
        <v>0</v>
      </c>
    </row>
    <row r="3453" spans="1:19" ht="13.2">
      <c r="A3453" s="1" t="s">
        <v>16340</v>
      </c>
      <c r="B3453" s="1">
        <v>22</v>
      </c>
      <c r="C3453" s="1" t="str">
        <f ca="1">IFERROR(__xludf.DUMMYFUNCTION("GOOGLETRANSLATE(D3453,""en"",""pt"")"),"Pequeno")</f>
        <v>Pequeno</v>
      </c>
      <c r="D3453" s="3">
        <v>44146</v>
      </c>
      <c r="E3453" s="1">
        <v>6</v>
      </c>
      <c r="F3453" s="2" t="str">
        <f ca="1">IFERROR(__xludf.DUMMYFUNCTION("GOOGLETRANSLATE(I3453,""en"",""pt"")"),"Coalhada")</f>
        <v>Coalhada</v>
      </c>
      <c r="G3453" s="1" t="s">
        <v>16341</v>
      </c>
      <c r="H3453" s="1" t="s">
        <v>16342</v>
      </c>
      <c r="I3453" s="1" t="str">
        <f ca="1">IFERROR(__xludf.DUMMYFUNCTION("GOOGLETRANSLATE(O3453,""en"",""pt"")"),"5")</f>
        <v>5</v>
      </c>
      <c r="J3453" s="1" t="str">
        <f ca="1">IFERROR(__xludf.DUMMYFUNCTION("GOOGLETRANSLATE(Q3453,""en"",""pt"")"),"Refrigerado")</f>
        <v>Refrigerado</v>
      </c>
      <c r="K3453" s="3">
        <v>44124</v>
      </c>
      <c r="L3453" s="3">
        <v>44129</v>
      </c>
      <c r="M3453" s="1">
        <v>131</v>
      </c>
      <c r="N3453" s="1" t="s">
        <v>14517</v>
      </c>
      <c r="O3453" s="5">
        <v>1899294</v>
      </c>
      <c r="P3453" s="1">
        <v>816</v>
      </c>
      <c r="Q3453" s="1" t="s">
        <v>7923</v>
      </c>
      <c r="R3453">
        <f t="shared" ca="1" si="53"/>
        <v>0</v>
      </c>
      <c r="S3453">
        <f t="shared" ca="1" si="53"/>
        <v>0</v>
      </c>
    </row>
    <row r="3454" spans="1:19" ht="13.2">
      <c r="A3454" s="1" t="s">
        <v>16343</v>
      </c>
      <c r="B3454" s="1">
        <v>98</v>
      </c>
      <c r="C3454" s="1" t="str">
        <f ca="1">IFERROR(__xludf.DUMMYFUNCTION("GOOGLETRANSLATE(D3454,""en"",""pt"")"),"Médio")</f>
        <v>Médio</v>
      </c>
      <c r="D3454" s="3">
        <v>44448</v>
      </c>
      <c r="E3454" s="1">
        <v>8</v>
      </c>
      <c r="F3454" s="2" t="str">
        <f ca="1">IFERROR(__xludf.DUMMYFUNCTION("GOOGLETRANSLATE(I3454,""en"",""pt"")"),"Soro de leite coalhado")</f>
        <v>Soro de leite coalhado</v>
      </c>
      <c r="G3454" s="1" t="s">
        <v>16344</v>
      </c>
      <c r="H3454" s="1" t="s">
        <v>10476</v>
      </c>
      <c r="I3454" s="1" t="str">
        <f ca="1">IFERROR(__xludf.DUMMYFUNCTION("GOOGLETRANSLATE(O3454,""en"",""pt"")"),"13")</f>
        <v>13</v>
      </c>
      <c r="J3454" s="1" t="str">
        <f ca="1">IFERROR(__xludf.DUMMYFUNCTION("GOOGLETRANSLATE(Q3454,""en"",""pt"")"),"Refrigerado")</f>
        <v>Refrigerado</v>
      </c>
      <c r="K3454" s="3">
        <v>44406</v>
      </c>
      <c r="L3454" s="3">
        <v>44419</v>
      </c>
      <c r="M3454" s="1">
        <v>130</v>
      </c>
      <c r="N3454" s="1" t="s">
        <v>5032</v>
      </c>
      <c r="O3454" s="1" t="s">
        <v>16345</v>
      </c>
      <c r="P3454" s="1">
        <v>497</v>
      </c>
      <c r="Q3454" s="1" t="s">
        <v>15105</v>
      </c>
      <c r="R3454">
        <f t="shared" ca="1" si="53"/>
        <v>1</v>
      </c>
      <c r="S3454">
        <f t="shared" ca="1" si="53"/>
        <v>0</v>
      </c>
    </row>
    <row r="3455" spans="1:19" ht="13.2">
      <c r="A3455" s="1" t="s">
        <v>16346</v>
      </c>
      <c r="B3455" s="1">
        <v>45</v>
      </c>
      <c r="C3455" s="1" t="str">
        <f ca="1">IFERROR(__xludf.DUMMYFUNCTION("GOOGLETRANSLATE(D3455,""en"",""pt"")"),"Pequeno")</f>
        <v>Pequeno</v>
      </c>
      <c r="D3455" s="3">
        <v>44243</v>
      </c>
      <c r="E3455" s="1">
        <v>6</v>
      </c>
      <c r="F3455" s="2" t="str">
        <f ca="1">IFERROR(__xludf.DUMMYFUNCTION("GOOGLETRANSLATE(I3455,""en"",""pt"")"),"Coalhada")</f>
        <v>Coalhada</v>
      </c>
      <c r="G3455" s="1" t="s">
        <v>16347</v>
      </c>
      <c r="H3455" s="1" t="s">
        <v>9905</v>
      </c>
      <c r="I3455" s="1" t="str">
        <f ca="1">IFERROR(__xludf.DUMMYFUNCTION("GOOGLETRANSLATE(O3455,""en"",""pt"")"),"7")</f>
        <v>7</v>
      </c>
      <c r="J3455" s="1" t="str">
        <f ca="1">IFERROR(__xludf.DUMMYFUNCTION("GOOGLETRANSLATE(Q3455,""en"",""pt"")"),"Refrigerado")</f>
        <v>Refrigerado</v>
      </c>
      <c r="K3455" s="3">
        <v>44204</v>
      </c>
      <c r="L3455" s="3">
        <v>44211</v>
      </c>
      <c r="M3455" s="1">
        <v>522</v>
      </c>
      <c r="N3455" s="1" t="s">
        <v>5294</v>
      </c>
      <c r="O3455" s="1" t="s">
        <v>16348</v>
      </c>
      <c r="P3455" s="1">
        <v>349</v>
      </c>
      <c r="Q3455" s="1" t="s">
        <v>16349</v>
      </c>
      <c r="R3455">
        <f t="shared" ca="1" si="53"/>
        <v>1</v>
      </c>
      <c r="S3455">
        <f t="shared" ca="1" si="53"/>
        <v>1</v>
      </c>
    </row>
    <row r="3456" spans="1:19" ht="13.2">
      <c r="A3456" s="1" t="s">
        <v>16350</v>
      </c>
      <c r="B3456" s="1">
        <v>99</v>
      </c>
      <c r="C3456" s="1" t="str">
        <f ca="1">IFERROR(__xludf.DUMMYFUNCTION("GOOGLETRANSLATE(D3456,""en"",""pt"")"),"Pequeno")</f>
        <v>Pequeno</v>
      </c>
      <c r="D3456" s="3">
        <v>44109</v>
      </c>
      <c r="E3456" s="1">
        <v>2</v>
      </c>
      <c r="F3456" s="2" t="str">
        <f ca="1">IFERROR(__xludf.DUMMYFUNCTION("GOOGLETRANSLATE(I3456,""en"",""pt"")"),"Manteiga")</f>
        <v>Manteiga</v>
      </c>
      <c r="G3456" s="1" t="s">
        <v>10915</v>
      </c>
      <c r="H3456" s="1" t="s">
        <v>1741</v>
      </c>
      <c r="I3456" s="1" t="str">
        <f ca="1">IFERROR(__xludf.DUMMYFUNCTION("GOOGLETRANSLATE(O3456,""en"",""pt"")"),"31")</f>
        <v>31</v>
      </c>
      <c r="J3456" s="1" t="str">
        <f ca="1">IFERROR(__xludf.DUMMYFUNCTION("GOOGLETRANSLATE(Q3456,""en"",""pt"")"),"Congeladas")</f>
        <v>Congeladas</v>
      </c>
      <c r="K3456" s="3">
        <v>44096</v>
      </c>
      <c r="L3456" s="3">
        <v>44127</v>
      </c>
      <c r="M3456" s="1">
        <v>676</v>
      </c>
      <c r="N3456" s="1" t="s">
        <v>16351</v>
      </c>
      <c r="O3456" s="1" t="s">
        <v>16352</v>
      </c>
      <c r="P3456" s="1">
        <v>53</v>
      </c>
      <c r="Q3456" s="1" t="s">
        <v>14672</v>
      </c>
      <c r="R3456">
        <f t="shared" ca="1" si="53"/>
        <v>1</v>
      </c>
      <c r="S3456">
        <f t="shared" ca="1" si="53"/>
        <v>0</v>
      </c>
    </row>
    <row r="3457" spans="1:19" ht="13.2">
      <c r="A3457" s="1" t="s">
        <v>16353</v>
      </c>
      <c r="B3457" s="1">
        <v>44</v>
      </c>
      <c r="C3457" s="1" t="str">
        <f ca="1">IFERROR(__xludf.DUMMYFUNCTION("GOOGLETRANSLATE(D3457,""en"",""pt"")"),"Médio")</f>
        <v>Médio</v>
      </c>
      <c r="D3457" s="3">
        <v>44504</v>
      </c>
      <c r="E3457" s="1">
        <v>7</v>
      </c>
      <c r="F3457" s="2" t="str">
        <f ca="1">IFERROR(__xludf.DUMMYFUNCTION("GOOGLETRANSLATE(I3457,""en"",""pt"")"),"Lassi")</f>
        <v>Lassi</v>
      </c>
      <c r="G3457" s="1" t="s">
        <v>16354</v>
      </c>
      <c r="H3457" s="1" t="s">
        <v>16355</v>
      </c>
      <c r="I3457" s="1" t="str">
        <f ca="1">IFERROR(__xludf.DUMMYFUNCTION("GOOGLETRANSLATE(O3457,""en"",""pt"")"),"16")</f>
        <v>16</v>
      </c>
      <c r="J3457" s="1" t="str">
        <f ca="1">IFERROR(__xludf.DUMMYFUNCTION("GOOGLETRANSLATE(Q3457,""en"",""pt"")"),"Refrigerado")</f>
        <v>Refrigerado</v>
      </c>
      <c r="K3457" s="3">
        <v>44490</v>
      </c>
      <c r="L3457" s="3">
        <v>44506</v>
      </c>
      <c r="M3457" s="1">
        <v>561</v>
      </c>
      <c r="N3457" s="1" t="s">
        <v>3970</v>
      </c>
      <c r="O3457" s="1" t="s">
        <v>16356</v>
      </c>
      <c r="P3457" s="1">
        <v>87</v>
      </c>
      <c r="Q3457" s="1" t="s">
        <v>718</v>
      </c>
      <c r="R3457">
        <f t="shared" ca="1" si="53"/>
        <v>0</v>
      </c>
      <c r="S3457">
        <f t="shared" ca="1" si="53"/>
        <v>1</v>
      </c>
    </row>
    <row r="3458" spans="1:19" ht="13.2">
      <c r="A3458" s="1" t="s">
        <v>16357</v>
      </c>
      <c r="B3458" s="1">
        <v>60</v>
      </c>
      <c r="C3458" s="1" t="str">
        <f ca="1">IFERROR(__xludf.DUMMYFUNCTION("GOOGLETRANSLATE(D3458,""en"",""pt"")"),"Médio")</f>
        <v>Médio</v>
      </c>
      <c r="D3458" s="3">
        <v>44152</v>
      </c>
      <c r="E3458" s="1">
        <v>3</v>
      </c>
      <c r="F3458" s="2" t="str">
        <f ca="1">IFERROR(__xludf.DUMMYFUNCTION("GOOGLETRANSLATE(I3458,""en"",""pt"")"),"Queijo")</f>
        <v>Queijo</v>
      </c>
      <c r="G3458" s="1" t="s">
        <v>16358</v>
      </c>
      <c r="H3458" s="1" t="s">
        <v>517</v>
      </c>
      <c r="I3458" s="1" t="str">
        <f ca="1">IFERROR(__xludf.DUMMYFUNCTION("GOOGLETRANSLATE(O3458,""en"",""pt"")"),"80")</f>
        <v>80</v>
      </c>
      <c r="J3458" s="1" t="str">
        <f ca="1">IFERROR(__xludf.DUMMYFUNCTION("GOOGLETRANSLATE(Q3458,""en"",""pt"")"),"Congeladas")</f>
        <v>Congeladas</v>
      </c>
      <c r="K3458" s="3">
        <v>44116</v>
      </c>
      <c r="L3458" s="3">
        <v>44196</v>
      </c>
      <c r="M3458" s="1">
        <v>70</v>
      </c>
      <c r="N3458" s="1" t="s">
        <v>16359</v>
      </c>
      <c r="O3458" s="5">
        <v>892685</v>
      </c>
      <c r="P3458" s="1">
        <v>260</v>
      </c>
      <c r="Q3458" s="1" t="s">
        <v>16360</v>
      </c>
      <c r="R3458">
        <f t="shared" ca="1" si="53"/>
        <v>1</v>
      </c>
      <c r="S3458">
        <f t="shared" ca="1" si="53"/>
        <v>1</v>
      </c>
    </row>
    <row r="3459" spans="1:19" ht="13.2">
      <c r="A3459" s="1" t="s">
        <v>16361</v>
      </c>
      <c r="B3459" s="1">
        <v>77</v>
      </c>
      <c r="C3459" s="1" t="str">
        <f ca="1">IFERROR(__xludf.DUMMYFUNCTION("GOOGLETRANSLATE(D3459,""en"",""pt"")"),"Grande")</f>
        <v>Grande</v>
      </c>
      <c r="D3459" s="3">
        <v>43739</v>
      </c>
      <c r="E3459" s="1">
        <v>2</v>
      </c>
      <c r="F3459" s="2" t="str">
        <f ca="1">IFERROR(__xludf.DUMMYFUNCTION("GOOGLETRANSLATE(I3459,""en"",""pt"")"),"Manteiga")</f>
        <v>Manteiga</v>
      </c>
      <c r="G3459" s="1" t="s">
        <v>16362</v>
      </c>
      <c r="H3459" s="1" t="s">
        <v>16363</v>
      </c>
      <c r="I3459" s="1" t="str">
        <f ca="1">IFERROR(__xludf.DUMMYFUNCTION("GOOGLETRANSLATE(O3459,""en"",""pt"")"),"26")</f>
        <v>26</v>
      </c>
      <c r="J3459" s="1" t="str">
        <f ca="1">IFERROR(__xludf.DUMMYFUNCTION("GOOGLETRANSLATE(Q3459,""en"",""pt"")"),"Congeladas")</f>
        <v>Congeladas</v>
      </c>
      <c r="K3459" s="3">
        <v>43697</v>
      </c>
      <c r="L3459" s="3">
        <v>43723</v>
      </c>
      <c r="M3459" s="1">
        <v>359</v>
      </c>
      <c r="N3459" s="1" t="s">
        <v>15201</v>
      </c>
      <c r="O3459" s="1" t="s">
        <v>16364</v>
      </c>
      <c r="P3459" s="1">
        <v>85</v>
      </c>
      <c r="Q3459" s="1" t="s">
        <v>15580</v>
      </c>
      <c r="R3459">
        <f t="shared" ref="R3459:S3522" ca="1" si="54">RANDBETWEEN(0,1)</f>
        <v>0</v>
      </c>
      <c r="S3459">
        <f t="shared" ca="1" si="54"/>
        <v>0</v>
      </c>
    </row>
    <row r="3460" spans="1:19" ht="13.2">
      <c r="A3460" s="1" t="s">
        <v>16365</v>
      </c>
      <c r="B3460" s="1">
        <v>72</v>
      </c>
      <c r="C3460" s="1" t="str">
        <f ca="1">IFERROR(__xludf.DUMMYFUNCTION("GOOGLETRANSLATE(D3460,""en"",""pt"")"),"Grande")</f>
        <v>Grande</v>
      </c>
      <c r="D3460" s="3">
        <v>43617</v>
      </c>
      <c r="E3460" s="1">
        <v>8</v>
      </c>
      <c r="F3460" s="2" t="str">
        <f ca="1">IFERROR(__xludf.DUMMYFUNCTION("GOOGLETRANSLATE(I3460,""en"",""pt"")"),"Soro de leite coalhado")</f>
        <v>Soro de leite coalhado</v>
      </c>
      <c r="G3460" s="1" t="s">
        <v>16366</v>
      </c>
      <c r="H3460" s="1" t="s">
        <v>2159</v>
      </c>
      <c r="I3460" s="1" t="str">
        <f ca="1">IFERROR(__xludf.DUMMYFUNCTION("GOOGLETRANSLATE(O3460,""en"",""pt"")"),"8")</f>
        <v>8</v>
      </c>
      <c r="J3460" s="1" t="str">
        <f ca="1">IFERROR(__xludf.DUMMYFUNCTION("GOOGLETRANSLATE(Q3460,""en"",""pt"")"),"Refrigerado")</f>
        <v>Refrigerado</v>
      </c>
      <c r="K3460" s="3">
        <v>43557</v>
      </c>
      <c r="L3460" s="3">
        <v>43565</v>
      </c>
      <c r="M3460" s="1">
        <v>85</v>
      </c>
      <c r="N3460" s="1" t="s">
        <v>5231</v>
      </c>
      <c r="O3460" s="1" t="s">
        <v>16367</v>
      </c>
      <c r="P3460" s="1">
        <v>822</v>
      </c>
      <c r="Q3460" s="1" t="s">
        <v>11997</v>
      </c>
      <c r="R3460">
        <f t="shared" ca="1" si="54"/>
        <v>0</v>
      </c>
      <c r="S3460">
        <f t="shared" ca="1" si="54"/>
        <v>0</v>
      </c>
    </row>
    <row r="3461" spans="1:19" ht="13.2">
      <c r="A3461" s="1" t="s">
        <v>16368</v>
      </c>
      <c r="B3461" s="1">
        <v>70</v>
      </c>
      <c r="C3461" s="1" t="str">
        <f ca="1">IFERROR(__xludf.DUMMYFUNCTION("GOOGLETRANSLATE(D3461,""en"",""pt"")"),"Pequeno")</f>
        <v>Pequeno</v>
      </c>
      <c r="D3461" s="3">
        <v>44070</v>
      </c>
      <c r="E3461" s="1">
        <v>9</v>
      </c>
      <c r="F3461" s="2" t="str">
        <f ca="1">IFERROR(__xludf.DUMMYFUNCTION("GOOGLETRANSLATE(I3461,""en"",""pt"")"),"Painel")</f>
        <v>Painel</v>
      </c>
      <c r="G3461" s="1" t="s">
        <v>16369</v>
      </c>
      <c r="H3461" s="1" t="s">
        <v>8879</v>
      </c>
      <c r="I3461" s="1" t="str">
        <f ca="1">IFERROR(__xludf.DUMMYFUNCTION("GOOGLETRANSLATE(O3461,""en"",""pt"")"),"8")</f>
        <v>8</v>
      </c>
      <c r="J3461" s="1" t="str">
        <f ca="1">IFERROR(__xludf.DUMMYFUNCTION("GOOGLETRANSLATE(Q3461,""en"",""pt"")"),"Refrigerado")</f>
        <v>Refrigerado</v>
      </c>
      <c r="K3461" s="3">
        <v>44053</v>
      </c>
      <c r="L3461" s="3">
        <v>44061</v>
      </c>
      <c r="M3461" s="1">
        <v>99</v>
      </c>
      <c r="N3461" s="1" t="s">
        <v>7</v>
      </c>
      <c r="O3461" s="1" t="s">
        <v>16370</v>
      </c>
      <c r="P3461" s="1">
        <v>36</v>
      </c>
      <c r="Q3461" s="1" t="s">
        <v>16371</v>
      </c>
      <c r="R3461">
        <f t="shared" ca="1" si="54"/>
        <v>0</v>
      </c>
      <c r="S3461">
        <f t="shared" ca="1" si="54"/>
        <v>1</v>
      </c>
    </row>
    <row r="3462" spans="1:19" ht="13.2">
      <c r="A3462" s="1" t="s">
        <v>16372</v>
      </c>
      <c r="B3462" s="1">
        <v>12</v>
      </c>
      <c r="C3462" s="1" t="str">
        <f ca="1">IFERROR(__xludf.DUMMYFUNCTION("GOOGLETRANSLATE(D3462,""en"",""pt"")"),"Grande")</f>
        <v>Grande</v>
      </c>
      <c r="D3462" s="3">
        <v>44582</v>
      </c>
      <c r="E3462" s="1">
        <v>4</v>
      </c>
      <c r="F3462" s="2" t="str">
        <f ca="1">IFERROR(__xludf.DUMMYFUNCTION("GOOGLETRANSLATE(I3462,""en"",""pt"")"),"Iogurte")</f>
        <v>Iogurte</v>
      </c>
      <c r="G3462" s="1" t="s">
        <v>16373</v>
      </c>
      <c r="H3462" s="1" t="s">
        <v>625</v>
      </c>
      <c r="I3462" s="1" t="str">
        <f ca="1">IFERROR(__xludf.DUMMYFUNCTION("GOOGLETRANSLATE(O3462,""en"",""pt"")"),"24")</f>
        <v>24</v>
      </c>
      <c r="J3462" s="1" t="str">
        <f ca="1">IFERROR(__xludf.DUMMYFUNCTION("GOOGLETRANSLATE(Q3462,""en"",""pt"")"),"Congeladas")</f>
        <v>Congeladas</v>
      </c>
      <c r="K3462" s="3">
        <v>44551</v>
      </c>
      <c r="L3462" s="3">
        <v>44575</v>
      </c>
      <c r="M3462" s="1">
        <v>226</v>
      </c>
      <c r="N3462" s="1" t="s">
        <v>9795</v>
      </c>
      <c r="O3462" s="1" t="s">
        <v>16374</v>
      </c>
      <c r="P3462" s="1">
        <v>124</v>
      </c>
      <c r="Q3462" s="1" t="s">
        <v>1169</v>
      </c>
      <c r="R3462">
        <f t="shared" ca="1" si="54"/>
        <v>1</v>
      </c>
      <c r="S3462">
        <f t="shared" ca="1" si="54"/>
        <v>1</v>
      </c>
    </row>
    <row r="3463" spans="1:19" ht="13.2">
      <c r="A3463" s="1" t="s">
        <v>16375</v>
      </c>
      <c r="B3463" s="1">
        <v>75</v>
      </c>
      <c r="C3463" s="1" t="str">
        <f ca="1">IFERROR(__xludf.DUMMYFUNCTION("GOOGLETRANSLATE(D3463,""en"",""pt"")"),"Grande")</f>
        <v>Grande</v>
      </c>
      <c r="D3463" s="3">
        <v>44146</v>
      </c>
      <c r="E3463" s="1">
        <v>3</v>
      </c>
      <c r="F3463" s="2" t="str">
        <f ca="1">IFERROR(__xludf.DUMMYFUNCTION("GOOGLETRANSLATE(I3463,""en"",""pt"")"),"Queijo")</f>
        <v>Queijo</v>
      </c>
      <c r="G3463" s="1" t="s">
        <v>11626</v>
      </c>
      <c r="H3463" s="1" t="s">
        <v>7971</v>
      </c>
      <c r="I3463" s="1" t="str">
        <f ca="1">IFERROR(__xludf.DUMMYFUNCTION("GOOGLETRANSLATE(O3463,""en"",""pt"")"),"51")</f>
        <v>51</v>
      </c>
      <c r="J3463" s="1" t="str">
        <f ca="1">IFERROR(__xludf.DUMMYFUNCTION("GOOGLETRANSLATE(Q3463,""en"",""pt"")"),"Congeladas")</f>
        <v>Congeladas</v>
      </c>
      <c r="K3463" s="3">
        <v>44108</v>
      </c>
      <c r="L3463" s="3">
        <v>44159</v>
      </c>
      <c r="M3463" s="1">
        <v>77</v>
      </c>
      <c r="N3463" s="1" t="s">
        <v>16376</v>
      </c>
      <c r="O3463" s="1" t="s">
        <v>16377</v>
      </c>
      <c r="P3463" s="1">
        <v>224</v>
      </c>
      <c r="Q3463" s="1" t="s">
        <v>15974</v>
      </c>
      <c r="R3463">
        <f t="shared" ca="1" si="54"/>
        <v>1</v>
      </c>
      <c r="S3463">
        <f t="shared" ca="1" si="54"/>
        <v>1</v>
      </c>
    </row>
    <row r="3464" spans="1:19" ht="13.2">
      <c r="A3464" s="1" t="s">
        <v>16378</v>
      </c>
      <c r="B3464" s="1">
        <v>91</v>
      </c>
      <c r="C3464" s="1" t="str">
        <f ca="1">IFERROR(__xludf.DUMMYFUNCTION("GOOGLETRANSLATE(D3464,""en"",""pt"")"),"Médio")</f>
        <v>Médio</v>
      </c>
      <c r="D3464" s="3">
        <v>43872</v>
      </c>
      <c r="E3464" s="1">
        <v>6</v>
      </c>
      <c r="F3464" s="2" t="str">
        <f ca="1">IFERROR(__xludf.DUMMYFUNCTION("GOOGLETRANSLATE(I3464,""en"",""pt"")"),"Coalhada")</f>
        <v>Coalhada</v>
      </c>
      <c r="G3464" s="1" t="s">
        <v>9001</v>
      </c>
      <c r="H3464" s="1" t="s">
        <v>5572</v>
      </c>
      <c r="I3464" s="1" t="str">
        <f ca="1">IFERROR(__xludf.DUMMYFUNCTION("GOOGLETRANSLATE(O3464,""en"",""pt"")"),"7")</f>
        <v>7</v>
      </c>
      <c r="J3464" s="1" t="str">
        <f ca="1">IFERROR(__xludf.DUMMYFUNCTION("GOOGLETRANSLATE(Q3464,""en"",""pt"")"),"Refrigerado")</f>
        <v>Refrigerado</v>
      </c>
      <c r="K3464" s="3">
        <v>43839</v>
      </c>
      <c r="L3464" s="3">
        <v>43846</v>
      </c>
      <c r="M3464" s="1">
        <v>624</v>
      </c>
      <c r="N3464" s="1" t="s">
        <v>14742</v>
      </c>
      <c r="O3464" s="1" t="s">
        <v>16379</v>
      </c>
      <c r="P3464" s="1">
        <v>97</v>
      </c>
      <c r="Q3464" s="1" t="s">
        <v>5631</v>
      </c>
      <c r="R3464">
        <f t="shared" ca="1" si="54"/>
        <v>1</v>
      </c>
      <c r="S3464">
        <f t="shared" ca="1" si="54"/>
        <v>0</v>
      </c>
    </row>
    <row r="3465" spans="1:19" ht="13.2">
      <c r="A3465" s="1" t="s">
        <v>16380</v>
      </c>
      <c r="B3465" s="1">
        <v>43</v>
      </c>
      <c r="C3465" s="1" t="str">
        <f ca="1">IFERROR(__xludf.DUMMYFUNCTION("GOOGLETRANSLATE(D3465,""en"",""pt"")"),"Grande")</f>
        <v>Grande</v>
      </c>
      <c r="D3465" s="3">
        <v>43931</v>
      </c>
      <c r="E3465" s="1">
        <v>8</v>
      </c>
      <c r="F3465" s="2" t="str">
        <f ca="1">IFERROR(__xludf.DUMMYFUNCTION("GOOGLETRANSLATE(I3465,""en"",""pt"")"),"Soro de leite coalhado")</f>
        <v>Soro de leite coalhado</v>
      </c>
      <c r="G3465" s="1" t="s">
        <v>16381</v>
      </c>
      <c r="H3465" s="1" t="s">
        <v>2105</v>
      </c>
      <c r="I3465" s="1" t="str">
        <f ca="1">IFERROR(__xludf.DUMMYFUNCTION("GOOGLETRANSLATE(O3465,""en"",""pt"")"),"14")</f>
        <v>14</v>
      </c>
      <c r="J3465" s="1" t="str">
        <f ca="1">IFERROR(__xludf.DUMMYFUNCTION("GOOGLETRANSLATE(Q3465,""en"",""pt"")"),"Refrigerado")</f>
        <v>Refrigerado</v>
      </c>
      <c r="K3465" s="3">
        <v>43883</v>
      </c>
      <c r="L3465" s="3">
        <v>43897</v>
      </c>
      <c r="M3465" s="1">
        <v>88</v>
      </c>
      <c r="N3465" s="1" t="s">
        <v>16382</v>
      </c>
      <c r="O3465" s="7">
        <v>1480907</v>
      </c>
      <c r="P3465" s="1">
        <v>647</v>
      </c>
      <c r="Q3465" s="1" t="s">
        <v>8738</v>
      </c>
      <c r="R3465">
        <f t="shared" ca="1" si="54"/>
        <v>0</v>
      </c>
      <c r="S3465">
        <f t="shared" ca="1" si="54"/>
        <v>1</v>
      </c>
    </row>
    <row r="3466" spans="1:19" ht="13.2">
      <c r="A3466" s="1" t="s">
        <v>16383</v>
      </c>
      <c r="B3466" s="1">
        <v>42</v>
      </c>
      <c r="C3466" s="1" t="str">
        <f ca="1">IFERROR(__xludf.DUMMYFUNCTION("GOOGLETRANSLATE(D3466,""en"",""pt"")"),"Grande")</f>
        <v>Grande</v>
      </c>
      <c r="D3466" s="3">
        <v>44909</v>
      </c>
      <c r="E3466" s="1">
        <v>1</v>
      </c>
      <c r="F3466" s="2" t="str">
        <f ca="1">IFERROR(__xludf.DUMMYFUNCTION("GOOGLETRANSLATE(I3466,""en"",""pt"")"),"Leite")</f>
        <v>Leite</v>
      </c>
      <c r="G3466" s="1" t="s">
        <v>16384</v>
      </c>
      <c r="H3466" s="1" t="s">
        <v>16385</v>
      </c>
      <c r="I3466" s="1" t="str">
        <f ca="1">IFERROR(__xludf.DUMMYFUNCTION("GOOGLETRANSLATE(O3466,""en"",""pt"")"),"22")</f>
        <v>22</v>
      </c>
      <c r="J3466" s="1" t="str">
        <f ca="1">IFERROR(__xludf.DUMMYFUNCTION("GOOGLETRANSLATE(Q3466,""en"",""pt"")"),"Pacote Tetra")</f>
        <v>Pacote Tetra</v>
      </c>
      <c r="K3466" s="3">
        <v>44862</v>
      </c>
      <c r="L3466" s="3">
        <v>44884</v>
      </c>
      <c r="M3466" s="1">
        <v>199</v>
      </c>
      <c r="N3466" s="1" t="s">
        <v>7761</v>
      </c>
      <c r="O3466" s="1" t="s">
        <v>16386</v>
      </c>
      <c r="P3466" s="1">
        <v>216</v>
      </c>
      <c r="Q3466" s="1" t="s">
        <v>16387</v>
      </c>
      <c r="R3466">
        <f t="shared" ca="1" si="54"/>
        <v>1</v>
      </c>
      <c r="S3466">
        <f t="shared" ca="1" si="54"/>
        <v>0</v>
      </c>
    </row>
    <row r="3467" spans="1:19" ht="13.2">
      <c r="A3467" s="1" t="s">
        <v>16388</v>
      </c>
      <c r="B3467" s="1">
        <v>89</v>
      </c>
      <c r="C3467" s="1" t="str">
        <f ca="1">IFERROR(__xludf.DUMMYFUNCTION("GOOGLETRANSLATE(D3467,""en"",""pt"")"),"Médio")</f>
        <v>Médio</v>
      </c>
      <c r="D3467" s="3">
        <v>43531</v>
      </c>
      <c r="E3467" s="1">
        <v>10</v>
      </c>
      <c r="F3467" s="2" t="str">
        <f ca="1">IFERROR(__xludf.DUMMYFUNCTION("GOOGLETRANSLATE(I3467,""en"",""pt"")"),"ghee")</f>
        <v>ghee</v>
      </c>
      <c r="G3467" s="1" t="s">
        <v>16389</v>
      </c>
      <c r="H3467" s="1" t="s">
        <v>5071</v>
      </c>
      <c r="I3467" s="1" t="str">
        <f ca="1">IFERROR(__xludf.DUMMYFUNCTION("GOOGLETRANSLATE(O3467,""en"",""pt"")"),"120")</f>
        <v>120</v>
      </c>
      <c r="J3467" s="1" t="str">
        <f ca="1">IFERROR(__xludf.DUMMYFUNCTION("GOOGLETRANSLATE(Q3467,""en"",""pt"")"),"Ambiente")</f>
        <v>Ambiente</v>
      </c>
      <c r="K3467" s="3">
        <v>43482</v>
      </c>
      <c r="L3467" s="3">
        <v>43602</v>
      </c>
      <c r="M3467" s="1">
        <v>637</v>
      </c>
      <c r="N3467" s="1" t="s">
        <v>6771</v>
      </c>
      <c r="O3467" s="1" t="s">
        <v>16390</v>
      </c>
      <c r="P3467" s="1">
        <v>153</v>
      </c>
      <c r="Q3467" s="1" t="s">
        <v>6144</v>
      </c>
      <c r="R3467">
        <f t="shared" ca="1" si="54"/>
        <v>0</v>
      </c>
      <c r="S3467">
        <f t="shared" ca="1" si="54"/>
        <v>0</v>
      </c>
    </row>
    <row r="3468" spans="1:19" ht="13.2">
      <c r="A3468" s="1" t="s">
        <v>16391</v>
      </c>
      <c r="B3468" s="1">
        <v>29</v>
      </c>
      <c r="C3468" s="1" t="str">
        <f ca="1">IFERROR(__xludf.DUMMYFUNCTION("GOOGLETRANSLATE(D3468,""en"",""pt"")"),"Grande")</f>
        <v>Grande</v>
      </c>
      <c r="D3468" s="3">
        <v>44448</v>
      </c>
      <c r="E3468" s="1">
        <v>2</v>
      </c>
      <c r="F3468" s="2" t="str">
        <f ca="1">IFERROR(__xludf.DUMMYFUNCTION("GOOGLETRANSLATE(I3468,""en"",""pt"")"),"Manteiga")</f>
        <v>Manteiga</v>
      </c>
      <c r="G3468" s="1" t="s">
        <v>16392</v>
      </c>
      <c r="H3468" s="1" t="s">
        <v>11481</v>
      </c>
      <c r="I3468" s="1" t="str">
        <f ca="1">IFERROR(__xludf.DUMMYFUNCTION("GOOGLETRANSLATE(O3468,""en"",""pt"")"),"39")</f>
        <v>39</v>
      </c>
      <c r="J3468" s="1" t="str">
        <f ca="1">IFERROR(__xludf.DUMMYFUNCTION("GOOGLETRANSLATE(Q3468,""en"",""pt"")"),"Congeladas")</f>
        <v>Congeladas</v>
      </c>
      <c r="K3468" s="3">
        <v>44445</v>
      </c>
      <c r="L3468" s="3">
        <v>44484</v>
      </c>
      <c r="M3468" s="1">
        <v>698</v>
      </c>
      <c r="N3468" s="1" t="s">
        <v>6092</v>
      </c>
      <c r="O3468" s="1" t="s">
        <v>16393</v>
      </c>
      <c r="P3468" s="1">
        <v>133</v>
      </c>
      <c r="Q3468" s="1" t="s">
        <v>4639</v>
      </c>
      <c r="R3468">
        <f t="shared" ca="1" si="54"/>
        <v>1</v>
      </c>
      <c r="S3468">
        <f t="shared" ca="1" si="54"/>
        <v>1</v>
      </c>
    </row>
    <row r="3469" spans="1:19" ht="13.2">
      <c r="A3469" s="1" t="s">
        <v>16394</v>
      </c>
      <c r="B3469" s="1">
        <v>99</v>
      </c>
      <c r="C3469" s="1" t="str">
        <f ca="1">IFERROR(__xludf.DUMMYFUNCTION("GOOGLETRANSLATE(D3469,""en"",""pt"")"),"Grande")</f>
        <v>Grande</v>
      </c>
      <c r="D3469" s="3">
        <v>44303</v>
      </c>
      <c r="E3469" s="1">
        <v>4</v>
      </c>
      <c r="F3469" s="2" t="str">
        <f ca="1">IFERROR(__xludf.DUMMYFUNCTION("GOOGLETRANSLATE(I3469,""en"",""pt"")"),"Iogurte")</f>
        <v>Iogurte</v>
      </c>
      <c r="G3469" s="1" t="s">
        <v>16395</v>
      </c>
      <c r="H3469" s="1" t="s">
        <v>2821</v>
      </c>
      <c r="I3469" s="1" t="str">
        <f ca="1">IFERROR(__xludf.DUMMYFUNCTION("GOOGLETRANSLATE(O3469,""en"",""pt"")"),"25")</f>
        <v>25</v>
      </c>
      <c r="J3469" s="1" t="str">
        <f ca="1">IFERROR(__xludf.DUMMYFUNCTION("GOOGLETRANSLATE(Q3469,""en"",""pt"")"),"Congeladas")</f>
        <v>Congeladas</v>
      </c>
      <c r="K3469" s="3">
        <v>44255</v>
      </c>
      <c r="L3469" s="3">
        <v>44280</v>
      </c>
      <c r="M3469" s="1">
        <v>131</v>
      </c>
      <c r="N3469" s="1" t="s">
        <v>1139</v>
      </c>
      <c r="O3469" s="1" t="s">
        <v>16396</v>
      </c>
      <c r="P3469" s="1">
        <v>211</v>
      </c>
      <c r="Q3469" s="1" t="s">
        <v>16397</v>
      </c>
      <c r="R3469">
        <f t="shared" ca="1" si="54"/>
        <v>0</v>
      </c>
      <c r="S3469">
        <f t="shared" ca="1" si="54"/>
        <v>0</v>
      </c>
    </row>
    <row r="3470" spans="1:19" ht="13.2">
      <c r="A3470" s="1" t="s">
        <v>16398</v>
      </c>
      <c r="B3470" s="1">
        <v>93</v>
      </c>
      <c r="C3470" s="1" t="str">
        <f ca="1">IFERROR(__xludf.DUMMYFUNCTION("GOOGLETRANSLATE(D3470,""en"",""pt"")"),"Grande")</f>
        <v>Grande</v>
      </c>
      <c r="D3470" s="3">
        <v>44099</v>
      </c>
      <c r="E3470" s="1">
        <v>2</v>
      </c>
      <c r="F3470" s="2" t="str">
        <f ca="1">IFERROR(__xludf.DUMMYFUNCTION("GOOGLETRANSLATE(I3470,""en"",""pt"")"),"Manteiga")</f>
        <v>Manteiga</v>
      </c>
      <c r="G3470" s="1" t="s">
        <v>16399</v>
      </c>
      <c r="H3470" s="1" t="s">
        <v>1091</v>
      </c>
      <c r="I3470" s="1" t="str">
        <f ca="1">IFERROR(__xludf.DUMMYFUNCTION("GOOGLETRANSLATE(O3470,""en"",""pt"")"),"40")</f>
        <v>40</v>
      </c>
      <c r="J3470" s="1" t="str">
        <f ca="1">IFERROR(__xludf.DUMMYFUNCTION("GOOGLETRANSLATE(Q3470,""en"",""pt"")"),"Refrigerado")</f>
        <v>Refrigerado</v>
      </c>
      <c r="K3470" s="3">
        <v>44088</v>
      </c>
      <c r="L3470" s="3">
        <v>44128</v>
      </c>
      <c r="M3470" s="1">
        <v>501</v>
      </c>
      <c r="N3470" s="1" t="s">
        <v>11693</v>
      </c>
      <c r="O3470" s="1" t="s">
        <v>16400</v>
      </c>
      <c r="P3470" s="1">
        <v>127</v>
      </c>
      <c r="Q3470" s="1" t="s">
        <v>16401</v>
      </c>
      <c r="R3470">
        <f t="shared" ca="1" si="54"/>
        <v>1</v>
      </c>
      <c r="S3470">
        <f t="shared" ca="1" si="54"/>
        <v>0</v>
      </c>
    </row>
    <row r="3471" spans="1:19" ht="13.2">
      <c r="A3471" s="1" t="s">
        <v>16402</v>
      </c>
      <c r="B3471" s="1">
        <v>73</v>
      </c>
      <c r="C3471" s="1" t="str">
        <f ca="1">IFERROR(__xludf.DUMMYFUNCTION("GOOGLETRANSLATE(D3471,""en"",""pt"")"),"Pequeno")</f>
        <v>Pequeno</v>
      </c>
      <c r="D3471" s="3">
        <v>44021</v>
      </c>
      <c r="E3471" s="1">
        <v>6</v>
      </c>
      <c r="F3471" s="2" t="str">
        <f ca="1">IFERROR(__xludf.DUMMYFUNCTION("GOOGLETRANSLATE(I3471,""en"",""pt"")"),"Coalhada")</f>
        <v>Coalhada</v>
      </c>
      <c r="G3471" s="1" t="s">
        <v>16403</v>
      </c>
      <c r="H3471" s="1" t="s">
        <v>7238</v>
      </c>
      <c r="I3471" s="1" t="str">
        <f ca="1">IFERROR(__xludf.DUMMYFUNCTION("GOOGLETRANSLATE(O3471,""en"",""pt"")"),"7")</f>
        <v>7</v>
      </c>
      <c r="J3471" s="1" t="str">
        <f ca="1">IFERROR(__xludf.DUMMYFUNCTION("GOOGLETRANSLATE(Q3471,""en"",""pt"")"),"Refrigerado")</f>
        <v>Refrigerado</v>
      </c>
      <c r="K3471" s="3">
        <v>43996</v>
      </c>
      <c r="L3471" s="3">
        <v>44003</v>
      </c>
      <c r="M3471" s="1">
        <v>274</v>
      </c>
      <c r="N3471" s="1" t="s">
        <v>10393</v>
      </c>
      <c r="O3471" s="1" t="s">
        <v>16404</v>
      </c>
      <c r="P3471" s="1">
        <v>56</v>
      </c>
      <c r="Q3471" s="1" t="s">
        <v>16405</v>
      </c>
      <c r="R3471">
        <f t="shared" ca="1" si="54"/>
        <v>0</v>
      </c>
      <c r="S3471">
        <f t="shared" ca="1" si="54"/>
        <v>1</v>
      </c>
    </row>
    <row r="3472" spans="1:19" ht="13.2">
      <c r="A3472" s="1" t="s">
        <v>12972</v>
      </c>
      <c r="B3472" s="1">
        <v>59</v>
      </c>
      <c r="C3472" s="1" t="str">
        <f ca="1">IFERROR(__xludf.DUMMYFUNCTION("GOOGLETRANSLATE(D3472,""en"",""pt"")"),"Médio")</f>
        <v>Médio</v>
      </c>
      <c r="D3472" s="3">
        <v>44271</v>
      </c>
      <c r="E3472" s="1">
        <v>9</v>
      </c>
      <c r="F3472" s="2" t="str">
        <f ca="1">IFERROR(__xludf.DUMMYFUNCTION("GOOGLETRANSLATE(I3472,""en"",""pt"")"),"Painel")</f>
        <v>Painel</v>
      </c>
      <c r="G3472" s="1" t="s">
        <v>2822</v>
      </c>
      <c r="H3472" s="1" t="s">
        <v>8076</v>
      </c>
      <c r="I3472" s="1" t="str">
        <f ca="1">IFERROR(__xludf.DUMMYFUNCTION("GOOGLETRANSLATE(O3472,""en"",""pt"")"),"10")</f>
        <v>10</v>
      </c>
      <c r="J3472" s="1" t="str">
        <f ca="1">IFERROR(__xludf.DUMMYFUNCTION("GOOGLETRANSLATE(Q3472,""en"",""pt"")"),"Refrigerado")</f>
        <v>Refrigerado</v>
      </c>
      <c r="K3472" s="3">
        <v>44248</v>
      </c>
      <c r="L3472" s="3">
        <v>44258</v>
      </c>
      <c r="M3472" s="1">
        <v>56</v>
      </c>
      <c r="N3472" s="1" t="s">
        <v>12728</v>
      </c>
      <c r="O3472" s="1" t="s">
        <v>16406</v>
      </c>
      <c r="P3472" s="1">
        <v>15</v>
      </c>
      <c r="Q3472" s="1" t="s">
        <v>7126</v>
      </c>
      <c r="R3472">
        <f t="shared" ca="1" si="54"/>
        <v>0</v>
      </c>
      <c r="S3472">
        <f t="shared" ca="1" si="54"/>
        <v>0</v>
      </c>
    </row>
    <row r="3473" spans="1:19" ht="13.2">
      <c r="A3473" s="1" t="s">
        <v>16407</v>
      </c>
      <c r="B3473" s="1">
        <v>47</v>
      </c>
      <c r="C3473" s="1" t="str">
        <f ca="1">IFERROR(__xludf.DUMMYFUNCTION("GOOGLETRANSLATE(D3473,""en"",""pt"")"),"Pequeno")</f>
        <v>Pequeno</v>
      </c>
      <c r="D3473" s="3">
        <v>44909</v>
      </c>
      <c r="E3473" s="1">
        <v>3</v>
      </c>
      <c r="F3473" s="2" t="str">
        <f ca="1">IFERROR(__xludf.DUMMYFUNCTION("GOOGLETRANSLATE(I3473,""en"",""pt"")"),"Queijo")</f>
        <v>Queijo</v>
      </c>
      <c r="G3473" s="1" t="s">
        <v>16408</v>
      </c>
      <c r="H3473" s="4">
        <v>45393</v>
      </c>
      <c r="I3473" s="1" t="str">
        <f ca="1">IFERROR(__xludf.DUMMYFUNCTION("GOOGLETRANSLATE(O3473,""en"",""pt"")"),"89")</f>
        <v>89</v>
      </c>
      <c r="J3473" s="1" t="str">
        <f ca="1">IFERROR(__xludf.DUMMYFUNCTION("GOOGLETRANSLATE(Q3473,""en"",""pt"")"),"Refrigerado")</f>
        <v>Refrigerado</v>
      </c>
      <c r="K3473" s="3">
        <v>44893</v>
      </c>
      <c r="L3473" s="3">
        <v>44982</v>
      </c>
      <c r="M3473" s="1">
        <v>91</v>
      </c>
      <c r="N3473" s="1" t="s">
        <v>16409</v>
      </c>
      <c r="O3473" s="1" t="s">
        <v>16410</v>
      </c>
      <c r="P3473" s="1">
        <v>156</v>
      </c>
      <c r="Q3473" s="1" t="s">
        <v>1338</v>
      </c>
      <c r="R3473">
        <f t="shared" ca="1" si="54"/>
        <v>1</v>
      </c>
      <c r="S3473">
        <f t="shared" ca="1" si="54"/>
        <v>1</v>
      </c>
    </row>
    <row r="3474" spans="1:19" ht="13.2">
      <c r="A3474" s="1" t="s">
        <v>3169</v>
      </c>
      <c r="B3474" s="1">
        <v>39</v>
      </c>
      <c r="C3474" s="1" t="str">
        <f ca="1">IFERROR(__xludf.DUMMYFUNCTION("GOOGLETRANSLATE(D3474,""en"",""pt"")"),"Médio")</f>
        <v>Médio</v>
      </c>
      <c r="D3474" s="3">
        <v>44537</v>
      </c>
      <c r="E3474" s="1">
        <v>9</v>
      </c>
      <c r="F3474" s="2" t="str">
        <f ca="1">IFERROR(__xludf.DUMMYFUNCTION("GOOGLETRANSLATE(I3474,""en"",""pt"")"),"Painel")</f>
        <v>Painel</v>
      </c>
      <c r="G3474" s="1" t="s">
        <v>16411</v>
      </c>
      <c r="H3474" s="1" t="s">
        <v>16299</v>
      </c>
      <c r="I3474" s="1" t="str">
        <f ca="1">IFERROR(__xludf.DUMMYFUNCTION("GOOGLETRANSLATE(O3474,""en"",""pt"")"),"8")</f>
        <v>8</v>
      </c>
      <c r="J3474" s="1" t="str">
        <f ca="1">IFERROR(__xludf.DUMMYFUNCTION("GOOGLETRANSLATE(Q3474,""en"",""pt"")"),"Refrigerado")</f>
        <v>Refrigerado</v>
      </c>
      <c r="K3474" s="3">
        <v>44481</v>
      </c>
      <c r="L3474" s="3">
        <v>44489</v>
      </c>
      <c r="M3474" s="1">
        <v>50</v>
      </c>
      <c r="N3474" s="1" t="s">
        <v>16412</v>
      </c>
      <c r="O3474" s="5">
        <v>1067361</v>
      </c>
      <c r="P3474" s="1">
        <v>411</v>
      </c>
      <c r="Q3474" s="1" t="s">
        <v>13101</v>
      </c>
      <c r="R3474">
        <f t="shared" ca="1" si="54"/>
        <v>0</v>
      </c>
      <c r="S3474">
        <f t="shared" ca="1" si="54"/>
        <v>1</v>
      </c>
    </row>
    <row r="3475" spans="1:19" ht="13.2">
      <c r="A3475" s="1" t="s">
        <v>16413</v>
      </c>
      <c r="B3475" s="1">
        <v>42</v>
      </c>
      <c r="C3475" s="1" t="str">
        <f ca="1">IFERROR(__xludf.DUMMYFUNCTION("GOOGLETRANSLATE(D3475,""en"",""pt"")"),"Grande")</f>
        <v>Grande</v>
      </c>
      <c r="D3475" s="3">
        <v>44841</v>
      </c>
      <c r="E3475" s="1">
        <v>2</v>
      </c>
      <c r="F3475" s="2" t="str">
        <f ca="1">IFERROR(__xludf.DUMMYFUNCTION("GOOGLETRANSLATE(I3475,""en"",""pt"")"),"Manteiga")</f>
        <v>Manteiga</v>
      </c>
      <c r="G3475" s="1" t="s">
        <v>13306</v>
      </c>
      <c r="H3475" s="1" t="s">
        <v>16414</v>
      </c>
      <c r="I3475" s="1" t="str">
        <f ca="1">IFERROR(__xludf.DUMMYFUNCTION("GOOGLETRANSLATE(O3475,""en"",""pt"")"),"37")</f>
        <v>37</v>
      </c>
      <c r="J3475" s="1" t="str">
        <f ca="1">IFERROR(__xludf.DUMMYFUNCTION("GOOGLETRANSLATE(Q3475,""en"",""pt"")"),"Refrigerado")</f>
        <v>Refrigerado</v>
      </c>
      <c r="K3475" s="3">
        <v>44785</v>
      </c>
      <c r="L3475" s="3">
        <v>44822</v>
      </c>
      <c r="M3475" s="1">
        <v>5</v>
      </c>
      <c r="N3475" s="1" t="s">
        <v>1120</v>
      </c>
      <c r="O3475" s="1" t="s">
        <v>16415</v>
      </c>
      <c r="P3475" s="1">
        <v>38</v>
      </c>
      <c r="Q3475" s="1" t="s">
        <v>14278</v>
      </c>
      <c r="R3475">
        <f t="shared" ca="1" si="54"/>
        <v>1</v>
      </c>
      <c r="S3475">
        <f t="shared" ca="1" si="54"/>
        <v>1</v>
      </c>
    </row>
    <row r="3476" spans="1:19" ht="13.2">
      <c r="A3476" s="1" t="s">
        <v>16416</v>
      </c>
      <c r="B3476" s="1">
        <v>96</v>
      </c>
      <c r="C3476" s="1" t="str">
        <f ca="1">IFERROR(__xludf.DUMMYFUNCTION("GOOGLETRANSLATE(D3476,""en"",""pt"")"),"Médio")</f>
        <v>Médio</v>
      </c>
      <c r="D3476" s="3">
        <v>44614</v>
      </c>
      <c r="E3476" s="1">
        <v>1</v>
      </c>
      <c r="F3476" s="2" t="str">
        <f ca="1">IFERROR(__xludf.DUMMYFUNCTION("GOOGLETRANSLATE(I3476,""en"",""pt"")"),"Leite")</f>
        <v>Leite</v>
      </c>
      <c r="G3476" s="1" t="s">
        <v>16417</v>
      </c>
      <c r="H3476" s="4">
        <v>45516</v>
      </c>
      <c r="I3476" s="1" t="str">
        <f ca="1">IFERROR(__xludf.DUMMYFUNCTION("GOOGLETRANSLATE(O3476,""en"",""pt"")"),"1")</f>
        <v>1</v>
      </c>
      <c r="J3476" s="1" t="str">
        <f ca="1">IFERROR(__xludf.DUMMYFUNCTION("GOOGLETRANSLATE(Q3476,""en"",""pt"")"),"Pacote de polietileno")</f>
        <v>Pacote de polietileno</v>
      </c>
      <c r="K3476" s="3">
        <v>44590</v>
      </c>
      <c r="L3476" s="3">
        <v>44591</v>
      </c>
      <c r="M3476" s="1">
        <v>376</v>
      </c>
      <c r="N3476" s="1" t="s">
        <v>16418</v>
      </c>
      <c r="O3476" s="1" t="s">
        <v>16419</v>
      </c>
      <c r="P3476" s="1">
        <v>42</v>
      </c>
      <c r="Q3476" s="1" t="s">
        <v>16420</v>
      </c>
      <c r="R3476">
        <f t="shared" ca="1" si="54"/>
        <v>1</v>
      </c>
      <c r="S3476">
        <f t="shared" ca="1" si="54"/>
        <v>1</v>
      </c>
    </row>
    <row r="3477" spans="1:19" ht="13.2">
      <c r="A3477" s="1" t="s">
        <v>16421</v>
      </c>
      <c r="B3477" s="1">
        <v>60</v>
      </c>
      <c r="C3477" s="1" t="str">
        <f ca="1">IFERROR(__xludf.DUMMYFUNCTION("GOOGLETRANSLATE(D3477,""en"",""pt"")"),"Grande")</f>
        <v>Grande</v>
      </c>
      <c r="D3477" s="3">
        <v>44476</v>
      </c>
      <c r="E3477" s="1">
        <v>2</v>
      </c>
      <c r="F3477" s="2" t="str">
        <f ca="1">IFERROR(__xludf.DUMMYFUNCTION("GOOGLETRANSLATE(I3477,""en"",""pt"")"),"Manteiga")</f>
        <v>Manteiga</v>
      </c>
      <c r="G3477" s="1" t="s">
        <v>16422</v>
      </c>
      <c r="H3477" s="1" t="s">
        <v>3160</v>
      </c>
      <c r="I3477" s="1" t="str">
        <f ca="1">IFERROR(__xludf.DUMMYFUNCTION("GOOGLETRANSLATE(O3477,""en"",""pt"")"),"31")</f>
        <v>31</v>
      </c>
      <c r="J3477" s="1" t="str">
        <f ca="1">IFERROR(__xludf.DUMMYFUNCTION("GOOGLETRANSLATE(Q3477,""en"",""pt"")"),"Refrigerado")</f>
        <v>Refrigerado</v>
      </c>
      <c r="K3477" s="3">
        <v>44471</v>
      </c>
      <c r="L3477" s="3">
        <v>44502</v>
      </c>
      <c r="M3477" s="1">
        <v>541</v>
      </c>
      <c r="N3477" s="1" t="s">
        <v>9603</v>
      </c>
      <c r="O3477" s="1" t="s">
        <v>16423</v>
      </c>
      <c r="P3477" s="1">
        <v>252</v>
      </c>
      <c r="Q3477" s="1" t="s">
        <v>10703</v>
      </c>
      <c r="R3477">
        <f t="shared" ca="1" si="54"/>
        <v>0</v>
      </c>
      <c r="S3477">
        <f t="shared" ca="1" si="54"/>
        <v>0</v>
      </c>
    </row>
    <row r="3478" spans="1:19" ht="13.2">
      <c r="A3478" s="1" t="s">
        <v>16424</v>
      </c>
      <c r="B3478" s="1">
        <v>81</v>
      </c>
      <c r="C3478" s="1" t="str">
        <f ca="1">IFERROR(__xludf.DUMMYFUNCTION("GOOGLETRANSLATE(D3478,""en"",""pt"")"),"Grande")</f>
        <v>Grande</v>
      </c>
      <c r="D3478" s="3">
        <v>44070</v>
      </c>
      <c r="E3478" s="1">
        <v>8</v>
      </c>
      <c r="F3478" s="2" t="str">
        <f ca="1">IFERROR(__xludf.DUMMYFUNCTION("GOOGLETRANSLATE(I3478,""en"",""pt"")"),"Soro de leite coalhado")</f>
        <v>Soro de leite coalhado</v>
      </c>
      <c r="G3478" s="1" t="s">
        <v>16425</v>
      </c>
      <c r="H3478" s="1" t="s">
        <v>16426</v>
      </c>
      <c r="I3478" s="1" t="str">
        <f ca="1">IFERROR(__xludf.DUMMYFUNCTION("GOOGLETRANSLATE(O3478,""en"",""pt"")"),"12")</f>
        <v>12</v>
      </c>
      <c r="J3478" s="1" t="str">
        <f ca="1">IFERROR(__xludf.DUMMYFUNCTION("GOOGLETRANSLATE(Q3478,""en"",""pt"")"),"Refrigerado")</f>
        <v>Refrigerado</v>
      </c>
      <c r="K3478" s="3">
        <v>44022</v>
      </c>
      <c r="L3478" s="3">
        <v>44034</v>
      </c>
      <c r="M3478" s="1">
        <v>270</v>
      </c>
      <c r="N3478" s="1" t="s">
        <v>1936</v>
      </c>
      <c r="O3478" s="1" t="s">
        <v>16427</v>
      </c>
      <c r="P3478" s="1">
        <v>189</v>
      </c>
      <c r="Q3478" s="1" t="s">
        <v>13330</v>
      </c>
      <c r="R3478">
        <f t="shared" ca="1" si="54"/>
        <v>1</v>
      </c>
      <c r="S3478">
        <f t="shared" ca="1" si="54"/>
        <v>1</v>
      </c>
    </row>
    <row r="3479" spans="1:19" ht="13.2">
      <c r="A3479" s="1" t="s">
        <v>16428</v>
      </c>
      <c r="B3479" s="1">
        <v>69</v>
      </c>
      <c r="C3479" s="1" t="str">
        <f ca="1">IFERROR(__xludf.DUMMYFUNCTION("GOOGLETRANSLATE(D3479,""en"",""pt"")"),"Pequeno")</f>
        <v>Pequeno</v>
      </c>
      <c r="D3479" s="3">
        <v>44100</v>
      </c>
      <c r="E3479" s="1">
        <v>1</v>
      </c>
      <c r="F3479" s="2" t="str">
        <f ca="1">IFERROR(__xludf.DUMMYFUNCTION("GOOGLETRANSLATE(I3479,""en"",""pt"")"),"Leite")</f>
        <v>Leite</v>
      </c>
      <c r="G3479" s="1" t="s">
        <v>3056</v>
      </c>
      <c r="H3479" s="1" t="s">
        <v>16178</v>
      </c>
      <c r="I3479" s="1" t="str">
        <f ca="1">IFERROR(__xludf.DUMMYFUNCTION("GOOGLETRANSLATE(O3479,""en"",""pt"")"),"1")</f>
        <v>1</v>
      </c>
      <c r="J3479" s="1" t="str">
        <f ca="1">IFERROR(__xludf.DUMMYFUNCTION("GOOGLETRANSLATE(Q3479,""en"",""pt"")"),"Pacote de polietileno")</f>
        <v>Pacote de polietileno</v>
      </c>
      <c r="K3479" s="3">
        <v>44073</v>
      </c>
      <c r="L3479" s="3">
        <v>44074</v>
      </c>
      <c r="M3479" s="1">
        <v>2</v>
      </c>
      <c r="N3479" s="1" t="s">
        <v>14885</v>
      </c>
      <c r="O3479" s="1" t="s">
        <v>16429</v>
      </c>
      <c r="P3479" s="1">
        <v>10</v>
      </c>
      <c r="Q3479" s="1" t="s">
        <v>16430</v>
      </c>
      <c r="R3479">
        <f t="shared" ca="1" si="54"/>
        <v>1</v>
      </c>
      <c r="S3479">
        <f t="shared" ca="1" si="54"/>
        <v>0</v>
      </c>
    </row>
    <row r="3480" spans="1:19" ht="13.2">
      <c r="A3480" s="1" t="s">
        <v>16431</v>
      </c>
      <c r="B3480" s="1">
        <v>16</v>
      </c>
      <c r="C3480" s="1" t="str">
        <f ca="1">IFERROR(__xludf.DUMMYFUNCTION("GOOGLETRANSLATE(D3480,""en"",""pt"")"),"Grande")</f>
        <v>Grande</v>
      </c>
      <c r="D3480" s="3">
        <v>44610</v>
      </c>
      <c r="E3480" s="1">
        <v>9</v>
      </c>
      <c r="F3480" s="2" t="str">
        <f ca="1">IFERROR(__xludf.DUMMYFUNCTION("GOOGLETRANSLATE(I3480,""en"",""pt"")"),"Painel")</f>
        <v>Painel</v>
      </c>
      <c r="G3480" s="1" t="s">
        <v>1330</v>
      </c>
      <c r="H3480" s="1" t="s">
        <v>16432</v>
      </c>
      <c r="I3480" s="1" t="str">
        <f ca="1">IFERROR(__xludf.DUMMYFUNCTION("GOOGLETRANSLATE(O3480,""en"",""pt"")"),"9")</f>
        <v>9</v>
      </c>
      <c r="J3480" s="1" t="str">
        <f ca="1">IFERROR(__xludf.DUMMYFUNCTION("GOOGLETRANSLATE(Q3480,""en"",""pt"")"),"Refrigerado")</f>
        <v>Refrigerado</v>
      </c>
      <c r="K3480" s="3">
        <v>44566</v>
      </c>
      <c r="L3480" s="3">
        <v>44575</v>
      </c>
      <c r="M3480" s="1">
        <v>167</v>
      </c>
      <c r="N3480" s="1" t="s">
        <v>16433</v>
      </c>
      <c r="O3480" s="1" t="s">
        <v>16434</v>
      </c>
      <c r="P3480" s="1">
        <v>195</v>
      </c>
      <c r="Q3480" s="1" t="s">
        <v>4952</v>
      </c>
      <c r="R3480">
        <f t="shared" ca="1" si="54"/>
        <v>0</v>
      </c>
      <c r="S3480">
        <f t="shared" ca="1" si="54"/>
        <v>0</v>
      </c>
    </row>
    <row r="3481" spans="1:19" ht="13.2">
      <c r="A3481" s="1" t="s">
        <v>11626</v>
      </c>
      <c r="B3481" s="1">
        <v>39</v>
      </c>
      <c r="C3481" s="1" t="str">
        <f ca="1">IFERROR(__xludf.DUMMYFUNCTION("GOOGLETRANSLATE(D3481,""en"",""pt"")"),"Grande")</f>
        <v>Grande</v>
      </c>
      <c r="D3481" s="3">
        <v>43720</v>
      </c>
      <c r="E3481" s="1">
        <v>6</v>
      </c>
      <c r="F3481" s="2" t="str">
        <f ca="1">IFERROR(__xludf.DUMMYFUNCTION("GOOGLETRANSLATE(I3481,""en"",""pt"")"),"Coalhada")</f>
        <v>Coalhada</v>
      </c>
      <c r="G3481" s="1" t="s">
        <v>16435</v>
      </c>
      <c r="H3481" s="1" t="s">
        <v>267</v>
      </c>
      <c r="I3481" s="1" t="str">
        <f ca="1">IFERROR(__xludf.DUMMYFUNCTION("GOOGLETRANSLATE(O3481,""en"",""pt"")"),"6")</f>
        <v>6</v>
      </c>
      <c r="J3481" s="1" t="str">
        <f ca="1">IFERROR(__xludf.DUMMYFUNCTION("GOOGLETRANSLATE(Q3481,""en"",""pt"")"),"Refrigerado")</f>
        <v>Refrigerado</v>
      </c>
      <c r="K3481" s="3">
        <v>43694</v>
      </c>
      <c r="L3481" s="3">
        <v>43700</v>
      </c>
      <c r="M3481" s="1">
        <v>205</v>
      </c>
      <c r="N3481" s="1" t="s">
        <v>8719</v>
      </c>
      <c r="O3481" s="1" t="s">
        <v>16436</v>
      </c>
      <c r="P3481" s="1">
        <v>46</v>
      </c>
      <c r="Q3481" s="1" t="s">
        <v>16437</v>
      </c>
      <c r="R3481">
        <f t="shared" ca="1" si="54"/>
        <v>1</v>
      </c>
      <c r="S3481">
        <f t="shared" ca="1" si="54"/>
        <v>0</v>
      </c>
    </row>
    <row r="3482" spans="1:19" ht="13.2">
      <c r="A3482" s="1" t="s">
        <v>16438</v>
      </c>
      <c r="B3482" s="1">
        <v>38</v>
      </c>
      <c r="C3482" s="1" t="str">
        <f ca="1">IFERROR(__xludf.DUMMYFUNCTION("GOOGLETRANSLATE(D3482,""en"",""pt"")"),"Médio")</f>
        <v>Médio</v>
      </c>
      <c r="D3482" s="3">
        <v>43534</v>
      </c>
      <c r="E3482" s="1">
        <v>5</v>
      </c>
      <c r="F3482" s="2" t="str">
        <f ca="1">IFERROR(__xludf.DUMMYFUNCTION("GOOGLETRANSLATE(I3482,""en"",""pt"")"),"Sorvete")</f>
        <v>Sorvete</v>
      </c>
      <c r="G3482" s="1" t="s">
        <v>16439</v>
      </c>
      <c r="H3482" s="1" t="s">
        <v>9046</v>
      </c>
      <c r="I3482" s="1" t="str">
        <f ca="1">IFERROR(__xludf.DUMMYFUNCTION("GOOGLETRANSLATE(O3482,""en"",""pt"")"),"22")</f>
        <v>22</v>
      </c>
      <c r="J3482" s="1" t="str">
        <f ca="1">IFERROR(__xludf.DUMMYFUNCTION("GOOGLETRANSLATE(Q3482,""en"",""pt"")"),"Congeladas")</f>
        <v>Congeladas</v>
      </c>
      <c r="K3482" s="3">
        <v>43506</v>
      </c>
      <c r="L3482" s="3">
        <v>43528</v>
      </c>
      <c r="M3482" s="1">
        <v>376</v>
      </c>
      <c r="N3482" s="1" t="s">
        <v>16440</v>
      </c>
      <c r="O3482" s="1" t="s">
        <v>16441</v>
      </c>
      <c r="P3482" s="1">
        <v>472</v>
      </c>
      <c r="Q3482" s="1" t="s">
        <v>16442</v>
      </c>
      <c r="R3482">
        <f t="shared" ca="1" si="54"/>
        <v>1</v>
      </c>
      <c r="S3482">
        <f t="shared" ca="1" si="54"/>
        <v>1</v>
      </c>
    </row>
    <row r="3483" spans="1:19" ht="13.2">
      <c r="A3483" s="1" t="s">
        <v>16443</v>
      </c>
      <c r="B3483" s="1">
        <v>70</v>
      </c>
      <c r="C3483" s="1" t="str">
        <f ca="1">IFERROR(__xludf.DUMMYFUNCTION("GOOGLETRANSLATE(D3483,""en"",""pt"")"),"Pequeno")</f>
        <v>Pequeno</v>
      </c>
      <c r="D3483" s="3">
        <v>43739</v>
      </c>
      <c r="E3483" s="1">
        <v>8</v>
      </c>
      <c r="F3483" s="2" t="str">
        <f ca="1">IFERROR(__xludf.DUMMYFUNCTION("GOOGLETRANSLATE(I3483,""en"",""pt"")"),"Soro de leite coalhado")</f>
        <v>Soro de leite coalhado</v>
      </c>
      <c r="G3483" s="1" t="s">
        <v>16444</v>
      </c>
      <c r="H3483" s="1" t="s">
        <v>189</v>
      </c>
      <c r="I3483" s="1" t="str">
        <f ca="1">IFERROR(__xludf.DUMMYFUNCTION("GOOGLETRANSLATE(O3483,""en"",""pt"")"),"8")</f>
        <v>8</v>
      </c>
      <c r="J3483" s="1" t="str">
        <f ca="1">IFERROR(__xludf.DUMMYFUNCTION("GOOGLETRANSLATE(Q3483,""en"",""pt"")"),"Refrigerado")</f>
        <v>Refrigerado</v>
      </c>
      <c r="K3483" s="3">
        <v>43713</v>
      </c>
      <c r="L3483" s="3">
        <v>43721</v>
      </c>
      <c r="M3483" s="1">
        <v>111</v>
      </c>
      <c r="N3483" s="1" t="s">
        <v>12312</v>
      </c>
      <c r="O3483" s="1" t="s">
        <v>16445</v>
      </c>
      <c r="P3483" s="1">
        <v>468</v>
      </c>
      <c r="Q3483" s="1" t="s">
        <v>5477</v>
      </c>
      <c r="R3483">
        <f t="shared" ca="1" si="54"/>
        <v>1</v>
      </c>
      <c r="S3483">
        <f t="shared" ca="1" si="54"/>
        <v>1</v>
      </c>
    </row>
    <row r="3484" spans="1:19" ht="13.2">
      <c r="A3484" s="1" t="s">
        <v>16446</v>
      </c>
      <c r="B3484" s="1">
        <v>11</v>
      </c>
      <c r="C3484" s="1" t="str">
        <f ca="1">IFERROR(__xludf.DUMMYFUNCTION("GOOGLETRANSLATE(D3484,""en"",""pt"")"),"Pequeno")</f>
        <v>Pequeno</v>
      </c>
      <c r="D3484" s="3">
        <v>44608</v>
      </c>
      <c r="E3484" s="1">
        <v>7</v>
      </c>
      <c r="F3484" s="2" t="str">
        <f ca="1">IFERROR(__xludf.DUMMYFUNCTION("GOOGLETRANSLATE(I3484,""en"",""pt"")"),"Lassi")</f>
        <v>Lassi</v>
      </c>
      <c r="G3484" s="1" t="s">
        <v>16447</v>
      </c>
      <c r="H3484" s="1" t="s">
        <v>8042</v>
      </c>
      <c r="I3484" s="1" t="str">
        <f ca="1">IFERROR(__xludf.DUMMYFUNCTION("GOOGLETRANSLATE(O3484,""en"",""pt"")"),"15")</f>
        <v>15</v>
      </c>
      <c r="J3484" s="1" t="str">
        <f ca="1">IFERROR(__xludf.DUMMYFUNCTION("GOOGLETRANSLATE(Q3484,""en"",""pt"")"),"Refrigerado")</f>
        <v>Refrigerado</v>
      </c>
      <c r="K3484" s="3">
        <v>44568</v>
      </c>
      <c r="L3484" s="3">
        <v>44583</v>
      </c>
      <c r="M3484" s="1">
        <v>91</v>
      </c>
      <c r="N3484" s="1" t="s">
        <v>312</v>
      </c>
      <c r="O3484" s="1" t="s">
        <v>16448</v>
      </c>
      <c r="P3484" s="1">
        <v>248</v>
      </c>
      <c r="Q3484" s="1" t="s">
        <v>14115</v>
      </c>
      <c r="R3484">
        <f t="shared" ca="1" si="54"/>
        <v>0</v>
      </c>
      <c r="S3484">
        <f t="shared" ca="1" si="54"/>
        <v>0</v>
      </c>
    </row>
    <row r="3485" spans="1:19" ht="13.2">
      <c r="A3485" s="1" t="s">
        <v>16449</v>
      </c>
      <c r="B3485" s="1">
        <v>45</v>
      </c>
      <c r="C3485" s="1" t="str">
        <f ca="1">IFERROR(__xludf.DUMMYFUNCTION("GOOGLETRANSLATE(D3485,""en"",""pt"")"),"Grande")</f>
        <v>Grande</v>
      </c>
      <c r="D3485" s="3">
        <v>43934</v>
      </c>
      <c r="E3485" s="1">
        <v>5</v>
      </c>
      <c r="F3485" s="2" t="str">
        <f ca="1">IFERROR(__xludf.DUMMYFUNCTION("GOOGLETRANSLATE(I3485,""en"",""pt"")"),"Sorvete")</f>
        <v>Sorvete</v>
      </c>
      <c r="G3485" s="1" t="s">
        <v>16450</v>
      </c>
      <c r="H3485" s="1" t="s">
        <v>15691</v>
      </c>
      <c r="I3485" s="1" t="str">
        <f ca="1">IFERROR(__xludf.DUMMYFUNCTION("GOOGLETRANSLATE(O3485,""en"",""pt"")"),"26")</f>
        <v>26</v>
      </c>
      <c r="J3485" s="1" t="str">
        <f ca="1">IFERROR(__xludf.DUMMYFUNCTION("GOOGLETRANSLATE(Q3485,""en"",""pt"")"),"Congeladas")</f>
        <v>Congeladas</v>
      </c>
      <c r="K3485" s="3">
        <v>43900</v>
      </c>
      <c r="L3485" s="3">
        <v>43926</v>
      </c>
      <c r="M3485" s="1">
        <v>236</v>
      </c>
      <c r="N3485" s="1" t="s">
        <v>16451</v>
      </c>
      <c r="O3485" s="7">
        <v>537121</v>
      </c>
      <c r="P3485" s="1">
        <v>133</v>
      </c>
      <c r="Q3485" s="1" t="s">
        <v>16452</v>
      </c>
      <c r="R3485">
        <f t="shared" ca="1" si="54"/>
        <v>1</v>
      </c>
      <c r="S3485">
        <f t="shared" ca="1" si="54"/>
        <v>0</v>
      </c>
    </row>
    <row r="3486" spans="1:19" ht="13.2">
      <c r="A3486" s="1" t="s">
        <v>16453</v>
      </c>
      <c r="B3486" s="1">
        <v>24</v>
      </c>
      <c r="C3486" s="1" t="str">
        <f ca="1">IFERROR(__xludf.DUMMYFUNCTION("GOOGLETRANSLATE(D3486,""en"",""pt"")"),"Médio")</f>
        <v>Médio</v>
      </c>
      <c r="D3486" s="3">
        <v>44157</v>
      </c>
      <c r="E3486" s="1">
        <v>4</v>
      </c>
      <c r="F3486" s="2" t="str">
        <f ca="1">IFERROR(__xludf.DUMMYFUNCTION("GOOGLETRANSLATE(I3486,""en"",""pt"")"),"Iogurte")</f>
        <v>Iogurte</v>
      </c>
      <c r="G3486" s="1" t="s">
        <v>6029</v>
      </c>
      <c r="H3486" s="1" t="s">
        <v>11438</v>
      </c>
      <c r="I3486" s="1" t="str">
        <f ca="1">IFERROR(__xludf.DUMMYFUNCTION("GOOGLETRANSLATE(O3486,""en"",""pt"")"),"29")</f>
        <v>29</v>
      </c>
      <c r="J3486" s="1" t="str">
        <f ca="1">IFERROR(__xludf.DUMMYFUNCTION("GOOGLETRANSLATE(Q3486,""en"",""pt"")"),"Congeladas")</f>
        <v>Congeladas</v>
      </c>
      <c r="K3486" s="3">
        <v>44138</v>
      </c>
      <c r="L3486" s="3">
        <v>44167</v>
      </c>
      <c r="M3486" s="1">
        <v>524</v>
      </c>
      <c r="N3486" s="1" t="s">
        <v>11213</v>
      </c>
      <c r="O3486" s="1" t="s">
        <v>16454</v>
      </c>
      <c r="P3486" s="1">
        <v>453</v>
      </c>
      <c r="Q3486" s="1" t="s">
        <v>15860</v>
      </c>
      <c r="R3486">
        <f t="shared" ca="1" si="54"/>
        <v>1</v>
      </c>
      <c r="S3486">
        <f t="shared" ca="1" si="54"/>
        <v>1</v>
      </c>
    </row>
    <row r="3487" spans="1:19" ht="13.2">
      <c r="A3487" s="1" t="s">
        <v>16455</v>
      </c>
      <c r="B3487" s="1">
        <v>98</v>
      </c>
      <c r="C3487" s="1" t="str">
        <f ca="1">IFERROR(__xludf.DUMMYFUNCTION("GOOGLETRANSLATE(D3487,""en"",""pt"")"),"Pequeno")</f>
        <v>Pequeno</v>
      </c>
      <c r="D3487" s="3">
        <v>44309</v>
      </c>
      <c r="E3487" s="1">
        <v>10</v>
      </c>
      <c r="F3487" s="2" t="str">
        <f ca="1">IFERROR(__xludf.DUMMYFUNCTION("GOOGLETRANSLATE(I3487,""en"",""pt"")"),"ghee")</f>
        <v>ghee</v>
      </c>
      <c r="G3487" s="1" t="s">
        <v>8062</v>
      </c>
      <c r="H3487" s="1" t="s">
        <v>10268</v>
      </c>
      <c r="I3487" s="1" t="str">
        <f ca="1">IFERROR(__xludf.DUMMYFUNCTION("GOOGLETRANSLATE(O3487,""en"",""pt"")"),"73")</f>
        <v>73</v>
      </c>
      <c r="J3487" s="1" t="str">
        <f ca="1">IFERROR(__xludf.DUMMYFUNCTION("GOOGLETRANSLATE(Q3487,""en"",""pt"")"),"Ambiente")</f>
        <v>Ambiente</v>
      </c>
      <c r="K3487" s="3">
        <v>44262</v>
      </c>
      <c r="L3487" s="3">
        <v>44335</v>
      </c>
      <c r="M3487" s="1">
        <v>489</v>
      </c>
      <c r="N3487" s="1" t="s">
        <v>16456</v>
      </c>
      <c r="O3487" s="1" t="s">
        <v>16457</v>
      </c>
      <c r="P3487" s="1">
        <v>166</v>
      </c>
      <c r="Q3487" s="1" t="s">
        <v>6708</v>
      </c>
      <c r="R3487">
        <f t="shared" ca="1" si="54"/>
        <v>0</v>
      </c>
      <c r="S3487">
        <f t="shared" ca="1" si="54"/>
        <v>1</v>
      </c>
    </row>
    <row r="3488" spans="1:19" ht="13.2">
      <c r="A3488" s="1" t="s">
        <v>16458</v>
      </c>
      <c r="B3488" s="1">
        <v>92</v>
      </c>
      <c r="C3488" s="1" t="str">
        <f ca="1">IFERROR(__xludf.DUMMYFUNCTION("GOOGLETRANSLATE(D3488,""en"",""pt"")"),"Pequeno")</f>
        <v>Pequeno</v>
      </c>
      <c r="D3488" s="3">
        <v>43873</v>
      </c>
      <c r="E3488" s="1">
        <v>1</v>
      </c>
      <c r="F3488" s="2" t="str">
        <f ca="1">IFERROR(__xludf.DUMMYFUNCTION("GOOGLETRANSLATE(I3488,""en"",""pt"")"),"Leite")</f>
        <v>Leite</v>
      </c>
      <c r="G3488" s="1" t="s">
        <v>16459</v>
      </c>
      <c r="H3488" s="1" t="s">
        <v>9016</v>
      </c>
      <c r="I3488" s="1" t="str">
        <f ca="1">IFERROR(__xludf.DUMMYFUNCTION("GOOGLETRANSLATE(O3488,""en"",""pt"")"),"23")</f>
        <v>23</v>
      </c>
      <c r="J3488" s="1" t="str">
        <f ca="1">IFERROR(__xludf.DUMMYFUNCTION("GOOGLETRANSLATE(Q3488,""en"",""pt"")"),"Pacote Tetra")</f>
        <v>Pacote Tetra</v>
      </c>
      <c r="K3488" s="3">
        <v>43813</v>
      </c>
      <c r="L3488" s="3">
        <v>43836</v>
      </c>
      <c r="M3488" s="1">
        <v>230</v>
      </c>
      <c r="N3488" s="1" t="s">
        <v>16460</v>
      </c>
      <c r="O3488" s="1" t="s">
        <v>16461</v>
      </c>
      <c r="P3488" s="1">
        <v>7</v>
      </c>
      <c r="Q3488" s="1" t="s">
        <v>16462</v>
      </c>
      <c r="R3488">
        <f t="shared" ca="1" si="54"/>
        <v>1</v>
      </c>
      <c r="S3488">
        <f t="shared" ca="1" si="54"/>
        <v>0</v>
      </c>
    </row>
    <row r="3489" spans="1:19" ht="13.2">
      <c r="A3489" s="1" t="s">
        <v>16463</v>
      </c>
      <c r="B3489" s="1">
        <v>53</v>
      </c>
      <c r="C3489" s="1" t="str">
        <f ca="1">IFERROR(__xludf.DUMMYFUNCTION("GOOGLETRANSLATE(D3489,""en"",""pt"")"),"Pequeno")</f>
        <v>Pequeno</v>
      </c>
      <c r="D3489" s="3">
        <v>44126</v>
      </c>
      <c r="E3489" s="1">
        <v>9</v>
      </c>
      <c r="F3489" s="2" t="str">
        <f ca="1">IFERROR(__xludf.DUMMYFUNCTION("GOOGLETRANSLATE(I3489,""en"",""pt"")"),"Painel")</f>
        <v>Painel</v>
      </c>
      <c r="G3489" s="1" t="s">
        <v>16464</v>
      </c>
      <c r="H3489" s="1" t="s">
        <v>3871</v>
      </c>
      <c r="I3489" s="1" t="str">
        <f ca="1">IFERROR(__xludf.DUMMYFUNCTION("GOOGLETRANSLATE(O3489,""en"",""pt"")"),"12")</f>
        <v>12</v>
      </c>
      <c r="J3489" s="1" t="str">
        <f ca="1">IFERROR(__xludf.DUMMYFUNCTION("GOOGLETRANSLATE(Q3489,""en"",""pt"")"),"Refrigerado")</f>
        <v>Refrigerado</v>
      </c>
      <c r="K3489" s="3">
        <v>44107</v>
      </c>
      <c r="L3489" s="3">
        <v>44119</v>
      </c>
      <c r="M3489" s="1">
        <v>330</v>
      </c>
      <c r="N3489" s="1" t="s">
        <v>16465</v>
      </c>
      <c r="O3489" s="1" t="s">
        <v>16466</v>
      </c>
      <c r="P3489" s="1">
        <v>105</v>
      </c>
      <c r="Q3489" s="1" t="s">
        <v>9185</v>
      </c>
      <c r="R3489">
        <f t="shared" ca="1" si="54"/>
        <v>1</v>
      </c>
      <c r="S3489">
        <f t="shared" ca="1" si="54"/>
        <v>0</v>
      </c>
    </row>
    <row r="3490" spans="1:19" ht="13.2">
      <c r="A3490" s="1" t="s">
        <v>16467</v>
      </c>
      <c r="B3490" s="1">
        <v>67</v>
      </c>
      <c r="C3490" s="1" t="str">
        <f ca="1">IFERROR(__xludf.DUMMYFUNCTION("GOOGLETRANSLATE(D3490,""en"",""pt"")"),"Pequeno")</f>
        <v>Pequeno</v>
      </c>
      <c r="D3490" s="3">
        <v>44212</v>
      </c>
      <c r="E3490" s="1">
        <v>3</v>
      </c>
      <c r="F3490" s="2" t="str">
        <f ca="1">IFERROR(__xludf.DUMMYFUNCTION("GOOGLETRANSLATE(I3490,""en"",""pt"")"),"Queijo")</f>
        <v>Queijo</v>
      </c>
      <c r="G3490" s="1" t="s">
        <v>16468</v>
      </c>
      <c r="H3490" s="1" t="s">
        <v>7071</v>
      </c>
      <c r="I3490" s="1" t="str">
        <f ca="1">IFERROR(__xludf.DUMMYFUNCTION("GOOGLETRANSLATE(O3490,""en"",""pt"")"),"47")</f>
        <v>47</v>
      </c>
      <c r="J3490" s="1" t="str">
        <f ca="1">IFERROR(__xludf.DUMMYFUNCTION("GOOGLETRANSLATE(Q3490,""en"",""pt"")"),"Congeladas")</f>
        <v>Congeladas</v>
      </c>
      <c r="K3490" s="3">
        <v>44153</v>
      </c>
      <c r="L3490" s="3">
        <v>44200</v>
      </c>
      <c r="M3490" s="1">
        <v>409</v>
      </c>
      <c r="N3490" s="1" t="s">
        <v>2905</v>
      </c>
      <c r="O3490" s="1" t="s">
        <v>16469</v>
      </c>
      <c r="P3490" s="1">
        <v>285</v>
      </c>
      <c r="Q3490" s="1" t="s">
        <v>16470</v>
      </c>
      <c r="R3490">
        <f t="shared" ca="1" si="54"/>
        <v>1</v>
      </c>
      <c r="S3490">
        <f t="shared" ca="1" si="54"/>
        <v>1</v>
      </c>
    </row>
    <row r="3491" spans="1:19" ht="13.2">
      <c r="A3491" s="1" t="s">
        <v>1624</v>
      </c>
      <c r="B3491" s="1">
        <v>60</v>
      </c>
      <c r="C3491" s="1" t="str">
        <f ca="1">IFERROR(__xludf.DUMMYFUNCTION("GOOGLETRANSLATE(D3491,""en"",""pt"")"),"Médio")</f>
        <v>Médio</v>
      </c>
      <c r="D3491" s="3">
        <v>43935</v>
      </c>
      <c r="E3491" s="1">
        <v>1</v>
      </c>
      <c r="F3491" s="2" t="str">
        <f ca="1">IFERROR(__xludf.DUMMYFUNCTION("GOOGLETRANSLATE(I3491,""en"",""pt"")"),"Leite")</f>
        <v>Leite</v>
      </c>
      <c r="G3491" s="1" t="s">
        <v>16471</v>
      </c>
      <c r="H3491" s="1" t="s">
        <v>16472</v>
      </c>
      <c r="I3491" s="1" t="str">
        <f ca="1">IFERROR(__xludf.DUMMYFUNCTION("GOOGLETRANSLATE(O3491,""en"",""pt"")"),"28")</f>
        <v>28</v>
      </c>
      <c r="J3491" s="1" t="str">
        <f ca="1">IFERROR(__xludf.DUMMYFUNCTION("GOOGLETRANSLATE(Q3491,""en"",""pt"")"),"Pacote Tetra")</f>
        <v>Pacote Tetra</v>
      </c>
      <c r="K3491" s="3">
        <v>43904</v>
      </c>
      <c r="L3491" s="3">
        <v>43932</v>
      </c>
      <c r="M3491" s="1">
        <v>501</v>
      </c>
      <c r="N3491" s="1" t="s">
        <v>3690</v>
      </c>
      <c r="O3491" s="1" t="s">
        <v>16473</v>
      </c>
      <c r="P3491" s="1">
        <v>192</v>
      </c>
      <c r="Q3491" s="1" t="s">
        <v>16474</v>
      </c>
      <c r="R3491">
        <f t="shared" ca="1" si="54"/>
        <v>0</v>
      </c>
      <c r="S3491">
        <f t="shared" ca="1" si="54"/>
        <v>1</v>
      </c>
    </row>
    <row r="3492" spans="1:19" ht="13.2">
      <c r="A3492" s="1" t="s">
        <v>16475</v>
      </c>
      <c r="B3492" s="1">
        <v>43</v>
      </c>
      <c r="C3492" s="1" t="str">
        <f ca="1">IFERROR(__xludf.DUMMYFUNCTION("GOOGLETRANSLATE(D3492,""en"",""pt"")"),"Médio")</f>
        <v>Médio</v>
      </c>
      <c r="D3492" s="3">
        <v>44831</v>
      </c>
      <c r="E3492" s="1">
        <v>8</v>
      </c>
      <c r="F3492" s="2" t="str">
        <f ca="1">IFERROR(__xludf.DUMMYFUNCTION("GOOGLETRANSLATE(I3492,""en"",""pt"")"),"Soro de leite coalhado")</f>
        <v>Soro de leite coalhado</v>
      </c>
      <c r="G3492" s="1" t="s">
        <v>16476</v>
      </c>
      <c r="H3492" s="1" t="s">
        <v>11378</v>
      </c>
      <c r="I3492" s="1" t="str">
        <f ca="1">IFERROR(__xludf.DUMMYFUNCTION("GOOGLETRANSLATE(O3492,""en"",""pt"")"),"9")</f>
        <v>9</v>
      </c>
      <c r="J3492" s="1" t="str">
        <f ca="1">IFERROR(__xludf.DUMMYFUNCTION("GOOGLETRANSLATE(Q3492,""en"",""pt"")"),"Refrigerado")</f>
        <v>Refrigerado</v>
      </c>
      <c r="K3492" s="3">
        <v>44827</v>
      </c>
      <c r="L3492" s="3">
        <v>44836</v>
      </c>
      <c r="M3492" s="1">
        <v>89</v>
      </c>
      <c r="N3492" s="1" t="s">
        <v>1265</v>
      </c>
      <c r="O3492" s="1" t="s">
        <v>16477</v>
      </c>
      <c r="P3492" s="1">
        <v>61</v>
      </c>
      <c r="Q3492" s="1" t="s">
        <v>16478</v>
      </c>
      <c r="R3492">
        <f t="shared" ca="1" si="54"/>
        <v>1</v>
      </c>
      <c r="S3492">
        <f t="shared" ca="1" si="54"/>
        <v>1</v>
      </c>
    </row>
    <row r="3493" spans="1:19" ht="13.2">
      <c r="A3493" s="1" t="s">
        <v>16479</v>
      </c>
      <c r="B3493" s="1">
        <v>92</v>
      </c>
      <c r="C3493" s="1" t="str">
        <f ca="1">IFERROR(__xludf.DUMMYFUNCTION("GOOGLETRANSLATE(D3493,""en"",""pt"")"),"Pequeno")</f>
        <v>Pequeno</v>
      </c>
      <c r="D3493" s="3">
        <v>44206</v>
      </c>
      <c r="E3493" s="1">
        <v>9</v>
      </c>
      <c r="F3493" s="2" t="str">
        <f ca="1">IFERROR(__xludf.DUMMYFUNCTION("GOOGLETRANSLATE(I3493,""en"",""pt"")"),"Painel")</f>
        <v>Painel</v>
      </c>
      <c r="G3493" s="1" t="s">
        <v>15204</v>
      </c>
      <c r="H3493" s="1" t="s">
        <v>1130</v>
      </c>
      <c r="I3493" s="1" t="str">
        <f ca="1">IFERROR(__xludf.DUMMYFUNCTION("GOOGLETRANSLATE(O3493,""en"",""pt"")"),"10")</f>
        <v>10</v>
      </c>
      <c r="J3493" s="1" t="str">
        <f ca="1">IFERROR(__xludf.DUMMYFUNCTION("GOOGLETRANSLATE(Q3493,""en"",""pt"")"),"Refrigerado")</f>
        <v>Refrigerado</v>
      </c>
      <c r="K3493" s="3">
        <v>44170</v>
      </c>
      <c r="L3493" s="3">
        <v>44180</v>
      </c>
      <c r="M3493" s="1">
        <v>17</v>
      </c>
      <c r="N3493" s="1" t="s">
        <v>16480</v>
      </c>
      <c r="O3493" s="1" t="s">
        <v>16481</v>
      </c>
      <c r="P3493" s="1">
        <v>14</v>
      </c>
      <c r="Q3493" s="1" t="s">
        <v>16482</v>
      </c>
      <c r="R3493">
        <f t="shared" ca="1" si="54"/>
        <v>1</v>
      </c>
      <c r="S3493">
        <f t="shared" ca="1" si="54"/>
        <v>0</v>
      </c>
    </row>
    <row r="3494" spans="1:19" ht="13.2">
      <c r="A3494" s="1" t="s">
        <v>16483</v>
      </c>
      <c r="B3494" s="1">
        <v>87</v>
      </c>
      <c r="C3494" s="1" t="str">
        <f ca="1">IFERROR(__xludf.DUMMYFUNCTION("GOOGLETRANSLATE(D3494,""en"",""pt"")"),"Pequeno")</f>
        <v>Pequeno</v>
      </c>
      <c r="D3494" s="3">
        <v>44732</v>
      </c>
      <c r="E3494" s="1">
        <v>7</v>
      </c>
      <c r="F3494" s="2" t="str">
        <f ca="1">IFERROR(__xludf.DUMMYFUNCTION("GOOGLETRANSLATE(I3494,""en"",""pt"")"),"Lassi")</f>
        <v>Lassi</v>
      </c>
      <c r="G3494" s="1" t="s">
        <v>16484</v>
      </c>
      <c r="H3494" s="1" t="s">
        <v>4747</v>
      </c>
      <c r="I3494" s="1" t="str">
        <f ca="1">IFERROR(__xludf.DUMMYFUNCTION("GOOGLETRANSLATE(O3494,""en"",""pt"")"),"15")</f>
        <v>15</v>
      </c>
      <c r="J3494" s="1" t="str">
        <f ca="1">IFERROR(__xludf.DUMMYFUNCTION("GOOGLETRANSLATE(Q3494,""en"",""pt"")"),"Refrigerado")</f>
        <v>Refrigerado</v>
      </c>
      <c r="K3494" s="3">
        <v>44687</v>
      </c>
      <c r="L3494" s="3">
        <v>44702</v>
      </c>
      <c r="M3494" s="1">
        <v>706</v>
      </c>
      <c r="N3494" s="1" t="s">
        <v>16234</v>
      </c>
      <c r="O3494" s="1" t="s">
        <v>16485</v>
      </c>
      <c r="P3494" s="1">
        <v>143</v>
      </c>
      <c r="Q3494" s="1" t="s">
        <v>16486</v>
      </c>
      <c r="R3494">
        <f t="shared" ca="1" si="54"/>
        <v>0</v>
      </c>
      <c r="S3494">
        <f t="shared" ca="1" si="54"/>
        <v>1</v>
      </c>
    </row>
    <row r="3495" spans="1:19" ht="13.2">
      <c r="A3495" s="1" t="s">
        <v>16487</v>
      </c>
      <c r="B3495" s="1">
        <v>60</v>
      </c>
      <c r="C3495" s="1" t="str">
        <f ca="1">IFERROR(__xludf.DUMMYFUNCTION("GOOGLETRANSLATE(D3495,""en"",""pt"")"),"Médio")</f>
        <v>Médio</v>
      </c>
      <c r="D3495" s="3">
        <v>44877</v>
      </c>
      <c r="E3495" s="1">
        <v>3</v>
      </c>
      <c r="F3495" s="2" t="str">
        <f ca="1">IFERROR(__xludf.DUMMYFUNCTION("GOOGLETRANSLATE(I3495,""en"",""pt"")"),"Queijo")</f>
        <v>Queijo</v>
      </c>
      <c r="G3495" s="1" t="s">
        <v>16488</v>
      </c>
      <c r="H3495" s="1" t="s">
        <v>4350</v>
      </c>
      <c r="I3495" s="1" t="str">
        <f ca="1">IFERROR(__xludf.DUMMYFUNCTION("GOOGLETRANSLATE(O3495,""en"",""pt"")"),"60")</f>
        <v>60</v>
      </c>
      <c r="J3495" s="1" t="str">
        <f ca="1">IFERROR(__xludf.DUMMYFUNCTION("GOOGLETRANSLATE(Q3495,""en"",""pt"")"),"Refrigerado")</f>
        <v>Refrigerado</v>
      </c>
      <c r="K3495" s="3">
        <v>44875</v>
      </c>
      <c r="L3495" s="3">
        <v>44935</v>
      </c>
      <c r="M3495" s="1">
        <v>142</v>
      </c>
      <c r="N3495" s="1" t="s">
        <v>15359</v>
      </c>
      <c r="O3495" s="1" t="s">
        <v>16489</v>
      </c>
      <c r="P3495" s="1">
        <v>80</v>
      </c>
      <c r="Q3495" s="1" t="s">
        <v>12120</v>
      </c>
      <c r="R3495">
        <f t="shared" ca="1" si="54"/>
        <v>1</v>
      </c>
      <c r="S3495">
        <f t="shared" ca="1" si="54"/>
        <v>0</v>
      </c>
    </row>
    <row r="3496" spans="1:19" ht="13.2">
      <c r="A3496" s="1" t="s">
        <v>16490</v>
      </c>
      <c r="B3496" s="1">
        <v>45</v>
      </c>
      <c r="C3496" s="1" t="str">
        <f ca="1">IFERROR(__xludf.DUMMYFUNCTION("GOOGLETRANSLATE(D3496,""en"",""pt"")"),"Pequeno")</f>
        <v>Pequeno</v>
      </c>
      <c r="D3496" s="3">
        <v>44815</v>
      </c>
      <c r="E3496" s="1">
        <v>3</v>
      </c>
      <c r="F3496" s="2" t="str">
        <f ca="1">IFERROR(__xludf.DUMMYFUNCTION("GOOGLETRANSLATE(I3496,""en"",""pt"")"),"Queijo")</f>
        <v>Queijo</v>
      </c>
      <c r="G3496" s="1" t="s">
        <v>16491</v>
      </c>
      <c r="H3496" s="1" t="s">
        <v>5085</v>
      </c>
      <c r="I3496" s="1" t="str">
        <f ca="1">IFERROR(__xludf.DUMMYFUNCTION("GOOGLETRANSLATE(O3496,""en"",""pt"")"),"37")</f>
        <v>37</v>
      </c>
      <c r="J3496" s="1" t="str">
        <f ca="1">IFERROR(__xludf.DUMMYFUNCTION("GOOGLETRANSLATE(Q3496,""en"",""pt"")"),"Congeladas")</f>
        <v>Congeladas</v>
      </c>
      <c r="K3496" s="3">
        <v>44763</v>
      </c>
      <c r="L3496" s="3">
        <v>44800</v>
      </c>
      <c r="M3496" s="1">
        <v>437</v>
      </c>
      <c r="N3496" s="1" t="s">
        <v>1986</v>
      </c>
      <c r="O3496" s="1" t="s">
        <v>16492</v>
      </c>
      <c r="P3496" s="1">
        <v>225</v>
      </c>
      <c r="Q3496" s="1" t="s">
        <v>16493</v>
      </c>
      <c r="R3496">
        <f t="shared" ca="1" si="54"/>
        <v>0</v>
      </c>
      <c r="S3496">
        <f t="shared" ca="1" si="54"/>
        <v>1</v>
      </c>
    </row>
    <row r="3497" spans="1:19" ht="13.2">
      <c r="A3497" s="1" t="s">
        <v>3648</v>
      </c>
      <c r="B3497" s="1">
        <v>45</v>
      </c>
      <c r="C3497" s="1" t="str">
        <f ca="1">IFERROR(__xludf.DUMMYFUNCTION("GOOGLETRANSLATE(D3497,""en"",""pt"")"),"Médio")</f>
        <v>Médio</v>
      </c>
      <c r="D3497" s="3">
        <v>43776</v>
      </c>
      <c r="E3497" s="1">
        <v>7</v>
      </c>
      <c r="F3497" s="2" t="str">
        <f ca="1">IFERROR(__xludf.DUMMYFUNCTION("GOOGLETRANSLATE(I3497,""en"",""pt"")"),"Lassi")</f>
        <v>Lassi</v>
      </c>
      <c r="G3497" s="1" t="s">
        <v>5667</v>
      </c>
      <c r="H3497" s="1" t="s">
        <v>14649</v>
      </c>
      <c r="I3497" s="1" t="str">
        <f ca="1">IFERROR(__xludf.DUMMYFUNCTION("GOOGLETRANSLATE(O3497,""en"",""pt"")"),"18")</f>
        <v>18</v>
      </c>
      <c r="J3497" s="1" t="str">
        <f ca="1">IFERROR(__xludf.DUMMYFUNCTION("GOOGLETRANSLATE(Q3497,""en"",""pt"")"),"Refrigerado")</f>
        <v>Refrigerado</v>
      </c>
      <c r="K3497" s="3">
        <v>43751</v>
      </c>
      <c r="L3497" s="3">
        <v>43769</v>
      </c>
      <c r="M3497" s="1">
        <v>103</v>
      </c>
      <c r="N3497" s="1" t="s">
        <v>572</v>
      </c>
      <c r="O3497" s="1" t="s">
        <v>16494</v>
      </c>
      <c r="P3497" s="1">
        <v>60</v>
      </c>
      <c r="Q3497" s="1" t="s">
        <v>16496</v>
      </c>
      <c r="R3497">
        <f t="shared" ca="1" si="54"/>
        <v>1</v>
      </c>
      <c r="S3497">
        <f t="shared" ca="1" si="54"/>
        <v>0</v>
      </c>
    </row>
    <row r="3498" spans="1:19" ht="13.2">
      <c r="A3498" s="1" t="s">
        <v>16497</v>
      </c>
      <c r="B3498" s="1">
        <v>28</v>
      </c>
      <c r="C3498" s="1" t="str">
        <f ca="1">IFERROR(__xludf.DUMMYFUNCTION("GOOGLETRANSLATE(D3498,""en"",""pt"")"),"Pequeno")</f>
        <v>Pequeno</v>
      </c>
      <c r="D3498" s="3">
        <v>43509</v>
      </c>
      <c r="E3498" s="1">
        <v>6</v>
      </c>
      <c r="F3498" s="2" t="str">
        <f ca="1">IFERROR(__xludf.DUMMYFUNCTION("GOOGLETRANSLATE(I3498,""en"",""pt"")"),"Coalhada")</f>
        <v>Coalhada</v>
      </c>
      <c r="G3498" s="1" t="s">
        <v>16498</v>
      </c>
      <c r="H3498" s="4">
        <v>45647</v>
      </c>
      <c r="I3498" s="1" t="str">
        <f ca="1">IFERROR(__xludf.DUMMYFUNCTION("GOOGLETRANSLATE(O3498,""en"",""pt"")"),"6")</f>
        <v>6</v>
      </c>
      <c r="J3498" s="1" t="str">
        <f ca="1">IFERROR(__xludf.DUMMYFUNCTION("GOOGLETRANSLATE(Q3498,""en"",""pt"")"),"Refrigerado")</f>
        <v>Refrigerado</v>
      </c>
      <c r="K3498" s="3">
        <v>43488</v>
      </c>
      <c r="L3498" s="3">
        <v>43494</v>
      </c>
      <c r="M3498" s="1">
        <v>55</v>
      </c>
      <c r="N3498" s="1" t="s">
        <v>6072</v>
      </c>
      <c r="O3498" s="5" t="s">
        <v>16499</v>
      </c>
      <c r="P3498" s="1">
        <v>838</v>
      </c>
      <c r="Q3498" s="1" t="s">
        <v>16500</v>
      </c>
      <c r="R3498">
        <f t="shared" ca="1" si="54"/>
        <v>1</v>
      </c>
      <c r="S3498">
        <f t="shared" ca="1" si="54"/>
        <v>1</v>
      </c>
    </row>
    <row r="3499" spans="1:19" ht="13.2">
      <c r="A3499" s="1" t="s">
        <v>16501</v>
      </c>
      <c r="B3499" s="1">
        <v>33</v>
      </c>
      <c r="C3499" s="1" t="str">
        <f ca="1">IFERROR(__xludf.DUMMYFUNCTION("GOOGLETRANSLATE(D3499,""en"",""pt"")"),"Médio")</f>
        <v>Médio</v>
      </c>
      <c r="D3499" s="3">
        <v>43603</v>
      </c>
      <c r="E3499" s="1">
        <v>2</v>
      </c>
      <c r="F3499" s="2" t="str">
        <f ca="1">IFERROR(__xludf.DUMMYFUNCTION("GOOGLETRANSLATE(I3499,""en"",""pt"")"),"Manteiga")</f>
        <v>Manteiga</v>
      </c>
      <c r="G3499" s="1" t="s">
        <v>16502</v>
      </c>
      <c r="H3499" s="1" t="s">
        <v>2882</v>
      </c>
      <c r="I3499" s="1" t="str">
        <f ca="1">IFERROR(__xludf.DUMMYFUNCTION("GOOGLETRANSLATE(O3499,""en"",""pt"")"),"28")</f>
        <v>28</v>
      </c>
      <c r="J3499" s="1" t="str">
        <f ca="1">IFERROR(__xludf.DUMMYFUNCTION("GOOGLETRANSLATE(Q3499,""en"",""pt"")"),"Refrigerado")</f>
        <v>Refrigerado</v>
      </c>
      <c r="K3499" s="3">
        <v>43601</v>
      </c>
      <c r="L3499" s="3">
        <v>43629</v>
      </c>
      <c r="M3499" s="1">
        <v>233</v>
      </c>
      <c r="N3499" s="1" t="s">
        <v>3121</v>
      </c>
      <c r="O3499" s="1" t="s">
        <v>16503</v>
      </c>
      <c r="P3499" s="1">
        <v>77</v>
      </c>
      <c r="Q3499" s="1" t="s">
        <v>9214</v>
      </c>
      <c r="R3499">
        <f t="shared" ca="1" si="54"/>
        <v>0</v>
      </c>
      <c r="S3499">
        <f t="shared" ca="1" si="54"/>
        <v>1</v>
      </c>
    </row>
    <row r="3500" spans="1:19" ht="13.2">
      <c r="A3500" s="1" t="s">
        <v>16504</v>
      </c>
      <c r="B3500" s="1">
        <v>42</v>
      </c>
      <c r="C3500" s="1" t="str">
        <f ca="1">IFERROR(__xludf.DUMMYFUNCTION("GOOGLETRANSLATE(D3500,""en"",""pt"")"),"Médio")</f>
        <v>Médio</v>
      </c>
      <c r="D3500" s="3">
        <v>43786</v>
      </c>
      <c r="E3500" s="1">
        <v>5</v>
      </c>
      <c r="F3500" s="2" t="str">
        <f ca="1">IFERROR(__xludf.DUMMYFUNCTION("GOOGLETRANSLATE(I3500,""en"",""pt"")"),"Sorvete")</f>
        <v>Sorvete</v>
      </c>
      <c r="G3500" s="1" t="s">
        <v>16505</v>
      </c>
      <c r="H3500" s="1" t="s">
        <v>5953</v>
      </c>
      <c r="I3500" s="1" t="str">
        <f ca="1">IFERROR(__xludf.DUMMYFUNCTION("GOOGLETRANSLATE(O3500,""en"",""pt"")"),"25")</f>
        <v>25</v>
      </c>
      <c r="J3500" s="1" t="str">
        <f ca="1">IFERROR(__xludf.DUMMYFUNCTION("GOOGLETRANSLATE(Q3500,""en"",""pt"")"),"Congeladas")</f>
        <v>Congeladas</v>
      </c>
      <c r="K3500" s="3">
        <v>43767</v>
      </c>
      <c r="L3500" s="3">
        <v>43792</v>
      </c>
      <c r="M3500" s="1">
        <v>30</v>
      </c>
      <c r="N3500" s="1" t="s">
        <v>16285</v>
      </c>
      <c r="O3500" s="5">
        <v>91403</v>
      </c>
      <c r="P3500" s="1">
        <v>36</v>
      </c>
      <c r="Q3500" s="1" t="s">
        <v>16506</v>
      </c>
      <c r="R3500">
        <f t="shared" ca="1" si="54"/>
        <v>1</v>
      </c>
      <c r="S3500">
        <f t="shared" ca="1" si="54"/>
        <v>1</v>
      </c>
    </row>
    <row r="3501" spans="1:19" ht="13.2">
      <c r="A3501" s="1" t="s">
        <v>16507</v>
      </c>
      <c r="B3501" s="1">
        <v>89</v>
      </c>
      <c r="C3501" s="1" t="str">
        <f ca="1">IFERROR(__xludf.DUMMYFUNCTION("GOOGLETRANSLATE(D3501,""en"",""pt"")"),"Médio")</f>
        <v>Médio</v>
      </c>
      <c r="D3501" s="3">
        <v>44108</v>
      </c>
      <c r="E3501" s="1">
        <v>6</v>
      </c>
      <c r="F3501" s="2" t="str">
        <f ca="1">IFERROR(__xludf.DUMMYFUNCTION("GOOGLETRANSLATE(I3501,""en"",""pt"")"),"Coalhada")</f>
        <v>Coalhada</v>
      </c>
      <c r="G3501" s="1" t="s">
        <v>16508</v>
      </c>
      <c r="H3501" s="1" t="s">
        <v>16509</v>
      </c>
      <c r="I3501" s="1" t="str">
        <f ca="1">IFERROR(__xludf.DUMMYFUNCTION("GOOGLETRANSLATE(O3501,""en"",""pt"")"),"7")</f>
        <v>7</v>
      </c>
      <c r="J3501" s="1" t="str">
        <f ca="1">IFERROR(__xludf.DUMMYFUNCTION("GOOGLETRANSLATE(Q3501,""en"",""pt"")"),"Refrigerado")</f>
        <v>Refrigerado</v>
      </c>
      <c r="K3501" s="3">
        <v>44074</v>
      </c>
      <c r="L3501" s="3">
        <v>44081</v>
      </c>
      <c r="M3501" s="1">
        <v>93</v>
      </c>
      <c r="N3501" s="1" t="s">
        <v>3294</v>
      </c>
      <c r="O3501" s="1" t="s">
        <v>16510</v>
      </c>
      <c r="P3501" s="1">
        <v>282</v>
      </c>
      <c r="Q3501" s="1" t="s">
        <v>7463</v>
      </c>
      <c r="R3501">
        <f t="shared" ca="1" si="54"/>
        <v>0</v>
      </c>
      <c r="S3501">
        <f t="shared" ca="1" si="54"/>
        <v>0</v>
      </c>
    </row>
    <row r="3502" spans="1:19" ht="13.2">
      <c r="A3502" s="1" t="s">
        <v>16511</v>
      </c>
      <c r="B3502" s="1">
        <v>46</v>
      </c>
      <c r="C3502" s="1" t="str">
        <f ca="1">IFERROR(__xludf.DUMMYFUNCTION("GOOGLETRANSLATE(D3502,""en"",""pt"")"),"Pequeno")</f>
        <v>Pequeno</v>
      </c>
      <c r="D3502" s="3">
        <v>43766</v>
      </c>
      <c r="E3502" s="1">
        <v>8</v>
      </c>
      <c r="F3502" s="2" t="str">
        <f ca="1">IFERROR(__xludf.DUMMYFUNCTION("GOOGLETRANSLATE(I3502,""en"",""pt"")"),"Soro de leite coalhado")</f>
        <v>Soro de leite coalhado</v>
      </c>
      <c r="G3502" s="1" t="s">
        <v>16512</v>
      </c>
      <c r="H3502" s="1" t="s">
        <v>5666</v>
      </c>
      <c r="I3502" s="1" t="str">
        <f ca="1">IFERROR(__xludf.DUMMYFUNCTION("GOOGLETRANSLATE(O3502,""en"",""pt"")"),"12")</f>
        <v>12</v>
      </c>
      <c r="J3502" s="1" t="str">
        <f ca="1">IFERROR(__xludf.DUMMYFUNCTION("GOOGLETRANSLATE(Q3502,""en"",""pt"")"),"Refrigerado")</f>
        <v>Refrigerado</v>
      </c>
      <c r="K3502" s="3">
        <v>43754</v>
      </c>
      <c r="L3502" s="3">
        <v>43766</v>
      </c>
      <c r="M3502" s="1">
        <v>565</v>
      </c>
      <c r="N3502" s="1" t="s">
        <v>3598</v>
      </c>
      <c r="O3502" s="1" t="s">
        <v>16513</v>
      </c>
      <c r="P3502" s="1">
        <v>372</v>
      </c>
      <c r="Q3502" s="1" t="s">
        <v>16514</v>
      </c>
      <c r="R3502">
        <f t="shared" ca="1" si="54"/>
        <v>0</v>
      </c>
      <c r="S3502">
        <f t="shared" ca="1" si="54"/>
        <v>0</v>
      </c>
    </row>
    <row r="3503" spans="1:19" ht="13.2">
      <c r="A3503" s="1" t="s">
        <v>16515</v>
      </c>
      <c r="B3503" s="1">
        <v>54</v>
      </c>
      <c r="C3503" s="1" t="str">
        <f ca="1">IFERROR(__xludf.DUMMYFUNCTION("GOOGLETRANSLATE(D3503,""en"",""pt"")"),"Grande")</f>
        <v>Grande</v>
      </c>
      <c r="D3503" s="3">
        <v>44628</v>
      </c>
      <c r="E3503" s="1">
        <v>9</v>
      </c>
      <c r="F3503" s="2" t="str">
        <f ca="1">IFERROR(__xludf.DUMMYFUNCTION("GOOGLETRANSLATE(I3503,""en"",""pt"")"),"Painel")</f>
        <v>Painel</v>
      </c>
      <c r="G3503" s="1" t="s">
        <v>16516</v>
      </c>
      <c r="H3503" s="1" t="s">
        <v>16517</v>
      </c>
      <c r="I3503" s="1" t="str">
        <f ca="1">IFERROR(__xludf.DUMMYFUNCTION("GOOGLETRANSLATE(O3503,""en"",""pt"")"),"10")</f>
        <v>10</v>
      </c>
      <c r="J3503" s="1" t="str">
        <f ca="1">IFERROR(__xludf.DUMMYFUNCTION("GOOGLETRANSLATE(Q3503,""en"",""pt"")"),"Refrigerado")</f>
        <v>Refrigerado</v>
      </c>
      <c r="K3503" s="3">
        <v>44621</v>
      </c>
      <c r="L3503" s="3">
        <v>44631</v>
      </c>
      <c r="M3503" s="1">
        <v>587</v>
      </c>
      <c r="N3503" s="1" t="s">
        <v>10215</v>
      </c>
      <c r="O3503" s="1" t="s">
        <v>16518</v>
      </c>
      <c r="P3503" s="1">
        <v>194</v>
      </c>
      <c r="Q3503" s="1" t="s">
        <v>16519</v>
      </c>
      <c r="R3503">
        <f t="shared" ca="1" si="54"/>
        <v>1</v>
      </c>
      <c r="S3503">
        <f t="shared" ca="1" si="54"/>
        <v>1</v>
      </c>
    </row>
    <row r="3504" spans="1:19" ht="13.2">
      <c r="A3504" s="1" t="s">
        <v>16520</v>
      </c>
      <c r="B3504" s="1">
        <v>44</v>
      </c>
      <c r="C3504" s="1" t="str">
        <f ca="1">IFERROR(__xludf.DUMMYFUNCTION("GOOGLETRANSLATE(D3504,""en"",""pt"")"),"Pequeno")</f>
        <v>Pequeno</v>
      </c>
      <c r="D3504" s="3">
        <v>43948</v>
      </c>
      <c r="E3504" s="1">
        <v>2</v>
      </c>
      <c r="F3504" s="2" t="str">
        <f ca="1">IFERROR(__xludf.DUMMYFUNCTION("GOOGLETRANSLATE(I3504,""en"",""pt"")"),"Manteiga")</f>
        <v>Manteiga</v>
      </c>
      <c r="G3504" s="1" t="s">
        <v>16521</v>
      </c>
      <c r="H3504" s="1" t="s">
        <v>16240</v>
      </c>
      <c r="I3504" s="1" t="str">
        <f ca="1">IFERROR(__xludf.DUMMYFUNCTION("GOOGLETRANSLATE(O3504,""en"",""pt"")"),"38")</f>
        <v>38</v>
      </c>
      <c r="J3504" s="1" t="str">
        <f ca="1">IFERROR(__xludf.DUMMYFUNCTION("GOOGLETRANSLATE(Q3504,""en"",""pt"")"),"Congeladas")</f>
        <v>Congeladas</v>
      </c>
      <c r="K3504" s="3">
        <v>43930</v>
      </c>
      <c r="L3504" s="3">
        <v>43968</v>
      </c>
      <c r="M3504" s="1">
        <v>234</v>
      </c>
      <c r="N3504" s="1" t="s">
        <v>16522</v>
      </c>
      <c r="O3504" s="5" t="s">
        <v>16523</v>
      </c>
      <c r="P3504" s="1">
        <v>387</v>
      </c>
      <c r="Q3504" s="1" t="s">
        <v>5706</v>
      </c>
      <c r="R3504">
        <f t="shared" ca="1" si="54"/>
        <v>1</v>
      </c>
      <c r="S3504">
        <f t="shared" ca="1" si="54"/>
        <v>0</v>
      </c>
    </row>
    <row r="3505" spans="1:19" ht="13.2">
      <c r="A3505" s="1" t="s">
        <v>16524</v>
      </c>
      <c r="B3505" s="1">
        <v>44</v>
      </c>
      <c r="C3505" s="1" t="str">
        <f ca="1">IFERROR(__xludf.DUMMYFUNCTION("GOOGLETRANSLATE(D3505,""en"",""pt"")"),"Pequeno")</f>
        <v>Pequeno</v>
      </c>
      <c r="D3505" s="3">
        <v>43897</v>
      </c>
      <c r="E3505" s="1">
        <v>8</v>
      </c>
      <c r="F3505" s="2" t="str">
        <f ca="1">IFERROR(__xludf.DUMMYFUNCTION("GOOGLETRANSLATE(I3505,""en"",""pt"")"),"Soro de leite coalhado")</f>
        <v>Soro de leite coalhado</v>
      </c>
      <c r="G3505" s="1" t="s">
        <v>16525</v>
      </c>
      <c r="H3505" s="1" t="s">
        <v>16526</v>
      </c>
      <c r="I3505" s="1" t="str">
        <f ca="1">IFERROR(__xludf.DUMMYFUNCTION("GOOGLETRANSLATE(O3505,""en"",""pt"")"),"14")</f>
        <v>14</v>
      </c>
      <c r="J3505" s="1" t="str">
        <f ca="1">IFERROR(__xludf.DUMMYFUNCTION("GOOGLETRANSLATE(Q3505,""en"",""pt"")"),"Refrigerado")</f>
        <v>Refrigerado</v>
      </c>
      <c r="K3505" s="3">
        <v>43876</v>
      </c>
      <c r="L3505" s="3">
        <v>43890</v>
      </c>
      <c r="M3505" s="1">
        <v>32</v>
      </c>
      <c r="N3505" s="6">
        <v>45346</v>
      </c>
      <c r="O3505" s="1" t="s">
        <v>8579</v>
      </c>
      <c r="P3505" s="1">
        <v>563</v>
      </c>
      <c r="Q3505" s="1" t="s">
        <v>16527</v>
      </c>
      <c r="R3505">
        <f t="shared" ca="1" si="54"/>
        <v>1</v>
      </c>
      <c r="S3505">
        <f t="shared" ca="1" si="54"/>
        <v>1</v>
      </c>
    </row>
    <row r="3506" spans="1:19" ht="13.2">
      <c r="A3506" s="1" t="s">
        <v>16528</v>
      </c>
      <c r="B3506" s="1">
        <v>20</v>
      </c>
      <c r="C3506" s="1" t="str">
        <f ca="1">IFERROR(__xludf.DUMMYFUNCTION("GOOGLETRANSLATE(D3506,""en"",""pt"")"),"Pequeno")</f>
        <v>Pequeno</v>
      </c>
      <c r="D3506" s="3">
        <v>44901</v>
      </c>
      <c r="E3506" s="1">
        <v>6</v>
      </c>
      <c r="F3506" s="2" t="str">
        <f ca="1">IFERROR(__xludf.DUMMYFUNCTION("GOOGLETRANSLATE(I3506,""en"",""pt"")"),"Coalhada")</f>
        <v>Coalhada</v>
      </c>
      <c r="G3506" s="1" t="s">
        <v>16529</v>
      </c>
      <c r="H3506" s="1" t="s">
        <v>4551</v>
      </c>
      <c r="I3506" s="1" t="str">
        <f ca="1">IFERROR(__xludf.DUMMYFUNCTION("GOOGLETRANSLATE(O3506,""en"",""pt"")"),"7")</f>
        <v>7</v>
      </c>
      <c r="J3506" s="1" t="str">
        <f ca="1">IFERROR(__xludf.DUMMYFUNCTION("GOOGLETRANSLATE(Q3506,""en"",""pt"")"),"Refrigerado")</f>
        <v>Refrigerado</v>
      </c>
      <c r="K3506" s="3">
        <v>44883</v>
      </c>
      <c r="L3506" s="3">
        <v>44890</v>
      </c>
      <c r="M3506" s="1">
        <v>12</v>
      </c>
      <c r="N3506" s="1" t="s">
        <v>16530</v>
      </c>
      <c r="O3506" s="1" t="s">
        <v>16531</v>
      </c>
      <c r="P3506" s="1">
        <v>237</v>
      </c>
      <c r="Q3506" s="1" t="s">
        <v>16532</v>
      </c>
      <c r="R3506">
        <f t="shared" ca="1" si="54"/>
        <v>1</v>
      </c>
      <c r="S3506">
        <f t="shared" ca="1" si="54"/>
        <v>1</v>
      </c>
    </row>
    <row r="3507" spans="1:19" ht="13.2">
      <c r="A3507" s="1" t="s">
        <v>16533</v>
      </c>
      <c r="B3507" s="1">
        <v>90</v>
      </c>
      <c r="C3507" s="1" t="str">
        <f ca="1">IFERROR(__xludf.DUMMYFUNCTION("GOOGLETRANSLATE(D3507,""en"",""pt"")"),"Grande")</f>
        <v>Grande</v>
      </c>
      <c r="D3507" s="3">
        <v>44577</v>
      </c>
      <c r="E3507" s="1">
        <v>1</v>
      </c>
      <c r="F3507" s="2" t="str">
        <f ca="1">IFERROR(__xludf.DUMMYFUNCTION("GOOGLETRANSLATE(I3507,""en"",""pt"")"),"Leite")</f>
        <v>Leite</v>
      </c>
      <c r="G3507" s="1" t="s">
        <v>16534</v>
      </c>
      <c r="H3507" s="1" t="s">
        <v>16535</v>
      </c>
      <c r="I3507" s="1" t="str">
        <f ca="1">IFERROR(__xludf.DUMMYFUNCTION("GOOGLETRANSLATE(O3507,""en"",""pt"")"),"2")</f>
        <v>2</v>
      </c>
      <c r="J3507" s="1" t="str">
        <f ca="1">IFERROR(__xludf.DUMMYFUNCTION("GOOGLETRANSLATE(Q3507,""en"",""pt"")"),"Pacote de polietileno")</f>
        <v>Pacote de polietileno</v>
      </c>
      <c r="K3507" s="3">
        <v>44562</v>
      </c>
      <c r="L3507" s="3">
        <v>44564</v>
      </c>
      <c r="M3507" s="1">
        <v>424</v>
      </c>
      <c r="N3507" s="1" t="s">
        <v>6613</v>
      </c>
      <c r="O3507" s="1" t="s">
        <v>16536</v>
      </c>
      <c r="P3507" s="1">
        <v>543</v>
      </c>
      <c r="Q3507" s="1" t="s">
        <v>933</v>
      </c>
      <c r="R3507">
        <f t="shared" ca="1" si="54"/>
        <v>0</v>
      </c>
      <c r="S3507">
        <f t="shared" ca="1" si="54"/>
        <v>0</v>
      </c>
    </row>
    <row r="3508" spans="1:19" ht="13.2">
      <c r="A3508" s="1" t="s">
        <v>16537</v>
      </c>
      <c r="B3508" s="1">
        <v>73</v>
      </c>
      <c r="C3508" s="1" t="str">
        <f ca="1">IFERROR(__xludf.DUMMYFUNCTION("GOOGLETRANSLATE(D3508,""en"",""pt"")"),"Médio")</f>
        <v>Médio</v>
      </c>
      <c r="D3508" s="3">
        <v>44156</v>
      </c>
      <c r="E3508" s="1">
        <v>5</v>
      </c>
      <c r="F3508" s="2" t="str">
        <f ca="1">IFERROR(__xludf.DUMMYFUNCTION("GOOGLETRANSLATE(I3508,""en"",""pt"")"),"Sorvete")</f>
        <v>Sorvete</v>
      </c>
      <c r="G3508" s="1" t="s">
        <v>629</v>
      </c>
      <c r="H3508" s="1" t="s">
        <v>7491</v>
      </c>
      <c r="I3508" s="1" t="str">
        <f ca="1">IFERROR(__xludf.DUMMYFUNCTION("GOOGLETRANSLATE(O3508,""en"",""pt"")"),"29")</f>
        <v>29</v>
      </c>
      <c r="J3508" s="1" t="str">
        <f ca="1">IFERROR(__xludf.DUMMYFUNCTION("GOOGLETRANSLATE(Q3508,""en"",""pt"")"),"Congeladas")</f>
        <v>Congeladas</v>
      </c>
      <c r="K3508" s="3">
        <v>44145</v>
      </c>
      <c r="L3508" s="3">
        <v>44174</v>
      </c>
      <c r="M3508" s="1">
        <v>86</v>
      </c>
      <c r="N3508" s="1" t="s">
        <v>16538</v>
      </c>
      <c r="O3508" s="1" t="s">
        <v>16539</v>
      </c>
      <c r="P3508" s="1">
        <v>201</v>
      </c>
      <c r="Q3508" s="4">
        <v>45565</v>
      </c>
      <c r="R3508">
        <f t="shared" ca="1" si="54"/>
        <v>0</v>
      </c>
      <c r="S3508">
        <f t="shared" ca="1" si="54"/>
        <v>1</v>
      </c>
    </row>
    <row r="3509" spans="1:19" ht="13.2">
      <c r="A3509" s="1" t="s">
        <v>5615</v>
      </c>
      <c r="B3509" s="1">
        <v>32</v>
      </c>
      <c r="C3509" s="1" t="str">
        <f ca="1">IFERROR(__xludf.DUMMYFUNCTION("GOOGLETRANSLATE(D3509,""en"",""pt"")"),"Grande")</f>
        <v>Grande</v>
      </c>
      <c r="D3509" s="3">
        <v>44039</v>
      </c>
      <c r="E3509" s="1">
        <v>6</v>
      </c>
      <c r="F3509" s="2" t="str">
        <f ca="1">IFERROR(__xludf.DUMMYFUNCTION("GOOGLETRANSLATE(I3509,""en"",""pt"")"),"Coalhada")</f>
        <v>Coalhada</v>
      </c>
      <c r="G3509" s="1" t="s">
        <v>3460</v>
      </c>
      <c r="H3509" s="1" t="s">
        <v>16540</v>
      </c>
      <c r="I3509" s="1" t="str">
        <f ca="1">IFERROR(__xludf.DUMMYFUNCTION("GOOGLETRANSLATE(O3509,""en"",""pt"")"),"7")</f>
        <v>7</v>
      </c>
      <c r="J3509" s="1" t="str">
        <f ca="1">IFERROR(__xludf.DUMMYFUNCTION("GOOGLETRANSLATE(Q3509,""en"",""pt"")"),"Refrigerado")</f>
        <v>Refrigerado</v>
      </c>
      <c r="K3509" s="3">
        <v>44002</v>
      </c>
      <c r="L3509" s="3">
        <v>44009</v>
      </c>
      <c r="M3509" s="1">
        <v>558</v>
      </c>
      <c r="N3509" s="1" t="s">
        <v>9508</v>
      </c>
      <c r="O3509" s="1" t="s">
        <v>16541</v>
      </c>
      <c r="P3509" s="1">
        <v>190</v>
      </c>
      <c r="Q3509" s="1" t="s">
        <v>16542</v>
      </c>
      <c r="R3509">
        <f t="shared" ca="1" si="54"/>
        <v>0</v>
      </c>
      <c r="S3509">
        <f t="shared" ca="1" si="54"/>
        <v>1</v>
      </c>
    </row>
    <row r="3510" spans="1:19" ht="13.2">
      <c r="A3510" s="1" t="s">
        <v>16543</v>
      </c>
      <c r="B3510" s="1">
        <v>27</v>
      </c>
      <c r="C3510" s="1" t="str">
        <f ca="1">IFERROR(__xludf.DUMMYFUNCTION("GOOGLETRANSLATE(D3510,""en"",""pt"")"),"Pequeno")</f>
        <v>Pequeno</v>
      </c>
      <c r="D3510" s="3">
        <v>44267</v>
      </c>
      <c r="E3510" s="1">
        <v>9</v>
      </c>
      <c r="F3510" s="2" t="str">
        <f ca="1">IFERROR(__xludf.DUMMYFUNCTION("GOOGLETRANSLATE(I3510,""en"",""pt"")"),"Painel")</f>
        <v>Painel</v>
      </c>
      <c r="G3510" s="1" t="s">
        <v>16544</v>
      </c>
      <c r="H3510" s="1" t="s">
        <v>6084</v>
      </c>
      <c r="I3510" s="1" t="str">
        <f ca="1">IFERROR(__xludf.DUMMYFUNCTION("GOOGLETRANSLATE(O3510,""en"",""pt"")"),"10")</f>
        <v>10</v>
      </c>
      <c r="J3510" s="1" t="str">
        <f ca="1">IFERROR(__xludf.DUMMYFUNCTION("GOOGLETRANSLATE(Q3510,""en"",""pt"")"),"Refrigerado")</f>
        <v>Refrigerado</v>
      </c>
      <c r="K3510" s="3">
        <v>44236</v>
      </c>
      <c r="L3510" s="3">
        <v>44246</v>
      </c>
      <c r="M3510" s="1">
        <v>370</v>
      </c>
      <c r="N3510" s="1" t="s">
        <v>16545</v>
      </c>
      <c r="O3510" s="1" t="s">
        <v>16546</v>
      </c>
      <c r="P3510" s="1">
        <v>23</v>
      </c>
      <c r="Q3510" s="1" t="s">
        <v>16547</v>
      </c>
      <c r="R3510">
        <f t="shared" ca="1" si="54"/>
        <v>1</v>
      </c>
      <c r="S3510">
        <f t="shared" ca="1" si="54"/>
        <v>1</v>
      </c>
    </row>
    <row r="3511" spans="1:19" ht="13.2">
      <c r="A3511" s="1" t="s">
        <v>16548</v>
      </c>
      <c r="B3511" s="1">
        <v>67</v>
      </c>
      <c r="C3511" s="1" t="str">
        <f ca="1">IFERROR(__xludf.DUMMYFUNCTION("GOOGLETRANSLATE(D3511,""en"",""pt"")"),"Grande")</f>
        <v>Grande</v>
      </c>
      <c r="D3511" s="3">
        <v>43957</v>
      </c>
      <c r="E3511" s="1">
        <v>7</v>
      </c>
      <c r="F3511" s="2" t="str">
        <f ca="1">IFERROR(__xludf.DUMMYFUNCTION("GOOGLETRANSLATE(I3511,""en"",""pt"")"),"Lassi")</f>
        <v>Lassi</v>
      </c>
      <c r="G3511" s="1" t="s">
        <v>16549</v>
      </c>
      <c r="H3511" s="1" t="s">
        <v>14964</v>
      </c>
      <c r="I3511" s="1" t="str">
        <f ca="1">IFERROR(__xludf.DUMMYFUNCTION("GOOGLETRANSLATE(O3511,""en"",""pt"")"),"16")</f>
        <v>16</v>
      </c>
      <c r="J3511" s="1" t="str">
        <f ca="1">IFERROR(__xludf.DUMMYFUNCTION("GOOGLETRANSLATE(Q3511,""en"",""pt"")"),"Refrigerado")</f>
        <v>Refrigerado</v>
      </c>
      <c r="K3511" s="3">
        <v>43923</v>
      </c>
      <c r="L3511" s="3">
        <v>43939</v>
      </c>
      <c r="M3511" s="1">
        <v>385</v>
      </c>
      <c r="N3511" s="1" t="s">
        <v>6798</v>
      </c>
      <c r="O3511" s="1" t="s">
        <v>16550</v>
      </c>
      <c r="P3511" s="1">
        <v>98</v>
      </c>
      <c r="Q3511" s="1" t="s">
        <v>5522</v>
      </c>
      <c r="R3511">
        <f t="shared" ca="1" si="54"/>
        <v>0</v>
      </c>
      <c r="S3511">
        <f t="shared" ca="1" si="54"/>
        <v>0</v>
      </c>
    </row>
    <row r="3512" spans="1:19" ht="13.2">
      <c r="A3512" s="1" t="s">
        <v>16551</v>
      </c>
      <c r="B3512" s="1">
        <v>63</v>
      </c>
      <c r="C3512" s="1" t="str">
        <f ca="1">IFERROR(__xludf.DUMMYFUNCTION("GOOGLETRANSLATE(D3512,""en"",""pt"")"),"Grande")</f>
        <v>Grande</v>
      </c>
      <c r="D3512" s="3">
        <v>44718</v>
      </c>
      <c r="E3512" s="1">
        <v>3</v>
      </c>
      <c r="F3512" s="2" t="str">
        <f ca="1">IFERROR(__xludf.DUMMYFUNCTION("GOOGLETRANSLATE(I3512,""en"",""pt"")"),"Queijo")</f>
        <v>Queijo</v>
      </c>
      <c r="G3512" s="1" t="s">
        <v>16552</v>
      </c>
      <c r="H3512" s="1" t="s">
        <v>16553</v>
      </c>
      <c r="I3512" s="1" t="str">
        <f ca="1">IFERROR(__xludf.DUMMYFUNCTION("GOOGLETRANSLATE(O3512,""en"",""pt"")"),"56")</f>
        <v>56</v>
      </c>
      <c r="J3512" s="1" t="str">
        <f ca="1">IFERROR(__xludf.DUMMYFUNCTION("GOOGLETRANSLATE(Q3512,""en"",""pt"")"),"Refrigerado")</f>
        <v>Refrigerado</v>
      </c>
      <c r="K3512" s="3">
        <v>44699</v>
      </c>
      <c r="L3512" s="3">
        <v>44755</v>
      </c>
      <c r="M3512" s="1">
        <v>149</v>
      </c>
      <c r="N3512" s="1" t="s">
        <v>10412</v>
      </c>
      <c r="O3512" s="1" t="s">
        <v>16554</v>
      </c>
      <c r="P3512" s="1">
        <v>218</v>
      </c>
      <c r="Q3512" s="1" t="s">
        <v>16555</v>
      </c>
      <c r="R3512">
        <f t="shared" ca="1" si="54"/>
        <v>1</v>
      </c>
      <c r="S3512">
        <f t="shared" ca="1" si="54"/>
        <v>1</v>
      </c>
    </row>
    <row r="3513" spans="1:19" ht="13.2">
      <c r="A3513" s="1" t="s">
        <v>16556</v>
      </c>
      <c r="B3513" s="1">
        <v>17</v>
      </c>
      <c r="C3513" s="1" t="str">
        <f ca="1">IFERROR(__xludf.DUMMYFUNCTION("GOOGLETRANSLATE(D3513,""en"",""pt"")"),"Grande")</f>
        <v>Grande</v>
      </c>
      <c r="D3513" s="3">
        <v>44426</v>
      </c>
      <c r="E3513" s="1">
        <v>4</v>
      </c>
      <c r="F3513" s="2" t="str">
        <f ca="1">IFERROR(__xludf.DUMMYFUNCTION("GOOGLETRANSLATE(I3513,""en"",""pt"")"),"Iogurte")</f>
        <v>Iogurte</v>
      </c>
      <c r="G3513" s="1" t="s">
        <v>10235</v>
      </c>
      <c r="H3513" s="1" t="s">
        <v>7310</v>
      </c>
      <c r="I3513" s="1" t="str">
        <f ca="1">IFERROR(__xludf.DUMMYFUNCTION("GOOGLETRANSLATE(O3513,""en"",""pt"")"),"23")</f>
        <v>23</v>
      </c>
      <c r="J3513" s="1" t="str">
        <f ca="1">IFERROR(__xludf.DUMMYFUNCTION("GOOGLETRANSLATE(Q3513,""en"",""pt"")"),"Refrigerado")</f>
        <v>Refrigerado</v>
      </c>
      <c r="K3513" s="3">
        <v>44375</v>
      </c>
      <c r="L3513" s="3">
        <v>44398</v>
      </c>
      <c r="M3513" s="1">
        <v>466</v>
      </c>
      <c r="N3513" s="1" t="s">
        <v>8117</v>
      </c>
      <c r="O3513" s="1" t="s">
        <v>16557</v>
      </c>
      <c r="P3513" s="1">
        <v>22</v>
      </c>
      <c r="Q3513" s="1" t="s">
        <v>16558</v>
      </c>
      <c r="R3513">
        <f t="shared" ca="1" si="54"/>
        <v>1</v>
      </c>
      <c r="S3513">
        <f t="shared" ca="1" si="54"/>
        <v>1</v>
      </c>
    </row>
    <row r="3514" spans="1:19" ht="13.2">
      <c r="A3514" s="1" t="s">
        <v>16559</v>
      </c>
      <c r="B3514" s="1">
        <v>58</v>
      </c>
      <c r="C3514" s="1" t="str">
        <f ca="1">IFERROR(__xludf.DUMMYFUNCTION("GOOGLETRANSLATE(D3514,""en"",""pt"")"),"Pequeno")</f>
        <v>Pequeno</v>
      </c>
      <c r="D3514" s="3">
        <v>44009</v>
      </c>
      <c r="E3514" s="1">
        <v>1</v>
      </c>
      <c r="F3514" s="2" t="str">
        <f ca="1">IFERROR(__xludf.DUMMYFUNCTION("GOOGLETRANSLATE(I3514,""en"",""pt"")"),"Leite")</f>
        <v>Leite</v>
      </c>
      <c r="G3514" s="1" t="s">
        <v>16560</v>
      </c>
      <c r="H3514" s="1" t="s">
        <v>16561</v>
      </c>
      <c r="I3514" s="1" t="str">
        <f ca="1">IFERROR(__xludf.DUMMYFUNCTION("GOOGLETRANSLATE(O3514,""en"",""pt"")"),"26")</f>
        <v>26</v>
      </c>
      <c r="J3514" s="1" t="str">
        <f ca="1">IFERROR(__xludf.DUMMYFUNCTION("GOOGLETRANSLATE(Q3514,""en"",""pt"")"),"Pacote Tetra")</f>
        <v>Pacote Tetra</v>
      </c>
      <c r="K3514" s="3">
        <v>43952</v>
      </c>
      <c r="L3514" s="3">
        <v>43978</v>
      </c>
      <c r="M3514" s="1">
        <v>274</v>
      </c>
      <c r="N3514" s="1" t="s">
        <v>11003</v>
      </c>
      <c r="O3514" s="1" t="s">
        <v>16562</v>
      </c>
      <c r="P3514" s="1">
        <v>337</v>
      </c>
      <c r="Q3514" s="1" t="s">
        <v>15045</v>
      </c>
      <c r="R3514">
        <f t="shared" ca="1" si="54"/>
        <v>0</v>
      </c>
      <c r="S3514">
        <f t="shared" ca="1" si="54"/>
        <v>1</v>
      </c>
    </row>
    <row r="3515" spans="1:19" ht="13.2">
      <c r="A3515" s="1" t="s">
        <v>16563</v>
      </c>
      <c r="B3515" s="1">
        <v>84</v>
      </c>
      <c r="C3515" s="1" t="str">
        <f ca="1">IFERROR(__xludf.DUMMYFUNCTION("GOOGLETRANSLATE(D3515,""en"",""pt"")"),"Médio")</f>
        <v>Médio</v>
      </c>
      <c r="D3515" s="3">
        <v>43793</v>
      </c>
      <c r="E3515" s="1">
        <v>8</v>
      </c>
      <c r="F3515" s="2" t="str">
        <f ca="1">IFERROR(__xludf.DUMMYFUNCTION("GOOGLETRANSLATE(I3515,""en"",""pt"")"),"Soro de leite coalhado")</f>
        <v>Soro de leite coalhado</v>
      </c>
      <c r="G3515" s="1" t="s">
        <v>16564</v>
      </c>
      <c r="H3515" s="1" t="s">
        <v>16565</v>
      </c>
      <c r="I3515" s="1" t="str">
        <f ca="1">IFERROR(__xludf.DUMMYFUNCTION("GOOGLETRANSLATE(O3515,""en"",""pt"")"),"9")</f>
        <v>9</v>
      </c>
      <c r="J3515" s="1" t="str">
        <f ca="1">IFERROR(__xludf.DUMMYFUNCTION("GOOGLETRANSLATE(Q3515,""en"",""pt"")"),"Refrigerado")</f>
        <v>Refrigerado</v>
      </c>
      <c r="K3515" s="3">
        <v>43752</v>
      </c>
      <c r="L3515" s="3">
        <v>43761</v>
      </c>
      <c r="M3515" s="1">
        <v>11</v>
      </c>
      <c r="N3515" s="1" t="s">
        <v>16566</v>
      </c>
      <c r="O3515" s="1" t="s">
        <v>16567</v>
      </c>
      <c r="P3515" s="1">
        <v>184</v>
      </c>
      <c r="Q3515" s="1" t="s">
        <v>16568</v>
      </c>
      <c r="R3515">
        <f t="shared" ca="1" si="54"/>
        <v>1</v>
      </c>
      <c r="S3515">
        <f t="shared" ca="1" si="54"/>
        <v>1</v>
      </c>
    </row>
    <row r="3516" spans="1:19" ht="13.2">
      <c r="A3516" s="1" t="s">
        <v>16569</v>
      </c>
      <c r="B3516" s="1">
        <v>60</v>
      </c>
      <c r="C3516" s="1" t="str">
        <f ca="1">IFERROR(__xludf.DUMMYFUNCTION("GOOGLETRANSLATE(D3516,""en"",""pt"")"),"Médio")</f>
        <v>Médio</v>
      </c>
      <c r="D3516" s="3">
        <v>43922</v>
      </c>
      <c r="E3516" s="1">
        <v>8</v>
      </c>
      <c r="F3516" s="2" t="str">
        <f ca="1">IFERROR(__xludf.DUMMYFUNCTION("GOOGLETRANSLATE(I3516,""en"",""pt"")"),"Soro de leite coalhado")</f>
        <v>Soro de leite coalhado</v>
      </c>
      <c r="G3516" s="1" t="s">
        <v>16570</v>
      </c>
      <c r="H3516" s="1" t="s">
        <v>8149</v>
      </c>
      <c r="I3516" s="1" t="str">
        <f ca="1">IFERROR(__xludf.DUMMYFUNCTION("GOOGLETRANSLATE(O3516,""en"",""pt"")"),"7")</f>
        <v>7</v>
      </c>
      <c r="J3516" s="1" t="str">
        <f ca="1">IFERROR(__xludf.DUMMYFUNCTION("GOOGLETRANSLATE(Q3516,""en"",""pt"")"),"Refrigerado")</f>
        <v>Refrigerado</v>
      </c>
      <c r="K3516" s="3">
        <v>43912</v>
      </c>
      <c r="L3516" s="3">
        <v>43919</v>
      </c>
      <c r="M3516" s="1">
        <v>407</v>
      </c>
      <c r="N3516" s="1" t="s">
        <v>4495</v>
      </c>
      <c r="O3516" s="1" t="s">
        <v>16571</v>
      </c>
      <c r="P3516" s="1">
        <v>45</v>
      </c>
      <c r="Q3516" s="1" t="s">
        <v>16572</v>
      </c>
      <c r="R3516">
        <f t="shared" ca="1" si="54"/>
        <v>1</v>
      </c>
      <c r="S3516">
        <f t="shared" ca="1" si="54"/>
        <v>1</v>
      </c>
    </row>
    <row r="3517" spans="1:19" ht="13.2">
      <c r="A3517" s="1" t="s">
        <v>16573</v>
      </c>
      <c r="B3517" s="1">
        <v>67</v>
      </c>
      <c r="C3517" s="1" t="str">
        <f ca="1">IFERROR(__xludf.DUMMYFUNCTION("GOOGLETRANSLATE(D3517,""en"",""pt"")"),"Médio")</f>
        <v>Médio</v>
      </c>
      <c r="D3517" s="3">
        <v>44705</v>
      </c>
      <c r="E3517" s="1">
        <v>6</v>
      </c>
      <c r="F3517" s="2" t="str">
        <f ca="1">IFERROR(__xludf.DUMMYFUNCTION("GOOGLETRANSLATE(I3517,""en"",""pt"")"),"Coalhada")</f>
        <v>Coalhada</v>
      </c>
      <c r="G3517" s="1" t="s">
        <v>16574</v>
      </c>
      <c r="H3517" s="6">
        <v>45443</v>
      </c>
      <c r="I3517" s="1" t="str">
        <f ca="1">IFERROR(__xludf.DUMMYFUNCTION("GOOGLETRANSLATE(O3517,""en"",""pt"")"),"6")</f>
        <v>6</v>
      </c>
      <c r="J3517" s="1" t="str">
        <f ca="1">IFERROR(__xludf.DUMMYFUNCTION("GOOGLETRANSLATE(Q3517,""en"",""pt"")"),"Refrigerado")</f>
        <v>Refrigerado</v>
      </c>
      <c r="K3517" s="3">
        <v>44688</v>
      </c>
      <c r="L3517" s="3">
        <v>44694</v>
      </c>
      <c r="M3517" s="1">
        <v>445</v>
      </c>
      <c r="N3517" s="1" t="s">
        <v>6247</v>
      </c>
      <c r="O3517" s="1" t="s">
        <v>16575</v>
      </c>
      <c r="P3517" s="1">
        <v>126</v>
      </c>
      <c r="Q3517" s="1" t="s">
        <v>16576</v>
      </c>
      <c r="R3517">
        <f t="shared" ca="1" si="54"/>
        <v>0</v>
      </c>
      <c r="S3517">
        <f t="shared" ca="1" si="54"/>
        <v>0</v>
      </c>
    </row>
    <row r="3518" spans="1:19" ht="13.2">
      <c r="A3518" s="1" t="s">
        <v>12638</v>
      </c>
      <c r="B3518" s="1">
        <v>12</v>
      </c>
      <c r="C3518" s="1" t="str">
        <f ca="1">IFERROR(__xludf.DUMMYFUNCTION("GOOGLETRANSLATE(D3518,""en"",""pt"")"),"Médio")</f>
        <v>Médio</v>
      </c>
      <c r="D3518" s="3">
        <v>43892</v>
      </c>
      <c r="E3518" s="1">
        <v>1</v>
      </c>
      <c r="F3518" s="2" t="str">
        <f ca="1">IFERROR(__xludf.DUMMYFUNCTION("GOOGLETRANSLATE(I3518,""en"",""pt"")"),"Leite")</f>
        <v>Leite</v>
      </c>
      <c r="G3518" s="1" t="s">
        <v>16577</v>
      </c>
      <c r="H3518" s="1" t="s">
        <v>16578</v>
      </c>
      <c r="I3518" s="1" t="str">
        <f ca="1">IFERROR(__xludf.DUMMYFUNCTION("GOOGLETRANSLATE(O3518,""en"",""pt"")"),"2")</f>
        <v>2</v>
      </c>
      <c r="J3518" s="1" t="str">
        <f ca="1">IFERROR(__xludf.DUMMYFUNCTION("GOOGLETRANSLATE(Q3518,""en"",""pt"")"),"Pacote de polietileno")</f>
        <v>Pacote de polietileno</v>
      </c>
      <c r="K3518" s="3">
        <v>43860</v>
      </c>
      <c r="L3518" s="3">
        <v>43862</v>
      </c>
      <c r="M3518" s="1">
        <v>527</v>
      </c>
      <c r="N3518" s="1" t="s">
        <v>12247</v>
      </c>
      <c r="O3518" s="1" t="s">
        <v>16579</v>
      </c>
      <c r="P3518" s="1">
        <v>86</v>
      </c>
      <c r="Q3518" s="1" t="s">
        <v>16580</v>
      </c>
      <c r="R3518">
        <f t="shared" ca="1" si="54"/>
        <v>0</v>
      </c>
      <c r="S3518">
        <f t="shared" ca="1" si="54"/>
        <v>0</v>
      </c>
    </row>
    <row r="3519" spans="1:19" ht="13.2">
      <c r="A3519" s="1" t="s">
        <v>16581</v>
      </c>
      <c r="B3519" s="1">
        <v>28</v>
      </c>
      <c r="C3519" s="1" t="str">
        <f ca="1">IFERROR(__xludf.DUMMYFUNCTION("GOOGLETRANSLATE(D3519,""en"",""pt"")"),"Pequeno")</f>
        <v>Pequeno</v>
      </c>
      <c r="D3519" s="3">
        <v>44572</v>
      </c>
      <c r="E3519" s="1">
        <v>10</v>
      </c>
      <c r="F3519" s="2" t="str">
        <f ca="1">IFERROR(__xludf.DUMMYFUNCTION("GOOGLETRANSLATE(I3519,""en"",""pt"")"),"ghee")</f>
        <v>ghee</v>
      </c>
      <c r="G3519" s="1" t="s">
        <v>16582</v>
      </c>
      <c r="H3519" s="1" t="s">
        <v>16583</v>
      </c>
      <c r="I3519" s="1" t="str">
        <f ca="1">IFERROR(__xludf.DUMMYFUNCTION("GOOGLETRANSLATE(O3519,""en"",""pt"")"),"70")</f>
        <v>70</v>
      </c>
      <c r="J3519" s="1" t="str">
        <f ca="1">IFERROR(__xludf.DUMMYFUNCTION("GOOGLETRANSLATE(Q3519,""en"",""pt"")"),"Ambiente")</f>
        <v>Ambiente</v>
      </c>
      <c r="K3519" s="3">
        <v>44515</v>
      </c>
      <c r="L3519" s="3">
        <v>44585</v>
      </c>
      <c r="M3519" s="1">
        <v>174</v>
      </c>
      <c r="N3519" s="1" t="s">
        <v>9942</v>
      </c>
      <c r="O3519" s="1" t="s">
        <v>16584</v>
      </c>
      <c r="P3519" s="1">
        <v>470</v>
      </c>
      <c r="Q3519" s="1" t="s">
        <v>12608</v>
      </c>
      <c r="R3519">
        <f t="shared" ca="1" si="54"/>
        <v>1</v>
      </c>
      <c r="S3519">
        <f t="shared" ca="1" si="54"/>
        <v>1</v>
      </c>
    </row>
    <row r="3520" spans="1:19" ht="13.2">
      <c r="A3520" s="1" t="s">
        <v>16585</v>
      </c>
      <c r="B3520" s="1">
        <v>62</v>
      </c>
      <c r="C3520" s="1" t="str">
        <f ca="1">IFERROR(__xludf.DUMMYFUNCTION("GOOGLETRANSLATE(D3520,""en"",""pt"")"),"Pequeno")</f>
        <v>Pequeno</v>
      </c>
      <c r="D3520" s="3">
        <v>44840</v>
      </c>
      <c r="E3520" s="1">
        <v>4</v>
      </c>
      <c r="F3520" s="2" t="str">
        <f ca="1">IFERROR(__xludf.DUMMYFUNCTION("GOOGLETRANSLATE(I3520,""en"",""pt"")"),"Iogurte")</f>
        <v>Iogurte</v>
      </c>
      <c r="G3520" s="1" t="s">
        <v>16586</v>
      </c>
      <c r="H3520" s="1" t="s">
        <v>264</v>
      </c>
      <c r="I3520" s="1" t="str">
        <f ca="1">IFERROR(__xludf.DUMMYFUNCTION("GOOGLETRANSLATE(O3520,""en"",""pt"")"),"24")</f>
        <v>24</v>
      </c>
      <c r="J3520" s="1" t="str">
        <f ca="1">IFERROR(__xludf.DUMMYFUNCTION("GOOGLETRANSLATE(Q3520,""en"",""pt"")"),"Refrigerado")</f>
        <v>Refrigerado</v>
      </c>
      <c r="K3520" s="3">
        <v>44800</v>
      </c>
      <c r="L3520" s="3">
        <v>44824</v>
      </c>
      <c r="M3520" s="1">
        <v>4</v>
      </c>
      <c r="N3520" s="1" t="s">
        <v>14046</v>
      </c>
      <c r="O3520" s="1" t="s">
        <v>13156</v>
      </c>
      <c r="P3520" s="1">
        <v>47</v>
      </c>
      <c r="Q3520" s="1" t="s">
        <v>12063</v>
      </c>
      <c r="R3520">
        <f t="shared" ca="1" si="54"/>
        <v>1</v>
      </c>
      <c r="S3520">
        <f t="shared" ca="1" si="54"/>
        <v>1</v>
      </c>
    </row>
    <row r="3521" spans="1:19" ht="13.2">
      <c r="A3521" s="1" t="s">
        <v>3221</v>
      </c>
      <c r="B3521" s="1">
        <v>51</v>
      </c>
      <c r="C3521" s="1" t="str">
        <f ca="1">IFERROR(__xludf.DUMMYFUNCTION("GOOGLETRANSLATE(D3521,""en"",""pt"")"),"Médio")</f>
        <v>Médio</v>
      </c>
      <c r="D3521" s="3">
        <v>44036</v>
      </c>
      <c r="E3521" s="1">
        <v>2</v>
      </c>
      <c r="F3521" s="2" t="str">
        <f ca="1">IFERROR(__xludf.DUMMYFUNCTION("GOOGLETRANSLATE(I3521,""en"",""pt"")"),"Manteiga")</f>
        <v>Manteiga</v>
      </c>
      <c r="G3521" s="1" t="s">
        <v>14943</v>
      </c>
      <c r="H3521" s="1" t="s">
        <v>11976</v>
      </c>
      <c r="I3521" s="1" t="str">
        <f ca="1">IFERROR(__xludf.DUMMYFUNCTION("GOOGLETRANSLATE(O3521,""en"",""pt"")"),"40")</f>
        <v>40</v>
      </c>
      <c r="J3521" s="1" t="str">
        <f ca="1">IFERROR(__xludf.DUMMYFUNCTION("GOOGLETRANSLATE(Q3521,""en"",""pt"")"),"Congeladas")</f>
        <v>Congeladas</v>
      </c>
      <c r="K3521" s="3">
        <v>44035</v>
      </c>
      <c r="L3521" s="3">
        <v>44075</v>
      </c>
      <c r="M3521" s="1">
        <v>2</v>
      </c>
      <c r="N3521" s="1" t="s">
        <v>12923</v>
      </c>
      <c r="O3521" s="1" t="s">
        <v>11249</v>
      </c>
      <c r="P3521" s="1">
        <v>7</v>
      </c>
      <c r="Q3521" s="1" t="s">
        <v>16587</v>
      </c>
      <c r="R3521">
        <f t="shared" ca="1" si="54"/>
        <v>0</v>
      </c>
      <c r="S3521">
        <f t="shared" ca="1" si="54"/>
        <v>0</v>
      </c>
    </row>
    <row r="3522" spans="1:19" ht="13.2">
      <c r="A3522" s="1" t="s">
        <v>16588</v>
      </c>
      <c r="B3522" s="1">
        <v>89</v>
      </c>
      <c r="C3522" s="1" t="str">
        <f ca="1">IFERROR(__xludf.DUMMYFUNCTION("GOOGLETRANSLATE(D3522,""en"",""pt"")"),"Médio")</f>
        <v>Médio</v>
      </c>
      <c r="D3522" s="3">
        <v>44909</v>
      </c>
      <c r="E3522" s="1">
        <v>6</v>
      </c>
      <c r="F3522" s="2" t="str">
        <f ca="1">IFERROR(__xludf.DUMMYFUNCTION("GOOGLETRANSLATE(I3522,""en"",""pt"")"),"Coalhada")</f>
        <v>Coalhada</v>
      </c>
      <c r="G3522" s="1" t="s">
        <v>16589</v>
      </c>
      <c r="H3522" s="1" t="s">
        <v>47</v>
      </c>
      <c r="I3522" s="1" t="str">
        <f ca="1">IFERROR(__xludf.DUMMYFUNCTION("GOOGLETRANSLATE(O3522,""en"",""pt"")"),"7")</f>
        <v>7</v>
      </c>
      <c r="J3522" s="1" t="str">
        <f ca="1">IFERROR(__xludf.DUMMYFUNCTION("GOOGLETRANSLATE(Q3522,""en"",""pt"")"),"Refrigerado")</f>
        <v>Refrigerado</v>
      </c>
      <c r="K3522" s="3">
        <v>44872</v>
      </c>
      <c r="L3522" s="3">
        <v>44879</v>
      </c>
      <c r="M3522" s="1">
        <v>35</v>
      </c>
      <c r="N3522" s="1" t="s">
        <v>12280</v>
      </c>
      <c r="O3522" s="1" t="s">
        <v>16590</v>
      </c>
      <c r="P3522" s="1">
        <v>44</v>
      </c>
      <c r="Q3522" s="1" t="s">
        <v>16591</v>
      </c>
      <c r="R3522">
        <f t="shared" ca="1" si="54"/>
        <v>1</v>
      </c>
      <c r="S3522">
        <f t="shared" ca="1" si="54"/>
        <v>0</v>
      </c>
    </row>
    <row r="3523" spans="1:19" ht="13.2">
      <c r="A3523" s="1" t="s">
        <v>16592</v>
      </c>
      <c r="B3523" s="1">
        <v>98</v>
      </c>
      <c r="C3523" s="1" t="str">
        <f ca="1">IFERROR(__xludf.DUMMYFUNCTION("GOOGLETRANSLATE(D3523,""en"",""pt"")"),"Médio")</f>
        <v>Médio</v>
      </c>
      <c r="D3523" s="3">
        <v>43991</v>
      </c>
      <c r="E3523" s="1">
        <v>9</v>
      </c>
      <c r="F3523" s="2" t="str">
        <f ca="1">IFERROR(__xludf.DUMMYFUNCTION("GOOGLETRANSLATE(I3523,""en"",""pt"")"),"Painel")</f>
        <v>Painel</v>
      </c>
      <c r="G3523" s="1" t="s">
        <v>16593</v>
      </c>
      <c r="H3523" s="1" t="s">
        <v>619</v>
      </c>
      <c r="I3523" s="1" t="str">
        <f ca="1">IFERROR(__xludf.DUMMYFUNCTION("GOOGLETRANSLATE(O3523,""en"",""pt"")"),"7")</f>
        <v>7</v>
      </c>
      <c r="J3523" s="1" t="str">
        <f ca="1">IFERROR(__xludf.DUMMYFUNCTION("GOOGLETRANSLATE(Q3523,""en"",""pt"")"),"Refrigerado")</f>
        <v>Refrigerado</v>
      </c>
      <c r="K3523" s="3">
        <v>43942</v>
      </c>
      <c r="L3523" s="3">
        <v>43949</v>
      </c>
      <c r="M3523" s="1">
        <v>115</v>
      </c>
      <c r="N3523" s="1" t="s">
        <v>11187</v>
      </c>
      <c r="O3523" s="1" t="s">
        <v>16594</v>
      </c>
      <c r="P3523" s="1">
        <v>39</v>
      </c>
      <c r="Q3523" s="1" t="s">
        <v>2079</v>
      </c>
      <c r="R3523">
        <f t="shared" ref="R3523:S3586" ca="1" si="55">RANDBETWEEN(0,1)</f>
        <v>1</v>
      </c>
      <c r="S3523">
        <f t="shared" ca="1" si="55"/>
        <v>0</v>
      </c>
    </row>
    <row r="3524" spans="1:19" ht="13.2">
      <c r="A3524" s="1" t="s">
        <v>16595</v>
      </c>
      <c r="B3524" s="1">
        <v>89</v>
      </c>
      <c r="C3524" s="1" t="str">
        <f ca="1">IFERROR(__xludf.DUMMYFUNCTION("GOOGLETRANSLATE(D3524,""en"",""pt"")"),"Médio")</f>
        <v>Médio</v>
      </c>
      <c r="D3524" s="3">
        <v>43821</v>
      </c>
      <c r="E3524" s="1">
        <v>4</v>
      </c>
      <c r="F3524" s="2" t="str">
        <f ca="1">IFERROR(__xludf.DUMMYFUNCTION("GOOGLETRANSLATE(I3524,""en"",""pt"")"),"Iogurte")</f>
        <v>Iogurte</v>
      </c>
      <c r="G3524" s="1" t="s">
        <v>14197</v>
      </c>
      <c r="H3524" s="1" t="s">
        <v>11941</v>
      </c>
      <c r="I3524" s="1" t="str">
        <f ca="1">IFERROR(__xludf.DUMMYFUNCTION("GOOGLETRANSLATE(O3524,""en"",""pt"")"),"29")</f>
        <v>29</v>
      </c>
      <c r="J3524" s="1" t="str">
        <f ca="1">IFERROR(__xludf.DUMMYFUNCTION("GOOGLETRANSLATE(Q3524,""en"",""pt"")"),"Refrigerado")</f>
        <v>Refrigerado</v>
      </c>
      <c r="K3524" s="3">
        <v>43775</v>
      </c>
      <c r="L3524" s="3">
        <v>43804</v>
      </c>
      <c r="M3524" s="1">
        <v>8</v>
      </c>
      <c r="N3524" s="1" t="s">
        <v>8847</v>
      </c>
      <c r="O3524" s="1" t="s">
        <v>16596</v>
      </c>
      <c r="P3524" s="1">
        <v>144</v>
      </c>
      <c r="Q3524" s="1" t="s">
        <v>16597</v>
      </c>
      <c r="R3524">
        <f t="shared" ca="1" si="55"/>
        <v>0</v>
      </c>
      <c r="S3524">
        <f t="shared" ca="1" si="55"/>
        <v>1</v>
      </c>
    </row>
    <row r="3525" spans="1:19" ht="13.2">
      <c r="A3525" s="1" t="s">
        <v>16598</v>
      </c>
      <c r="B3525" s="1">
        <v>86</v>
      </c>
      <c r="C3525" s="1" t="str">
        <f ca="1">IFERROR(__xludf.DUMMYFUNCTION("GOOGLETRANSLATE(D3525,""en"",""pt"")"),"Médio")</f>
        <v>Médio</v>
      </c>
      <c r="D3525" s="3">
        <v>44312</v>
      </c>
      <c r="E3525" s="1">
        <v>2</v>
      </c>
      <c r="F3525" s="2" t="str">
        <f ca="1">IFERROR(__xludf.DUMMYFUNCTION("GOOGLETRANSLATE(I3525,""en"",""pt"")"),"Manteiga")</f>
        <v>Manteiga</v>
      </c>
      <c r="G3525" s="1" t="s">
        <v>16599</v>
      </c>
      <c r="H3525" s="1" t="s">
        <v>16600</v>
      </c>
      <c r="I3525" s="1" t="str">
        <f ca="1">IFERROR(__xludf.DUMMYFUNCTION("GOOGLETRANSLATE(O3525,""en"",""pt"")"),"26")</f>
        <v>26</v>
      </c>
      <c r="J3525" s="1" t="str">
        <f ca="1">IFERROR(__xludf.DUMMYFUNCTION("GOOGLETRANSLATE(Q3525,""en"",""pt"")"),"Refrigerado")</f>
        <v>Refrigerado</v>
      </c>
      <c r="K3525" s="3">
        <v>44310</v>
      </c>
      <c r="L3525" s="3">
        <v>44336</v>
      </c>
      <c r="M3525" s="1">
        <v>160</v>
      </c>
      <c r="N3525" s="1" t="s">
        <v>15092</v>
      </c>
      <c r="O3525" s="1" t="s">
        <v>16601</v>
      </c>
      <c r="P3525" s="1">
        <v>71</v>
      </c>
      <c r="Q3525" s="1" t="s">
        <v>6076</v>
      </c>
      <c r="R3525">
        <f t="shared" ca="1" si="55"/>
        <v>1</v>
      </c>
      <c r="S3525">
        <f t="shared" ca="1" si="55"/>
        <v>1</v>
      </c>
    </row>
    <row r="3526" spans="1:19" ht="13.2">
      <c r="A3526" s="1" t="s">
        <v>16603</v>
      </c>
      <c r="B3526" s="1">
        <v>71</v>
      </c>
      <c r="C3526" s="1" t="str">
        <f ca="1">IFERROR(__xludf.DUMMYFUNCTION("GOOGLETRANSLATE(D3526,""en"",""pt"")"),"Pequeno")</f>
        <v>Pequeno</v>
      </c>
      <c r="D3526" s="3">
        <v>44293</v>
      </c>
      <c r="E3526" s="1">
        <v>2</v>
      </c>
      <c r="F3526" s="2" t="str">
        <f ca="1">IFERROR(__xludf.DUMMYFUNCTION("GOOGLETRANSLATE(I3526,""en"",""pt"")"),"Manteiga")</f>
        <v>Manteiga</v>
      </c>
      <c r="G3526" s="1" t="s">
        <v>10630</v>
      </c>
      <c r="H3526" s="1" t="s">
        <v>15954</v>
      </c>
      <c r="I3526" s="1" t="str">
        <f ca="1">IFERROR(__xludf.DUMMYFUNCTION("GOOGLETRANSLATE(O3526,""en"",""pt"")"),"35")</f>
        <v>35</v>
      </c>
      <c r="J3526" s="1" t="str">
        <f ca="1">IFERROR(__xludf.DUMMYFUNCTION("GOOGLETRANSLATE(Q3526,""en"",""pt"")"),"Refrigerado")</f>
        <v>Refrigerado</v>
      </c>
      <c r="K3526" s="3">
        <v>44265</v>
      </c>
      <c r="L3526" s="3">
        <v>44300</v>
      </c>
      <c r="M3526" s="1">
        <v>7</v>
      </c>
      <c r="N3526" s="1" t="s">
        <v>11951</v>
      </c>
      <c r="O3526" s="1" t="s">
        <v>16604</v>
      </c>
      <c r="P3526" s="1">
        <v>680</v>
      </c>
      <c r="Q3526" s="1" t="s">
        <v>16605</v>
      </c>
      <c r="R3526">
        <f t="shared" ca="1" si="55"/>
        <v>0</v>
      </c>
      <c r="S3526">
        <f t="shared" ca="1" si="55"/>
        <v>1</v>
      </c>
    </row>
    <row r="3527" spans="1:19" ht="13.2">
      <c r="A3527" s="1" t="s">
        <v>16606</v>
      </c>
      <c r="B3527" s="1">
        <v>20</v>
      </c>
      <c r="C3527" s="1" t="str">
        <f ca="1">IFERROR(__xludf.DUMMYFUNCTION("GOOGLETRANSLATE(D3527,""en"",""pt"")"),"Pequeno")</f>
        <v>Pequeno</v>
      </c>
      <c r="D3527" s="3">
        <v>44436</v>
      </c>
      <c r="E3527" s="1">
        <v>7</v>
      </c>
      <c r="F3527" s="2" t="str">
        <f ca="1">IFERROR(__xludf.DUMMYFUNCTION("GOOGLETRANSLATE(I3527,""en"",""pt"")"),"Lassi")</f>
        <v>Lassi</v>
      </c>
      <c r="G3527" s="1" t="s">
        <v>16607</v>
      </c>
      <c r="H3527" s="1" t="s">
        <v>5139</v>
      </c>
      <c r="I3527" s="1" t="str">
        <f ca="1">IFERROR(__xludf.DUMMYFUNCTION("GOOGLETRANSLATE(O3527,""en"",""pt"")"),"14")</f>
        <v>14</v>
      </c>
      <c r="J3527" s="1" t="str">
        <f ca="1">IFERROR(__xludf.DUMMYFUNCTION("GOOGLETRANSLATE(Q3527,""en"",""pt"")"),"Refrigerado")</f>
        <v>Refrigerado</v>
      </c>
      <c r="K3527" s="3">
        <v>44416</v>
      </c>
      <c r="L3527" s="3">
        <v>44430</v>
      </c>
      <c r="M3527" s="1">
        <v>96</v>
      </c>
      <c r="N3527" s="1" t="s">
        <v>2675</v>
      </c>
      <c r="O3527" s="1" t="s">
        <v>16608</v>
      </c>
      <c r="P3527" s="1">
        <v>318</v>
      </c>
      <c r="Q3527" s="1" t="s">
        <v>16609</v>
      </c>
      <c r="R3527">
        <f t="shared" ca="1" si="55"/>
        <v>0</v>
      </c>
      <c r="S3527">
        <f t="shared" ca="1" si="55"/>
        <v>1</v>
      </c>
    </row>
    <row r="3528" spans="1:19" ht="13.2">
      <c r="A3528" s="1" t="s">
        <v>16610</v>
      </c>
      <c r="B3528" s="1">
        <v>67</v>
      </c>
      <c r="C3528" s="1" t="str">
        <f ca="1">IFERROR(__xludf.DUMMYFUNCTION("GOOGLETRANSLATE(D3528,""en"",""pt"")"),"Grande")</f>
        <v>Grande</v>
      </c>
      <c r="D3528" s="3">
        <v>44580</v>
      </c>
      <c r="E3528" s="1">
        <v>10</v>
      </c>
      <c r="F3528" s="2" t="str">
        <f ca="1">IFERROR(__xludf.DUMMYFUNCTION("GOOGLETRANSLATE(I3528,""en"",""pt"")"),"ghee")</f>
        <v>ghee</v>
      </c>
      <c r="G3528" s="1" t="s">
        <v>16611</v>
      </c>
      <c r="H3528" s="1" t="s">
        <v>16612</v>
      </c>
      <c r="I3528" s="1" t="str">
        <f ca="1">IFERROR(__xludf.DUMMYFUNCTION("GOOGLETRANSLATE(O3528,""en"",""pt"")"),"67")</f>
        <v>67</v>
      </c>
      <c r="J3528" s="1" t="str">
        <f ca="1">IFERROR(__xludf.DUMMYFUNCTION("GOOGLETRANSLATE(Q3528,""en"",""pt"")"),"Ambiente")</f>
        <v>Ambiente</v>
      </c>
      <c r="K3528" s="3">
        <v>44525</v>
      </c>
      <c r="L3528" s="3">
        <v>44592</v>
      </c>
      <c r="M3528" s="1">
        <v>519</v>
      </c>
      <c r="N3528" s="1" t="s">
        <v>13366</v>
      </c>
      <c r="O3528" s="1" t="s">
        <v>16613</v>
      </c>
      <c r="P3528" s="1">
        <v>243</v>
      </c>
      <c r="Q3528" s="1" t="s">
        <v>16614</v>
      </c>
      <c r="R3528">
        <f t="shared" ca="1" si="55"/>
        <v>0</v>
      </c>
      <c r="S3528">
        <f t="shared" ca="1" si="55"/>
        <v>0</v>
      </c>
    </row>
    <row r="3529" spans="1:19" ht="13.2">
      <c r="A3529" s="1" t="s">
        <v>16615</v>
      </c>
      <c r="B3529" s="1">
        <v>50</v>
      </c>
      <c r="C3529" s="1" t="str">
        <f ca="1">IFERROR(__xludf.DUMMYFUNCTION("GOOGLETRANSLATE(D3529,""en"",""pt"")"),"Médio")</f>
        <v>Médio</v>
      </c>
      <c r="D3529" s="3">
        <v>43579</v>
      </c>
      <c r="E3529" s="1">
        <v>3</v>
      </c>
      <c r="F3529" s="2" t="str">
        <f ca="1">IFERROR(__xludf.DUMMYFUNCTION("GOOGLETRANSLATE(I3529,""en"",""pt"")"),"Queijo")</f>
        <v>Queijo</v>
      </c>
      <c r="G3529" s="1" t="s">
        <v>16616</v>
      </c>
      <c r="H3529" s="1" t="s">
        <v>16617</v>
      </c>
      <c r="I3529" s="1" t="str">
        <f ca="1">IFERROR(__xludf.DUMMYFUNCTION("GOOGLETRANSLATE(O3529,""en"",""pt"")"),"60")</f>
        <v>60</v>
      </c>
      <c r="J3529" s="1" t="str">
        <f ca="1">IFERROR(__xludf.DUMMYFUNCTION("GOOGLETRANSLATE(Q3529,""en"",""pt"")"),"Congeladas")</f>
        <v>Congeladas</v>
      </c>
      <c r="K3529" s="3">
        <v>43578</v>
      </c>
      <c r="L3529" s="3">
        <v>43638</v>
      </c>
      <c r="M3529" s="1">
        <v>376</v>
      </c>
      <c r="N3529" s="1" t="s">
        <v>7107</v>
      </c>
      <c r="O3529" s="1" t="s">
        <v>16618</v>
      </c>
      <c r="P3529" s="1">
        <v>215</v>
      </c>
      <c r="Q3529" s="1" t="s">
        <v>16619</v>
      </c>
      <c r="R3529">
        <f t="shared" ca="1" si="55"/>
        <v>1</v>
      </c>
      <c r="S3529">
        <f t="shared" ca="1" si="55"/>
        <v>1</v>
      </c>
    </row>
    <row r="3530" spans="1:19" ht="13.2">
      <c r="A3530" s="1" t="s">
        <v>16620</v>
      </c>
      <c r="B3530" s="1">
        <v>47</v>
      </c>
      <c r="C3530" s="1" t="str">
        <f ca="1">IFERROR(__xludf.DUMMYFUNCTION("GOOGLETRANSLATE(D3530,""en"",""pt"")"),"Pequeno")</f>
        <v>Pequeno</v>
      </c>
      <c r="D3530" s="3">
        <v>43564</v>
      </c>
      <c r="E3530" s="1">
        <v>10</v>
      </c>
      <c r="F3530" s="2" t="str">
        <f ca="1">IFERROR(__xludf.DUMMYFUNCTION("GOOGLETRANSLATE(I3530,""en"",""pt"")"),"ghee")</f>
        <v>ghee</v>
      </c>
      <c r="G3530" s="1" t="s">
        <v>16621</v>
      </c>
      <c r="H3530" s="1" t="s">
        <v>1845</v>
      </c>
      <c r="I3530" s="1" t="str">
        <f ca="1">IFERROR(__xludf.DUMMYFUNCTION("GOOGLETRANSLATE(O3530,""en"",""pt"")"),"67")</f>
        <v>67</v>
      </c>
      <c r="J3530" s="1" t="str">
        <f ca="1">IFERROR(__xludf.DUMMYFUNCTION("GOOGLETRANSLATE(Q3530,""en"",""pt"")"),"Ambiente")</f>
        <v>Ambiente</v>
      </c>
      <c r="K3530" s="3">
        <v>43514</v>
      </c>
      <c r="L3530" s="3">
        <v>43581</v>
      </c>
      <c r="M3530" s="1">
        <v>356</v>
      </c>
      <c r="N3530" s="1" t="s">
        <v>16622</v>
      </c>
      <c r="O3530" s="1" t="s">
        <v>16623</v>
      </c>
      <c r="P3530" s="1">
        <v>478</v>
      </c>
      <c r="Q3530" s="1" t="s">
        <v>16624</v>
      </c>
      <c r="R3530">
        <f t="shared" ca="1" si="55"/>
        <v>0</v>
      </c>
      <c r="S3530">
        <f t="shared" ca="1" si="55"/>
        <v>0</v>
      </c>
    </row>
    <row r="3531" spans="1:19" ht="13.2">
      <c r="A3531" s="1" t="s">
        <v>16625</v>
      </c>
      <c r="B3531" s="1">
        <v>76</v>
      </c>
      <c r="C3531" s="1" t="str">
        <f ca="1">IFERROR(__xludf.DUMMYFUNCTION("GOOGLETRANSLATE(D3531,""en"",""pt"")"),"Grande")</f>
        <v>Grande</v>
      </c>
      <c r="D3531" s="3">
        <v>43691</v>
      </c>
      <c r="E3531" s="1">
        <v>8</v>
      </c>
      <c r="F3531" s="2" t="str">
        <f ca="1">IFERROR(__xludf.DUMMYFUNCTION("GOOGLETRANSLATE(I3531,""en"",""pt"")"),"Soro de leite coalhado")</f>
        <v>Soro de leite coalhado</v>
      </c>
      <c r="G3531" s="1" t="s">
        <v>16626</v>
      </c>
      <c r="H3531" s="1" t="s">
        <v>5615</v>
      </c>
      <c r="I3531" s="1" t="str">
        <f ca="1">IFERROR(__xludf.DUMMYFUNCTION("GOOGLETRANSLATE(O3531,""en"",""pt"")"),"8")</f>
        <v>8</v>
      </c>
      <c r="J3531" s="1" t="str">
        <f ca="1">IFERROR(__xludf.DUMMYFUNCTION("GOOGLETRANSLATE(Q3531,""en"",""pt"")"),"Refrigerado")</f>
        <v>Refrigerado</v>
      </c>
      <c r="K3531" s="3">
        <v>43643</v>
      </c>
      <c r="L3531" s="3">
        <v>43651</v>
      </c>
      <c r="M3531" s="1">
        <v>79</v>
      </c>
      <c r="N3531" s="1" t="s">
        <v>4765</v>
      </c>
      <c r="O3531" s="5">
        <v>838112</v>
      </c>
      <c r="P3531" s="1">
        <v>190</v>
      </c>
      <c r="Q3531" s="1" t="s">
        <v>15054</v>
      </c>
      <c r="R3531">
        <f t="shared" ca="1" si="55"/>
        <v>1</v>
      </c>
      <c r="S3531">
        <f t="shared" ca="1" si="55"/>
        <v>0</v>
      </c>
    </row>
    <row r="3532" spans="1:19" ht="13.2">
      <c r="A3532" s="1" t="s">
        <v>16627</v>
      </c>
      <c r="B3532" s="1">
        <v>94</v>
      </c>
      <c r="C3532" s="1" t="str">
        <f ca="1">IFERROR(__xludf.DUMMYFUNCTION("GOOGLETRANSLATE(D3532,""en"",""pt"")"),"Médio")</f>
        <v>Médio</v>
      </c>
      <c r="D3532" s="3">
        <v>44552</v>
      </c>
      <c r="E3532" s="1">
        <v>6</v>
      </c>
      <c r="F3532" s="2" t="str">
        <f ca="1">IFERROR(__xludf.DUMMYFUNCTION("GOOGLETRANSLATE(I3532,""en"",""pt"")"),"Coalhada")</f>
        <v>Coalhada</v>
      </c>
      <c r="G3532" s="1" t="s">
        <v>16628</v>
      </c>
      <c r="H3532" s="1" t="s">
        <v>16629</v>
      </c>
      <c r="I3532" s="1" t="str">
        <f ca="1">IFERROR(__xludf.DUMMYFUNCTION("GOOGLETRANSLATE(O3532,""en"",""pt"")"),"6")</f>
        <v>6</v>
      </c>
      <c r="J3532" s="1" t="str">
        <f ca="1">IFERROR(__xludf.DUMMYFUNCTION("GOOGLETRANSLATE(Q3532,""en"",""pt"")"),"Refrigerado")</f>
        <v>Refrigerado</v>
      </c>
      <c r="K3532" s="3">
        <v>44519</v>
      </c>
      <c r="L3532" s="3">
        <v>44525</v>
      </c>
      <c r="M3532" s="1">
        <v>359</v>
      </c>
      <c r="N3532" s="1" t="s">
        <v>4203</v>
      </c>
      <c r="O3532" s="1" t="s">
        <v>16630</v>
      </c>
      <c r="P3532" s="1">
        <v>60</v>
      </c>
      <c r="Q3532" s="1" t="s">
        <v>16631</v>
      </c>
      <c r="R3532">
        <f t="shared" ca="1" si="55"/>
        <v>0</v>
      </c>
      <c r="S3532">
        <f t="shared" ca="1" si="55"/>
        <v>0</v>
      </c>
    </row>
    <row r="3533" spans="1:19" ht="13.2">
      <c r="A3533" s="1" t="s">
        <v>16632</v>
      </c>
      <c r="B3533" s="1">
        <v>14</v>
      </c>
      <c r="C3533" s="1" t="str">
        <f ca="1">IFERROR(__xludf.DUMMYFUNCTION("GOOGLETRANSLATE(D3533,""en"",""pt"")"),"Médio")</f>
        <v>Médio</v>
      </c>
      <c r="D3533" s="3">
        <v>44782</v>
      </c>
      <c r="E3533" s="1">
        <v>10</v>
      </c>
      <c r="F3533" s="2" t="str">
        <f ca="1">IFERROR(__xludf.DUMMYFUNCTION("GOOGLETRANSLATE(I3533,""en"",""pt"")"),"ghee")</f>
        <v>ghee</v>
      </c>
      <c r="G3533" s="1" t="s">
        <v>16633</v>
      </c>
      <c r="H3533" s="1" t="s">
        <v>1638</v>
      </c>
      <c r="I3533" s="1" t="str">
        <f ca="1">IFERROR(__xludf.DUMMYFUNCTION("GOOGLETRANSLATE(O3533,""en"",""pt"")"),"122")</f>
        <v>122</v>
      </c>
      <c r="J3533" s="1" t="str">
        <f ca="1">IFERROR(__xludf.DUMMYFUNCTION("GOOGLETRANSLATE(Q3533,""en"",""pt"")"),"Ambiente")</f>
        <v>Ambiente</v>
      </c>
      <c r="K3533" s="3">
        <v>44776</v>
      </c>
      <c r="L3533" s="3">
        <v>44898</v>
      </c>
      <c r="M3533" s="1">
        <v>672</v>
      </c>
      <c r="N3533" s="1" t="s">
        <v>7211</v>
      </c>
      <c r="O3533" s="1" t="s">
        <v>16634</v>
      </c>
      <c r="P3533" s="1">
        <v>146</v>
      </c>
      <c r="Q3533" s="1" t="s">
        <v>16635</v>
      </c>
      <c r="R3533">
        <f t="shared" ca="1" si="55"/>
        <v>0</v>
      </c>
      <c r="S3533">
        <f t="shared" ca="1" si="55"/>
        <v>0</v>
      </c>
    </row>
    <row r="3534" spans="1:19" ht="13.2">
      <c r="A3534" s="1" t="s">
        <v>4218</v>
      </c>
      <c r="B3534" s="1">
        <v>78</v>
      </c>
      <c r="C3534" s="1" t="str">
        <f ca="1">IFERROR(__xludf.DUMMYFUNCTION("GOOGLETRANSLATE(D3534,""en"",""pt"")"),"Médio")</f>
        <v>Médio</v>
      </c>
      <c r="D3534" s="3">
        <v>44673</v>
      </c>
      <c r="E3534" s="1">
        <v>10</v>
      </c>
      <c r="F3534" s="2" t="str">
        <f ca="1">IFERROR(__xludf.DUMMYFUNCTION("GOOGLETRANSLATE(I3534,""en"",""pt"")"),"ghee")</f>
        <v>ghee</v>
      </c>
      <c r="G3534" s="1" t="s">
        <v>5841</v>
      </c>
      <c r="H3534" s="1" t="s">
        <v>16636</v>
      </c>
      <c r="I3534" s="1" t="str">
        <f ca="1">IFERROR(__xludf.DUMMYFUNCTION("GOOGLETRANSLATE(O3534,""en"",""pt"")"),"90")</f>
        <v>90</v>
      </c>
      <c r="J3534" s="1" t="str">
        <f ca="1">IFERROR(__xludf.DUMMYFUNCTION("GOOGLETRANSLATE(Q3534,""en"",""pt"")"),"Ambiente")</f>
        <v>Ambiente</v>
      </c>
      <c r="K3534" s="3">
        <v>44643</v>
      </c>
      <c r="L3534" s="3">
        <v>44733</v>
      </c>
      <c r="M3534" s="1">
        <v>12</v>
      </c>
      <c r="N3534" s="1" t="s">
        <v>4476</v>
      </c>
      <c r="O3534" s="1" t="s">
        <v>16637</v>
      </c>
      <c r="P3534" s="1">
        <v>18</v>
      </c>
      <c r="Q3534" s="1" t="s">
        <v>16639</v>
      </c>
      <c r="R3534">
        <f t="shared" ca="1" si="55"/>
        <v>1</v>
      </c>
      <c r="S3534">
        <f t="shared" ca="1" si="55"/>
        <v>1</v>
      </c>
    </row>
    <row r="3535" spans="1:19" ht="13.2">
      <c r="A3535" s="1" t="s">
        <v>16640</v>
      </c>
      <c r="B3535" s="1">
        <v>60</v>
      </c>
      <c r="C3535" s="1" t="str">
        <f ca="1">IFERROR(__xludf.DUMMYFUNCTION("GOOGLETRANSLATE(D3535,""en"",""pt"")"),"Grande")</f>
        <v>Grande</v>
      </c>
      <c r="D3535" s="3">
        <v>44445</v>
      </c>
      <c r="E3535" s="1">
        <v>2</v>
      </c>
      <c r="F3535" s="2" t="str">
        <f ca="1">IFERROR(__xludf.DUMMYFUNCTION("GOOGLETRANSLATE(I3535,""en"",""pt"")"),"Manteiga")</f>
        <v>Manteiga</v>
      </c>
      <c r="G3535" s="1" t="s">
        <v>15996</v>
      </c>
      <c r="H3535" s="1" t="s">
        <v>1522</v>
      </c>
      <c r="I3535" s="1" t="str">
        <f ca="1">IFERROR(__xludf.DUMMYFUNCTION("GOOGLETRANSLATE(O3535,""en"",""pt"")"),"37")</f>
        <v>37</v>
      </c>
      <c r="J3535" s="1" t="str">
        <f ca="1">IFERROR(__xludf.DUMMYFUNCTION("GOOGLETRANSLATE(Q3535,""en"",""pt"")"),"Congeladas")</f>
        <v>Congeladas</v>
      </c>
      <c r="K3535" s="3">
        <v>44422</v>
      </c>
      <c r="L3535" s="3">
        <v>44459</v>
      </c>
      <c r="M3535" s="1">
        <v>718</v>
      </c>
      <c r="N3535" s="1" t="s">
        <v>13835</v>
      </c>
      <c r="O3535" s="1" t="s">
        <v>16641</v>
      </c>
      <c r="P3535" s="1">
        <v>163</v>
      </c>
      <c r="Q3535" s="1" t="s">
        <v>16642</v>
      </c>
      <c r="R3535">
        <f t="shared" ca="1" si="55"/>
        <v>1</v>
      </c>
      <c r="S3535">
        <f t="shared" ca="1" si="55"/>
        <v>1</v>
      </c>
    </row>
    <row r="3536" spans="1:19" ht="13.2">
      <c r="A3536" s="1" t="s">
        <v>16643</v>
      </c>
      <c r="B3536" s="1">
        <v>96</v>
      </c>
      <c r="C3536" s="1" t="str">
        <f ca="1">IFERROR(__xludf.DUMMYFUNCTION("GOOGLETRANSLATE(D3536,""en"",""pt"")"),"Grande")</f>
        <v>Grande</v>
      </c>
      <c r="D3536" s="3">
        <v>43786</v>
      </c>
      <c r="E3536" s="1">
        <v>5</v>
      </c>
      <c r="F3536" s="2" t="str">
        <f ca="1">IFERROR(__xludf.DUMMYFUNCTION("GOOGLETRANSLATE(I3536,""en"",""pt"")"),"Sorvete")</f>
        <v>Sorvete</v>
      </c>
      <c r="G3536" s="1" t="s">
        <v>16644</v>
      </c>
      <c r="H3536" s="1" t="s">
        <v>10596</v>
      </c>
      <c r="I3536" s="1" t="str">
        <f ca="1">IFERROR(__xludf.DUMMYFUNCTION("GOOGLETRANSLATE(O3536,""en"",""pt"")"),"26")</f>
        <v>26</v>
      </c>
      <c r="J3536" s="1" t="str">
        <f ca="1">IFERROR(__xludf.DUMMYFUNCTION("GOOGLETRANSLATE(Q3536,""en"",""pt"")"),"Congeladas")</f>
        <v>Congeladas</v>
      </c>
      <c r="K3536" s="3">
        <v>43726</v>
      </c>
      <c r="L3536" s="3">
        <v>43752</v>
      </c>
      <c r="M3536" s="1">
        <v>14</v>
      </c>
      <c r="N3536" s="1" t="s">
        <v>1095</v>
      </c>
      <c r="O3536" s="1" t="s">
        <v>16645</v>
      </c>
      <c r="P3536" s="1">
        <v>968</v>
      </c>
      <c r="Q3536" s="1" t="s">
        <v>16646</v>
      </c>
      <c r="R3536">
        <f t="shared" ca="1" si="55"/>
        <v>1</v>
      </c>
      <c r="S3536">
        <f t="shared" ca="1" si="55"/>
        <v>1</v>
      </c>
    </row>
    <row r="3537" spans="1:19" ht="13.2">
      <c r="A3537" s="1" t="s">
        <v>8252</v>
      </c>
      <c r="B3537" s="1">
        <v>64</v>
      </c>
      <c r="C3537" s="1" t="str">
        <f ca="1">IFERROR(__xludf.DUMMYFUNCTION("GOOGLETRANSLATE(D3537,""en"",""pt"")"),"Grande")</f>
        <v>Grande</v>
      </c>
      <c r="D3537" s="3">
        <v>43665</v>
      </c>
      <c r="E3537" s="1">
        <v>1</v>
      </c>
      <c r="F3537" s="2" t="str">
        <f ca="1">IFERROR(__xludf.DUMMYFUNCTION("GOOGLETRANSLATE(I3537,""en"",""pt"")"),"Leite")</f>
        <v>Leite</v>
      </c>
      <c r="G3537" s="1" t="s">
        <v>16647</v>
      </c>
      <c r="H3537" s="1" t="s">
        <v>16648</v>
      </c>
      <c r="I3537" s="1" t="str">
        <f ca="1">IFERROR(__xludf.DUMMYFUNCTION("GOOGLETRANSLATE(O3537,""en"",""pt"")"),"26")</f>
        <v>26</v>
      </c>
      <c r="J3537" s="1" t="str">
        <f ca="1">IFERROR(__xludf.DUMMYFUNCTION("GOOGLETRANSLATE(Q3537,""en"",""pt"")"),"Pacote Tetra")</f>
        <v>Pacote Tetra</v>
      </c>
      <c r="K3537" s="3">
        <v>43664</v>
      </c>
      <c r="L3537" s="3">
        <v>43690</v>
      </c>
      <c r="M3537" s="1">
        <v>539</v>
      </c>
      <c r="N3537" s="1" t="s">
        <v>16649</v>
      </c>
      <c r="O3537" s="1" t="s">
        <v>16650</v>
      </c>
      <c r="P3537" s="1">
        <v>276</v>
      </c>
      <c r="Q3537" s="1" t="s">
        <v>16651</v>
      </c>
      <c r="R3537">
        <f t="shared" ca="1" si="55"/>
        <v>0</v>
      </c>
      <c r="S3537">
        <f t="shared" ca="1" si="55"/>
        <v>1</v>
      </c>
    </row>
    <row r="3538" spans="1:19" ht="13.2">
      <c r="A3538" s="1" t="s">
        <v>16652</v>
      </c>
      <c r="B3538" s="1">
        <v>73</v>
      </c>
      <c r="C3538" s="1" t="str">
        <f ca="1">IFERROR(__xludf.DUMMYFUNCTION("GOOGLETRANSLATE(D3538,""en"",""pt"")"),"Pequeno")</f>
        <v>Pequeno</v>
      </c>
      <c r="D3538" s="3">
        <v>44302</v>
      </c>
      <c r="E3538" s="1">
        <v>6</v>
      </c>
      <c r="F3538" s="2" t="str">
        <f ca="1">IFERROR(__xludf.DUMMYFUNCTION("GOOGLETRANSLATE(I3538,""en"",""pt"")"),"Coalhada")</f>
        <v>Coalhada</v>
      </c>
      <c r="G3538" s="1" t="s">
        <v>16653</v>
      </c>
      <c r="H3538" s="1" t="s">
        <v>1447</v>
      </c>
      <c r="I3538" s="1" t="str">
        <f ca="1">IFERROR(__xludf.DUMMYFUNCTION("GOOGLETRANSLATE(O3538,""en"",""pt"")"),"7")</f>
        <v>7</v>
      </c>
      <c r="J3538" s="1" t="str">
        <f ca="1">IFERROR(__xludf.DUMMYFUNCTION("GOOGLETRANSLATE(Q3538,""en"",""pt"")"),"Refrigerado")</f>
        <v>Refrigerado</v>
      </c>
      <c r="K3538" s="3">
        <v>44276</v>
      </c>
      <c r="L3538" s="3">
        <v>44283</v>
      </c>
      <c r="M3538" s="1">
        <v>242</v>
      </c>
      <c r="N3538" s="1" t="s">
        <v>10938</v>
      </c>
      <c r="O3538" s="1" t="s">
        <v>16654</v>
      </c>
      <c r="P3538" s="1">
        <v>699</v>
      </c>
      <c r="Q3538" s="1" t="s">
        <v>16655</v>
      </c>
      <c r="R3538">
        <f t="shared" ca="1" si="55"/>
        <v>1</v>
      </c>
      <c r="S3538">
        <f t="shared" ca="1" si="55"/>
        <v>0</v>
      </c>
    </row>
    <row r="3539" spans="1:19" ht="13.2">
      <c r="A3539" s="1" t="s">
        <v>16656</v>
      </c>
      <c r="B3539" s="1">
        <v>10</v>
      </c>
      <c r="C3539" s="1" t="str">
        <f ca="1">IFERROR(__xludf.DUMMYFUNCTION("GOOGLETRANSLATE(D3539,""en"",""pt"")"),"Pequeno")</f>
        <v>Pequeno</v>
      </c>
      <c r="D3539" s="3">
        <v>43599</v>
      </c>
      <c r="E3539" s="1">
        <v>5</v>
      </c>
      <c r="F3539" s="2" t="str">
        <f ca="1">IFERROR(__xludf.DUMMYFUNCTION("GOOGLETRANSLATE(I3539,""en"",""pt"")"),"Sorvete")</f>
        <v>Sorvete</v>
      </c>
      <c r="G3539" s="1" t="s">
        <v>16657</v>
      </c>
      <c r="H3539" s="1" t="s">
        <v>722</v>
      </c>
      <c r="I3539" s="1" t="str">
        <f ca="1">IFERROR(__xludf.DUMMYFUNCTION("GOOGLETRANSLATE(O3539,""en"",""pt"")"),"28")</f>
        <v>28</v>
      </c>
      <c r="J3539" s="1" t="str">
        <f ca="1">IFERROR(__xludf.DUMMYFUNCTION("GOOGLETRANSLATE(Q3539,""en"",""pt"")"),"Congeladas")</f>
        <v>Congeladas</v>
      </c>
      <c r="K3539" s="3">
        <v>43580</v>
      </c>
      <c r="L3539" s="3">
        <v>43608</v>
      </c>
      <c r="M3539" s="1">
        <v>175</v>
      </c>
      <c r="N3539" s="1" t="s">
        <v>1532</v>
      </c>
      <c r="O3539" s="1" t="s">
        <v>16658</v>
      </c>
      <c r="P3539" s="1">
        <v>37</v>
      </c>
      <c r="Q3539" s="1" t="s">
        <v>16659</v>
      </c>
      <c r="R3539">
        <f t="shared" ca="1" si="55"/>
        <v>1</v>
      </c>
      <c r="S3539">
        <f t="shared" ca="1" si="55"/>
        <v>0</v>
      </c>
    </row>
    <row r="3540" spans="1:19" ht="13.2">
      <c r="A3540" s="1" t="s">
        <v>16660</v>
      </c>
      <c r="B3540" s="1">
        <v>74</v>
      </c>
      <c r="C3540" s="1" t="str">
        <f ca="1">IFERROR(__xludf.DUMMYFUNCTION("GOOGLETRANSLATE(D3540,""en"",""pt"")"),"Pequeno")</f>
        <v>Pequeno</v>
      </c>
      <c r="D3540" s="3">
        <v>44448</v>
      </c>
      <c r="E3540" s="1">
        <v>7</v>
      </c>
      <c r="F3540" s="2" t="str">
        <f ca="1">IFERROR(__xludf.DUMMYFUNCTION("GOOGLETRANSLATE(I3540,""en"",""pt"")"),"Lassi")</f>
        <v>Lassi</v>
      </c>
      <c r="G3540" s="1" t="s">
        <v>16661</v>
      </c>
      <c r="H3540" s="1" t="s">
        <v>343</v>
      </c>
      <c r="I3540" s="1" t="str">
        <f ca="1">IFERROR(__xludf.DUMMYFUNCTION("GOOGLETRANSLATE(O3540,""en"",""pt"")"),"12")</f>
        <v>12</v>
      </c>
      <c r="J3540" s="1" t="str">
        <f ca="1">IFERROR(__xludf.DUMMYFUNCTION("GOOGLETRANSLATE(Q3540,""en"",""pt"")"),"Refrigerado")</f>
        <v>Refrigerado</v>
      </c>
      <c r="K3540" s="3">
        <v>44407</v>
      </c>
      <c r="L3540" s="3">
        <v>44419</v>
      </c>
      <c r="M3540" s="1">
        <v>154</v>
      </c>
      <c r="N3540" s="1" t="s">
        <v>9335</v>
      </c>
      <c r="O3540" s="1" t="s">
        <v>16662</v>
      </c>
      <c r="P3540" s="1">
        <v>111</v>
      </c>
      <c r="Q3540" s="1" t="s">
        <v>4365</v>
      </c>
      <c r="R3540">
        <f t="shared" ca="1" si="55"/>
        <v>0</v>
      </c>
      <c r="S3540">
        <f t="shared" ca="1" si="55"/>
        <v>0</v>
      </c>
    </row>
    <row r="3541" spans="1:19" ht="13.2">
      <c r="A3541" s="1" t="s">
        <v>16663</v>
      </c>
      <c r="B3541" s="1">
        <v>52</v>
      </c>
      <c r="C3541" s="1" t="str">
        <f ca="1">IFERROR(__xludf.DUMMYFUNCTION("GOOGLETRANSLATE(D3541,""en"",""pt"")"),"Pequeno")</f>
        <v>Pequeno</v>
      </c>
      <c r="D3541" s="3">
        <v>44247</v>
      </c>
      <c r="E3541" s="1">
        <v>1</v>
      </c>
      <c r="F3541" s="2" t="str">
        <f ca="1">IFERROR(__xludf.DUMMYFUNCTION("GOOGLETRANSLATE(I3541,""en"",""pt"")"),"Leite")</f>
        <v>Leite</v>
      </c>
      <c r="G3541" s="1" t="s">
        <v>10984</v>
      </c>
      <c r="H3541" s="1" t="s">
        <v>16664</v>
      </c>
      <c r="I3541" s="1" t="str">
        <f ca="1">IFERROR(__xludf.DUMMYFUNCTION("GOOGLETRANSLATE(O3541,""en"",""pt"")"),"1")</f>
        <v>1</v>
      </c>
      <c r="J3541" s="1" t="str">
        <f ca="1">IFERROR(__xludf.DUMMYFUNCTION("GOOGLETRANSLATE(Q3541,""en"",""pt"")"),"Pacote de polietileno")</f>
        <v>Pacote de polietileno</v>
      </c>
      <c r="K3541" s="3">
        <v>44213</v>
      </c>
      <c r="L3541" s="3">
        <v>44214</v>
      </c>
      <c r="M3541" s="1">
        <v>24</v>
      </c>
      <c r="N3541" s="1" t="s">
        <v>16480</v>
      </c>
      <c r="O3541" s="7" t="s">
        <v>16665</v>
      </c>
      <c r="P3541" s="1">
        <v>13</v>
      </c>
      <c r="Q3541" s="1" t="s">
        <v>16667</v>
      </c>
      <c r="R3541">
        <f t="shared" ca="1" si="55"/>
        <v>1</v>
      </c>
      <c r="S3541">
        <f t="shared" ca="1" si="55"/>
        <v>1</v>
      </c>
    </row>
    <row r="3542" spans="1:19" ht="13.2">
      <c r="A3542" s="1" t="s">
        <v>16668</v>
      </c>
      <c r="B3542" s="1">
        <v>69</v>
      </c>
      <c r="C3542" s="1" t="str">
        <f ca="1">IFERROR(__xludf.DUMMYFUNCTION("GOOGLETRANSLATE(D3542,""en"",""pt"")"),"Médio")</f>
        <v>Médio</v>
      </c>
      <c r="D3542" s="3">
        <v>44570</v>
      </c>
      <c r="E3542" s="1">
        <v>2</v>
      </c>
      <c r="F3542" s="2" t="str">
        <f ca="1">IFERROR(__xludf.DUMMYFUNCTION("GOOGLETRANSLATE(I3542,""en"",""pt"")"),"Manteiga")</f>
        <v>Manteiga</v>
      </c>
      <c r="G3542" s="1" t="s">
        <v>11643</v>
      </c>
      <c r="H3542" s="1" t="s">
        <v>16669</v>
      </c>
      <c r="I3542" s="1" t="str">
        <f ca="1">IFERROR(__xludf.DUMMYFUNCTION("GOOGLETRANSLATE(O3542,""en"",""pt"")"),"29")</f>
        <v>29</v>
      </c>
      <c r="J3542" s="1" t="str">
        <f ca="1">IFERROR(__xludf.DUMMYFUNCTION("GOOGLETRANSLATE(Q3542,""en"",""pt"")"),"Refrigerado")</f>
        <v>Refrigerado</v>
      </c>
      <c r="K3542" s="3">
        <v>44534</v>
      </c>
      <c r="L3542" s="3">
        <v>44563</v>
      </c>
      <c r="M3542" s="1">
        <v>11</v>
      </c>
      <c r="N3542" s="1" t="s">
        <v>6050</v>
      </c>
      <c r="O3542" s="1" t="s">
        <v>16670</v>
      </c>
      <c r="P3542" s="1">
        <v>67</v>
      </c>
      <c r="Q3542" s="1" t="s">
        <v>13984</v>
      </c>
      <c r="R3542">
        <f t="shared" ca="1" si="55"/>
        <v>0</v>
      </c>
      <c r="S3542">
        <f t="shared" ca="1" si="55"/>
        <v>0</v>
      </c>
    </row>
    <row r="3543" spans="1:19" ht="13.2">
      <c r="A3543" s="1" t="s">
        <v>16671</v>
      </c>
      <c r="B3543" s="1">
        <v>86</v>
      </c>
      <c r="C3543" s="1" t="str">
        <f ca="1">IFERROR(__xludf.DUMMYFUNCTION("GOOGLETRANSLATE(D3543,""en"",""pt"")"),"Grande")</f>
        <v>Grande</v>
      </c>
      <c r="D3543" s="3">
        <v>44836</v>
      </c>
      <c r="E3543" s="1">
        <v>5</v>
      </c>
      <c r="F3543" s="2" t="str">
        <f ca="1">IFERROR(__xludf.DUMMYFUNCTION("GOOGLETRANSLATE(I3543,""en"",""pt"")"),"Sorvete")</f>
        <v>Sorvete</v>
      </c>
      <c r="G3543" s="1" t="s">
        <v>16672</v>
      </c>
      <c r="H3543" s="1" t="s">
        <v>8359</v>
      </c>
      <c r="I3543" s="1" t="str">
        <f ca="1">IFERROR(__xludf.DUMMYFUNCTION("GOOGLETRANSLATE(O3543,""en"",""pt"")"),"23")</f>
        <v>23</v>
      </c>
      <c r="J3543" s="1" t="str">
        <f ca="1">IFERROR(__xludf.DUMMYFUNCTION("GOOGLETRANSLATE(Q3543,""en"",""pt"")"),"Congeladas")</f>
        <v>Congeladas</v>
      </c>
      <c r="K3543" s="3">
        <v>44812</v>
      </c>
      <c r="L3543" s="3">
        <v>44835</v>
      </c>
      <c r="M3543" s="1">
        <v>306</v>
      </c>
      <c r="N3543" s="6">
        <v>45457</v>
      </c>
      <c r="O3543" s="1" t="s">
        <v>16673</v>
      </c>
      <c r="P3543" s="1">
        <v>109</v>
      </c>
      <c r="Q3543" s="1" t="s">
        <v>13610</v>
      </c>
      <c r="R3543">
        <f t="shared" ca="1" si="55"/>
        <v>0</v>
      </c>
      <c r="S3543">
        <f t="shared" ca="1" si="55"/>
        <v>1</v>
      </c>
    </row>
    <row r="3544" spans="1:19" ht="13.2">
      <c r="A3544" s="1" t="s">
        <v>16674</v>
      </c>
      <c r="B3544" s="1">
        <v>43</v>
      </c>
      <c r="C3544" s="1" t="str">
        <f ca="1">IFERROR(__xludf.DUMMYFUNCTION("GOOGLETRANSLATE(D3544,""en"",""pt"")"),"Grande")</f>
        <v>Grande</v>
      </c>
      <c r="D3544" s="3">
        <v>44433</v>
      </c>
      <c r="E3544" s="1">
        <v>5</v>
      </c>
      <c r="F3544" s="2" t="str">
        <f ca="1">IFERROR(__xludf.DUMMYFUNCTION("GOOGLETRANSLATE(I3544,""en"",""pt"")"),"Sorvete")</f>
        <v>Sorvete</v>
      </c>
      <c r="G3544" s="1" t="s">
        <v>16675</v>
      </c>
      <c r="H3544" s="1" t="s">
        <v>6467</v>
      </c>
      <c r="I3544" s="1" t="str">
        <f ca="1">IFERROR(__xludf.DUMMYFUNCTION("GOOGLETRANSLATE(O3544,""en"",""pt"")"),"21")</f>
        <v>21</v>
      </c>
      <c r="J3544" s="1" t="str">
        <f ca="1">IFERROR(__xludf.DUMMYFUNCTION("GOOGLETRANSLATE(Q3544,""en"",""pt"")"),"Congeladas")</f>
        <v>Congeladas</v>
      </c>
      <c r="K3544" s="3">
        <v>44393</v>
      </c>
      <c r="L3544" s="3">
        <v>44414</v>
      </c>
      <c r="M3544" s="1">
        <v>640</v>
      </c>
      <c r="N3544" s="1" t="s">
        <v>106</v>
      </c>
      <c r="O3544" s="1" t="s">
        <v>16676</v>
      </c>
      <c r="P3544" s="1">
        <v>168</v>
      </c>
      <c r="Q3544" s="1" t="s">
        <v>7217</v>
      </c>
      <c r="R3544">
        <f t="shared" ca="1" si="55"/>
        <v>0</v>
      </c>
      <c r="S3544">
        <f t="shared" ca="1" si="55"/>
        <v>1</v>
      </c>
    </row>
    <row r="3545" spans="1:19" ht="13.2">
      <c r="A3545" s="1" t="s">
        <v>16677</v>
      </c>
      <c r="B3545" s="1">
        <v>97</v>
      </c>
      <c r="C3545" s="1" t="str">
        <f ca="1">IFERROR(__xludf.DUMMYFUNCTION("GOOGLETRANSLATE(D3545,""en"",""pt"")"),"Médio")</f>
        <v>Médio</v>
      </c>
      <c r="D3545" s="3">
        <v>44151</v>
      </c>
      <c r="E3545" s="1">
        <v>9</v>
      </c>
      <c r="F3545" s="2" t="str">
        <f ca="1">IFERROR(__xludf.DUMMYFUNCTION("GOOGLETRANSLATE(I3545,""en"",""pt"")"),"Painel")</f>
        <v>Painel</v>
      </c>
      <c r="G3545" s="1" t="s">
        <v>16678</v>
      </c>
      <c r="H3545" s="1" t="s">
        <v>10083</v>
      </c>
      <c r="I3545" s="1" t="str">
        <f ca="1">IFERROR(__xludf.DUMMYFUNCTION("GOOGLETRANSLATE(O3545,""en"",""pt"")"),"9")</f>
        <v>9</v>
      </c>
      <c r="J3545" s="1" t="str">
        <f ca="1">IFERROR(__xludf.DUMMYFUNCTION("GOOGLETRANSLATE(Q3545,""en"",""pt"")"),"Refrigerado")</f>
        <v>Refrigerado</v>
      </c>
      <c r="K3545" s="3">
        <v>44095</v>
      </c>
      <c r="L3545" s="3">
        <v>44104</v>
      </c>
      <c r="M3545" s="1">
        <v>270</v>
      </c>
      <c r="N3545" s="1" t="s">
        <v>6070</v>
      </c>
      <c r="O3545" s="1" t="s">
        <v>16679</v>
      </c>
      <c r="P3545" s="1">
        <v>8</v>
      </c>
      <c r="Q3545" s="1" t="s">
        <v>1212</v>
      </c>
      <c r="R3545">
        <f t="shared" ca="1" si="55"/>
        <v>1</v>
      </c>
      <c r="S3545">
        <f t="shared" ca="1" si="55"/>
        <v>0</v>
      </c>
    </row>
    <row r="3546" spans="1:19" ht="13.2">
      <c r="A3546" s="1" t="s">
        <v>16680</v>
      </c>
      <c r="B3546" s="1">
        <v>82</v>
      </c>
      <c r="C3546" s="1" t="str">
        <f ca="1">IFERROR(__xludf.DUMMYFUNCTION("GOOGLETRANSLATE(D3546,""en"",""pt"")"),"Pequeno")</f>
        <v>Pequeno</v>
      </c>
      <c r="D3546" s="3">
        <v>44128</v>
      </c>
      <c r="E3546" s="1">
        <v>2</v>
      </c>
      <c r="F3546" s="2" t="str">
        <f ca="1">IFERROR(__xludf.DUMMYFUNCTION("GOOGLETRANSLATE(I3546,""en"",""pt"")"),"Manteiga")</f>
        <v>Manteiga</v>
      </c>
      <c r="G3546" s="1" t="s">
        <v>7798</v>
      </c>
      <c r="H3546" s="1" t="s">
        <v>10855</v>
      </c>
      <c r="I3546" s="1" t="str">
        <f ca="1">IFERROR(__xludf.DUMMYFUNCTION("GOOGLETRANSLATE(O3546,""en"",""pt"")"),"30")</f>
        <v>30</v>
      </c>
      <c r="J3546" s="1" t="str">
        <f ca="1">IFERROR(__xludf.DUMMYFUNCTION("GOOGLETRANSLATE(Q3546,""en"",""pt"")"),"Congeladas")</f>
        <v>Congeladas</v>
      </c>
      <c r="K3546" s="3">
        <v>44094</v>
      </c>
      <c r="L3546" s="3">
        <v>44124</v>
      </c>
      <c r="M3546" s="1">
        <v>279</v>
      </c>
      <c r="N3546" s="1" t="s">
        <v>16681</v>
      </c>
      <c r="O3546" s="1" t="s">
        <v>16682</v>
      </c>
      <c r="P3546" s="1">
        <v>594</v>
      </c>
      <c r="Q3546" s="1" t="s">
        <v>13682</v>
      </c>
      <c r="R3546">
        <f t="shared" ca="1" si="55"/>
        <v>0</v>
      </c>
      <c r="S3546">
        <f t="shared" ca="1" si="55"/>
        <v>0</v>
      </c>
    </row>
    <row r="3547" spans="1:19" ht="13.2">
      <c r="A3547" s="1" t="s">
        <v>16683</v>
      </c>
      <c r="B3547" s="1">
        <v>83</v>
      </c>
      <c r="C3547" s="1" t="str">
        <f ca="1">IFERROR(__xludf.DUMMYFUNCTION("GOOGLETRANSLATE(D3547,""en"",""pt"")"),"Pequeno")</f>
        <v>Pequeno</v>
      </c>
      <c r="D3547" s="3">
        <v>44305</v>
      </c>
      <c r="E3547" s="1">
        <v>10</v>
      </c>
      <c r="F3547" s="2" t="str">
        <f ca="1">IFERROR(__xludf.DUMMYFUNCTION("GOOGLETRANSLATE(I3547,""en"",""pt"")"),"ghee")</f>
        <v>ghee</v>
      </c>
      <c r="G3547" s="1" t="s">
        <v>16684</v>
      </c>
      <c r="H3547" s="1" t="s">
        <v>4854</v>
      </c>
      <c r="I3547" s="1" t="str">
        <f ca="1">IFERROR(__xludf.DUMMYFUNCTION("GOOGLETRANSLATE(O3547,""en"",""pt"")"),"112")</f>
        <v>112</v>
      </c>
      <c r="J3547" s="1" t="str">
        <f ca="1">IFERROR(__xludf.DUMMYFUNCTION("GOOGLETRANSLATE(Q3547,""en"",""pt"")"),"Ambiente")</f>
        <v>Ambiente</v>
      </c>
      <c r="K3547" s="3">
        <v>44251</v>
      </c>
      <c r="L3547" s="3">
        <v>44363</v>
      </c>
      <c r="M3547" s="1">
        <v>529</v>
      </c>
      <c r="N3547" s="1" t="s">
        <v>11672</v>
      </c>
      <c r="O3547" s="1" t="s">
        <v>16685</v>
      </c>
      <c r="P3547" s="1">
        <v>382</v>
      </c>
      <c r="Q3547" s="1" t="s">
        <v>16686</v>
      </c>
      <c r="R3547">
        <f t="shared" ca="1" si="55"/>
        <v>0</v>
      </c>
      <c r="S3547">
        <f t="shared" ca="1" si="55"/>
        <v>0</v>
      </c>
    </row>
    <row r="3548" spans="1:19" ht="13.2">
      <c r="A3548" s="1" t="s">
        <v>16687</v>
      </c>
      <c r="B3548" s="1">
        <v>66</v>
      </c>
      <c r="C3548" s="1" t="str">
        <f ca="1">IFERROR(__xludf.DUMMYFUNCTION("GOOGLETRANSLATE(D3548,""en"",""pt"")"),"Grande")</f>
        <v>Grande</v>
      </c>
      <c r="D3548" s="3">
        <v>43938</v>
      </c>
      <c r="E3548" s="1">
        <v>6</v>
      </c>
      <c r="F3548" s="2" t="str">
        <f ca="1">IFERROR(__xludf.DUMMYFUNCTION("GOOGLETRANSLATE(I3548,""en"",""pt"")"),"Coalhada")</f>
        <v>Coalhada</v>
      </c>
      <c r="G3548" s="1" t="s">
        <v>742</v>
      </c>
      <c r="H3548" s="1" t="s">
        <v>16688</v>
      </c>
      <c r="I3548" s="1" t="str">
        <f ca="1">IFERROR(__xludf.DUMMYFUNCTION("GOOGLETRANSLATE(O3548,""en"",""pt"")"),"7")</f>
        <v>7</v>
      </c>
      <c r="J3548" s="1" t="str">
        <f ca="1">IFERROR(__xludf.DUMMYFUNCTION("GOOGLETRANSLATE(Q3548,""en"",""pt"")"),"Refrigerado")</f>
        <v>Refrigerado</v>
      </c>
      <c r="K3548" s="3">
        <v>43909</v>
      </c>
      <c r="L3548" s="3">
        <v>43916</v>
      </c>
      <c r="M3548" s="1">
        <v>58</v>
      </c>
      <c r="N3548" s="1" t="s">
        <v>10297</v>
      </c>
      <c r="O3548" s="7" t="s">
        <v>16689</v>
      </c>
      <c r="P3548" s="1">
        <v>15</v>
      </c>
      <c r="Q3548" s="1" t="s">
        <v>11404</v>
      </c>
      <c r="R3548">
        <f t="shared" ca="1" si="55"/>
        <v>1</v>
      </c>
      <c r="S3548">
        <f t="shared" ca="1" si="55"/>
        <v>0</v>
      </c>
    </row>
    <row r="3549" spans="1:19" ht="13.2">
      <c r="A3549" s="1" t="s">
        <v>8785</v>
      </c>
      <c r="B3549" s="1">
        <v>16</v>
      </c>
      <c r="C3549" s="1" t="str">
        <f ca="1">IFERROR(__xludf.DUMMYFUNCTION("GOOGLETRANSLATE(D3549,""en"",""pt"")"),"Pequeno")</f>
        <v>Pequeno</v>
      </c>
      <c r="D3549" s="3">
        <v>43917</v>
      </c>
      <c r="E3549" s="1">
        <v>9</v>
      </c>
      <c r="F3549" s="2" t="str">
        <f ca="1">IFERROR(__xludf.DUMMYFUNCTION("GOOGLETRANSLATE(I3549,""en"",""pt"")"),"Painel")</f>
        <v>Painel</v>
      </c>
      <c r="G3549" s="1" t="s">
        <v>16690</v>
      </c>
      <c r="H3549" s="1" t="s">
        <v>7732</v>
      </c>
      <c r="I3549" s="1" t="str">
        <f ca="1">IFERROR(__xludf.DUMMYFUNCTION("GOOGLETRANSLATE(O3549,""en"",""pt"")"),"8")</f>
        <v>8</v>
      </c>
      <c r="J3549" s="1" t="str">
        <f ca="1">IFERROR(__xludf.DUMMYFUNCTION("GOOGLETRANSLATE(Q3549,""en"",""pt"")"),"Refrigerado")</f>
        <v>Refrigerado</v>
      </c>
      <c r="K3549" s="3">
        <v>43912</v>
      </c>
      <c r="L3549" s="3">
        <v>43920</v>
      </c>
      <c r="M3549" s="1">
        <v>398</v>
      </c>
      <c r="N3549" s="1" t="s">
        <v>2500</v>
      </c>
      <c r="O3549" s="1" t="s">
        <v>16691</v>
      </c>
      <c r="P3549" s="1">
        <v>193</v>
      </c>
      <c r="Q3549" s="1" t="s">
        <v>15681</v>
      </c>
      <c r="R3549">
        <f t="shared" ca="1" si="55"/>
        <v>0</v>
      </c>
      <c r="S3549">
        <f t="shared" ca="1" si="55"/>
        <v>1</v>
      </c>
    </row>
    <row r="3550" spans="1:19" ht="13.2">
      <c r="A3550" s="6">
        <v>45493</v>
      </c>
      <c r="B3550" s="1">
        <v>62</v>
      </c>
      <c r="C3550" s="1" t="str">
        <f ca="1">IFERROR(__xludf.DUMMYFUNCTION("GOOGLETRANSLATE(D3550,""en"",""pt"")"),"Grande")</f>
        <v>Grande</v>
      </c>
      <c r="D3550" s="3">
        <v>44121</v>
      </c>
      <c r="E3550" s="1">
        <v>9</v>
      </c>
      <c r="F3550" s="2" t="str">
        <f ca="1">IFERROR(__xludf.DUMMYFUNCTION("GOOGLETRANSLATE(I3550,""en"",""pt"")"),"Painel")</f>
        <v>Painel</v>
      </c>
      <c r="G3550" s="1" t="s">
        <v>16692</v>
      </c>
      <c r="H3550" s="1" t="s">
        <v>7588</v>
      </c>
      <c r="I3550" s="1" t="str">
        <f ca="1">IFERROR(__xludf.DUMMYFUNCTION("GOOGLETRANSLATE(O3550,""en"",""pt"")"),"9")</f>
        <v>9</v>
      </c>
      <c r="J3550" s="1" t="str">
        <f ca="1">IFERROR(__xludf.DUMMYFUNCTION("GOOGLETRANSLATE(Q3550,""en"",""pt"")"),"Refrigerado")</f>
        <v>Refrigerado</v>
      </c>
      <c r="K3550" s="3">
        <v>44062</v>
      </c>
      <c r="L3550" s="3">
        <v>44071</v>
      </c>
      <c r="M3550" s="1">
        <v>620</v>
      </c>
      <c r="N3550" s="1" t="s">
        <v>1645</v>
      </c>
      <c r="O3550" s="1" t="s">
        <v>16693</v>
      </c>
      <c r="P3550" s="1">
        <v>159</v>
      </c>
      <c r="Q3550" s="1" t="s">
        <v>270</v>
      </c>
      <c r="R3550">
        <f t="shared" ca="1" si="55"/>
        <v>1</v>
      </c>
      <c r="S3550">
        <f t="shared" ca="1" si="55"/>
        <v>0</v>
      </c>
    </row>
    <row r="3551" spans="1:19" ht="13.2">
      <c r="A3551" s="1" t="s">
        <v>16694</v>
      </c>
      <c r="B3551" s="1">
        <v>89</v>
      </c>
      <c r="C3551" s="1" t="str">
        <f ca="1">IFERROR(__xludf.DUMMYFUNCTION("GOOGLETRANSLATE(D3551,""en"",""pt"")"),"Pequeno")</f>
        <v>Pequeno</v>
      </c>
      <c r="D3551" s="3">
        <v>44519</v>
      </c>
      <c r="E3551" s="1">
        <v>1</v>
      </c>
      <c r="F3551" s="2" t="str">
        <f ca="1">IFERROR(__xludf.DUMMYFUNCTION("GOOGLETRANSLATE(I3551,""en"",""pt"")"),"Leite")</f>
        <v>Leite</v>
      </c>
      <c r="G3551" s="1" t="s">
        <v>16695</v>
      </c>
      <c r="H3551" s="1" t="s">
        <v>16696</v>
      </c>
      <c r="I3551" s="1" t="str">
        <f ca="1">IFERROR(__xludf.DUMMYFUNCTION("GOOGLETRANSLATE(O3551,""en"",""pt"")"),"1")</f>
        <v>1</v>
      </c>
      <c r="J3551" s="1" t="str">
        <f ca="1">IFERROR(__xludf.DUMMYFUNCTION("GOOGLETRANSLATE(Q3551,""en"",""pt"")"),"Pacote de polietileno")</f>
        <v>Pacote de polietileno</v>
      </c>
      <c r="K3551" s="3">
        <v>44510</v>
      </c>
      <c r="L3551" s="3">
        <v>44511</v>
      </c>
      <c r="M3551" s="1">
        <v>81</v>
      </c>
      <c r="N3551" s="1" t="s">
        <v>15672</v>
      </c>
      <c r="O3551" s="7">
        <v>206030</v>
      </c>
      <c r="P3551" s="1">
        <v>41</v>
      </c>
      <c r="Q3551" s="1" t="s">
        <v>10706</v>
      </c>
      <c r="R3551">
        <f t="shared" ca="1" si="55"/>
        <v>1</v>
      </c>
      <c r="S3551">
        <f t="shared" ca="1" si="55"/>
        <v>0</v>
      </c>
    </row>
    <row r="3552" spans="1:19" ht="13.2">
      <c r="A3552" s="1" t="s">
        <v>16697</v>
      </c>
      <c r="B3552" s="1">
        <v>42</v>
      </c>
      <c r="C3552" s="1" t="str">
        <f ca="1">IFERROR(__xludf.DUMMYFUNCTION("GOOGLETRANSLATE(D3552,""en"",""pt"")"),"Médio")</f>
        <v>Médio</v>
      </c>
      <c r="D3552" s="3">
        <v>44262</v>
      </c>
      <c r="E3552" s="1">
        <v>4</v>
      </c>
      <c r="F3552" s="2" t="str">
        <f ca="1">IFERROR(__xludf.DUMMYFUNCTION("GOOGLETRANSLATE(I3552,""en"",""pt"")"),"Iogurte")</f>
        <v>Iogurte</v>
      </c>
      <c r="G3552" s="1" t="s">
        <v>16698</v>
      </c>
      <c r="H3552" s="1" t="s">
        <v>16699</v>
      </c>
      <c r="I3552" s="1" t="str">
        <f ca="1">IFERROR(__xludf.DUMMYFUNCTION("GOOGLETRANSLATE(O3552,""en"",""pt"")"),"22")</f>
        <v>22</v>
      </c>
      <c r="J3552" s="1" t="str">
        <f ca="1">IFERROR(__xludf.DUMMYFUNCTION("GOOGLETRANSLATE(Q3552,""en"",""pt"")"),"Congeladas")</f>
        <v>Congeladas</v>
      </c>
      <c r="K3552" s="3">
        <v>44238</v>
      </c>
      <c r="L3552" s="3">
        <v>44260</v>
      </c>
      <c r="M3552" s="1">
        <v>458</v>
      </c>
      <c r="N3552" s="1" t="s">
        <v>8851</v>
      </c>
      <c r="O3552" s="1" t="s">
        <v>16700</v>
      </c>
      <c r="P3552" s="1">
        <v>410</v>
      </c>
      <c r="Q3552" s="1" t="s">
        <v>11821</v>
      </c>
      <c r="R3552">
        <f t="shared" ca="1" si="55"/>
        <v>0</v>
      </c>
      <c r="S3552">
        <f t="shared" ca="1" si="55"/>
        <v>0</v>
      </c>
    </row>
    <row r="3553" spans="1:19" ht="13.2">
      <c r="A3553" s="1" t="s">
        <v>11559</v>
      </c>
      <c r="B3553" s="1">
        <v>51</v>
      </c>
      <c r="C3553" s="1" t="str">
        <f ca="1">IFERROR(__xludf.DUMMYFUNCTION("GOOGLETRANSLATE(D3553,""en"",""pt"")"),"Grande")</f>
        <v>Grande</v>
      </c>
      <c r="D3553" s="3">
        <v>44736</v>
      </c>
      <c r="E3553" s="1">
        <v>7</v>
      </c>
      <c r="F3553" s="2" t="str">
        <f ca="1">IFERROR(__xludf.DUMMYFUNCTION("GOOGLETRANSLATE(I3553,""en"",""pt"")"),"Lassi")</f>
        <v>Lassi</v>
      </c>
      <c r="G3553" s="1" t="s">
        <v>16701</v>
      </c>
      <c r="H3553" s="1" t="s">
        <v>4024</v>
      </c>
      <c r="I3553" s="1" t="str">
        <f ca="1">IFERROR(__xludf.DUMMYFUNCTION("GOOGLETRANSLATE(O3553,""en"",""pt"")"),"13")</f>
        <v>13</v>
      </c>
      <c r="J3553" s="1" t="str">
        <f ca="1">IFERROR(__xludf.DUMMYFUNCTION("GOOGLETRANSLATE(Q3553,""en"",""pt"")"),"Refrigerado")</f>
        <v>Refrigerado</v>
      </c>
      <c r="K3553" s="3">
        <v>44707</v>
      </c>
      <c r="L3553" s="3">
        <v>44720</v>
      </c>
      <c r="M3553" s="1">
        <v>718</v>
      </c>
      <c r="N3553" s="4">
        <v>45525</v>
      </c>
      <c r="O3553" s="1" t="s">
        <v>16702</v>
      </c>
      <c r="P3553" s="1">
        <v>193</v>
      </c>
      <c r="Q3553" s="1" t="s">
        <v>4400</v>
      </c>
      <c r="R3553">
        <f t="shared" ca="1" si="55"/>
        <v>0</v>
      </c>
      <c r="S3553">
        <f t="shared" ca="1" si="55"/>
        <v>1</v>
      </c>
    </row>
    <row r="3554" spans="1:19" ht="13.2">
      <c r="A3554" s="1" t="s">
        <v>16703</v>
      </c>
      <c r="B3554" s="1">
        <v>97</v>
      </c>
      <c r="C3554" s="1" t="str">
        <f ca="1">IFERROR(__xludf.DUMMYFUNCTION("GOOGLETRANSLATE(D3554,""en"",""pt"")"),"Grande")</f>
        <v>Grande</v>
      </c>
      <c r="D3554" s="3">
        <v>44338</v>
      </c>
      <c r="E3554" s="1">
        <v>4</v>
      </c>
      <c r="F3554" s="2" t="str">
        <f ca="1">IFERROR(__xludf.DUMMYFUNCTION("GOOGLETRANSLATE(I3554,""en"",""pt"")"),"Iogurte")</f>
        <v>Iogurte</v>
      </c>
      <c r="G3554" s="1" t="s">
        <v>16704</v>
      </c>
      <c r="H3554" s="1" t="s">
        <v>16705</v>
      </c>
      <c r="I3554" s="1" t="str">
        <f ca="1">IFERROR(__xludf.DUMMYFUNCTION("GOOGLETRANSLATE(O3554,""en"",""pt"")"),"30")</f>
        <v>30</v>
      </c>
      <c r="J3554" s="1" t="str">
        <f ca="1">IFERROR(__xludf.DUMMYFUNCTION("GOOGLETRANSLATE(Q3554,""en"",""pt"")"),"Refrigerado")</f>
        <v>Refrigerado</v>
      </c>
      <c r="K3554" s="3">
        <v>44328</v>
      </c>
      <c r="L3554" s="3">
        <v>44358</v>
      </c>
      <c r="M3554" s="1">
        <v>890</v>
      </c>
      <c r="N3554" s="1" t="s">
        <v>4127</v>
      </c>
      <c r="O3554" s="1" t="s">
        <v>16706</v>
      </c>
      <c r="P3554" s="1">
        <v>87</v>
      </c>
      <c r="Q3554" s="1" t="s">
        <v>34</v>
      </c>
      <c r="R3554">
        <f t="shared" ca="1" si="55"/>
        <v>0</v>
      </c>
      <c r="S3554">
        <f t="shared" ca="1" si="55"/>
        <v>0</v>
      </c>
    </row>
    <row r="3555" spans="1:19" ht="13.2">
      <c r="A3555" s="1" t="s">
        <v>16707</v>
      </c>
      <c r="B3555" s="1">
        <v>51</v>
      </c>
      <c r="C3555" s="1" t="str">
        <f ca="1">IFERROR(__xludf.DUMMYFUNCTION("GOOGLETRANSLATE(D3555,""en"",""pt"")"),"Médio")</f>
        <v>Médio</v>
      </c>
      <c r="D3555" s="3">
        <v>44567</v>
      </c>
      <c r="E3555" s="1">
        <v>3</v>
      </c>
      <c r="F3555" s="2" t="str">
        <f ca="1">IFERROR(__xludf.DUMMYFUNCTION("GOOGLETRANSLATE(I3555,""en"",""pt"")"),"Queijo")</f>
        <v>Queijo</v>
      </c>
      <c r="G3555" s="1" t="s">
        <v>16708</v>
      </c>
      <c r="H3555" s="1" t="s">
        <v>2589</v>
      </c>
      <c r="I3555" s="1" t="str">
        <f ca="1">IFERROR(__xludf.DUMMYFUNCTION("GOOGLETRANSLATE(O3555,""en"",""pt"")"),"79")</f>
        <v>79</v>
      </c>
      <c r="J3555" s="1" t="str">
        <f ca="1">IFERROR(__xludf.DUMMYFUNCTION("GOOGLETRANSLATE(Q3555,""en"",""pt"")"),"Refrigerado")</f>
        <v>Refrigerado</v>
      </c>
      <c r="K3555" s="3">
        <v>44520</v>
      </c>
      <c r="L3555" s="3">
        <v>44599</v>
      </c>
      <c r="M3555" s="1">
        <v>191</v>
      </c>
      <c r="N3555" s="1" t="s">
        <v>16709</v>
      </c>
      <c r="O3555" s="1" t="s">
        <v>16710</v>
      </c>
      <c r="P3555" s="1">
        <v>483</v>
      </c>
      <c r="Q3555" s="1" t="s">
        <v>16711</v>
      </c>
      <c r="R3555">
        <f t="shared" ca="1" si="55"/>
        <v>0</v>
      </c>
      <c r="S3555">
        <f t="shared" ca="1" si="55"/>
        <v>0</v>
      </c>
    </row>
    <row r="3556" spans="1:19" ht="13.2">
      <c r="A3556" s="1" t="s">
        <v>12562</v>
      </c>
      <c r="B3556" s="1">
        <v>29</v>
      </c>
      <c r="C3556" s="1" t="str">
        <f ca="1">IFERROR(__xludf.DUMMYFUNCTION("GOOGLETRANSLATE(D3556,""en"",""pt"")"),"Grande")</f>
        <v>Grande</v>
      </c>
      <c r="D3556" s="3">
        <v>44234</v>
      </c>
      <c r="E3556" s="1">
        <v>9</v>
      </c>
      <c r="F3556" s="2" t="str">
        <f ca="1">IFERROR(__xludf.DUMMYFUNCTION("GOOGLETRANSLATE(I3556,""en"",""pt"")"),"Painel")</f>
        <v>Painel</v>
      </c>
      <c r="G3556" s="1" t="s">
        <v>16712</v>
      </c>
      <c r="H3556" s="1" t="s">
        <v>16713</v>
      </c>
      <c r="I3556" s="1" t="str">
        <f ca="1">IFERROR(__xludf.DUMMYFUNCTION("GOOGLETRANSLATE(O3556,""en"",""pt"")"),"7")</f>
        <v>7</v>
      </c>
      <c r="J3556" s="1" t="str">
        <f ca="1">IFERROR(__xludf.DUMMYFUNCTION("GOOGLETRANSLATE(Q3556,""en"",""pt"")"),"Refrigerado")</f>
        <v>Refrigerado</v>
      </c>
      <c r="K3556" s="3">
        <v>44227</v>
      </c>
      <c r="L3556" s="3">
        <v>44234</v>
      </c>
      <c r="M3556" s="1">
        <v>740</v>
      </c>
      <c r="N3556" s="1" t="s">
        <v>16714</v>
      </c>
      <c r="O3556" s="1" t="s">
        <v>16715</v>
      </c>
      <c r="P3556" s="1">
        <v>146</v>
      </c>
      <c r="Q3556" s="1" t="s">
        <v>10192</v>
      </c>
      <c r="R3556">
        <f t="shared" ca="1" si="55"/>
        <v>0</v>
      </c>
      <c r="S3556">
        <f t="shared" ca="1" si="55"/>
        <v>0</v>
      </c>
    </row>
    <row r="3557" spans="1:19" ht="13.2">
      <c r="A3557" s="1" t="s">
        <v>705</v>
      </c>
      <c r="B3557" s="1">
        <v>44</v>
      </c>
      <c r="C3557" s="1" t="str">
        <f ca="1">IFERROR(__xludf.DUMMYFUNCTION("GOOGLETRANSLATE(D3557,""en"",""pt"")"),"Pequeno")</f>
        <v>Pequeno</v>
      </c>
      <c r="D3557" s="3">
        <v>44596</v>
      </c>
      <c r="E3557" s="1">
        <v>2</v>
      </c>
      <c r="F3557" s="2" t="str">
        <f ca="1">IFERROR(__xludf.DUMMYFUNCTION("GOOGLETRANSLATE(I3557,""en"",""pt"")"),"Manteiga")</f>
        <v>Manteiga</v>
      </c>
      <c r="G3557" s="1" t="s">
        <v>16716</v>
      </c>
      <c r="H3557" s="1" t="s">
        <v>9494</v>
      </c>
      <c r="I3557" s="1" t="str">
        <f ca="1">IFERROR(__xludf.DUMMYFUNCTION("GOOGLETRANSLATE(O3557,""en"",""pt"")"),"26")</f>
        <v>26</v>
      </c>
      <c r="J3557" s="1" t="str">
        <f ca="1">IFERROR(__xludf.DUMMYFUNCTION("GOOGLETRANSLATE(Q3557,""en"",""pt"")"),"Congeladas")</f>
        <v>Congeladas</v>
      </c>
      <c r="K3557" s="3">
        <v>44586</v>
      </c>
      <c r="L3557" s="3">
        <v>44612</v>
      </c>
      <c r="M3557" s="1">
        <v>123</v>
      </c>
      <c r="N3557" s="1" t="s">
        <v>9176</v>
      </c>
      <c r="O3557" s="1" t="s">
        <v>16717</v>
      </c>
      <c r="P3557" s="1">
        <v>797</v>
      </c>
      <c r="Q3557" s="1" t="s">
        <v>16718</v>
      </c>
      <c r="R3557">
        <f t="shared" ca="1" si="55"/>
        <v>0</v>
      </c>
      <c r="S3557">
        <f t="shared" ca="1" si="55"/>
        <v>1</v>
      </c>
    </row>
    <row r="3558" spans="1:19" ht="13.2">
      <c r="A3558" s="1" t="s">
        <v>16719</v>
      </c>
      <c r="B3558" s="1">
        <v>83</v>
      </c>
      <c r="C3558" s="1" t="str">
        <f ca="1">IFERROR(__xludf.DUMMYFUNCTION("GOOGLETRANSLATE(D3558,""en"",""pt"")"),"Grande")</f>
        <v>Grande</v>
      </c>
      <c r="D3558" s="3">
        <v>43679</v>
      </c>
      <c r="E3558" s="1">
        <v>2</v>
      </c>
      <c r="F3558" s="2" t="str">
        <f ca="1">IFERROR(__xludf.DUMMYFUNCTION("GOOGLETRANSLATE(I3558,""en"",""pt"")"),"Manteiga")</f>
        <v>Manteiga</v>
      </c>
      <c r="G3558" s="1" t="s">
        <v>16720</v>
      </c>
      <c r="H3558" s="1" t="s">
        <v>4447</v>
      </c>
      <c r="I3558" s="1" t="str">
        <f ca="1">IFERROR(__xludf.DUMMYFUNCTION("GOOGLETRANSLATE(O3558,""en"",""pt"")"),"27")</f>
        <v>27</v>
      </c>
      <c r="J3558" s="1" t="str">
        <f ca="1">IFERROR(__xludf.DUMMYFUNCTION("GOOGLETRANSLATE(Q3558,""en"",""pt"")"),"Congeladas")</f>
        <v>Congeladas</v>
      </c>
      <c r="K3558" s="3">
        <v>43659</v>
      </c>
      <c r="L3558" s="3">
        <v>43686</v>
      </c>
      <c r="M3558" s="1">
        <v>531</v>
      </c>
      <c r="N3558" s="4">
        <v>45522</v>
      </c>
      <c r="O3558" s="5">
        <v>2952104</v>
      </c>
      <c r="P3558" s="1">
        <v>391</v>
      </c>
      <c r="Q3558" s="1" t="s">
        <v>16721</v>
      </c>
      <c r="R3558">
        <f t="shared" ca="1" si="55"/>
        <v>0</v>
      </c>
      <c r="S3558">
        <f t="shared" ca="1" si="55"/>
        <v>1</v>
      </c>
    </row>
    <row r="3559" spans="1:19" ht="13.2">
      <c r="A3559" s="1" t="s">
        <v>16722</v>
      </c>
      <c r="B3559" s="1">
        <v>18</v>
      </c>
      <c r="C3559" s="1" t="str">
        <f ca="1">IFERROR(__xludf.DUMMYFUNCTION("GOOGLETRANSLATE(D3559,""en"",""pt"")"),"Médio")</f>
        <v>Médio</v>
      </c>
      <c r="D3559" s="3">
        <v>43572</v>
      </c>
      <c r="E3559" s="1">
        <v>8</v>
      </c>
      <c r="F3559" s="2" t="str">
        <f ca="1">IFERROR(__xludf.DUMMYFUNCTION("GOOGLETRANSLATE(I3559,""en"",""pt"")"),"Soro de leite coalhado")</f>
        <v>Soro de leite coalhado</v>
      </c>
      <c r="G3559" s="1" t="s">
        <v>16723</v>
      </c>
      <c r="H3559" s="1" t="s">
        <v>14041</v>
      </c>
      <c r="I3559" s="1" t="str">
        <f ca="1">IFERROR(__xludf.DUMMYFUNCTION("GOOGLETRANSLATE(O3559,""en"",""pt"")"),"8")</f>
        <v>8</v>
      </c>
      <c r="J3559" s="1" t="str">
        <f ca="1">IFERROR(__xludf.DUMMYFUNCTION("GOOGLETRANSLATE(Q3559,""en"",""pt"")"),"Refrigerado")</f>
        <v>Refrigerado</v>
      </c>
      <c r="K3559" s="3">
        <v>43545</v>
      </c>
      <c r="L3559" s="3">
        <v>43553</v>
      </c>
      <c r="M3559" s="1">
        <v>265</v>
      </c>
      <c r="N3559" s="1" t="s">
        <v>16724</v>
      </c>
      <c r="O3559" s="5">
        <v>852659</v>
      </c>
      <c r="P3559" s="1">
        <v>131</v>
      </c>
      <c r="Q3559" s="1" t="s">
        <v>494</v>
      </c>
      <c r="R3559">
        <f t="shared" ca="1" si="55"/>
        <v>1</v>
      </c>
      <c r="S3559">
        <f t="shared" ca="1" si="55"/>
        <v>0</v>
      </c>
    </row>
    <row r="3560" spans="1:19" ht="13.2">
      <c r="A3560" s="1" t="s">
        <v>16725</v>
      </c>
      <c r="B3560" s="1">
        <v>57</v>
      </c>
      <c r="C3560" s="1" t="str">
        <f ca="1">IFERROR(__xludf.DUMMYFUNCTION("GOOGLETRANSLATE(D3560,""en"",""pt"")"),"Pequeno")</f>
        <v>Pequeno</v>
      </c>
      <c r="D3560" s="3">
        <v>44441</v>
      </c>
      <c r="E3560" s="1">
        <v>8</v>
      </c>
      <c r="F3560" s="2" t="str">
        <f ca="1">IFERROR(__xludf.DUMMYFUNCTION("GOOGLETRANSLATE(I3560,""en"",""pt"")"),"Soro de leite coalhado")</f>
        <v>Soro de leite coalhado</v>
      </c>
      <c r="G3560" s="1" t="s">
        <v>16726</v>
      </c>
      <c r="H3560" s="1" t="s">
        <v>16727</v>
      </c>
      <c r="I3560" s="1" t="str">
        <f ca="1">IFERROR(__xludf.DUMMYFUNCTION("GOOGLETRANSLATE(O3560,""en"",""pt"")"),"8")</f>
        <v>8</v>
      </c>
      <c r="J3560" s="1" t="str">
        <f ca="1">IFERROR(__xludf.DUMMYFUNCTION("GOOGLETRANSLATE(Q3560,""en"",""pt"")"),"Refrigerado")</f>
        <v>Refrigerado</v>
      </c>
      <c r="K3560" s="3">
        <v>44393</v>
      </c>
      <c r="L3560" s="3">
        <v>44401</v>
      </c>
      <c r="M3560" s="1">
        <v>215</v>
      </c>
      <c r="N3560" s="1" t="s">
        <v>9624</v>
      </c>
      <c r="O3560" s="1" t="s">
        <v>16728</v>
      </c>
      <c r="P3560" s="1">
        <v>130</v>
      </c>
      <c r="Q3560" s="1" t="s">
        <v>16729</v>
      </c>
      <c r="R3560">
        <f t="shared" ca="1" si="55"/>
        <v>1</v>
      </c>
      <c r="S3560">
        <f t="shared" ca="1" si="55"/>
        <v>1</v>
      </c>
    </row>
    <row r="3561" spans="1:19" ht="13.2">
      <c r="A3561" s="1" t="s">
        <v>16730</v>
      </c>
      <c r="B3561" s="1">
        <v>58</v>
      </c>
      <c r="C3561" s="1" t="str">
        <f ca="1">IFERROR(__xludf.DUMMYFUNCTION("GOOGLETRANSLATE(D3561,""en"",""pt"")"),"Médio")</f>
        <v>Médio</v>
      </c>
      <c r="D3561" s="3">
        <v>44381</v>
      </c>
      <c r="E3561" s="1">
        <v>9</v>
      </c>
      <c r="F3561" s="2" t="str">
        <f ca="1">IFERROR(__xludf.DUMMYFUNCTION("GOOGLETRANSLATE(I3561,""en"",""pt"")"),"Painel")</f>
        <v>Painel</v>
      </c>
      <c r="G3561" s="1" t="s">
        <v>16731</v>
      </c>
      <c r="H3561" s="1" t="s">
        <v>16732</v>
      </c>
      <c r="I3561" s="1" t="str">
        <f ca="1">IFERROR(__xludf.DUMMYFUNCTION("GOOGLETRANSLATE(O3561,""en"",""pt"")"),"14")</f>
        <v>14</v>
      </c>
      <c r="J3561" s="1" t="str">
        <f ca="1">IFERROR(__xludf.DUMMYFUNCTION("GOOGLETRANSLATE(Q3561,""en"",""pt"")"),"Refrigerado")</f>
        <v>Refrigerado</v>
      </c>
      <c r="K3561" s="3">
        <v>44355</v>
      </c>
      <c r="L3561" s="3">
        <v>44369</v>
      </c>
      <c r="M3561" s="1">
        <v>340</v>
      </c>
      <c r="N3561" s="1" t="s">
        <v>16733</v>
      </c>
      <c r="O3561" s="1" t="s">
        <v>16734</v>
      </c>
      <c r="P3561" s="1">
        <v>173</v>
      </c>
      <c r="Q3561" s="1" t="s">
        <v>16735</v>
      </c>
      <c r="R3561">
        <f t="shared" ca="1" si="55"/>
        <v>0</v>
      </c>
      <c r="S3561">
        <f t="shared" ca="1" si="55"/>
        <v>0</v>
      </c>
    </row>
    <row r="3562" spans="1:19" ht="13.2">
      <c r="A3562" s="1" t="s">
        <v>16736</v>
      </c>
      <c r="B3562" s="1">
        <v>14</v>
      </c>
      <c r="C3562" s="1" t="str">
        <f ca="1">IFERROR(__xludf.DUMMYFUNCTION("GOOGLETRANSLATE(D3562,""en"",""pt"")"),"Pequeno")</f>
        <v>Pequeno</v>
      </c>
      <c r="D3562" s="3">
        <v>43695</v>
      </c>
      <c r="E3562" s="1">
        <v>2</v>
      </c>
      <c r="F3562" s="2" t="str">
        <f ca="1">IFERROR(__xludf.DUMMYFUNCTION("GOOGLETRANSLATE(I3562,""en"",""pt"")"),"Manteiga")</f>
        <v>Manteiga</v>
      </c>
      <c r="G3562" s="1" t="s">
        <v>16737</v>
      </c>
      <c r="H3562" s="1" t="s">
        <v>10772</v>
      </c>
      <c r="I3562" s="1" t="str">
        <f ca="1">IFERROR(__xludf.DUMMYFUNCTION("GOOGLETRANSLATE(O3562,""en"",""pt"")"),"40")</f>
        <v>40</v>
      </c>
      <c r="J3562" s="1" t="str">
        <f ca="1">IFERROR(__xludf.DUMMYFUNCTION("GOOGLETRANSLATE(Q3562,""en"",""pt"")"),"Refrigerado")</f>
        <v>Refrigerado</v>
      </c>
      <c r="K3562" s="3">
        <v>43653</v>
      </c>
      <c r="L3562" s="3">
        <v>43693</v>
      </c>
      <c r="M3562" s="1">
        <v>648</v>
      </c>
      <c r="N3562" s="1" t="s">
        <v>64</v>
      </c>
      <c r="O3562" s="1" t="s">
        <v>16738</v>
      </c>
      <c r="P3562" s="1">
        <v>98</v>
      </c>
      <c r="Q3562" s="1" t="s">
        <v>16739</v>
      </c>
      <c r="R3562">
        <f t="shared" ca="1" si="55"/>
        <v>0</v>
      </c>
      <c r="S3562">
        <f t="shared" ca="1" si="55"/>
        <v>1</v>
      </c>
    </row>
    <row r="3563" spans="1:19" ht="13.2">
      <c r="A3563" s="1" t="s">
        <v>16740</v>
      </c>
      <c r="B3563" s="1">
        <v>89</v>
      </c>
      <c r="C3563" s="1" t="str">
        <f ca="1">IFERROR(__xludf.DUMMYFUNCTION("GOOGLETRANSLATE(D3563,""en"",""pt"")"),"Médio")</f>
        <v>Médio</v>
      </c>
      <c r="D3563" s="3">
        <v>44287</v>
      </c>
      <c r="E3563" s="1">
        <v>4</v>
      </c>
      <c r="F3563" s="2" t="str">
        <f ca="1">IFERROR(__xludf.DUMMYFUNCTION("GOOGLETRANSLATE(I3563,""en"",""pt"")"),"Iogurte")</f>
        <v>Iogurte</v>
      </c>
      <c r="G3563" s="1" t="s">
        <v>16741</v>
      </c>
      <c r="H3563" s="1" t="s">
        <v>4778</v>
      </c>
      <c r="I3563" s="1" t="str">
        <f ca="1">IFERROR(__xludf.DUMMYFUNCTION("GOOGLETRANSLATE(O3563,""en"",""pt"")"),"29")</f>
        <v>29</v>
      </c>
      <c r="J3563" s="1" t="str">
        <f ca="1">IFERROR(__xludf.DUMMYFUNCTION("GOOGLETRANSLATE(Q3563,""en"",""pt"")"),"Refrigerado")</f>
        <v>Refrigerado</v>
      </c>
      <c r="K3563" s="3">
        <v>44242</v>
      </c>
      <c r="L3563" s="3">
        <v>44271</v>
      </c>
      <c r="M3563" s="1">
        <v>224</v>
      </c>
      <c r="N3563" s="1" t="s">
        <v>8702</v>
      </c>
      <c r="O3563" s="1" t="s">
        <v>16742</v>
      </c>
      <c r="P3563" s="1">
        <v>238</v>
      </c>
      <c r="Q3563" s="1" t="s">
        <v>16743</v>
      </c>
      <c r="R3563">
        <f t="shared" ca="1" si="55"/>
        <v>1</v>
      </c>
      <c r="S3563">
        <f t="shared" ca="1" si="55"/>
        <v>1</v>
      </c>
    </row>
    <row r="3564" spans="1:19" ht="13.2">
      <c r="A3564" s="1" t="s">
        <v>16744</v>
      </c>
      <c r="B3564" s="1">
        <v>76</v>
      </c>
      <c r="C3564" s="1" t="str">
        <f ca="1">IFERROR(__xludf.DUMMYFUNCTION("GOOGLETRANSLATE(D3564,""en"",""pt"")"),"Médio")</f>
        <v>Médio</v>
      </c>
      <c r="D3564" s="3">
        <v>44148</v>
      </c>
      <c r="E3564" s="1">
        <v>3</v>
      </c>
      <c r="F3564" s="2" t="str">
        <f ca="1">IFERROR(__xludf.DUMMYFUNCTION("GOOGLETRANSLATE(I3564,""en"",""pt"")"),"Queijo")</f>
        <v>Queijo</v>
      </c>
      <c r="G3564" s="1" t="s">
        <v>2660</v>
      </c>
      <c r="H3564" s="1" t="s">
        <v>5405</v>
      </c>
      <c r="I3564" s="1" t="str">
        <f ca="1">IFERROR(__xludf.DUMMYFUNCTION("GOOGLETRANSLATE(O3564,""en"",""pt"")"),"42")</f>
        <v>42</v>
      </c>
      <c r="J3564" s="1" t="str">
        <f ca="1">IFERROR(__xludf.DUMMYFUNCTION("GOOGLETRANSLATE(Q3564,""en"",""pt"")"),"Congeladas")</f>
        <v>Congeladas</v>
      </c>
      <c r="K3564" s="3">
        <v>44143</v>
      </c>
      <c r="L3564" s="3">
        <v>44185</v>
      </c>
      <c r="M3564" s="1">
        <v>550</v>
      </c>
      <c r="N3564" s="1" t="s">
        <v>8542</v>
      </c>
      <c r="O3564" s="1" t="s">
        <v>16745</v>
      </c>
      <c r="P3564" s="1">
        <v>67</v>
      </c>
      <c r="Q3564" s="1" t="s">
        <v>16746</v>
      </c>
      <c r="R3564">
        <f t="shared" ca="1" si="55"/>
        <v>0</v>
      </c>
      <c r="S3564">
        <f t="shared" ca="1" si="55"/>
        <v>1</v>
      </c>
    </row>
    <row r="3565" spans="1:19" ht="13.2">
      <c r="A3565" s="1" t="s">
        <v>16747</v>
      </c>
      <c r="B3565" s="1">
        <v>29</v>
      </c>
      <c r="C3565" s="1" t="str">
        <f ca="1">IFERROR(__xludf.DUMMYFUNCTION("GOOGLETRANSLATE(D3565,""en"",""pt"")"),"Grande")</f>
        <v>Grande</v>
      </c>
      <c r="D3565" s="3">
        <v>44775</v>
      </c>
      <c r="E3565" s="1">
        <v>5</v>
      </c>
      <c r="F3565" s="2" t="str">
        <f ca="1">IFERROR(__xludf.DUMMYFUNCTION("GOOGLETRANSLATE(I3565,""en"",""pt"")"),"Sorvete")</f>
        <v>Sorvete</v>
      </c>
      <c r="G3565" s="1" t="s">
        <v>16748</v>
      </c>
      <c r="H3565" s="1" t="s">
        <v>246</v>
      </c>
      <c r="I3565" s="1" t="str">
        <f ca="1">IFERROR(__xludf.DUMMYFUNCTION("GOOGLETRANSLATE(O3565,""en"",""pt"")"),"25")</f>
        <v>25</v>
      </c>
      <c r="J3565" s="1" t="str">
        <f ca="1">IFERROR(__xludf.DUMMYFUNCTION("GOOGLETRANSLATE(Q3565,""en"",""pt"")"),"Congeladas")</f>
        <v>Congeladas</v>
      </c>
      <c r="K3565" s="3">
        <v>44725</v>
      </c>
      <c r="L3565" s="3">
        <v>44750</v>
      </c>
      <c r="M3565" s="1">
        <v>137</v>
      </c>
      <c r="N3565" s="1" t="s">
        <v>7357</v>
      </c>
      <c r="O3565" s="1" t="s">
        <v>16749</v>
      </c>
      <c r="P3565" s="1">
        <v>431</v>
      </c>
      <c r="Q3565" s="1" t="s">
        <v>16750</v>
      </c>
      <c r="R3565">
        <f t="shared" ca="1" si="55"/>
        <v>1</v>
      </c>
      <c r="S3565">
        <f t="shared" ca="1" si="55"/>
        <v>0</v>
      </c>
    </row>
    <row r="3566" spans="1:19" ht="13.2">
      <c r="A3566" s="1" t="s">
        <v>16751</v>
      </c>
      <c r="B3566" s="1">
        <v>96</v>
      </c>
      <c r="C3566" s="1" t="str">
        <f ca="1">IFERROR(__xludf.DUMMYFUNCTION("GOOGLETRANSLATE(D3566,""en"",""pt"")"),"Grande")</f>
        <v>Grande</v>
      </c>
      <c r="D3566" s="3">
        <v>44774</v>
      </c>
      <c r="E3566" s="1">
        <v>5</v>
      </c>
      <c r="F3566" s="2" t="str">
        <f ca="1">IFERROR(__xludf.DUMMYFUNCTION("GOOGLETRANSLATE(I3566,""en"",""pt"")"),"Sorvete")</f>
        <v>Sorvete</v>
      </c>
      <c r="G3566" s="1" t="s">
        <v>16752</v>
      </c>
      <c r="H3566" s="1" t="s">
        <v>8167</v>
      </c>
      <c r="I3566" s="1" t="str">
        <f ca="1">IFERROR(__xludf.DUMMYFUNCTION("GOOGLETRANSLATE(O3566,""en"",""pt"")"),"23")</f>
        <v>23</v>
      </c>
      <c r="J3566" s="1" t="str">
        <f ca="1">IFERROR(__xludf.DUMMYFUNCTION("GOOGLETRANSLATE(Q3566,""en"",""pt"")"),"Congeladas")</f>
        <v>Congeladas</v>
      </c>
      <c r="K3566" s="3">
        <v>44753</v>
      </c>
      <c r="L3566" s="3">
        <v>44776</v>
      </c>
      <c r="M3566" s="1">
        <v>293</v>
      </c>
      <c r="N3566" s="1" t="s">
        <v>16753</v>
      </c>
      <c r="O3566" s="1" t="s">
        <v>16754</v>
      </c>
      <c r="P3566" s="1">
        <v>304</v>
      </c>
      <c r="Q3566" s="1" t="s">
        <v>5076</v>
      </c>
      <c r="R3566">
        <f t="shared" ca="1" si="55"/>
        <v>0</v>
      </c>
      <c r="S3566">
        <f t="shared" ca="1" si="55"/>
        <v>0</v>
      </c>
    </row>
    <row r="3567" spans="1:19" ht="13.2">
      <c r="A3567" s="1" t="s">
        <v>16756</v>
      </c>
      <c r="B3567" s="1">
        <v>69</v>
      </c>
      <c r="C3567" s="1" t="str">
        <f ca="1">IFERROR(__xludf.DUMMYFUNCTION("GOOGLETRANSLATE(D3567,""en"",""pt"")"),"Pequeno")</f>
        <v>Pequeno</v>
      </c>
      <c r="D3567" s="3">
        <v>44722</v>
      </c>
      <c r="E3567" s="1">
        <v>2</v>
      </c>
      <c r="F3567" s="2" t="str">
        <f ca="1">IFERROR(__xludf.DUMMYFUNCTION("GOOGLETRANSLATE(I3567,""en"",""pt"")"),"Manteiga")</f>
        <v>Manteiga</v>
      </c>
      <c r="G3567" s="1" t="s">
        <v>16757</v>
      </c>
      <c r="H3567" s="1" t="s">
        <v>1787</v>
      </c>
      <c r="I3567" s="1" t="str">
        <f ca="1">IFERROR(__xludf.DUMMYFUNCTION("GOOGLETRANSLATE(O3567,""en"",""pt"")"),"33")</f>
        <v>33</v>
      </c>
      <c r="J3567" s="1" t="str">
        <f ca="1">IFERROR(__xludf.DUMMYFUNCTION("GOOGLETRANSLATE(Q3567,""en"",""pt"")"),"Refrigerado")</f>
        <v>Refrigerado</v>
      </c>
      <c r="K3567" s="3">
        <v>44683</v>
      </c>
      <c r="L3567" s="3">
        <v>44716</v>
      </c>
      <c r="M3567" s="1">
        <v>234</v>
      </c>
      <c r="N3567" s="1" t="s">
        <v>4655</v>
      </c>
      <c r="O3567" s="1" t="s">
        <v>16758</v>
      </c>
      <c r="P3567" s="1">
        <v>235</v>
      </c>
      <c r="Q3567" s="1" t="s">
        <v>5766</v>
      </c>
      <c r="R3567">
        <f t="shared" ca="1" si="55"/>
        <v>1</v>
      </c>
      <c r="S3567">
        <f t="shared" ca="1" si="55"/>
        <v>1</v>
      </c>
    </row>
    <row r="3568" spans="1:19" ht="13.2">
      <c r="A3568" s="1" t="s">
        <v>16759</v>
      </c>
      <c r="B3568" s="1">
        <v>69</v>
      </c>
      <c r="C3568" s="1" t="str">
        <f ca="1">IFERROR(__xludf.DUMMYFUNCTION("GOOGLETRANSLATE(D3568,""en"",""pt"")"),"Pequeno")</f>
        <v>Pequeno</v>
      </c>
      <c r="D3568" s="3">
        <v>44728</v>
      </c>
      <c r="E3568" s="1">
        <v>9</v>
      </c>
      <c r="F3568" s="2" t="str">
        <f ca="1">IFERROR(__xludf.DUMMYFUNCTION("GOOGLETRANSLATE(I3568,""en"",""pt"")"),"Painel")</f>
        <v>Painel</v>
      </c>
      <c r="G3568" s="1" t="s">
        <v>16760</v>
      </c>
      <c r="H3568" s="1" t="s">
        <v>5233</v>
      </c>
      <c r="I3568" s="1" t="str">
        <f ca="1">IFERROR(__xludf.DUMMYFUNCTION("GOOGLETRANSLATE(O3568,""en"",""pt"")"),"8")</f>
        <v>8</v>
      </c>
      <c r="J3568" s="1" t="str">
        <f ca="1">IFERROR(__xludf.DUMMYFUNCTION("GOOGLETRANSLATE(Q3568,""en"",""pt"")"),"Refrigerado")</f>
        <v>Refrigerado</v>
      </c>
      <c r="K3568" s="3">
        <v>44713</v>
      </c>
      <c r="L3568" s="3">
        <v>44721</v>
      </c>
      <c r="M3568" s="1">
        <v>205</v>
      </c>
      <c r="N3568" s="1" t="s">
        <v>15218</v>
      </c>
      <c r="O3568" s="1" t="s">
        <v>16761</v>
      </c>
      <c r="P3568" s="1">
        <v>194</v>
      </c>
      <c r="Q3568" s="1" t="s">
        <v>11034</v>
      </c>
      <c r="R3568">
        <f t="shared" ca="1" si="55"/>
        <v>0</v>
      </c>
      <c r="S3568">
        <f t="shared" ca="1" si="55"/>
        <v>0</v>
      </c>
    </row>
    <row r="3569" spans="1:19" ht="13.2">
      <c r="A3569" s="1" t="s">
        <v>16762</v>
      </c>
      <c r="B3569" s="1">
        <v>54</v>
      </c>
      <c r="C3569" s="1" t="str">
        <f ca="1">IFERROR(__xludf.DUMMYFUNCTION("GOOGLETRANSLATE(D3569,""en"",""pt"")"),"Pequeno")</f>
        <v>Pequeno</v>
      </c>
      <c r="D3569" s="3">
        <v>44723</v>
      </c>
      <c r="E3569" s="1">
        <v>8</v>
      </c>
      <c r="F3569" s="2" t="str">
        <f ca="1">IFERROR(__xludf.DUMMYFUNCTION("GOOGLETRANSLATE(I3569,""en"",""pt"")"),"Soro de leite coalhado")</f>
        <v>Soro de leite coalhado</v>
      </c>
      <c r="G3569" s="1" t="s">
        <v>16763</v>
      </c>
      <c r="H3569" s="1" t="s">
        <v>13947</v>
      </c>
      <c r="I3569" s="1" t="str">
        <f ca="1">IFERROR(__xludf.DUMMYFUNCTION("GOOGLETRANSLATE(O3569,""en"",""pt"")"),"12")</f>
        <v>12</v>
      </c>
      <c r="J3569" s="1" t="str">
        <f ca="1">IFERROR(__xludf.DUMMYFUNCTION("GOOGLETRANSLATE(Q3569,""en"",""pt"")"),"Refrigerado")</f>
        <v>Refrigerado</v>
      </c>
      <c r="K3569" s="3">
        <v>44710</v>
      </c>
      <c r="L3569" s="3">
        <v>44722</v>
      </c>
      <c r="M3569" s="1">
        <v>202</v>
      </c>
      <c r="N3569" s="1" t="s">
        <v>7743</v>
      </c>
      <c r="O3569" s="5">
        <v>1973101</v>
      </c>
      <c r="P3569" s="1">
        <v>227</v>
      </c>
      <c r="Q3569" s="1" t="s">
        <v>16764</v>
      </c>
      <c r="R3569">
        <f t="shared" ca="1" si="55"/>
        <v>1</v>
      </c>
      <c r="S3569">
        <f t="shared" ca="1" si="55"/>
        <v>1</v>
      </c>
    </row>
    <row r="3570" spans="1:19" ht="13.2">
      <c r="A3570" s="1" t="s">
        <v>16765</v>
      </c>
      <c r="B3570" s="1">
        <v>13</v>
      </c>
      <c r="C3570" s="1" t="str">
        <f ca="1">IFERROR(__xludf.DUMMYFUNCTION("GOOGLETRANSLATE(D3570,""en"",""pt"")"),"Médio")</f>
        <v>Médio</v>
      </c>
      <c r="D3570" s="3">
        <v>43683</v>
      </c>
      <c r="E3570" s="1">
        <v>8</v>
      </c>
      <c r="F3570" s="2" t="str">
        <f ca="1">IFERROR(__xludf.DUMMYFUNCTION("GOOGLETRANSLATE(I3570,""en"",""pt"")"),"Soro de leite coalhado")</f>
        <v>Soro de leite coalhado</v>
      </c>
      <c r="G3570" s="1" t="s">
        <v>3242</v>
      </c>
      <c r="H3570" s="1" t="s">
        <v>2247</v>
      </c>
      <c r="I3570" s="1" t="str">
        <f ca="1">IFERROR(__xludf.DUMMYFUNCTION("GOOGLETRANSLATE(O3570,""en"",""pt"")"),"9")</f>
        <v>9</v>
      </c>
      <c r="J3570" s="1" t="str">
        <f ca="1">IFERROR(__xludf.DUMMYFUNCTION("GOOGLETRANSLATE(Q3570,""en"",""pt"")"),"Refrigerado")</f>
        <v>Refrigerado</v>
      </c>
      <c r="K3570" s="3">
        <v>43670</v>
      </c>
      <c r="L3570" s="3">
        <v>43679</v>
      </c>
      <c r="M3570" s="1">
        <v>152</v>
      </c>
      <c r="N3570" s="1" t="s">
        <v>9552</v>
      </c>
      <c r="O3570" s="1" t="s">
        <v>16766</v>
      </c>
      <c r="P3570" s="1">
        <v>177</v>
      </c>
      <c r="Q3570" s="1" t="s">
        <v>5421</v>
      </c>
      <c r="R3570">
        <f t="shared" ca="1" si="55"/>
        <v>0</v>
      </c>
      <c r="S3570">
        <f t="shared" ca="1" si="55"/>
        <v>0</v>
      </c>
    </row>
    <row r="3571" spans="1:19" ht="13.2">
      <c r="A3571" s="1" t="s">
        <v>7135</v>
      </c>
      <c r="B3571" s="1">
        <v>97</v>
      </c>
      <c r="C3571" s="1" t="str">
        <f ca="1">IFERROR(__xludf.DUMMYFUNCTION("GOOGLETRANSLATE(D3571,""en"",""pt"")"),"Médio")</f>
        <v>Médio</v>
      </c>
      <c r="D3571" s="3">
        <v>44098</v>
      </c>
      <c r="E3571" s="1">
        <v>3</v>
      </c>
      <c r="F3571" s="2" t="str">
        <f ca="1">IFERROR(__xludf.DUMMYFUNCTION("GOOGLETRANSLATE(I3571,""en"",""pt"")"),"Queijo")</f>
        <v>Queijo</v>
      </c>
      <c r="G3571" s="1" t="s">
        <v>16767</v>
      </c>
      <c r="H3571" s="1" t="s">
        <v>16768</v>
      </c>
      <c r="I3571" s="1" t="str">
        <f ca="1">IFERROR(__xludf.DUMMYFUNCTION("GOOGLETRANSLATE(O3571,""en"",""pt"")"),"71")</f>
        <v>71</v>
      </c>
      <c r="J3571" s="1" t="str">
        <f ca="1">IFERROR(__xludf.DUMMYFUNCTION("GOOGLETRANSLATE(Q3571,""en"",""pt"")"),"Congeladas")</f>
        <v>Congeladas</v>
      </c>
      <c r="K3571" s="3">
        <v>44067</v>
      </c>
      <c r="L3571" s="3">
        <v>44138</v>
      </c>
      <c r="M3571" s="1">
        <v>470</v>
      </c>
      <c r="N3571" s="1" t="s">
        <v>3399</v>
      </c>
      <c r="O3571" s="1" t="s">
        <v>16769</v>
      </c>
      <c r="P3571" s="1">
        <v>235</v>
      </c>
      <c r="Q3571" s="1" t="s">
        <v>16770</v>
      </c>
      <c r="R3571">
        <f t="shared" ca="1" si="55"/>
        <v>0</v>
      </c>
      <c r="S3571">
        <f t="shared" ca="1" si="55"/>
        <v>0</v>
      </c>
    </row>
    <row r="3572" spans="1:19" ht="13.2">
      <c r="A3572" s="1" t="s">
        <v>16771</v>
      </c>
      <c r="B3572" s="1">
        <v>91</v>
      </c>
      <c r="C3572" s="1" t="str">
        <f ca="1">IFERROR(__xludf.DUMMYFUNCTION("GOOGLETRANSLATE(D3572,""en"",""pt"")"),"Pequeno")</f>
        <v>Pequeno</v>
      </c>
      <c r="D3572" s="3">
        <v>44066</v>
      </c>
      <c r="E3572" s="1">
        <v>4</v>
      </c>
      <c r="F3572" s="2" t="str">
        <f ca="1">IFERROR(__xludf.DUMMYFUNCTION("GOOGLETRANSLATE(I3572,""en"",""pt"")"),"Iogurte")</f>
        <v>Iogurte</v>
      </c>
      <c r="G3572" s="1" t="s">
        <v>5587</v>
      </c>
      <c r="H3572" s="1" t="s">
        <v>4932</v>
      </c>
      <c r="I3572" s="1" t="str">
        <f ca="1">IFERROR(__xludf.DUMMYFUNCTION("GOOGLETRANSLATE(O3572,""en"",""pt"")"),"29")</f>
        <v>29</v>
      </c>
      <c r="J3572" s="1" t="str">
        <f ca="1">IFERROR(__xludf.DUMMYFUNCTION("GOOGLETRANSLATE(Q3572,""en"",""pt"")"),"Refrigerado")</f>
        <v>Refrigerado</v>
      </c>
      <c r="K3572" s="3">
        <v>44037</v>
      </c>
      <c r="L3572" s="3">
        <v>44066</v>
      </c>
      <c r="M3572" s="1">
        <v>181</v>
      </c>
      <c r="N3572" s="1" t="s">
        <v>16772</v>
      </c>
      <c r="O3572" s="1" t="s">
        <v>16773</v>
      </c>
      <c r="P3572" s="1">
        <v>17</v>
      </c>
      <c r="Q3572" s="1" t="s">
        <v>13749</v>
      </c>
      <c r="R3572">
        <f t="shared" ca="1" si="55"/>
        <v>1</v>
      </c>
      <c r="S3572">
        <f t="shared" ca="1" si="55"/>
        <v>1</v>
      </c>
    </row>
    <row r="3573" spans="1:19" ht="13.2">
      <c r="A3573" s="1" t="s">
        <v>16774</v>
      </c>
      <c r="B3573" s="1">
        <v>56</v>
      </c>
      <c r="C3573" s="1" t="str">
        <f ca="1">IFERROR(__xludf.DUMMYFUNCTION("GOOGLETRANSLATE(D3573,""en"",""pt"")"),"Médio")</f>
        <v>Médio</v>
      </c>
      <c r="D3573" s="3">
        <v>44432</v>
      </c>
      <c r="E3573" s="1">
        <v>9</v>
      </c>
      <c r="F3573" s="2" t="str">
        <f ca="1">IFERROR(__xludf.DUMMYFUNCTION("GOOGLETRANSLATE(I3573,""en"",""pt"")"),"Painel")</f>
        <v>Painel</v>
      </c>
      <c r="G3573" s="1" t="s">
        <v>16775</v>
      </c>
      <c r="H3573" s="1" t="s">
        <v>15345</v>
      </c>
      <c r="I3573" s="1" t="str">
        <f ca="1">IFERROR(__xludf.DUMMYFUNCTION("GOOGLETRANSLATE(O3573,""en"",""pt"")"),"8")</f>
        <v>8</v>
      </c>
      <c r="J3573" s="1" t="str">
        <f ca="1">IFERROR(__xludf.DUMMYFUNCTION("GOOGLETRANSLATE(Q3573,""en"",""pt"")"),"Refrigerado")</f>
        <v>Refrigerado</v>
      </c>
      <c r="K3573" s="3">
        <v>44387</v>
      </c>
      <c r="L3573" s="3">
        <v>44395</v>
      </c>
      <c r="M3573" s="1">
        <v>4</v>
      </c>
      <c r="N3573" s="1" t="s">
        <v>811</v>
      </c>
      <c r="O3573" s="1" t="s">
        <v>16776</v>
      </c>
      <c r="P3573" s="1">
        <v>232</v>
      </c>
      <c r="Q3573" s="1" t="s">
        <v>16777</v>
      </c>
      <c r="R3573">
        <f t="shared" ca="1" si="55"/>
        <v>1</v>
      </c>
      <c r="S3573">
        <f t="shared" ca="1" si="55"/>
        <v>0</v>
      </c>
    </row>
    <row r="3574" spans="1:19" ht="13.2">
      <c r="A3574" s="1" t="s">
        <v>2028</v>
      </c>
      <c r="B3574" s="1">
        <v>50</v>
      </c>
      <c r="C3574" s="1" t="str">
        <f ca="1">IFERROR(__xludf.DUMMYFUNCTION("GOOGLETRANSLATE(D3574,""en"",""pt"")"),"Pequeno")</f>
        <v>Pequeno</v>
      </c>
      <c r="D3574" s="3">
        <v>43480</v>
      </c>
      <c r="E3574" s="1">
        <v>2</v>
      </c>
      <c r="F3574" s="2" t="str">
        <f ca="1">IFERROR(__xludf.DUMMYFUNCTION("GOOGLETRANSLATE(I3574,""en"",""pt"")"),"Manteiga")</f>
        <v>Manteiga</v>
      </c>
      <c r="G3574" s="1" t="s">
        <v>16778</v>
      </c>
      <c r="H3574" s="1" t="s">
        <v>13093</v>
      </c>
      <c r="I3574" s="1" t="str">
        <f ca="1">IFERROR(__xludf.DUMMYFUNCTION("GOOGLETRANSLATE(O3574,""en"",""pt"")"),"40")</f>
        <v>40</v>
      </c>
      <c r="J3574" s="1" t="str">
        <f ca="1">IFERROR(__xludf.DUMMYFUNCTION("GOOGLETRANSLATE(Q3574,""en"",""pt"")"),"Refrigerado")</f>
        <v>Refrigerado</v>
      </c>
      <c r="K3574" s="3">
        <v>43452</v>
      </c>
      <c r="L3574" s="3">
        <v>43492</v>
      </c>
      <c r="M3574" s="1">
        <v>600</v>
      </c>
      <c r="N3574" s="1" t="s">
        <v>15808</v>
      </c>
      <c r="O3574" s="1" t="s">
        <v>16779</v>
      </c>
      <c r="P3574" s="1">
        <v>329</v>
      </c>
      <c r="Q3574" s="1" t="s">
        <v>8293</v>
      </c>
      <c r="R3574">
        <f t="shared" ca="1" si="55"/>
        <v>0</v>
      </c>
      <c r="S3574">
        <f t="shared" ca="1" si="55"/>
        <v>1</v>
      </c>
    </row>
    <row r="3575" spans="1:19" ht="13.2">
      <c r="A3575" s="1" t="s">
        <v>16780</v>
      </c>
      <c r="B3575" s="1">
        <v>17</v>
      </c>
      <c r="C3575" s="1" t="str">
        <f ca="1">IFERROR(__xludf.DUMMYFUNCTION("GOOGLETRANSLATE(D3575,""en"",""pt"")"),"Pequeno")</f>
        <v>Pequeno</v>
      </c>
      <c r="D3575" s="3">
        <v>43905</v>
      </c>
      <c r="E3575" s="1">
        <v>7</v>
      </c>
      <c r="F3575" s="2" t="str">
        <f ca="1">IFERROR(__xludf.DUMMYFUNCTION("GOOGLETRANSLATE(I3575,""en"",""pt"")"),"Lassi")</f>
        <v>Lassi</v>
      </c>
      <c r="G3575" s="1" t="s">
        <v>16781</v>
      </c>
      <c r="H3575" s="1" t="s">
        <v>16782</v>
      </c>
      <c r="I3575" s="1" t="str">
        <f ca="1">IFERROR(__xludf.DUMMYFUNCTION("GOOGLETRANSLATE(O3575,""en"",""pt"")"),"16")</f>
        <v>16</v>
      </c>
      <c r="J3575" s="1" t="str">
        <f ca="1">IFERROR(__xludf.DUMMYFUNCTION("GOOGLETRANSLATE(Q3575,""en"",""pt"")"),"Refrigerado")</f>
        <v>Refrigerado</v>
      </c>
      <c r="K3575" s="3">
        <v>43848</v>
      </c>
      <c r="L3575" s="3">
        <v>43864</v>
      </c>
      <c r="M3575" s="1">
        <v>653</v>
      </c>
      <c r="N3575" s="1" t="s">
        <v>625</v>
      </c>
      <c r="O3575" s="1" t="s">
        <v>16783</v>
      </c>
      <c r="P3575" s="1">
        <v>162</v>
      </c>
      <c r="Q3575" s="1" t="s">
        <v>9340</v>
      </c>
      <c r="R3575">
        <f t="shared" ca="1" si="55"/>
        <v>1</v>
      </c>
      <c r="S3575">
        <f t="shared" ca="1" si="55"/>
        <v>1</v>
      </c>
    </row>
    <row r="3576" spans="1:19" ht="13.2">
      <c r="A3576" s="1" t="s">
        <v>16784</v>
      </c>
      <c r="B3576" s="1">
        <v>98</v>
      </c>
      <c r="C3576" s="1" t="str">
        <f ca="1">IFERROR(__xludf.DUMMYFUNCTION("GOOGLETRANSLATE(D3576,""en"",""pt"")"),"Grande")</f>
        <v>Grande</v>
      </c>
      <c r="D3576" s="3">
        <v>43506</v>
      </c>
      <c r="E3576" s="1">
        <v>6</v>
      </c>
      <c r="F3576" s="2" t="str">
        <f ca="1">IFERROR(__xludf.DUMMYFUNCTION("GOOGLETRANSLATE(I3576,""en"",""pt"")"),"Coalhada")</f>
        <v>Coalhada</v>
      </c>
      <c r="G3576" s="1" t="s">
        <v>16785</v>
      </c>
      <c r="H3576" s="1" t="s">
        <v>4051</v>
      </c>
      <c r="I3576" s="1" t="str">
        <f ca="1">IFERROR(__xludf.DUMMYFUNCTION("GOOGLETRANSLATE(O3576,""en"",""pt"")"),"5")</f>
        <v>5</v>
      </c>
      <c r="J3576" s="1" t="str">
        <f ca="1">IFERROR(__xludf.DUMMYFUNCTION("GOOGLETRANSLATE(Q3576,""en"",""pt"")"),"Refrigerado")</f>
        <v>Refrigerado</v>
      </c>
      <c r="K3576" s="3">
        <v>43464</v>
      </c>
      <c r="L3576" s="3">
        <v>43469</v>
      </c>
      <c r="M3576" s="1">
        <v>18</v>
      </c>
      <c r="N3576" s="4">
        <v>45365</v>
      </c>
      <c r="O3576" s="1" t="s">
        <v>16786</v>
      </c>
      <c r="P3576" s="1">
        <v>114</v>
      </c>
      <c r="Q3576" s="1" t="s">
        <v>5020</v>
      </c>
      <c r="R3576">
        <f t="shared" ca="1" si="55"/>
        <v>1</v>
      </c>
      <c r="S3576">
        <f t="shared" ca="1" si="55"/>
        <v>0</v>
      </c>
    </row>
    <row r="3577" spans="1:19" ht="13.2">
      <c r="A3577" s="1" t="s">
        <v>2575</v>
      </c>
      <c r="B3577" s="1">
        <v>51</v>
      </c>
      <c r="C3577" s="1" t="str">
        <f ca="1">IFERROR(__xludf.DUMMYFUNCTION("GOOGLETRANSLATE(D3577,""en"",""pt"")"),"Médio")</f>
        <v>Médio</v>
      </c>
      <c r="D3577" s="3">
        <v>43868</v>
      </c>
      <c r="E3577" s="1">
        <v>9</v>
      </c>
      <c r="F3577" s="2" t="str">
        <f ca="1">IFERROR(__xludf.DUMMYFUNCTION("GOOGLETRANSLATE(I3577,""en"",""pt"")"),"Painel")</f>
        <v>Painel</v>
      </c>
      <c r="G3577" s="1" t="s">
        <v>16787</v>
      </c>
      <c r="H3577" s="1" t="s">
        <v>2099</v>
      </c>
      <c r="I3577" s="1" t="str">
        <f ca="1">IFERROR(__xludf.DUMMYFUNCTION("GOOGLETRANSLATE(O3577,""en"",""pt"")"),"12")</f>
        <v>12</v>
      </c>
      <c r="J3577" s="1" t="str">
        <f ca="1">IFERROR(__xludf.DUMMYFUNCTION("GOOGLETRANSLATE(Q3577,""en"",""pt"")"),"Refrigerado")</f>
        <v>Refrigerado</v>
      </c>
      <c r="K3577" s="3">
        <v>43834</v>
      </c>
      <c r="L3577" s="3">
        <v>43846</v>
      </c>
      <c r="M3577" s="1">
        <v>201</v>
      </c>
      <c r="N3577" s="1" t="s">
        <v>8647</v>
      </c>
      <c r="O3577" s="7">
        <v>2169908</v>
      </c>
      <c r="P3577" s="1">
        <v>24</v>
      </c>
      <c r="Q3577" s="1" t="s">
        <v>16788</v>
      </c>
      <c r="R3577">
        <f t="shared" ca="1" si="55"/>
        <v>1</v>
      </c>
      <c r="S3577">
        <f t="shared" ca="1" si="55"/>
        <v>1</v>
      </c>
    </row>
    <row r="3578" spans="1:19" ht="13.2">
      <c r="A3578" s="1" t="s">
        <v>16789</v>
      </c>
      <c r="B3578" s="1">
        <v>36</v>
      </c>
      <c r="C3578" s="1" t="str">
        <f ca="1">IFERROR(__xludf.DUMMYFUNCTION("GOOGLETRANSLATE(D3578,""en"",""pt"")"),"Grande")</f>
        <v>Grande</v>
      </c>
      <c r="D3578" s="3">
        <v>43522</v>
      </c>
      <c r="E3578" s="1">
        <v>8</v>
      </c>
      <c r="F3578" s="2" t="str">
        <f ca="1">IFERROR(__xludf.DUMMYFUNCTION("GOOGLETRANSLATE(I3578,""en"",""pt"")"),"Soro de leite coalhado")</f>
        <v>Soro de leite coalhado</v>
      </c>
      <c r="G3578" s="1" t="s">
        <v>16790</v>
      </c>
      <c r="H3578" s="1" t="s">
        <v>9236</v>
      </c>
      <c r="I3578" s="1" t="str">
        <f ca="1">IFERROR(__xludf.DUMMYFUNCTION("GOOGLETRANSLATE(O3578,""en"",""pt"")"),"9")</f>
        <v>9</v>
      </c>
      <c r="J3578" s="1" t="str">
        <f ca="1">IFERROR(__xludf.DUMMYFUNCTION("GOOGLETRANSLATE(Q3578,""en"",""pt"")"),"Refrigerado")</f>
        <v>Refrigerado</v>
      </c>
      <c r="K3578" s="3">
        <v>43488</v>
      </c>
      <c r="L3578" s="3">
        <v>43497</v>
      </c>
      <c r="M3578" s="1">
        <v>229</v>
      </c>
      <c r="N3578" s="1" t="s">
        <v>5671</v>
      </c>
      <c r="O3578" s="1" t="s">
        <v>16791</v>
      </c>
      <c r="P3578" s="1">
        <v>14</v>
      </c>
      <c r="Q3578" s="1" t="s">
        <v>16792</v>
      </c>
      <c r="R3578">
        <f t="shared" ca="1" si="55"/>
        <v>0</v>
      </c>
      <c r="S3578">
        <f t="shared" ca="1" si="55"/>
        <v>0</v>
      </c>
    </row>
    <row r="3579" spans="1:19" ht="13.2">
      <c r="A3579" s="1" t="s">
        <v>9240</v>
      </c>
      <c r="B3579" s="1">
        <v>50</v>
      </c>
      <c r="C3579" s="1" t="str">
        <f ca="1">IFERROR(__xludf.DUMMYFUNCTION("GOOGLETRANSLATE(D3579,""en"",""pt"")"),"Pequeno")</f>
        <v>Pequeno</v>
      </c>
      <c r="D3579" s="3">
        <v>44397</v>
      </c>
      <c r="E3579" s="1">
        <v>3</v>
      </c>
      <c r="F3579" s="2" t="str">
        <f ca="1">IFERROR(__xludf.DUMMYFUNCTION("GOOGLETRANSLATE(I3579,""en"",""pt"")"),"Queijo")</f>
        <v>Queijo</v>
      </c>
      <c r="G3579" s="1" t="s">
        <v>16793</v>
      </c>
      <c r="H3579" s="1" t="s">
        <v>2925</v>
      </c>
      <c r="I3579" s="1" t="str">
        <f ca="1">IFERROR(__xludf.DUMMYFUNCTION("GOOGLETRANSLATE(O3579,""en"",""pt"")"),"77")</f>
        <v>77</v>
      </c>
      <c r="J3579" s="1" t="str">
        <f ca="1">IFERROR(__xludf.DUMMYFUNCTION("GOOGLETRANSLATE(Q3579,""en"",""pt"")"),"Refrigerado")</f>
        <v>Refrigerado</v>
      </c>
      <c r="K3579" s="3">
        <v>44396</v>
      </c>
      <c r="L3579" s="3">
        <v>44473</v>
      </c>
      <c r="M3579" s="1">
        <v>451</v>
      </c>
      <c r="N3579" s="1" t="s">
        <v>3085</v>
      </c>
      <c r="O3579" s="1" t="s">
        <v>16794</v>
      </c>
      <c r="P3579" s="1">
        <v>125</v>
      </c>
      <c r="Q3579" s="1" t="s">
        <v>16795</v>
      </c>
      <c r="R3579">
        <f t="shared" ca="1" si="55"/>
        <v>0</v>
      </c>
      <c r="S3579">
        <f t="shared" ca="1" si="55"/>
        <v>0</v>
      </c>
    </row>
    <row r="3580" spans="1:19" ht="13.2">
      <c r="A3580" s="1" t="s">
        <v>6904</v>
      </c>
      <c r="B3580" s="1">
        <v>71</v>
      </c>
      <c r="C3580" s="1" t="str">
        <f ca="1">IFERROR(__xludf.DUMMYFUNCTION("GOOGLETRANSLATE(D3580,""en"",""pt"")"),"Médio")</f>
        <v>Médio</v>
      </c>
      <c r="D3580" s="3">
        <v>43688</v>
      </c>
      <c r="E3580" s="1">
        <v>1</v>
      </c>
      <c r="F3580" s="2" t="str">
        <f ca="1">IFERROR(__xludf.DUMMYFUNCTION("GOOGLETRANSLATE(I3580,""en"",""pt"")"),"Leite")</f>
        <v>Leite</v>
      </c>
      <c r="G3580" s="1" t="s">
        <v>16796</v>
      </c>
      <c r="H3580" s="1" t="s">
        <v>1074</v>
      </c>
      <c r="I3580" s="1" t="str">
        <f ca="1">IFERROR(__xludf.DUMMYFUNCTION("GOOGLETRANSLATE(O3580,""en"",""pt"")"),"1")</f>
        <v>1</v>
      </c>
      <c r="J3580" s="1" t="str">
        <f ca="1">IFERROR(__xludf.DUMMYFUNCTION("GOOGLETRANSLATE(Q3580,""en"",""pt"")"),"Pacote de polietileno")</f>
        <v>Pacote de polietileno</v>
      </c>
      <c r="K3580" s="3">
        <v>43686</v>
      </c>
      <c r="L3580" s="3">
        <v>43687</v>
      </c>
      <c r="M3580" s="1">
        <v>449</v>
      </c>
      <c r="N3580" s="1" t="s">
        <v>16797</v>
      </c>
      <c r="O3580" s="1" t="s">
        <v>16798</v>
      </c>
      <c r="P3580" s="1">
        <v>403</v>
      </c>
      <c r="Q3580" s="1" t="s">
        <v>16799</v>
      </c>
      <c r="R3580">
        <f t="shared" ca="1" si="55"/>
        <v>1</v>
      </c>
      <c r="S3580">
        <f t="shared" ca="1" si="55"/>
        <v>1</v>
      </c>
    </row>
    <row r="3581" spans="1:19" ht="13.2">
      <c r="A3581" s="1" t="s">
        <v>16800</v>
      </c>
      <c r="B3581" s="1">
        <v>30</v>
      </c>
      <c r="C3581" s="1" t="str">
        <f ca="1">IFERROR(__xludf.DUMMYFUNCTION("GOOGLETRANSLATE(D3581,""en"",""pt"")"),"Pequeno")</f>
        <v>Pequeno</v>
      </c>
      <c r="D3581" s="3">
        <v>44915</v>
      </c>
      <c r="E3581" s="1">
        <v>6</v>
      </c>
      <c r="F3581" s="2" t="str">
        <f ca="1">IFERROR(__xludf.DUMMYFUNCTION("GOOGLETRANSLATE(I3581,""en"",""pt"")"),"Coalhada")</f>
        <v>Coalhada</v>
      </c>
      <c r="G3581" s="1" t="s">
        <v>16801</v>
      </c>
      <c r="H3581" s="1" t="s">
        <v>15451</v>
      </c>
      <c r="I3581" s="1" t="str">
        <f ca="1">IFERROR(__xludf.DUMMYFUNCTION("GOOGLETRANSLATE(O3581,""en"",""pt"")"),"7")</f>
        <v>7</v>
      </c>
      <c r="J3581" s="1" t="str">
        <f ca="1">IFERROR(__xludf.DUMMYFUNCTION("GOOGLETRANSLATE(Q3581,""en"",""pt"")"),"Refrigerado")</f>
        <v>Refrigerado</v>
      </c>
      <c r="K3581" s="3">
        <v>44907</v>
      </c>
      <c r="L3581" s="3">
        <v>44914</v>
      </c>
      <c r="M3581" s="1">
        <v>676</v>
      </c>
      <c r="N3581" s="1" t="s">
        <v>16802</v>
      </c>
      <c r="O3581" s="1" t="s">
        <v>16803</v>
      </c>
      <c r="P3581" s="1">
        <v>282</v>
      </c>
      <c r="Q3581" s="1" t="s">
        <v>16804</v>
      </c>
      <c r="R3581">
        <f t="shared" ca="1" si="55"/>
        <v>1</v>
      </c>
      <c r="S3581">
        <f t="shared" ca="1" si="55"/>
        <v>1</v>
      </c>
    </row>
    <row r="3582" spans="1:19" ht="13.2">
      <c r="A3582" s="1" t="s">
        <v>16805</v>
      </c>
      <c r="B3582" s="1">
        <v>65</v>
      </c>
      <c r="C3582" s="1" t="str">
        <f ca="1">IFERROR(__xludf.DUMMYFUNCTION("GOOGLETRANSLATE(D3582,""en"",""pt"")"),"Grande")</f>
        <v>Grande</v>
      </c>
      <c r="D3582" s="3">
        <v>43866</v>
      </c>
      <c r="E3582" s="1">
        <v>4</v>
      </c>
      <c r="F3582" s="2" t="str">
        <f ca="1">IFERROR(__xludf.DUMMYFUNCTION("GOOGLETRANSLATE(I3582,""en"",""pt"")"),"Iogurte")</f>
        <v>Iogurte</v>
      </c>
      <c r="G3582" s="1" t="s">
        <v>16806</v>
      </c>
      <c r="H3582" s="1" t="s">
        <v>16351</v>
      </c>
      <c r="I3582" s="1" t="str">
        <f ca="1">IFERROR(__xludf.DUMMYFUNCTION("GOOGLETRANSLATE(O3582,""en"",""pt"")"),"23")</f>
        <v>23</v>
      </c>
      <c r="J3582" s="1" t="str">
        <f ca="1">IFERROR(__xludf.DUMMYFUNCTION("GOOGLETRANSLATE(Q3582,""en"",""pt"")"),"Refrigerado")</f>
        <v>Refrigerado</v>
      </c>
      <c r="K3582" s="3">
        <v>43825</v>
      </c>
      <c r="L3582" s="3">
        <v>43848</v>
      </c>
      <c r="M3582" s="1">
        <v>507</v>
      </c>
      <c r="N3582" s="1" t="s">
        <v>16456</v>
      </c>
      <c r="O3582" s="1" t="s">
        <v>16807</v>
      </c>
      <c r="P3582" s="1">
        <v>248</v>
      </c>
      <c r="Q3582" s="1" t="s">
        <v>16808</v>
      </c>
      <c r="R3582">
        <f t="shared" ca="1" si="55"/>
        <v>1</v>
      </c>
      <c r="S3582">
        <f t="shared" ca="1" si="55"/>
        <v>1</v>
      </c>
    </row>
    <row r="3583" spans="1:19" ht="13.2">
      <c r="A3583" s="1" t="s">
        <v>16809</v>
      </c>
      <c r="B3583" s="1">
        <v>34</v>
      </c>
      <c r="C3583" s="1" t="str">
        <f ca="1">IFERROR(__xludf.DUMMYFUNCTION("GOOGLETRANSLATE(D3583,""en"",""pt"")"),"Médio")</f>
        <v>Médio</v>
      </c>
      <c r="D3583" s="3">
        <v>44144</v>
      </c>
      <c r="E3583" s="1">
        <v>6</v>
      </c>
      <c r="F3583" s="2" t="str">
        <f ca="1">IFERROR(__xludf.DUMMYFUNCTION("GOOGLETRANSLATE(I3583,""en"",""pt"")"),"Coalhada")</f>
        <v>Coalhada</v>
      </c>
      <c r="G3583" s="1" t="s">
        <v>16810</v>
      </c>
      <c r="H3583" s="1" t="s">
        <v>1901</v>
      </c>
      <c r="I3583" s="1" t="str">
        <f ca="1">IFERROR(__xludf.DUMMYFUNCTION("GOOGLETRANSLATE(O3583,""en"",""pt"")"),"5")</f>
        <v>5</v>
      </c>
      <c r="J3583" s="1" t="str">
        <f ca="1">IFERROR(__xludf.DUMMYFUNCTION("GOOGLETRANSLATE(Q3583,""en"",""pt"")"),"Refrigerado")</f>
        <v>Refrigerado</v>
      </c>
      <c r="K3583" s="3">
        <v>44109</v>
      </c>
      <c r="L3583" s="3">
        <v>44114</v>
      </c>
      <c r="M3583" s="1">
        <v>211</v>
      </c>
      <c r="N3583" s="1" t="s">
        <v>1630</v>
      </c>
      <c r="O3583" s="1" t="s">
        <v>16811</v>
      </c>
      <c r="P3583" s="1">
        <v>579</v>
      </c>
      <c r="Q3583" s="1" t="s">
        <v>16812</v>
      </c>
      <c r="R3583">
        <f t="shared" ca="1" si="55"/>
        <v>1</v>
      </c>
      <c r="S3583">
        <f t="shared" ca="1" si="55"/>
        <v>0</v>
      </c>
    </row>
    <row r="3584" spans="1:19" ht="13.2">
      <c r="A3584" s="1" t="s">
        <v>7616</v>
      </c>
      <c r="B3584" s="1">
        <v>100</v>
      </c>
      <c r="C3584" s="1" t="str">
        <f ca="1">IFERROR(__xludf.DUMMYFUNCTION("GOOGLETRANSLATE(D3584,""en"",""pt"")"),"Grande")</f>
        <v>Grande</v>
      </c>
      <c r="D3584" s="3">
        <v>44872</v>
      </c>
      <c r="E3584" s="1">
        <v>8</v>
      </c>
      <c r="F3584" s="2" t="str">
        <f ca="1">IFERROR(__xludf.DUMMYFUNCTION("GOOGLETRANSLATE(I3584,""en"",""pt"")"),"Soro de leite coalhado")</f>
        <v>Soro de leite coalhado</v>
      </c>
      <c r="G3584" s="1" t="s">
        <v>16813</v>
      </c>
      <c r="H3584" s="1" t="s">
        <v>1925</v>
      </c>
      <c r="I3584" s="1" t="str">
        <f ca="1">IFERROR(__xludf.DUMMYFUNCTION("GOOGLETRANSLATE(O3584,""en"",""pt"")"),"8")</f>
        <v>8</v>
      </c>
      <c r="J3584" s="1" t="str">
        <f ca="1">IFERROR(__xludf.DUMMYFUNCTION("GOOGLETRANSLATE(Q3584,""en"",""pt"")"),"Refrigerado")</f>
        <v>Refrigerado</v>
      </c>
      <c r="K3584" s="3">
        <v>44860</v>
      </c>
      <c r="L3584" s="3">
        <v>44868</v>
      </c>
      <c r="M3584" s="1">
        <v>605</v>
      </c>
      <c r="N3584" s="6">
        <v>45306</v>
      </c>
      <c r="O3584" s="7">
        <v>2622929</v>
      </c>
      <c r="P3584" s="1">
        <v>359</v>
      </c>
      <c r="Q3584" s="1" t="s">
        <v>8335</v>
      </c>
      <c r="R3584">
        <f t="shared" ca="1" si="55"/>
        <v>0</v>
      </c>
      <c r="S3584">
        <f t="shared" ca="1" si="55"/>
        <v>0</v>
      </c>
    </row>
    <row r="3585" spans="1:19" ht="13.2">
      <c r="A3585" s="1" t="s">
        <v>16814</v>
      </c>
      <c r="B3585" s="1">
        <v>46</v>
      </c>
      <c r="C3585" s="1" t="str">
        <f ca="1">IFERROR(__xludf.DUMMYFUNCTION("GOOGLETRANSLATE(D3585,""en"",""pt"")"),"Médio")</f>
        <v>Médio</v>
      </c>
      <c r="D3585" s="3">
        <v>43633</v>
      </c>
      <c r="E3585" s="1">
        <v>9</v>
      </c>
      <c r="F3585" s="2" t="str">
        <f ca="1">IFERROR(__xludf.DUMMYFUNCTION("GOOGLETRANSLATE(I3585,""en"",""pt"")"),"Painel")</f>
        <v>Painel</v>
      </c>
      <c r="G3585" s="1" t="s">
        <v>1335</v>
      </c>
      <c r="H3585" s="1" t="s">
        <v>2311</v>
      </c>
      <c r="I3585" s="1" t="str">
        <f ca="1">IFERROR(__xludf.DUMMYFUNCTION("GOOGLETRANSLATE(O3585,""en"",""pt"")"),"14")</f>
        <v>14</v>
      </c>
      <c r="J3585" s="1" t="str">
        <f ca="1">IFERROR(__xludf.DUMMYFUNCTION("GOOGLETRANSLATE(Q3585,""en"",""pt"")"),"Refrigerado")</f>
        <v>Refrigerado</v>
      </c>
      <c r="K3585" s="3">
        <v>43581</v>
      </c>
      <c r="L3585" s="3">
        <v>43595</v>
      </c>
      <c r="M3585" s="1">
        <v>20</v>
      </c>
      <c r="N3585" s="1" t="s">
        <v>16815</v>
      </c>
      <c r="O3585" s="1" t="s">
        <v>16816</v>
      </c>
      <c r="P3585" s="1">
        <v>29</v>
      </c>
      <c r="Q3585" s="1" t="s">
        <v>734</v>
      </c>
      <c r="R3585">
        <f t="shared" ca="1" si="55"/>
        <v>1</v>
      </c>
      <c r="S3585">
        <f t="shared" ca="1" si="55"/>
        <v>0</v>
      </c>
    </row>
    <row r="3586" spans="1:19" ht="13.2">
      <c r="A3586" s="1" t="s">
        <v>16817</v>
      </c>
      <c r="B3586" s="1">
        <v>14</v>
      </c>
      <c r="C3586" s="1" t="str">
        <f ca="1">IFERROR(__xludf.DUMMYFUNCTION("GOOGLETRANSLATE(D3586,""en"",""pt"")"),"Médio")</f>
        <v>Médio</v>
      </c>
      <c r="D3586" s="3">
        <v>44509</v>
      </c>
      <c r="E3586" s="1">
        <v>3</v>
      </c>
      <c r="F3586" s="2" t="str">
        <f ca="1">IFERROR(__xludf.DUMMYFUNCTION("GOOGLETRANSLATE(I3586,""en"",""pt"")"),"Queijo")</f>
        <v>Queijo</v>
      </c>
      <c r="G3586" s="1" t="s">
        <v>16818</v>
      </c>
      <c r="H3586" s="1" t="s">
        <v>8098</v>
      </c>
      <c r="I3586" s="1" t="str">
        <f ca="1">IFERROR(__xludf.DUMMYFUNCTION("GOOGLETRANSLATE(O3586,""en"",""pt"")"),"37")</f>
        <v>37</v>
      </c>
      <c r="J3586" s="1" t="str">
        <f ca="1">IFERROR(__xludf.DUMMYFUNCTION("GOOGLETRANSLATE(Q3586,""en"",""pt"")"),"Refrigerado")</f>
        <v>Refrigerado</v>
      </c>
      <c r="K3586" s="3">
        <v>44455</v>
      </c>
      <c r="L3586" s="3">
        <v>44492</v>
      </c>
      <c r="M3586" s="1">
        <v>43</v>
      </c>
      <c r="N3586" s="1" t="s">
        <v>3803</v>
      </c>
      <c r="O3586" s="1" t="s">
        <v>16819</v>
      </c>
      <c r="P3586" s="1">
        <v>561</v>
      </c>
      <c r="Q3586" s="1" t="s">
        <v>16820</v>
      </c>
      <c r="R3586">
        <f t="shared" ca="1" si="55"/>
        <v>1</v>
      </c>
      <c r="S3586">
        <f t="shared" ca="1" si="55"/>
        <v>0</v>
      </c>
    </row>
    <row r="3587" spans="1:19" ht="13.2">
      <c r="A3587" s="1" t="s">
        <v>16821</v>
      </c>
      <c r="B3587" s="1">
        <v>65</v>
      </c>
      <c r="C3587" s="1" t="str">
        <f ca="1">IFERROR(__xludf.DUMMYFUNCTION("GOOGLETRANSLATE(D3587,""en"",""pt"")"),"Grande")</f>
        <v>Grande</v>
      </c>
      <c r="D3587" s="3">
        <v>43647</v>
      </c>
      <c r="E3587" s="1">
        <v>9</v>
      </c>
      <c r="F3587" s="2" t="str">
        <f ca="1">IFERROR(__xludf.DUMMYFUNCTION("GOOGLETRANSLATE(I3587,""en"",""pt"")"),"Painel")</f>
        <v>Painel</v>
      </c>
      <c r="G3587" s="1" t="s">
        <v>10061</v>
      </c>
      <c r="H3587" s="1" t="s">
        <v>4103</v>
      </c>
      <c r="I3587" s="1" t="str">
        <f ca="1">IFERROR(__xludf.DUMMYFUNCTION("GOOGLETRANSLATE(O3587,""en"",""pt"")"),"14")</f>
        <v>14</v>
      </c>
      <c r="J3587" s="1" t="str">
        <f ca="1">IFERROR(__xludf.DUMMYFUNCTION("GOOGLETRANSLATE(Q3587,""en"",""pt"")"),"Refrigerado")</f>
        <v>Refrigerado</v>
      </c>
      <c r="K3587" s="3">
        <v>43592</v>
      </c>
      <c r="L3587" s="3">
        <v>43606</v>
      </c>
      <c r="M3587" s="1">
        <v>43</v>
      </c>
      <c r="N3587" s="1" t="s">
        <v>16822</v>
      </c>
      <c r="O3587" s="1" t="s">
        <v>16823</v>
      </c>
      <c r="P3587" s="1">
        <v>66</v>
      </c>
      <c r="Q3587" s="1" t="s">
        <v>16824</v>
      </c>
      <c r="R3587">
        <f t="shared" ref="R3587:S3650" ca="1" si="56">RANDBETWEEN(0,1)</f>
        <v>0</v>
      </c>
      <c r="S3587">
        <f t="shared" ca="1" si="56"/>
        <v>0</v>
      </c>
    </row>
    <row r="3588" spans="1:19" ht="13.2">
      <c r="A3588" s="1" t="s">
        <v>16825</v>
      </c>
      <c r="B3588" s="1">
        <v>82</v>
      </c>
      <c r="C3588" s="1" t="str">
        <f ca="1">IFERROR(__xludf.DUMMYFUNCTION("GOOGLETRANSLATE(D3588,""en"",""pt"")"),"Médio")</f>
        <v>Médio</v>
      </c>
      <c r="D3588" s="3">
        <v>43621</v>
      </c>
      <c r="E3588" s="1">
        <v>7</v>
      </c>
      <c r="F3588" s="2" t="str">
        <f ca="1">IFERROR(__xludf.DUMMYFUNCTION("GOOGLETRANSLATE(I3588,""en"",""pt"")"),"Lassi")</f>
        <v>Lassi</v>
      </c>
      <c r="G3588" s="1" t="s">
        <v>11097</v>
      </c>
      <c r="H3588" s="1" t="s">
        <v>12457</v>
      </c>
      <c r="I3588" s="1" t="str">
        <f ca="1">IFERROR(__xludf.DUMMYFUNCTION("GOOGLETRANSLATE(O3588,""en"",""pt"")"),"16")</f>
        <v>16</v>
      </c>
      <c r="J3588" s="1" t="str">
        <f ca="1">IFERROR(__xludf.DUMMYFUNCTION("GOOGLETRANSLATE(Q3588,""en"",""pt"")"),"Refrigerado")</f>
        <v>Refrigerado</v>
      </c>
      <c r="K3588" s="3">
        <v>43583</v>
      </c>
      <c r="L3588" s="3">
        <v>43599</v>
      </c>
      <c r="M3588" s="1">
        <v>31</v>
      </c>
      <c r="N3588" s="1" t="s">
        <v>13286</v>
      </c>
      <c r="O3588" s="5">
        <v>140437</v>
      </c>
      <c r="P3588" s="1">
        <v>24</v>
      </c>
      <c r="Q3588" s="1" t="s">
        <v>10253</v>
      </c>
      <c r="R3588">
        <f t="shared" ca="1" si="56"/>
        <v>1</v>
      </c>
      <c r="S3588">
        <f t="shared" ca="1" si="56"/>
        <v>1</v>
      </c>
    </row>
    <row r="3589" spans="1:19" ht="13.2">
      <c r="A3589" s="1" t="s">
        <v>16826</v>
      </c>
      <c r="B3589" s="1">
        <v>95</v>
      </c>
      <c r="C3589" s="1" t="str">
        <f ca="1">IFERROR(__xludf.DUMMYFUNCTION("GOOGLETRANSLATE(D3589,""en"",""pt"")"),"Pequeno")</f>
        <v>Pequeno</v>
      </c>
      <c r="D3589" s="3">
        <v>44870</v>
      </c>
      <c r="E3589" s="1">
        <v>10</v>
      </c>
      <c r="F3589" s="2" t="str">
        <f ca="1">IFERROR(__xludf.DUMMYFUNCTION("GOOGLETRANSLATE(I3589,""en"",""pt"")"),"ghee")</f>
        <v>ghee</v>
      </c>
      <c r="G3589" s="1" t="s">
        <v>16827</v>
      </c>
      <c r="H3589" s="1" t="s">
        <v>16828</v>
      </c>
      <c r="I3589" s="1" t="str">
        <f ca="1">IFERROR(__xludf.DUMMYFUNCTION("GOOGLETRANSLATE(O3589,""en"",""pt"")"),"70")</f>
        <v>70</v>
      </c>
      <c r="J3589" s="1" t="str">
        <f ca="1">IFERROR(__xludf.DUMMYFUNCTION("GOOGLETRANSLATE(Q3589,""en"",""pt"")"),"Ambiente")</f>
        <v>Ambiente</v>
      </c>
      <c r="K3589" s="3">
        <v>44864</v>
      </c>
      <c r="L3589" s="3">
        <v>44934</v>
      </c>
      <c r="M3589" s="1">
        <v>225</v>
      </c>
      <c r="N3589" s="1" t="s">
        <v>15769</v>
      </c>
      <c r="O3589" s="1" t="s">
        <v>16829</v>
      </c>
      <c r="P3589" s="1">
        <v>39</v>
      </c>
      <c r="Q3589" s="1" t="s">
        <v>16830</v>
      </c>
      <c r="R3589">
        <f t="shared" ca="1" si="56"/>
        <v>1</v>
      </c>
      <c r="S3589">
        <f t="shared" ca="1" si="56"/>
        <v>1</v>
      </c>
    </row>
    <row r="3590" spans="1:19" ht="13.2">
      <c r="A3590" s="1" t="s">
        <v>16831</v>
      </c>
      <c r="B3590" s="1">
        <v>75</v>
      </c>
      <c r="C3590" s="1" t="str">
        <f ca="1">IFERROR(__xludf.DUMMYFUNCTION("GOOGLETRANSLATE(D3590,""en"",""pt"")"),"Grande")</f>
        <v>Grande</v>
      </c>
      <c r="D3590" s="3">
        <v>43637</v>
      </c>
      <c r="E3590" s="1">
        <v>10</v>
      </c>
      <c r="F3590" s="2" t="str">
        <f ca="1">IFERROR(__xludf.DUMMYFUNCTION("GOOGLETRANSLATE(I3590,""en"",""pt"")"),"ghee")</f>
        <v>ghee</v>
      </c>
      <c r="G3590" s="1" t="s">
        <v>16832</v>
      </c>
      <c r="H3590" s="1" t="s">
        <v>2013</v>
      </c>
      <c r="I3590" s="1" t="str">
        <f ca="1">IFERROR(__xludf.DUMMYFUNCTION("GOOGLETRANSLATE(O3590,""en"",""pt"")"),"88")</f>
        <v>88</v>
      </c>
      <c r="J3590" s="1" t="str">
        <f ca="1">IFERROR(__xludf.DUMMYFUNCTION("GOOGLETRANSLATE(Q3590,""en"",""pt"")"),"Ambiente")</f>
        <v>Ambiente</v>
      </c>
      <c r="K3590" s="3">
        <v>43629</v>
      </c>
      <c r="L3590" s="3">
        <v>43717</v>
      </c>
      <c r="M3590" s="1">
        <v>306</v>
      </c>
      <c r="N3590" s="1" t="s">
        <v>16833</v>
      </c>
      <c r="O3590" s="1" t="s">
        <v>16834</v>
      </c>
      <c r="P3590" s="1">
        <v>180</v>
      </c>
      <c r="Q3590" s="1" t="s">
        <v>16835</v>
      </c>
      <c r="R3590">
        <f t="shared" ca="1" si="56"/>
        <v>0</v>
      </c>
      <c r="S3590">
        <f t="shared" ca="1" si="56"/>
        <v>0</v>
      </c>
    </row>
    <row r="3591" spans="1:19" ht="13.2">
      <c r="A3591" s="1" t="s">
        <v>16836</v>
      </c>
      <c r="B3591" s="1">
        <v>92</v>
      </c>
      <c r="C3591" s="1" t="str">
        <f ca="1">IFERROR(__xludf.DUMMYFUNCTION("GOOGLETRANSLATE(D3591,""en"",""pt"")"),"Médio")</f>
        <v>Médio</v>
      </c>
      <c r="D3591" s="3">
        <v>44670</v>
      </c>
      <c r="E3591" s="1">
        <v>7</v>
      </c>
      <c r="F3591" s="2" t="str">
        <f ca="1">IFERROR(__xludf.DUMMYFUNCTION("GOOGLETRANSLATE(I3591,""en"",""pt"")"),"Lassi")</f>
        <v>Lassi</v>
      </c>
      <c r="G3591" s="1" t="s">
        <v>16837</v>
      </c>
      <c r="H3591" s="1" t="s">
        <v>1312</v>
      </c>
      <c r="I3591" s="1" t="str">
        <f ca="1">IFERROR(__xludf.DUMMYFUNCTION("GOOGLETRANSLATE(O3591,""en"",""pt"")"),"15")</f>
        <v>15</v>
      </c>
      <c r="J3591" s="1" t="str">
        <f ca="1">IFERROR(__xludf.DUMMYFUNCTION("GOOGLETRANSLATE(Q3591,""en"",""pt"")"),"Refrigerado")</f>
        <v>Refrigerado</v>
      </c>
      <c r="K3591" s="3">
        <v>44643</v>
      </c>
      <c r="L3591" s="3">
        <v>44658</v>
      </c>
      <c r="M3591" s="1">
        <v>312</v>
      </c>
      <c r="N3591" s="1" t="s">
        <v>16838</v>
      </c>
      <c r="O3591" s="1" t="s">
        <v>16839</v>
      </c>
      <c r="P3591" s="1">
        <v>475</v>
      </c>
      <c r="Q3591" s="1" t="s">
        <v>16840</v>
      </c>
      <c r="R3591">
        <f t="shared" ca="1" si="56"/>
        <v>0</v>
      </c>
      <c r="S3591">
        <f t="shared" ca="1" si="56"/>
        <v>0</v>
      </c>
    </row>
    <row r="3592" spans="1:19" ht="13.2">
      <c r="A3592" s="1" t="s">
        <v>16841</v>
      </c>
      <c r="B3592" s="1">
        <v>69</v>
      </c>
      <c r="C3592" s="1" t="str">
        <f ca="1">IFERROR(__xludf.DUMMYFUNCTION("GOOGLETRANSLATE(D3592,""en"",""pt"")"),"Pequeno")</f>
        <v>Pequeno</v>
      </c>
      <c r="D3592" s="3">
        <v>43497</v>
      </c>
      <c r="E3592" s="1">
        <v>1</v>
      </c>
      <c r="F3592" s="2" t="str">
        <f ca="1">IFERROR(__xludf.DUMMYFUNCTION("GOOGLETRANSLATE(I3592,""en"",""pt"")"),"Leite")</f>
        <v>Leite</v>
      </c>
      <c r="G3592" s="1" t="s">
        <v>16842</v>
      </c>
      <c r="H3592" s="1" t="s">
        <v>9502</v>
      </c>
      <c r="I3592" s="1" t="str">
        <f ca="1">IFERROR(__xludf.DUMMYFUNCTION("GOOGLETRANSLATE(O3592,""en"",""pt"")"),"27")</f>
        <v>27</v>
      </c>
      <c r="J3592" s="1" t="str">
        <f ca="1">IFERROR(__xludf.DUMMYFUNCTION("GOOGLETRANSLATE(Q3592,""en"",""pt"")"),"Pacote Tetra")</f>
        <v>Pacote Tetra</v>
      </c>
      <c r="K3592" s="3">
        <v>43465</v>
      </c>
      <c r="L3592" s="3">
        <v>43492</v>
      </c>
      <c r="M3592" s="1">
        <v>419</v>
      </c>
      <c r="N3592" s="1" t="s">
        <v>10702</v>
      </c>
      <c r="O3592" s="1" t="s">
        <v>16843</v>
      </c>
      <c r="P3592" s="1">
        <v>372</v>
      </c>
      <c r="Q3592" s="1" t="s">
        <v>16844</v>
      </c>
      <c r="R3592">
        <f t="shared" ca="1" si="56"/>
        <v>1</v>
      </c>
      <c r="S3592">
        <f t="shared" ca="1" si="56"/>
        <v>0</v>
      </c>
    </row>
    <row r="3593" spans="1:19" ht="13.2">
      <c r="A3593" s="1" t="s">
        <v>16845</v>
      </c>
      <c r="B3593" s="1">
        <v>48</v>
      </c>
      <c r="C3593" s="1" t="str">
        <f ca="1">IFERROR(__xludf.DUMMYFUNCTION("GOOGLETRANSLATE(D3593,""en"",""pt"")"),"Médio")</f>
        <v>Médio</v>
      </c>
      <c r="D3593" s="3">
        <v>44192</v>
      </c>
      <c r="E3593" s="1">
        <v>8</v>
      </c>
      <c r="F3593" s="2" t="str">
        <f ca="1">IFERROR(__xludf.DUMMYFUNCTION("GOOGLETRANSLATE(I3593,""en"",""pt"")"),"Soro de leite coalhado")</f>
        <v>Soro de leite coalhado</v>
      </c>
      <c r="G3593" s="1" t="s">
        <v>16846</v>
      </c>
      <c r="H3593" s="1" t="s">
        <v>16847</v>
      </c>
      <c r="I3593" s="1" t="str">
        <f ca="1">IFERROR(__xludf.DUMMYFUNCTION("GOOGLETRANSLATE(O3593,""en"",""pt"")"),"13")</f>
        <v>13</v>
      </c>
      <c r="J3593" s="1" t="str">
        <f ca="1">IFERROR(__xludf.DUMMYFUNCTION("GOOGLETRANSLATE(Q3593,""en"",""pt"")"),"Refrigerado")</f>
        <v>Refrigerado</v>
      </c>
      <c r="K3593" s="3">
        <v>44189</v>
      </c>
      <c r="L3593" s="3">
        <v>44202</v>
      </c>
      <c r="M3593" s="1">
        <v>29</v>
      </c>
      <c r="N3593" s="1" t="s">
        <v>16848</v>
      </c>
      <c r="O3593" s="1" t="s">
        <v>16849</v>
      </c>
      <c r="P3593" s="1">
        <v>408</v>
      </c>
      <c r="Q3593" s="1" t="s">
        <v>16850</v>
      </c>
      <c r="R3593">
        <f t="shared" ca="1" si="56"/>
        <v>0</v>
      </c>
      <c r="S3593">
        <f t="shared" ca="1" si="56"/>
        <v>0</v>
      </c>
    </row>
    <row r="3594" spans="1:19" ht="13.2">
      <c r="A3594" s="1" t="s">
        <v>16851</v>
      </c>
      <c r="B3594" s="1">
        <v>99</v>
      </c>
      <c r="C3594" s="1" t="str">
        <f ca="1">IFERROR(__xludf.DUMMYFUNCTION("GOOGLETRANSLATE(D3594,""en"",""pt"")"),"Grande")</f>
        <v>Grande</v>
      </c>
      <c r="D3594" s="3">
        <v>44568</v>
      </c>
      <c r="E3594" s="1">
        <v>8</v>
      </c>
      <c r="F3594" s="2" t="str">
        <f ca="1">IFERROR(__xludf.DUMMYFUNCTION("GOOGLETRANSLATE(I3594,""en"",""pt"")"),"Soro de leite coalhado")</f>
        <v>Soro de leite coalhado</v>
      </c>
      <c r="G3594" s="1" t="s">
        <v>16852</v>
      </c>
      <c r="H3594" s="1" t="s">
        <v>12114</v>
      </c>
      <c r="I3594" s="1" t="str">
        <f ca="1">IFERROR(__xludf.DUMMYFUNCTION("GOOGLETRANSLATE(O3594,""en"",""pt"")"),"9")</f>
        <v>9</v>
      </c>
      <c r="J3594" s="1" t="str">
        <f ca="1">IFERROR(__xludf.DUMMYFUNCTION("GOOGLETRANSLATE(Q3594,""en"",""pt"")"),"Refrigerado")</f>
        <v>Refrigerado</v>
      </c>
      <c r="K3594" s="3">
        <v>44546</v>
      </c>
      <c r="L3594" s="3">
        <v>44555</v>
      </c>
      <c r="M3594" s="1">
        <v>133</v>
      </c>
      <c r="N3594" s="1" t="s">
        <v>15872</v>
      </c>
      <c r="O3594" s="1" t="s">
        <v>16853</v>
      </c>
      <c r="P3594" s="1">
        <v>601</v>
      </c>
      <c r="Q3594" s="1" t="s">
        <v>16854</v>
      </c>
      <c r="R3594">
        <f t="shared" ca="1" si="56"/>
        <v>1</v>
      </c>
      <c r="S3594">
        <f t="shared" ca="1" si="56"/>
        <v>0</v>
      </c>
    </row>
    <row r="3595" spans="1:19" ht="13.2">
      <c r="A3595" s="1" t="s">
        <v>16855</v>
      </c>
      <c r="B3595" s="1">
        <v>38</v>
      </c>
      <c r="C3595" s="1" t="str">
        <f ca="1">IFERROR(__xludf.DUMMYFUNCTION("GOOGLETRANSLATE(D3595,""en"",""pt"")"),"Médio")</f>
        <v>Médio</v>
      </c>
      <c r="D3595" s="3">
        <v>44577</v>
      </c>
      <c r="E3595" s="1">
        <v>5</v>
      </c>
      <c r="F3595" s="2" t="str">
        <f ca="1">IFERROR(__xludf.DUMMYFUNCTION("GOOGLETRANSLATE(I3595,""en"",""pt"")"),"Sorvete")</f>
        <v>Sorvete</v>
      </c>
      <c r="G3595" s="1" t="s">
        <v>16856</v>
      </c>
      <c r="H3595" s="1" t="s">
        <v>9957</v>
      </c>
      <c r="I3595" s="1" t="str">
        <f ca="1">IFERROR(__xludf.DUMMYFUNCTION("GOOGLETRANSLATE(O3595,""en"",""pt"")"),"26")</f>
        <v>26</v>
      </c>
      <c r="J3595" s="1" t="str">
        <f ca="1">IFERROR(__xludf.DUMMYFUNCTION("GOOGLETRANSLATE(Q3595,""en"",""pt"")"),"Congeladas")</f>
        <v>Congeladas</v>
      </c>
      <c r="K3595" s="3">
        <v>44520</v>
      </c>
      <c r="L3595" s="3">
        <v>44546</v>
      </c>
      <c r="M3595" s="1">
        <v>5</v>
      </c>
      <c r="N3595" s="1" t="s">
        <v>1065</v>
      </c>
      <c r="O3595" s="1" t="s">
        <v>16857</v>
      </c>
      <c r="P3595" s="1">
        <v>107</v>
      </c>
      <c r="Q3595" s="1" t="s">
        <v>16858</v>
      </c>
      <c r="R3595">
        <f t="shared" ca="1" si="56"/>
        <v>0</v>
      </c>
      <c r="S3595">
        <f t="shared" ca="1" si="56"/>
        <v>0</v>
      </c>
    </row>
    <row r="3596" spans="1:19" ht="13.2">
      <c r="A3596" s="1" t="s">
        <v>16859</v>
      </c>
      <c r="B3596" s="1">
        <v>28</v>
      </c>
      <c r="C3596" s="1" t="str">
        <f ca="1">IFERROR(__xludf.DUMMYFUNCTION("GOOGLETRANSLATE(D3596,""en"",""pt"")"),"Grande")</f>
        <v>Grande</v>
      </c>
      <c r="D3596" s="3">
        <v>44672</v>
      </c>
      <c r="E3596" s="1">
        <v>6</v>
      </c>
      <c r="F3596" s="2" t="str">
        <f ca="1">IFERROR(__xludf.DUMMYFUNCTION("GOOGLETRANSLATE(I3596,""en"",""pt"")"),"Coalhada")</f>
        <v>Coalhada</v>
      </c>
      <c r="G3596" s="1" t="s">
        <v>16167</v>
      </c>
      <c r="H3596" s="1" t="s">
        <v>10900</v>
      </c>
      <c r="I3596" s="1" t="str">
        <f ca="1">IFERROR(__xludf.DUMMYFUNCTION("GOOGLETRANSLATE(O3596,""en"",""pt"")"),"5")</f>
        <v>5</v>
      </c>
      <c r="J3596" s="1" t="str">
        <f ca="1">IFERROR(__xludf.DUMMYFUNCTION("GOOGLETRANSLATE(Q3596,""en"",""pt"")"),"Refrigerado")</f>
        <v>Refrigerado</v>
      </c>
      <c r="K3596" s="3">
        <v>44654</v>
      </c>
      <c r="L3596" s="3">
        <v>44659</v>
      </c>
      <c r="M3596" s="1">
        <v>23</v>
      </c>
      <c r="N3596" s="4">
        <v>45423</v>
      </c>
      <c r="O3596" s="1" t="s">
        <v>16860</v>
      </c>
      <c r="P3596" s="1">
        <v>91</v>
      </c>
      <c r="Q3596" s="1" t="s">
        <v>16861</v>
      </c>
      <c r="R3596">
        <f t="shared" ca="1" si="56"/>
        <v>0</v>
      </c>
      <c r="S3596">
        <f t="shared" ca="1" si="56"/>
        <v>1</v>
      </c>
    </row>
    <row r="3597" spans="1:19" ht="13.2">
      <c r="A3597" s="1" t="s">
        <v>16862</v>
      </c>
      <c r="B3597" s="1">
        <v>97</v>
      </c>
      <c r="C3597" s="1" t="str">
        <f ca="1">IFERROR(__xludf.DUMMYFUNCTION("GOOGLETRANSLATE(D3597,""en"",""pt"")"),"Médio")</f>
        <v>Médio</v>
      </c>
      <c r="D3597" s="3">
        <v>44093</v>
      </c>
      <c r="E3597" s="1">
        <v>4</v>
      </c>
      <c r="F3597" s="2" t="str">
        <f ca="1">IFERROR(__xludf.DUMMYFUNCTION("GOOGLETRANSLATE(I3597,""en"",""pt"")"),"Iogurte")</f>
        <v>Iogurte</v>
      </c>
      <c r="G3597" s="1" t="s">
        <v>16863</v>
      </c>
      <c r="H3597" s="1" t="s">
        <v>6618</v>
      </c>
      <c r="I3597" s="1" t="str">
        <f ca="1">IFERROR(__xludf.DUMMYFUNCTION("GOOGLETRANSLATE(O3597,""en"",""pt"")"),"28")</f>
        <v>28</v>
      </c>
      <c r="J3597" s="1" t="str">
        <f ca="1">IFERROR(__xludf.DUMMYFUNCTION("GOOGLETRANSLATE(Q3597,""en"",""pt"")"),"Congeladas")</f>
        <v>Congeladas</v>
      </c>
      <c r="K3597" s="3">
        <v>44077</v>
      </c>
      <c r="L3597" s="3">
        <v>44105</v>
      </c>
      <c r="M3597" s="1">
        <v>58</v>
      </c>
      <c r="N3597" s="1" t="s">
        <v>16864</v>
      </c>
      <c r="O3597" s="1" t="s">
        <v>16865</v>
      </c>
      <c r="P3597" s="1">
        <v>3</v>
      </c>
      <c r="Q3597" s="1" t="s">
        <v>16866</v>
      </c>
      <c r="R3597">
        <f t="shared" ca="1" si="56"/>
        <v>1</v>
      </c>
      <c r="S3597">
        <f t="shared" ca="1" si="56"/>
        <v>1</v>
      </c>
    </row>
    <row r="3598" spans="1:19" ht="13.2">
      <c r="A3598" s="1" t="s">
        <v>16867</v>
      </c>
      <c r="B3598" s="1">
        <v>27</v>
      </c>
      <c r="C3598" s="1" t="str">
        <f ca="1">IFERROR(__xludf.DUMMYFUNCTION("GOOGLETRANSLATE(D3598,""en"",""pt"")"),"Grande")</f>
        <v>Grande</v>
      </c>
      <c r="D3598" s="3">
        <v>44585</v>
      </c>
      <c r="E3598" s="1">
        <v>4</v>
      </c>
      <c r="F3598" s="2" t="str">
        <f ca="1">IFERROR(__xludf.DUMMYFUNCTION("GOOGLETRANSLATE(I3598,""en"",""pt"")"),"Iogurte")</f>
        <v>Iogurte</v>
      </c>
      <c r="G3598" s="1" t="s">
        <v>16868</v>
      </c>
      <c r="H3598" s="1" t="s">
        <v>16869</v>
      </c>
      <c r="I3598" s="1" t="str">
        <f ca="1">IFERROR(__xludf.DUMMYFUNCTION("GOOGLETRANSLATE(O3598,""en"",""pt"")"),"23")</f>
        <v>23</v>
      </c>
      <c r="J3598" s="1" t="str">
        <f ca="1">IFERROR(__xludf.DUMMYFUNCTION("GOOGLETRANSLATE(Q3598,""en"",""pt"")"),"Refrigerado")</f>
        <v>Refrigerado</v>
      </c>
      <c r="K3598" s="3">
        <v>44569</v>
      </c>
      <c r="L3598" s="3">
        <v>44592</v>
      </c>
      <c r="M3598" s="1">
        <v>753</v>
      </c>
      <c r="N3598" s="1" t="s">
        <v>7911</v>
      </c>
      <c r="O3598" s="1" t="s">
        <v>16870</v>
      </c>
      <c r="P3598" s="1">
        <v>56</v>
      </c>
      <c r="Q3598" s="1" t="s">
        <v>16871</v>
      </c>
      <c r="R3598">
        <f t="shared" ca="1" si="56"/>
        <v>1</v>
      </c>
      <c r="S3598">
        <f t="shared" ca="1" si="56"/>
        <v>0</v>
      </c>
    </row>
    <row r="3599" spans="1:19" ht="13.2">
      <c r="A3599" s="1" t="s">
        <v>16872</v>
      </c>
      <c r="B3599" s="1">
        <v>87</v>
      </c>
      <c r="C3599" s="1" t="str">
        <f ca="1">IFERROR(__xludf.DUMMYFUNCTION("GOOGLETRANSLATE(D3599,""en"",""pt"")"),"Pequeno")</f>
        <v>Pequeno</v>
      </c>
      <c r="D3599" s="3">
        <v>43809</v>
      </c>
      <c r="E3599" s="1">
        <v>2</v>
      </c>
      <c r="F3599" s="2" t="str">
        <f ca="1">IFERROR(__xludf.DUMMYFUNCTION("GOOGLETRANSLATE(I3599,""en"",""pt"")"),"Manteiga")</f>
        <v>Manteiga</v>
      </c>
      <c r="G3599" s="1" t="s">
        <v>16873</v>
      </c>
      <c r="H3599" s="1" t="s">
        <v>16874</v>
      </c>
      <c r="I3599" s="1" t="str">
        <f ca="1">IFERROR(__xludf.DUMMYFUNCTION("GOOGLETRANSLATE(O3599,""en"",""pt"")"),"27")</f>
        <v>27</v>
      </c>
      <c r="J3599" s="1" t="str">
        <f ca="1">IFERROR(__xludf.DUMMYFUNCTION("GOOGLETRANSLATE(Q3599,""en"",""pt"")"),"Congeladas")</f>
        <v>Congeladas</v>
      </c>
      <c r="K3599" s="3">
        <v>43775</v>
      </c>
      <c r="L3599" s="3">
        <v>43802</v>
      </c>
      <c r="M3599" s="1">
        <v>353</v>
      </c>
      <c r="N3599" s="1" t="s">
        <v>1065</v>
      </c>
      <c r="O3599" s="1" t="s">
        <v>16875</v>
      </c>
      <c r="P3599" s="1">
        <v>135</v>
      </c>
      <c r="Q3599" s="1" t="s">
        <v>16876</v>
      </c>
      <c r="R3599">
        <f t="shared" ca="1" si="56"/>
        <v>0</v>
      </c>
      <c r="S3599">
        <f t="shared" ca="1" si="56"/>
        <v>1</v>
      </c>
    </row>
    <row r="3600" spans="1:19" ht="13.2">
      <c r="A3600" s="1" t="s">
        <v>14654</v>
      </c>
      <c r="B3600" s="1">
        <v>80</v>
      </c>
      <c r="C3600" s="1" t="str">
        <f ca="1">IFERROR(__xludf.DUMMYFUNCTION("GOOGLETRANSLATE(D3600,""en"",""pt"")"),"Pequeno")</f>
        <v>Pequeno</v>
      </c>
      <c r="D3600" s="3">
        <v>44919</v>
      </c>
      <c r="E3600" s="1">
        <v>2</v>
      </c>
      <c r="F3600" s="2" t="str">
        <f ca="1">IFERROR(__xludf.DUMMYFUNCTION("GOOGLETRANSLATE(I3600,""en"",""pt"")"),"Manteiga")</f>
        <v>Manteiga</v>
      </c>
      <c r="G3600" s="1" t="s">
        <v>16877</v>
      </c>
      <c r="H3600" s="4">
        <v>45621</v>
      </c>
      <c r="I3600" s="1" t="str">
        <f ca="1">IFERROR(__xludf.DUMMYFUNCTION("GOOGLETRANSLATE(O3600,""en"",""pt"")"),"30")</f>
        <v>30</v>
      </c>
      <c r="J3600" s="1" t="str">
        <f ca="1">IFERROR(__xludf.DUMMYFUNCTION("GOOGLETRANSLATE(Q3600,""en"",""pt"")"),"Refrigerado")</f>
        <v>Refrigerado</v>
      </c>
      <c r="K3600" s="3">
        <v>44915</v>
      </c>
      <c r="L3600" s="3">
        <v>44945</v>
      </c>
      <c r="M3600" s="1">
        <v>332</v>
      </c>
      <c r="N3600" s="1" t="s">
        <v>14489</v>
      </c>
      <c r="O3600" s="1" t="s">
        <v>16878</v>
      </c>
      <c r="P3600" s="1">
        <v>28</v>
      </c>
      <c r="Q3600" s="1" t="s">
        <v>16879</v>
      </c>
      <c r="R3600">
        <f t="shared" ca="1" si="56"/>
        <v>1</v>
      </c>
      <c r="S3600">
        <f t="shared" ca="1" si="56"/>
        <v>1</v>
      </c>
    </row>
    <row r="3601" spans="1:19" ht="13.2">
      <c r="A3601" s="1" t="s">
        <v>8383</v>
      </c>
      <c r="B3601" s="1">
        <v>38</v>
      </c>
      <c r="C3601" s="1" t="str">
        <f ca="1">IFERROR(__xludf.DUMMYFUNCTION("GOOGLETRANSLATE(D3601,""en"",""pt"")"),"Grande")</f>
        <v>Grande</v>
      </c>
      <c r="D3601" s="3">
        <v>43635</v>
      </c>
      <c r="E3601" s="1">
        <v>6</v>
      </c>
      <c r="F3601" s="2" t="str">
        <f ca="1">IFERROR(__xludf.DUMMYFUNCTION("GOOGLETRANSLATE(I3601,""en"",""pt"")"),"Coalhada")</f>
        <v>Coalhada</v>
      </c>
      <c r="G3601" s="1" t="s">
        <v>16880</v>
      </c>
      <c r="H3601" s="1" t="s">
        <v>4165</v>
      </c>
      <c r="I3601" s="1" t="str">
        <f ca="1">IFERROR(__xludf.DUMMYFUNCTION("GOOGLETRANSLATE(O3601,""en"",""pt"")"),"7")</f>
        <v>7</v>
      </c>
      <c r="J3601" s="1" t="str">
        <f ca="1">IFERROR(__xludf.DUMMYFUNCTION("GOOGLETRANSLATE(Q3601,""en"",""pt"")"),"Refrigerado")</f>
        <v>Refrigerado</v>
      </c>
      <c r="K3601" s="3">
        <v>43616</v>
      </c>
      <c r="L3601" s="3">
        <v>43623</v>
      </c>
      <c r="M3601" s="1">
        <v>91</v>
      </c>
      <c r="N3601" s="1" t="s">
        <v>5044</v>
      </c>
      <c r="O3601" s="1" t="s">
        <v>16881</v>
      </c>
      <c r="P3601" s="1">
        <v>121</v>
      </c>
      <c r="Q3601" s="1" t="s">
        <v>4868</v>
      </c>
      <c r="R3601">
        <f t="shared" ca="1" si="56"/>
        <v>0</v>
      </c>
      <c r="S3601">
        <f t="shared" ca="1" si="56"/>
        <v>0</v>
      </c>
    </row>
    <row r="3602" spans="1:19" ht="13.2">
      <c r="A3602" s="1" t="s">
        <v>16882</v>
      </c>
      <c r="B3602" s="1">
        <v>94</v>
      </c>
      <c r="C3602" s="1" t="str">
        <f ca="1">IFERROR(__xludf.DUMMYFUNCTION("GOOGLETRANSLATE(D3602,""en"",""pt"")"),"Grande")</f>
        <v>Grande</v>
      </c>
      <c r="D3602" s="3">
        <v>44312</v>
      </c>
      <c r="E3602" s="1">
        <v>5</v>
      </c>
      <c r="F3602" s="2" t="str">
        <f ca="1">IFERROR(__xludf.DUMMYFUNCTION("GOOGLETRANSLATE(I3602,""en"",""pt"")"),"Sorvete")</f>
        <v>Sorvete</v>
      </c>
      <c r="G3602" s="1" t="s">
        <v>16883</v>
      </c>
      <c r="H3602" s="1" t="s">
        <v>1540</v>
      </c>
      <c r="I3602" s="1" t="str">
        <f ca="1">IFERROR(__xludf.DUMMYFUNCTION("GOOGLETRANSLATE(O3602,""en"",""pt"")"),"23")</f>
        <v>23</v>
      </c>
      <c r="J3602" s="1" t="str">
        <f ca="1">IFERROR(__xludf.DUMMYFUNCTION("GOOGLETRANSLATE(Q3602,""en"",""pt"")"),"Congeladas")</f>
        <v>Congeladas</v>
      </c>
      <c r="K3602" s="3">
        <v>44253</v>
      </c>
      <c r="L3602" s="3">
        <v>44276</v>
      </c>
      <c r="M3602" s="1">
        <v>329</v>
      </c>
      <c r="N3602" s="4">
        <v>45492</v>
      </c>
      <c r="O3602" s="5">
        <v>1673238</v>
      </c>
      <c r="P3602" s="1">
        <v>144</v>
      </c>
      <c r="Q3602" s="1" t="s">
        <v>10416</v>
      </c>
      <c r="R3602">
        <f t="shared" ca="1" si="56"/>
        <v>0</v>
      </c>
      <c r="S3602">
        <f t="shared" ca="1" si="56"/>
        <v>0</v>
      </c>
    </row>
    <row r="3603" spans="1:19" ht="13.2">
      <c r="A3603" s="1" t="s">
        <v>16884</v>
      </c>
      <c r="B3603" s="1">
        <v>81</v>
      </c>
      <c r="C3603" s="1" t="str">
        <f ca="1">IFERROR(__xludf.DUMMYFUNCTION("GOOGLETRANSLATE(D3603,""en"",""pt"")"),"Médio")</f>
        <v>Médio</v>
      </c>
      <c r="D3603" s="3">
        <v>43819</v>
      </c>
      <c r="E3603" s="1">
        <v>8</v>
      </c>
      <c r="F3603" s="2" t="str">
        <f ca="1">IFERROR(__xludf.DUMMYFUNCTION("GOOGLETRANSLATE(I3603,""en"",""pt"")"),"Soro de leite coalhado")</f>
        <v>Soro de leite coalhado</v>
      </c>
      <c r="G3603" s="1" t="s">
        <v>16885</v>
      </c>
      <c r="H3603" s="1" t="s">
        <v>12206</v>
      </c>
      <c r="I3603" s="1" t="str">
        <f ca="1">IFERROR(__xludf.DUMMYFUNCTION("GOOGLETRANSLATE(O3603,""en"",""pt"")"),"12")</f>
        <v>12</v>
      </c>
      <c r="J3603" s="1" t="str">
        <f ca="1">IFERROR(__xludf.DUMMYFUNCTION("GOOGLETRANSLATE(Q3603,""en"",""pt"")"),"Refrigerado")</f>
        <v>Refrigerado</v>
      </c>
      <c r="K3603" s="3">
        <v>43789</v>
      </c>
      <c r="L3603" s="3">
        <v>43801</v>
      </c>
      <c r="M3603" s="1">
        <v>443</v>
      </c>
      <c r="N3603" s="1" t="s">
        <v>5621</v>
      </c>
      <c r="O3603" s="1" t="s">
        <v>16886</v>
      </c>
      <c r="P3603" s="1">
        <v>371</v>
      </c>
      <c r="Q3603" s="1" t="s">
        <v>16887</v>
      </c>
      <c r="R3603">
        <f t="shared" ca="1" si="56"/>
        <v>0</v>
      </c>
      <c r="S3603">
        <f t="shared" ca="1" si="56"/>
        <v>0</v>
      </c>
    </row>
    <row r="3604" spans="1:19" ht="13.2">
      <c r="A3604" s="1" t="s">
        <v>16888</v>
      </c>
      <c r="B3604" s="1">
        <v>55</v>
      </c>
      <c r="C3604" s="1" t="str">
        <f ca="1">IFERROR(__xludf.DUMMYFUNCTION("GOOGLETRANSLATE(D3604,""en"",""pt"")"),"Grande")</f>
        <v>Grande</v>
      </c>
      <c r="D3604" s="3">
        <v>43929</v>
      </c>
      <c r="E3604" s="1">
        <v>1</v>
      </c>
      <c r="F3604" s="2" t="str">
        <f ca="1">IFERROR(__xludf.DUMMYFUNCTION("GOOGLETRANSLATE(I3604,""en"",""pt"")"),"Leite")</f>
        <v>Leite</v>
      </c>
      <c r="G3604" s="1" t="s">
        <v>16889</v>
      </c>
      <c r="H3604" s="1" t="s">
        <v>2627</v>
      </c>
      <c r="I3604" s="1" t="str">
        <f ca="1">IFERROR(__xludf.DUMMYFUNCTION("GOOGLETRANSLATE(O3604,""en"",""pt"")"),"2")</f>
        <v>2</v>
      </c>
      <c r="J3604" s="1" t="str">
        <f ca="1">IFERROR(__xludf.DUMMYFUNCTION("GOOGLETRANSLATE(Q3604,""en"",""pt"")"),"Pacote de polietileno")</f>
        <v>Pacote de polietileno</v>
      </c>
      <c r="K3604" s="3">
        <v>43900</v>
      </c>
      <c r="L3604" s="3">
        <v>43902</v>
      </c>
      <c r="M3604" s="1">
        <v>652</v>
      </c>
      <c r="N3604" s="1" t="s">
        <v>8412</v>
      </c>
      <c r="O3604" s="1" t="s">
        <v>16890</v>
      </c>
      <c r="P3604" s="1">
        <v>267</v>
      </c>
      <c r="Q3604" s="1" t="s">
        <v>6107</v>
      </c>
      <c r="R3604">
        <f t="shared" ca="1" si="56"/>
        <v>1</v>
      </c>
      <c r="S3604">
        <f t="shared" ca="1" si="56"/>
        <v>0</v>
      </c>
    </row>
    <row r="3605" spans="1:19" ht="13.2">
      <c r="A3605" s="1" t="s">
        <v>16891</v>
      </c>
      <c r="B3605" s="1">
        <v>33</v>
      </c>
      <c r="C3605" s="1" t="str">
        <f ca="1">IFERROR(__xludf.DUMMYFUNCTION("GOOGLETRANSLATE(D3605,""en"",""pt"")"),"Grande")</f>
        <v>Grande</v>
      </c>
      <c r="D3605" s="3">
        <v>44424</v>
      </c>
      <c r="E3605" s="1">
        <v>7</v>
      </c>
      <c r="F3605" s="2" t="str">
        <f ca="1">IFERROR(__xludf.DUMMYFUNCTION("GOOGLETRANSLATE(I3605,""en"",""pt"")"),"Lassi")</f>
        <v>Lassi</v>
      </c>
      <c r="G3605" s="1" t="s">
        <v>16892</v>
      </c>
      <c r="H3605" s="1" t="s">
        <v>16893</v>
      </c>
      <c r="I3605" s="1" t="str">
        <f ca="1">IFERROR(__xludf.DUMMYFUNCTION("GOOGLETRANSLATE(O3605,""en"",""pt"")"),"17")</f>
        <v>17</v>
      </c>
      <c r="J3605" s="1" t="str">
        <f ca="1">IFERROR(__xludf.DUMMYFUNCTION("GOOGLETRANSLATE(Q3605,""en"",""pt"")"),"Refrigerado")</f>
        <v>Refrigerado</v>
      </c>
      <c r="K3605" s="3">
        <v>44395</v>
      </c>
      <c r="L3605" s="3">
        <v>44412</v>
      </c>
      <c r="M3605" s="1">
        <v>253</v>
      </c>
      <c r="N3605" s="1" t="s">
        <v>16894</v>
      </c>
      <c r="O3605" s="1" t="s">
        <v>16895</v>
      </c>
      <c r="P3605" s="1">
        <v>52</v>
      </c>
      <c r="Q3605" s="1" t="s">
        <v>8394</v>
      </c>
      <c r="R3605">
        <f t="shared" ca="1" si="56"/>
        <v>1</v>
      </c>
      <c r="S3605">
        <f t="shared" ca="1" si="56"/>
        <v>0</v>
      </c>
    </row>
    <row r="3606" spans="1:19" ht="13.2">
      <c r="A3606" s="1" t="s">
        <v>16896</v>
      </c>
      <c r="B3606" s="1">
        <v>74</v>
      </c>
      <c r="C3606" s="1" t="str">
        <f ca="1">IFERROR(__xludf.DUMMYFUNCTION("GOOGLETRANSLATE(D3606,""en"",""pt"")"),"Pequeno")</f>
        <v>Pequeno</v>
      </c>
      <c r="D3606" s="3">
        <v>43864</v>
      </c>
      <c r="E3606" s="1">
        <v>3</v>
      </c>
      <c r="F3606" s="2" t="str">
        <f ca="1">IFERROR(__xludf.DUMMYFUNCTION("GOOGLETRANSLATE(I3606,""en"",""pt"")"),"Queijo")</f>
        <v>Queijo</v>
      </c>
      <c r="G3606" s="1" t="s">
        <v>16897</v>
      </c>
      <c r="H3606" s="1" t="s">
        <v>16898</v>
      </c>
      <c r="I3606" s="1" t="str">
        <f ca="1">IFERROR(__xludf.DUMMYFUNCTION("GOOGLETRANSLATE(O3606,""en"",""pt"")"),"40")</f>
        <v>40</v>
      </c>
      <c r="J3606" s="1" t="str">
        <f ca="1">IFERROR(__xludf.DUMMYFUNCTION("GOOGLETRANSLATE(Q3606,""en"",""pt"")"),"Congeladas")</f>
        <v>Congeladas</v>
      </c>
      <c r="K3606" s="3">
        <v>43849</v>
      </c>
      <c r="L3606" s="3">
        <v>43889</v>
      </c>
      <c r="M3606" s="1">
        <v>629</v>
      </c>
      <c r="N3606" s="1" t="s">
        <v>8900</v>
      </c>
      <c r="O3606" s="1" t="s">
        <v>16899</v>
      </c>
      <c r="P3606" s="1">
        <v>179</v>
      </c>
      <c r="Q3606" s="1" t="s">
        <v>11384</v>
      </c>
      <c r="R3606">
        <f t="shared" ca="1" si="56"/>
        <v>1</v>
      </c>
      <c r="S3606">
        <f t="shared" ca="1" si="56"/>
        <v>0</v>
      </c>
    </row>
    <row r="3607" spans="1:19" ht="13.2">
      <c r="A3607" s="1" t="s">
        <v>16900</v>
      </c>
      <c r="B3607" s="1">
        <v>87</v>
      </c>
      <c r="C3607" s="1" t="str">
        <f ca="1">IFERROR(__xludf.DUMMYFUNCTION("GOOGLETRANSLATE(D3607,""en"",""pt"")"),"Médio")</f>
        <v>Médio</v>
      </c>
      <c r="D3607" s="3">
        <v>43643</v>
      </c>
      <c r="E3607" s="1">
        <v>6</v>
      </c>
      <c r="F3607" s="2" t="str">
        <f ca="1">IFERROR(__xludf.DUMMYFUNCTION("GOOGLETRANSLATE(I3607,""en"",""pt"")"),"Coalhada")</f>
        <v>Coalhada</v>
      </c>
      <c r="G3607" s="1" t="s">
        <v>16901</v>
      </c>
      <c r="H3607" s="1" t="s">
        <v>1209</v>
      </c>
      <c r="I3607" s="1" t="str">
        <f ca="1">IFERROR(__xludf.DUMMYFUNCTION("GOOGLETRANSLATE(O3607,""en"",""pt"")"),"6")</f>
        <v>6</v>
      </c>
      <c r="J3607" s="1" t="str">
        <f ca="1">IFERROR(__xludf.DUMMYFUNCTION("GOOGLETRANSLATE(Q3607,""en"",""pt"")"),"Refrigerado")</f>
        <v>Refrigerado</v>
      </c>
      <c r="K3607" s="3">
        <v>43630</v>
      </c>
      <c r="L3607" s="3">
        <v>43636</v>
      </c>
      <c r="M3607" s="1">
        <v>251</v>
      </c>
      <c r="N3607" s="1" t="s">
        <v>2269</v>
      </c>
      <c r="O3607" s="1" t="s">
        <v>16902</v>
      </c>
      <c r="P3607" s="1">
        <v>187</v>
      </c>
      <c r="Q3607" s="1" t="s">
        <v>16903</v>
      </c>
      <c r="R3607">
        <f t="shared" ca="1" si="56"/>
        <v>0</v>
      </c>
      <c r="S3607">
        <f t="shared" ca="1" si="56"/>
        <v>1</v>
      </c>
    </row>
    <row r="3608" spans="1:19" ht="13.2">
      <c r="A3608" s="1" t="s">
        <v>16904</v>
      </c>
      <c r="B3608" s="1">
        <v>23</v>
      </c>
      <c r="C3608" s="1" t="str">
        <f ca="1">IFERROR(__xludf.DUMMYFUNCTION("GOOGLETRANSLATE(D3608,""en"",""pt"")"),"Pequeno")</f>
        <v>Pequeno</v>
      </c>
      <c r="D3608" s="3">
        <v>44336</v>
      </c>
      <c r="E3608" s="1">
        <v>5</v>
      </c>
      <c r="F3608" s="2" t="str">
        <f ca="1">IFERROR(__xludf.DUMMYFUNCTION("GOOGLETRANSLATE(I3608,""en"",""pt"")"),"Sorvete")</f>
        <v>Sorvete</v>
      </c>
      <c r="G3608" s="1" t="s">
        <v>16905</v>
      </c>
      <c r="H3608" s="1" t="s">
        <v>9399</v>
      </c>
      <c r="I3608" s="1" t="str">
        <f ca="1">IFERROR(__xludf.DUMMYFUNCTION("GOOGLETRANSLATE(O3608,""en"",""pt"")"),"24")</f>
        <v>24</v>
      </c>
      <c r="J3608" s="1" t="str">
        <f ca="1">IFERROR(__xludf.DUMMYFUNCTION("GOOGLETRANSLATE(Q3608,""en"",""pt"")"),"Congeladas")</f>
        <v>Congeladas</v>
      </c>
      <c r="K3608" s="3">
        <v>44290</v>
      </c>
      <c r="L3608" s="3">
        <v>44314</v>
      </c>
      <c r="M3608" s="1">
        <v>267</v>
      </c>
      <c r="N3608" s="1" t="s">
        <v>7179</v>
      </c>
      <c r="O3608" s="1" t="s">
        <v>16906</v>
      </c>
      <c r="P3608" s="1">
        <v>170</v>
      </c>
      <c r="Q3608" s="1" t="s">
        <v>16035</v>
      </c>
      <c r="R3608">
        <f t="shared" ca="1" si="56"/>
        <v>1</v>
      </c>
      <c r="S3608">
        <f t="shared" ca="1" si="56"/>
        <v>1</v>
      </c>
    </row>
    <row r="3609" spans="1:19" ht="13.2">
      <c r="A3609" s="1" t="s">
        <v>16907</v>
      </c>
      <c r="B3609" s="1">
        <v>21</v>
      </c>
      <c r="C3609" s="1" t="str">
        <f ca="1">IFERROR(__xludf.DUMMYFUNCTION("GOOGLETRANSLATE(D3609,""en"",""pt"")"),"Médio")</f>
        <v>Médio</v>
      </c>
      <c r="D3609" s="3">
        <v>44219</v>
      </c>
      <c r="E3609" s="1">
        <v>4</v>
      </c>
      <c r="F3609" s="2" t="str">
        <f ca="1">IFERROR(__xludf.DUMMYFUNCTION("GOOGLETRANSLATE(I3609,""en"",""pt"")"),"Iogurte")</f>
        <v>Iogurte</v>
      </c>
      <c r="G3609" s="1" t="s">
        <v>16908</v>
      </c>
      <c r="H3609" s="1" t="s">
        <v>666</v>
      </c>
      <c r="I3609" s="1" t="str">
        <f ca="1">IFERROR(__xludf.DUMMYFUNCTION("GOOGLETRANSLATE(O3609,""en"",""pt"")"),"27")</f>
        <v>27</v>
      </c>
      <c r="J3609" s="1" t="str">
        <f ca="1">IFERROR(__xludf.DUMMYFUNCTION("GOOGLETRANSLATE(Q3609,""en"",""pt"")"),"Refrigerado")</f>
        <v>Refrigerado</v>
      </c>
      <c r="K3609" s="3">
        <v>44214</v>
      </c>
      <c r="L3609" s="3">
        <v>44241</v>
      </c>
      <c r="M3609" s="1">
        <v>181</v>
      </c>
      <c r="N3609" s="1" t="s">
        <v>7153</v>
      </c>
      <c r="O3609" s="1" t="s">
        <v>16909</v>
      </c>
      <c r="P3609" s="1">
        <v>47</v>
      </c>
      <c r="Q3609" s="1" t="s">
        <v>16910</v>
      </c>
      <c r="R3609">
        <f t="shared" ca="1" si="56"/>
        <v>1</v>
      </c>
      <c r="S3609">
        <f t="shared" ca="1" si="56"/>
        <v>0</v>
      </c>
    </row>
    <row r="3610" spans="1:19" ht="13.2">
      <c r="A3610" s="1" t="s">
        <v>16911</v>
      </c>
      <c r="B3610" s="1">
        <v>17</v>
      </c>
      <c r="C3610" s="1" t="str">
        <f ca="1">IFERROR(__xludf.DUMMYFUNCTION("GOOGLETRANSLATE(D3610,""en"",""pt"")"),"Pequeno")</f>
        <v>Pequeno</v>
      </c>
      <c r="D3610" s="3">
        <v>43691</v>
      </c>
      <c r="E3610" s="1">
        <v>7</v>
      </c>
      <c r="F3610" s="2" t="str">
        <f ca="1">IFERROR(__xludf.DUMMYFUNCTION("GOOGLETRANSLATE(I3610,""en"",""pt"")"),"Lassi")</f>
        <v>Lassi</v>
      </c>
      <c r="G3610" s="1" t="s">
        <v>16912</v>
      </c>
      <c r="H3610" s="1" t="s">
        <v>461</v>
      </c>
      <c r="I3610" s="1" t="str">
        <f ca="1">IFERROR(__xludf.DUMMYFUNCTION("GOOGLETRANSLATE(O3610,""en"",""pt"")"),"13")</f>
        <v>13</v>
      </c>
      <c r="J3610" s="1" t="str">
        <f ca="1">IFERROR(__xludf.DUMMYFUNCTION("GOOGLETRANSLATE(Q3610,""en"",""pt"")"),"Refrigerado")</f>
        <v>Refrigerado</v>
      </c>
      <c r="K3610" s="3">
        <v>43690</v>
      </c>
      <c r="L3610" s="3">
        <v>43703</v>
      </c>
      <c r="M3610" s="1">
        <v>374</v>
      </c>
      <c r="N3610" s="1" t="s">
        <v>15254</v>
      </c>
      <c r="O3610" s="1" t="s">
        <v>16913</v>
      </c>
      <c r="P3610" s="1">
        <v>493</v>
      </c>
      <c r="Q3610" s="1" t="s">
        <v>14532</v>
      </c>
      <c r="R3610">
        <f t="shared" ca="1" si="56"/>
        <v>0</v>
      </c>
      <c r="S3610">
        <f t="shared" ca="1" si="56"/>
        <v>0</v>
      </c>
    </row>
    <row r="3611" spans="1:19" ht="13.2">
      <c r="A3611" s="1" t="s">
        <v>14166</v>
      </c>
      <c r="B3611" s="1">
        <v>66</v>
      </c>
      <c r="C3611" s="1" t="str">
        <f ca="1">IFERROR(__xludf.DUMMYFUNCTION("GOOGLETRANSLATE(D3611,""en"",""pt"")"),"Médio")</f>
        <v>Médio</v>
      </c>
      <c r="D3611" s="3">
        <v>44721</v>
      </c>
      <c r="E3611" s="1">
        <v>1</v>
      </c>
      <c r="F3611" s="2" t="str">
        <f ca="1">IFERROR(__xludf.DUMMYFUNCTION("GOOGLETRANSLATE(I3611,""en"",""pt"")"),"Leite")</f>
        <v>Leite</v>
      </c>
      <c r="G3611" s="1" t="s">
        <v>16914</v>
      </c>
      <c r="H3611" s="1" t="s">
        <v>16915</v>
      </c>
      <c r="I3611" s="1" t="str">
        <f ca="1">IFERROR(__xludf.DUMMYFUNCTION("GOOGLETRANSLATE(O3611,""en"",""pt"")"),"27")</f>
        <v>27</v>
      </c>
      <c r="J3611" s="1" t="str">
        <f ca="1">IFERROR(__xludf.DUMMYFUNCTION("GOOGLETRANSLATE(Q3611,""en"",""pt"")"),"Pacote Tetra")</f>
        <v>Pacote Tetra</v>
      </c>
      <c r="K3611" s="3">
        <v>44719</v>
      </c>
      <c r="L3611" s="3">
        <v>44746</v>
      </c>
      <c r="M3611" s="1">
        <v>444</v>
      </c>
      <c r="N3611" s="1" t="s">
        <v>16916</v>
      </c>
      <c r="O3611" s="1" t="s">
        <v>16917</v>
      </c>
      <c r="P3611" s="1">
        <v>321</v>
      </c>
      <c r="Q3611" s="1" t="s">
        <v>8391</v>
      </c>
      <c r="R3611">
        <f t="shared" ca="1" si="56"/>
        <v>1</v>
      </c>
      <c r="S3611">
        <f t="shared" ca="1" si="56"/>
        <v>1</v>
      </c>
    </row>
    <row r="3612" spans="1:19" ht="13.2">
      <c r="A3612" s="1" t="s">
        <v>16918</v>
      </c>
      <c r="B3612" s="1">
        <v>52</v>
      </c>
      <c r="C3612" s="1" t="str">
        <f ca="1">IFERROR(__xludf.DUMMYFUNCTION("GOOGLETRANSLATE(D3612,""en"",""pt"")"),"Pequeno")</f>
        <v>Pequeno</v>
      </c>
      <c r="D3612" s="3">
        <v>43624</v>
      </c>
      <c r="E3612" s="1">
        <v>3</v>
      </c>
      <c r="F3612" s="2" t="str">
        <f ca="1">IFERROR(__xludf.DUMMYFUNCTION("GOOGLETRANSLATE(I3612,""en"",""pt"")"),"Queijo")</f>
        <v>Queijo</v>
      </c>
      <c r="G3612" s="1" t="s">
        <v>16919</v>
      </c>
      <c r="H3612" s="1" t="s">
        <v>10279</v>
      </c>
      <c r="I3612" s="1" t="str">
        <f ca="1">IFERROR(__xludf.DUMMYFUNCTION("GOOGLETRANSLATE(O3612,""en"",""pt"")"),"45")</f>
        <v>45</v>
      </c>
      <c r="J3612" s="1" t="str">
        <f ca="1">IFERROR(__xludf.DUMMYFUNCTION("GOOGLETRANSLATE(Q3612,""en"",""pt"")"),"Refrigerado")</f>
        <v>Refrigerado</v>
      </c>
      <c r="K3612" s="3">
        <v>43611</v>
      </c>
      <c r="L3612" s="3">
        <v>43656</v>
      </c>
      <c r="M3612" s="1">
        <v>872</v>
      </c>
      <c r="N3612" s="1" t="s">
        <v>2612</v>
      </c>
      <c r="O3612" s="1" t="s">
        <v>16920</v>
      </c>
      <c r="P3612" s="1">
        <v>92</v>
      </c>
      <c r="Q3612" s="1" t="s">
        <v>9227</v>
      </c>
      <c r="R3612">
        <f t="shared" ca="1" si="56"/>
        <v>1</v>
      </c>
      <c r="S3612">
        <f t="shared" ca="1" si="56"/>
        <v>0</v>
      </c>
    </row>
    <row r="3613" spans="1:19" ht="13.2">
      <c r="A3613" s="1" t="s">
        <v>8142</v>
      </c>
      <c r="B3613" s="1">
        <v>77</v>
      </c>
      <c r="C3613" s="1" t="str">
        <f ca="1">IFERROR(__xludf.DUMMYFUNCTION("GOOGLETRANSLATE(D3613,""en"",""pt"")"),"Médio")</f>
        <v>Médio</v>
      </c>
      <c r="D3613" s="3">
        <v>43627</v>
      </c>
      <c r="E3613" s="1">
        <v>10</v>
      </c>
      <c r="F3613" s="2" t="str">
        <f ca="1">IFERROR(__xludf.DUMMYFUNCTION("GOOGLETRANSLATE(I3613,""en"",""pt"")"),"ghee")</f>
        <v>ghee</v>
      </c>
      <c r="G3613" s="1" t="s">
        <v>16921</v>
      </c>
      <c r="H3613" s="1" t="s">
        <v>10769</v>
      </c>
      <c r="I3613" s="1" t="str">
        <f ca="1">IFERROR(__xludf.DUMMYFUNCTION("GOOGLETRANSLATE(O3613,""en"",""pt"")"),"82")</f>
        <v>82</v>
      </c>
      <c r="J3613" s="1" t="str">
        <f ca="1">IFERROR(__xludf.DUMMYFUNCTION("GOOGLETRANSLATE(Q3613,""en"",""pt"")"),"Ambiente")</f>
        <v>Ambiente</v>
      </c>
      <c r="K3613" s="3">
        <v>43615</v>
      </c>
      <c r="L3613" s="3">
        <v>43697</v>
      </c>
      <c r="M3613" s="1">
        <v>224</v>
      </c>
      <c r="N3613" s="1" t="s">
        <v>8968</v>
      </c>
      <c r="O3613" s="1" t="s">
        <v>16922</v>
      </c>
      <c r="P3613" s="1">
        <v>262</v>
      </c>
      <c r="Q3613" s="1" t="s">
        <v>16923</v>
      </c>
      <c r="R3613">
        <f t="shared" ca="1" si="56"/>
        <v>1</v>
      </c>
      <c r="S3613">
        <f t="shared" ca="1" si="56"/>
        <v>1</v>
      </c>
    </row>
    <row r="3614" spans="1:19" ht="13.2">
      <c r="A3614" s="1" t="s">
        <v>16924</v>
      </c>
      <c r="B3614" s="1">
        <v>21</v>
      </c>
      <c r="C3614" s="1" t="str">
        <f ca="1">IFERROR(__xludf.DUMMYFUNCTION("GOOGLETRANSLATE(D3614,""en"",""pt"")"),"Médio")</f>
        <v>Médio</v>
      </c>
      <c r="D3614" s="3">
        <v>43466</v>
      </c>
      <c r="E3614" s="1">
        <v>5</v>
      </c>
      <c r="F3614" s="2" t="str">
        <f ca="1">IFERROR(__xludf.DUMMYFUNCTION("GOOGLETRANSLATE(I3614,""en"",""pt"")"),"Sorvete")</f>
        <v>Sorvete</v>
      </c>
      <c r="G3614" s="1" t="s">
        <v>16925</v>
      </c>
      <c r="H3614" s="1" t="s">
        <v>10172</v>
      </c>
      <c r="I3614" s="1" t="str">
        <f ca="1">IFERROR(__xludf.DUMMYFUNCTION("GOOGLETRANSLATE(O3614,""en"",""pt"")"),"22")</f>
        <v>22</v>
      </c>
      <c r="J3614" s="1" t="str">
        <f ca="1">IFERROR(__xludf.DUMMYFUNCTION("GOOGLETRANSLATE(Q3614,""en"",""pt"")"),"Congeladas")</f>
        <v>Congeladas</v>
      </c>
      <c r="K3614" s="3">
        <v>43406</v>
      </c>
      <c r="L3614" s="3">
        <v>43428</v>
      </c>
      <c r="M3614" s="1">
        <v>309</v>
      </c>
      <c r="N3614" s="1" t="s">
        <v>11861</v>
      </c>
      <c r="O3614" s="1" t="s">
        <v>16926</v>
      </c>
      <c r="P3614" s="1">
        <v>95</v>
      </c>
      <c r="Q3614" s="1" t="s">
        <v>2406</v>
      </c>
      <c r="R3614">
        <f t="shared" ca="1" si="56"/>
        <v>1</v>
      </c>
      <c r="S3614">
        <f t="shared" ca="1" si="56"/>
        <v>0</v>
      </c>
    </row>
    <row r="3615" spans="1:19" ht="13.2">
      <c r="A3615" s="1" t="s">
        <v>16927</v>
      </c>
      <c r="B3615" s="1">
        <v>93</v>
      </c>
      <c r="C3615" s="1" t="str">
        <f ca="1">IFERROR(__xludf.DUMMYFUNCTION("GOOGLETRANSLATE(D3615,""en"",""pt"")"),"Pequeno")</f>
        <v>Pequeno</v>
      </c>
      <c r="D3615" s="3">
        <v>44579</v>
      </c>
      <c r="E3615" s="1">
        <v>4</v>
      </c>
      <c r="F3615" s="2" t="str">
        <f ca="1">IFERROR(__xludf.DUMMYFUNCTION("GOOGLETRANSLATE(I3615,""en"",""pt"")"),"Iogurte")</f>
        <v>Iogurte</v>
      </c>
      <c r="G3615" s="1" t="s">
        <v>1185</v>
      </c>
      <c r="H3615" s="1" t="s">
        <v>3993</v>
      </c>
      <c r="I3615" s="1" t="str">
        <f ca="1">IFERROR(__xludf.DUMMYFUNCTION("GOOGLETRANSLATE(O3615,""en"",""pt"")"),"26")</f>
        <v>26</v>
      </c>
      <c r="J3615" s="1" t="str">
        <f ca="1">IFERROR(__xludf.DUMMYFUNCTION("GOOGLETRANSLATE(Q3615,""en"",""pt"")"),"Congeladas")</f>
        <v>Congeladas</v>
      </c>
      <c r="K3615" s="3">
        <v>44528</v>
      </c>
      <c r="L3615" s="3">
        <v>44554</v>
      </c>
      <c r="M3615" s="1">
        <v>55</v>
      </c>
      <c r="N3615" s="1" t="s">
        <v>16928</v>
      </c>
      <c r="O3615" s="1" t="s">
        <v>16929</v>
      </c>
      <c r="P3615" s="1">
        <v>3</v>
      </c>
      <c r="Q3615" s="1" t="s">
        <v>16930</v>
      </c>
      <c r="R3615">
        <f t="shared" ca="1" si="56"/>
        <v>0</v>
      </c>
      <c r="S3615">
        <f t="shared" ca="1" si="56"/>
        <v>0</v>
      </c>
    </row>
    <row r="3616" spans="1:19" ht="13.2">
      <c r="A3616" s="1" t="s">
        <v>16931</v>
      </c>
      <c r="B3616" s="1">
        <v>31</v>
      </c>
      <c r="C3616" s="1" t="str">
        <f ca="1">IFERROR(__xludf.DUMMYFUNCTION("GOOGLETRANSLATE(D3616,""en"",""pt"")"),"Pequeno")</f>
        <v>Pequeno</v>
      </c>
      <c r="D3616" s="3">
        <v>44265</v>
      </c>
      <c r="E3616" s="1">
        <v>9</v>
      </c>
      <c r="F3616" s="2" t="str">
        <f ca="1">IFERROR(__xludf.DUMMYFUNCTION("GOOGLETRANSLATE(I3616,""en"",""pt"")"),"Painel")</f>
        <v>Painel</v>
      </c>
      <c r="G3616" s="1" t="s">
        <v>16932</v>
      </c>
      <c r="H3616" s="1" t="s">
        <v>8638</v>
      </c>
      <c r="I3616" s="1" t="str">
        <f ca="1">IFERROR(__xludf.DUMMYFUNCTION("GOOGLETRANSLATE(O3616,""en"",""pt"")"),"13")</f>
        <v>13</v>
      </c>
      <c r="J3616" s="1" t="str">
        <f ca="1">IFERROR(__xludf.DUMMYFUNCTION("GOOGLETRANSLATE(Q3616,""en"",""pt"")"),"Refrigerado")</f>
        <v>Refrigerado</v>
      </c>
      <c r="K3616" s="3">
        <v>44234</v>
      </c>
      <c r="L3616" s="3">
        <v>44247</v>
      </c>
      <c r="M3616" s="1">
        <v>105</v>
      </c>
      <c r="N3616" s="1" t="s">
        <v>2484</v>
      </c>
      <c r="O3616" s="1" t="s">
        <v>16933</v>
      </c>
      <c r="P3616" s="1">
        <v>231</v>
      </c>
      <c r="Q3616" s="1" t="s">
        <v>14356</v>
      </c>
      <c r="R3616">
        <f t="shared" ca="1" si="56"/>
        <v>1</v>
      </c>
      <c r="S3616">
        <f t="shared" ca="1" si="56"/>
        <v>0</v>
      </c>
    </row>
    <row r="3617" spans="1:19" ht="13.2">
      <c r="A3617" s="1" t="s">
        <v>16934</v>
      </c>
      <c r="B3617" s="1">
        <v>72</v>
      </c>
      <c r="C3617" s="1" t="str">
        <f ca="1">IFERROR(__xludf.DUMMYFUNCTION("GOOGLETRANSLATE(D3617,""en"",""pt"")"),"Grande")</f>
        <v>Grande</v>
      </c>
      <c r="D3617" s="3">
        <v>44358</v>
      </c>
      <c r="E3617" s="1">
        <v>2</v>
      </c>
      <c r="F3617" s="2" t="str">
        <f ca="1">IFERROR(__xludf.DUMMYFUNCTION("GOOGLETRANSLATE(I3617,""en"",""pt"")"),"Manteiga")</f>
        <v>Manteiga</v>
      </c>
      <c r="G3617" s="1" t="s">
        <v>6895</v>
      </c>
      <c r="H3617" s="1" t="s">
        <v>5066</v>
      </c>
      <c r="I3617" s="1" t="str">
        <f ca="1">IFERROR(__xludf.DUMMYFUNCTION("GOOGLETRANSLATE(O3617,""en"",""pt"")"),"36")</f>
        <v>36</v>
      </c>
      <c r="J3617" s="1" t="str">
        <f ca="1">IFERROR(__xludf.DUMMYFUNCTION("GOOGLETRANSLATE(Q3617,""en"",""pt"")"),"Congeladas")</f>
        <v>Congeladas</v>
      </c>
      <c r="K3617" s="3">
        <v>44356</v>
      </c>
      <c r="L3617" s="3">
        <v>44392</v>
      </c>
      <c r="M3617" s="1">
        <v>44</v>
      </c>
      <c r="N3617" s="1" t="s">
        <v>10765</v>
      </c>
      <c r="O3617" s="1" t="s">
        <v>16935</v>
      </c>
      <c r="P3617" s="1">
        <v>138</v>
      </c>
      <c r="Q3617" s="1" t="s">
        <v>16936</v>
      </c>
      <c r="R3617">
        <f t="shared" ca="1" si="56"/>
        <v>0</v>
      </c>
      <c r="S3617">
        <f t="shared" ca="1" si="56"/>
        <v>1</v>
      </c>
    </row>
    <row r="3618" spans="1:19" ht="13.2">
      <c r="A3618" s="1" t="s">
        <v>16937</v>
      </c>
      <c r="B3618" s="1">
        <v>22</v>
      </c>
      <c r="C3618" s="1" t="str">
        <f ca="1">IFERROR(__xludf.DUMMYFUNCTION("GOOGLETRANSLATE(D3618,""en"",""pt"")"),"Grande")</f>
        <v>Grande</v>
      </c>
      <c r="D3618" s="3">
        <v>44544</v>
      </c>
      <c r="E3618" s="1">
        <v>9</v>
      </c>
      <c r="F3618" s="2" t="str">
        <f ca="1">IFERROR(__xludf.DUMMYFUNCTION("GOOGLETRANSLATE(I3618,""en"",""pt"")"),"Painel")</f>
        <v>Painel</v>
      </c>
      <c r="G3618" s="1" t="s">
        <v>16938</v>
      </c>
      <c r="H3618" s="6">
        <v>45496</v>
      </c>
      <c r="I3618" s="1" t="str">
        <f ca="1">IFERROR(__xludf.DUMMYFUNCTION("GOOGLETRANSLATE(O3618,""en"",""pt"")"),"12")</f>
        <v>12</v>
      </c>
      <c r="J3618" s="1" t="str">
        <f ca="1">IFERROR(__xludf.DUMMYFUNCTION("GOOGLETRANSLATE(Q3618,""en"",""pt"")"),"Refrigerado")</f>
        <v>Refrigerado</v>
      </c>
      <c r="K3618" s="3">
        <v>44508</v>
      </c>
      <c r="L3618" s="3">
        <v>44520</v>
      </c>
      <c r="M3618" s="1">
        <v>137</v>
      </c>
      <c r="N3618" s="1" t="s">
        <v>16939</v>
      </c>
      <c r="O3618" s="1" t="s">
        <v>16940</v>
      </c>
      <c r="P3618" s="1">
        <v>167</v>
      </c>
      <c r="Q3618" s="1" t="s">
        <v>9938</v>
      </c>
      <c r="R3618">
        <f t="shared" ca="1" si="56"/>
        <v>1</v>
      </c>
      <c r="S3618">
        <f t="shared" ca="1" si="56"/>
        <v>0</v>
      </c>
    </row>
    <row r="3619" spans="1:19" ht="13.2">
      <c r="A3619" s="1" t="s">
        <v>16941</v>
      </c>
      <c r="B3619" s="1">
        <v>72</v>
      </c>
      <c r="C3619" s="1" t="str">
        <f ca="1">IFERROR(__xludf.DUMMYFUNCTION("GOOGLETRANSLATE(D3619,""en"",""pt"")"),"Grande")</f>
        <v>Grande</v>
      </c>
      <c r="D3619" s="3">
        <v>44885</v>
      </c>
      <c r="E3619" s="1">
        <v>3</v>
      </c>
      <c r="F3619" s="2" t="str">
        <f ca="1">IFERROR(__xludf.DUMMYFUNCTION("GOOGLETRANSLATE(I3619,""en"",""pt"")"),"Queijo")</f>
        <v>Queijo</v>
      </c>
      <c r="G3619" s="1" t="s">
        <v>16942</v>
      </c>
      <c r="H3619" s="1" t="s">
        <v>9083</v>
      </c>
      <c r="I3619" s="1" t="str">
        <f ca="1">IFERROR(__xludf.DUMMYFUNCTION("GOOGLETRANSLATE(O3619,""en"",""pt"")"),"59")</f>
        <v>59</v>
      </c>
      <c r="J3619" s="1" t="str">
        <f ca="1">IFERROR(__xludf.DUMMYFUNCTION("GOOGLETRANSLATE(Q3619,""en"",""pt"")"),"Congeladas")</f>
        <v>Congeladas</v>
      </c>
      <c r="K3619" s="3">
        <v>44827</v>
      </c>
      <c r="L3619" s="3">
        <v>44886</v>
      </c>
      <c r="M3619" s="1">
        <v>508</v>
      </c>
      <c r="N3619" s="1" t="s">
        <v>11446</v>
      </c>
      <c r="O3619" s="1" t="s">
        <v>16943</v>
      </c>
      <c r="P3619" s="1">
        <v>69</v>
      </c>
      <c r="Q3619" s="1" t="s">
        <v>16944</v>
      </c>
      <c r="R3619">
        <f t="shared" ca="1" si="56"/>
        <v>0</v>
      </c>
      <c r="S3619">
        <f t="shared" ca="1" si="56"/>
        <v>1</v>
      </c>
    </row>
    <row r="3620" spans="1:19" ht="13.2">
      <c r="A3620" s="1" t="s">
        <v>16945</v>
      </c>
      <c r="B3620" s="1">
        <v>29</v>
      </c>
      <c r="C3620" s="1" t="str">
        <f ca="1">IFERROR(__xludf.DUMMYFUNCTION("GOOGLETRANSLATE(D3620,""en"",""pt"")"),"Pequeno")</f>
        <v>Pequeno</v>
      </c>
      <c r="D3620" s="3">
        <v>44632</v>
      </c>
      <c r="E3620" s="1">
        <v>6</v>
      </c>
      <c r="F3620" s="2" t="str">
        <f ca="1">IFERROR(__xludf.DUMMYFUNCTION("GOOGLETRANSLATE(I3620,""en"",""pt"")"),"Coalhada")</f>
        <v>Coalhada</v>
      </c>
      <c r="G3620" s="1" t="s">
        <v>12572</v>
      </c>
      <c r="H3620" s="1" t="s">
        <v>2466</v>
      </c>
      <c r="I3620" s="1" t="str">
        <f ca="1">IFERROR(__xludf.DUMMYFUNCTION("GOOGLETRANSLATE(O3620,""en"",""pt"")"),"6")</f>
        <v>6</v>
      </c>
      <c r="J3620" s="1" t="str">
        <f ca="1">IFERROR(__xludf.DUMMYFUNCTION("GOOGLETRANSLATE(Q3620,""en"",""pt"")"),"Refrigerado")</f>
        <v>Refrigerado</v>
      </c>
      <c r="K3620" s="3">
        <v>44620</v>
      </c>
      <c r="L3620" s="3">
        <v>44626</v>
      </c>
      <c r="M3620" s="1">
        <v>29</v>
      </c>
      <c r="N3620" s="1" t="s">
        <v>6922</v>
      </c>
      <c r="O3620" s="7" t="s">
        <v>16946</v>
      </c>
      <c r="P3620" s="1">
        <v>78</v>
      </c>
      <c r="Q3620" s="1" t="s">
        <v>16947</v>
      </c>
      <c r="R3620">
        <f t="shared" ca="1" si="56"/>
        <v>0</v>
      </c>
      <c r="S3620">
        <f t="shared" ca="1" si="56"/>
        <v>0</v>
      </c>
    </row>
    <row r="3621" spans="1:19" ht="13.2">
      <c r="A3621" s="1" t="s">
        <v>16948</v>
      </c>
      <c r="B3621" s="1">
        <v>70</v>
      </c>
      <c r="C3621" s="1" t="str">
        <f ca="1">IFERROR(__xludf.DUMMYFUNCTION("GOOGLETRANSLATE(D3621,""en"",""pt"")"),"Pequeno")</f>
        <v>Pequeno</v>
      </c>
      <c r="D3621" s="3">
        <v>44270</v>
      </c>
      <c r="E3621" s="1">
        <v>3</v>
      </c>
      <c r="F3621" s="2" t="str">
        <f ca="1">IFERROR(__xludf.DUMMYFUNCTION("GOOGLETRANSLATE(I3621,""en"",""pt"")"),"Queijo")</f>
        <v>Queijo</v>
      </c>
      <c r="G3621" s="1" t="s">
        <v>16949</v>
      </c>
      <c r="H3621" s="1" t="s">
        <v>16950</v>
      </c>
      <c r="I3621" s="1" t="str">
        <f ca="1">IFERROR(__xludf.DUMMYFUNCTION("GOOGLETRANSLATE(O3621,""en"",""pt"")"),"42")</f>
        <v>42</v>
      </c>
      <c r="J3621" s="1" t="str">
        <f ca="1">IFERROR(__xludf.DUMMYFUNCTION("GOOGLETRANSLATE(Q3621,""en"",""pt"")"),"Refrigerado")</f>
        <v>Refrigerado</v>
      </c>
      <c r="K3621" s="3">
        <v>44210</v>
      </c>
      <c r="L3621" s="3">
        <v>44252</v>
      </c>
      <c r="M3621" s="1">
        <v>246</v>
      </c>
      <c r="N3621" s="1" t="s">
        <v>16951</v>
      </c>
      <c r="O3621" s="1" t="s">
        <v>16952</v>
      </c>
      <c r="P3621" s="1">
        <v>21</v>
      </c>
      <c r="Q3621" s="1" t="s">
        <v>16953</v>
      </c>
      <c r="R3621">
        <f t="shared" ca="1" si="56"/>
        <v>0</v>
      </c>
      <c r="S3621">
        <f t="shared" ca="1" si="56"/>
        <v>0</v>
      </c>
    </row>
    <row r="3622" spans="1:19" ht="13.2">
      <c r="A3622" s="1" t="s">
        <v>2132</v>
      </c>
      <c r="B3622" s="1">
        <v>65</v>
      </c>
      <c r="C3622" s="1" t="str">
        <f ca="1">IFERROR(__xludf.DUMMYFUNCTION("GOOGLETRANSLATE(D3622,""en"",""pt"")"),"Grande")</f>
        <v>Grande</v>
      </c>
      <c r="D3622" s="3">
        <v>44784</v>
      </c>
      <c r="E3622" s="1">
        <v>4</v>
      </c>
      <c r="F3622" s="2" t="str">
        <f ca="1">IFERROR(__xludf.DUMMYFUNCTION("GOOGLETRANSLATE(I3622,""en"",""pt"")"),"Iogurte")</f>
        <v>Iogurte</v>
      </c>
      <c r="G3622" s="1" t="s">
        <v>16954</v>
      </c>
      <c r="H3622" s="1" t="s">
        <v>7660</v>
      </c>
      <c r="I3622" s="1" t="str">
        <f ca="1">IFERROR(__xludf.DUMMYFUNCTION("GOOGLETRANSLATE(O3622,""en"",""pt"")"),"26")</f>
        <v>26</v>
      </c>
      <c r="J3622" s="1" t="str">
        <f ca="1">IFERROR(__xludf.DUMMYFUNCTION("GOOGLETRANSLATE(Q3622,""en"",""pt"")"),"Congeladas")</f>
        <v>Congeladas</v>
      </c>
      <c r="K3622" s="3">
        <v>44771</v>
      </c>
      <c r="L3622" s="3">
        <v>44797</v>
      </c>
      <c r="M3622" s="1">
        <v>97</v>
      </c>
      <c r="N3622" s="1" t="s">
        <v>6010</v>
      </c>
      <c r="O3622" s="1" t="s">
        <v>16955</v>
      </c>
      <c r="P3622" s="1">
        <v>435</v>
      </c>
      <c r="Q3622" s="1" t="s">
        <v>16956</v>
      </c>
      <c r="R3622">
        <f t="shared" ca="1" si="56"/>
        <v>1</v>
      </c>
      <c r="S3622">
        <f t="shared" ca="1" si="56"/>
        <v>1</v>
      </c>
    </row>
    <row r="3623" spans="1:19" ht="13.2">
      <c r="A3623" s="1" t="s">
        <v>16957</v>
      </c>
      <c r="B3623" s="1">
        <v>31</v>
      </c>
      <c r="C3623" s="1" t="str">
        <f ca="1">IFERROR(__xludf.DUMMYFUNCTION("GOOGLETRANSLATE(D3623,""en"",""pt"")"),"Grande")</f>
        <v>Grande</v>
      </c>
      <c r="D3623" s="3">
        <v>44740</v>
      </c>
      <c r="E3623" s="1">
        <v>4</v>
      </c>
      <c r="F3623" s="2" t="str">
        <f ca="1">IFERROR(__xludf.DUMMYFUNCTION("GOOGLETRANSLATE(I3623,""en"",""pt"")"),"Iogurte")</f>
        <v>Iogurte</v>
      </c>
      <c r="G3623" s="1" t="s">
        <v>16958</v>
      </c>
      <c r="H3623" s="1" t="s">
        <v>8616</v>
      </c>
      <c r="I3623" s="1" t="str">
        <f ca="1">IFERROR(__xludf.DUMMYFUNCTION("GOOGLETRANSLATE(O3623,""en"",""pt"")"),"25")</f>
        <v>25</v>
      </c>
      <c r="J3623" s="1" t="str">
        <f ca="1">IFERROR(__xludf.DUMMYFUNCTION("GOOGLETRANSLATE(Q3623,""en"",""pt"")"),"Refrigerado")</f>
        <v>Refrigerado</v>
      </c>
      <c r="K3623" s="3">
        <v>44680</v>
      </c>
      <c r="L3623" s="3">
        <v>44705</v>
      </c>
      <c r="M3623" s="1">
        <v>591</v>
      </c>
      <c r="N3623" s="1" t="s">
        <v>10428</v>
      </c>
      <c r="O3623" s="1" t="s">
        <v>16959</v>
      </c>
      <c r="P3623" s="1">
        <v>295</v>
      </c>
      <c r="Q3623" s="1" t="s">
        <v>3874</v>
      </c>
      <c r="R3623">
        <f t="shared" ca="1" si="56"/>
        <v>1</v>
      </c>
      <c r="S3623">
        <f t="shared" ca="1" si="56"/>
        <v>1</v>
      </c>
    </row>
    <row r="3624" spans="1:19" ht="13.2">
      <c r="A3624" s="1" t="s">
        <v>16960</v>
      </c>
      <c r="B3624" s="1">
        <v>85</v>
      </c>
      <c r="C3624" s="1" t="str">
        <f ca="1">IFERROR(__xludf.DUMMYFUNCTION("GOOGLETRANSLATE(D3624,""en"",""pt"")"),"Médio")</f>
        <v>Médio</v>
      </c>
      <c r="D3624" s="3">
        <v>44549</v>
      </c>
      <c r="E3624" s="1">
        <v>4</v>
      </c>
      <c r="F3624" s="2" t="str">
        <f ca="1">IFERROR(__xludf.DUMMYFUNCTION("GOOGLETRANSLATE(I3624,""en"",""pt"")"),"Iogurte")</f>
        <v>Iogurte</v>
      </c>
      <c r="G3624" s="1" t="s">
        <v>16961</v>
      </c>
      <c r="H3624" s="1" t="s">
        <v>16962</v>
      </c>
      <c r="I3624" s="1" t="str">
        <f ca="1">IFERROR(__xludf.DUMMYFUNCTION("GOOGLETRANSLATE(O3624,""en"",""pt"")"),"27")</f>
        <v>27</v>
      </c>
      <c r="J3624" s="1" t="str">
        <f ca="1">IFERROR(__xludf.DUMMYFUNCTION("GOOGLETRANSLATE(Q3624,""en"",""pt"")"),"Congeladas")</f>
        <v>Congeladas</v>
      </c>
      <c r="K3624" s="3">
        <v>44509</v>
      </c>
      <c r="L3624" s="3">
        <v>44536</v>
      </c>
      <c r="M3624" s="1">
        <v>122</v>
      </c>
      <c r="N3624" s="1" t="s">
        <v>16963</v>
      </c>
      <c r="O3624" s="1" t="s">
        <v>16964</v>
      </c>
      <c r="P3624" s="1">
        <v>159</v>
      </c>
      <c r="Q3624" s="1" t="s">
        <v>14212</v>
      </c>
      <c r="R3624">
        <f t="shared" ca="1" si="56"/>
        <v>0</v>
      </c>
      <c r="S3624">
        <f t="shared" ca="1" si="56"/>
        <v>0</v>
      </c>
    </row>
    <row r="3625" spans="1:19" ht="13.2">
      <c r="A3625" s="1" t="s">
        <v>16965</v>
      </c>
      <c r="B3625" s="1">
        <v>48</v>
      </c>
      <c r="C3625" s="1" t="str">
        <f ca="1">IFERROR(__xludf.DUMMYFUNCTION("GOOGLETRANSLATE(D3625,""en"",""pt"")"),"Grande")</f>
        <v>Grande</v>
      </c>
      <c r="D3625" s="3">
        <v>44881</v>
      </c>
      <c r="E3625" s="1">
        <v>6</v>
      </c>
      <c r="F3625" s="2" t="str">
        <f ca="1">IFERROR(__xludf.DUMMYFUNCTION("GOOGLETRANSLATE(I3625,""en"",""pt"")"),"Coalhada")</f>
        <v>Coalhada</v>
      </c>
      <c r="G3625" s="1" t="s">
        <v>16966</v>
      </c>
      <c r="H3625" s="1" t="s">
        <v>6947</v>
      </c>
      <c r="I3625" s="1" t="str">
        <f ca="1">IFERROR(__xludf.DUMMYFUNCTION("GOOGLETRANSLATE(O3625,""en"",""pt"")"),"5")</f>
        <v>5</v>
      </c>
      <c r="J3625" s="1" t="str">
        <f ca="1">IFERROR(__xludf.DUMMYFUNCTION("GOOGLETRANSLATE(Q3625,""en"",""pt"")"),"Refrigerado")</f>
        <v>Refrigerado</v>
      </c>
      <c r="K3625" s="3">
        <v>44829</v>
      </c>
      <c r="L3625" s="3">
        <v>44834</v>
      </c>
      <c r="M3625" s="1">
        <v>96</v>
      </c>
      <c r="N3625" s="1" t="s">
        <v>7458</v>
      </c>
      <c r="O3625" s="1" t="s">
        <v>16967</v>
      </c>
      <c r="P3625" s="1">
        <v>484</v>
      </c>
      <c r="Q3625" s="1" t="s">
        <v>16968</v>
      </c>
      <c r="R3625">
        <f t="shared" ca="1" si="56"/>
        <v>0</v>
      </c>
      <c r="S3625">
        <f t="shared" ca="1" si="56"/>
        <v>1</v>
      </c>
    </row>
    <row r="3626" spans="1:19" ht="13.2">
      <c r="A3626" s="1" t="s">
        <v>16969</v>
      </c>
      <c r="B3626" s="1">
        <v>10</v>
      </c>
      <c r="C3626" s="1" t="str">
        <f ca="1">IFERROR(__xludf.DUMMYFUNCTION("GOOGLETRANSLATE(D3626,""en"",""pt"")"),"Pequeno")</f>
        <v>Pequeno</v>
      </c>
      <c r="D3626" s="3">
        <v>44494</v>
      </c>
      <c r="E3626" s="1">
        <v>5</v>
      </c>
      <c r="F3626" s="2" t="str">
        <f ca="1">IFERROR(__xludf.DUMMYFUNCTION("GOOGLETRANSLATE(I3626,""en"",""pt"")"),"Sorvete")</f>
        <v>Sorvete</v>
      </c>
      <c r="G3626" s="1" t="s">
        <v>10229</v>
      </c>
      <c r="H3626" s="1" t="s">
        <v>5073</v>
      </c>
      <c r="I3626" s="1" t="str">
        <f ca="1">IFERROR(__xludf.DUMMYFUNCTION("GOOGLETRANSLATE(O3626,""en"",""pt"")"),"28")</f>
        <v>28</v>
      </c>
      <c r="J3626" s="1" t="str">
        <f ca="1">IFERROR(__xludf.DUMMYFUNCTION("GOOGLETRANSLATE(Q3626,""en"",""pt"")"),"Congeladas")</f>
        <v>Congeladas</v>
      </c>
      <c r="K3626" s="3">
        <v>44489</v>
      </c>
      <c r="L3626" s="3">
        <v>44517</v>
      </c>
      <c r="M3626" s="1">
        <v>31</v>
      </c>
      <c r="N3626" s="1" t="s">
        <v>7830</v>
      </c>
      <c r="O3626" s="1" t="s">
        <v>16970</v>
      </c>
      <c r="P3626" s="1">
        <v>5</v>
      </c>
      <c r="Q3626" s="1" t="s">
        <v>9376</v>
      </c>
      <c r="R3626">
        <f t="shared" ca="1" si="56"/>
        <v>0</v>
      </c>
      <c r="S3626">
        <f t="shared" ca="1" si="56"/>
        <v>1</v>
      </c>
    </row>
    <row r="3627" spans="1:19" ht="13.2">
      <c r="A3627" s="1" t="s">
        <v>16971</v>
      </c>
      <c r="B3627" s="1">
        <v>98</v>
      </c>
      <c r="C3627" s="1" t="str">
        <f ca="1">IFERROR(__xludf.DUMMYFUNCTION("GOOGLETRANSLATE(D3627,""en"",""pt"")"),"Pequeno")</f>
        <v>Pequeno</v>
      </c>
      <c r="D3627" s="3">
        <v>43796</v>
      </c>
      <c r="E3627" s="1">
        <v>7</v>
      </c>
      <c r="F3627" s="2" t="str">
        <f ca="1">IFERROR(__xludf.DUMMYFUNCTION("GOOGLETRANSLATE(I3627,""en"",""pt"")"),"Lassi")</f>
        <v>Lassi</v>
      </c>
      <c r="G3627" s="1" t="s">
        <v>16972</v>
      </c>
      <c r="H3627" s="1" t="s">
        <v>6045</v>
      </c>
      <c r="I3627" s="1" t="str">
        <f ca="1">IFERROR(__xludf.DUMMYFUNCTION("GOOGLETRANSLATE(O3627,""en"",""pt"")"),"17")</f>
        <v>17</v>
      </c>
      <c r="J3627" s="1" t="str">
        <f ca="1">IFERROR(__xludf.DUMMYFUNCTION("GOOGLETRANSLATE(Q3627,""en"",""pt"")"),"Refrigerado")</f>
        <v>Refrigerado</v>
      </c>
      <c r="K3627" s="3">
        <v>43754</v>
      </c>
      <c r="L3627" s="3">
        <v>43771</v>
      </c>
      <c r="M3627" s="1">
        <v>27</v>
      </c>
      <c r="N3627" s="1" t="s">
        <v>7614</v>
      </c>
      <c r="O3627" s="1" t="s">
        <v>16973</v>
      </c>
      <c r="P3627" s="1">
        <v>299</v>
      </c>
      <c r="Q3627" s="1" t="s">
        <v>14627</v>
      </c>
      <c r="R3627">
        <f t="shared" ca="1" si="56"/>
        <v>1</v>
      </c>
      <c r="S3627">
        <f t="shared" ca="1" si="56"/>
        <v>1</v>
      </c>
    </row>
    <row r="3628" spans="1:19" ht="13.2">
      <c r="A3628" s="1" t="s">
        <v>16974</v>
      </c>
      <c r="B3628" s="1">
        <v>78</v>
      </c>
      <c r="C3628" s="1" t="str">
        <f ca="1">IFERROR(__xludf.DUMMYFUNCTION("GOOGLETRANSLATE(D3628,""en"",""pt"")"),"Grande")</f>
        <v>Grande</v>
      </c>
      <c r="D3628" s="3">
        <v>44090</v>
      </c>
      <c r="E3628" s="1">
        <v>1</v>
      </c>
      <c r="F3628" s="2" t="str">
        <f ca="1">IFERROR(__xludf.DUMMYFUNCTION("GOOGLETRANSLATE(I3628,""en"",""pt"")"),"Leite")</f>
        <v>Leite</v>
      </c>
      <c r="G3628" s="1" t="s">
        <v>683</v>
      </c>
      <c r="H3628" s="1" t="s">
        <v>6429</v>
      </c>
      <c r="I3628" s="1" t="str">
        <f ca="1">IFERROR(__xludf.DUMMYFUNCTION("GOOGLETRANSLATE(O3628,""en"",""pt"")"),"28")</f>
        <v>28</v>
      </c>
      <c r="J3628" s="1" t="str">
        <f ca="1">IFERROR(__xludf.DUMMYFUNCTION("GOOGLETRANSLATE(Q3628,""en"",""pt"")"),"Pacote Tetra")</f>
        <v>Pacote Tetra</v>
      </c>
      <c r="K3628" s="3">
        <v>44049</v>
      </c>
      <c r="L3628" s="3">
        <v>44077</v>
      </c>
      <c r="M3628" s="1">
        <v>53</v>
      </c>
      <c r="N3628" s="1" t="s">
        <v>16975</v>
      </c>
      <c r="O3628" s="1" t="s">
        <v>16976</v>
      </c>
      <c r="P3628" s="1">
        <v>45</v>
      </c>
      <c r="Q3628" s="1" t="s">
        <v>4620</v>
      </c>
      <c r="R3628">
        <f t="shared" ca="1" si="56"/>
        <v>0</v>
      </c>
      <c r="S3628">
        <f t="shared" ca="1" si="56"/>
        <v>1</v>
      </c>
    </row>
    <row r="3629" spans="1:19" ht="13.2">
      <c r="A3629" s="1" t="s">
        <v>16977</v>
      </c>
      <c r="B3629" s="1">
        <v>55</v>
      </c>
      <c r="C3629" s="1" t="str">
        <f ca="1">IFERROR(__xludf.DUMMYFUNCTION("GOOGLETRANSLATE(D3629,""en"",""pt"")"),"Pequeno")</f>
        <v>Pequeno</v>
      </c>
      <c r="D3629" s="3">
        <v>44568</v>
      </c>
      <c r="E3629" s="1">
        <v>2</v>
      </c>
      <c r="F3629" s="2" t="str">
        <f ca="1">IFERROR(__xludf.DUMMYFUNCTION("GOOGLETRANSLATE(I3629,""en"",""pt"")"),"Manteiga")</f>
        <v>Manteiga</v>
      </c>
      <c r="G3629" s="1" t="s">
        <v>16978</v>
      </c>
      <c r="H3629" s="1" t="s">
        <v>3946</v>
      </c>
      <c r="I3629" s="1" t="str">
        <f ca="1">IFERROR(__xludf.DUMMYFUNCTION("GOOGLETRANSLATE(O3629,""en"",""pt"")"),"40")</f>
        <v>40</v>
      </c>
      <c r="J3629" s="1" t="str">
        <f ca="1">IFERROR(__xludf.DUMMYFUNCTION("GOOGLETRANSLATE(Q3629,""en"",""pt"")"),"Refrigerado")</f>
        <v>Refrigerado</v>
      </c>
      <c r="K3629" s="3">
        <v>44527</v>
      </c>
      <c r="L3629" s="3">
        <v>44567</v>
      </c>
      <c r="M3629" s="1">
        <v>236</v>
      </c>
      <c r="N3629" s="1" t="s">
        <v>9796</v>
      </c>
      <c r="O3629" s="1" t="s">
        <v>16979</v>
      </c>
      <c r="P3629" s="1">
        <v>76</v>
      </c>
      <c r="Q3629" s="1" t="s">
        <v>2617</v>
      </c>
      <c r="R3629">
        <f t="shared" ca="1" si="56"/>
        <v>1</v>
      </c>
      <c r="S3629">
        <f t="shared" ca="1" si="56"/>
        <v>0</v>
      </c>
    </row>
    <row r="3630" spans="1:19" ht="13.2">
      <c r="A3630" s="1" t="s">
        <v>11045</v>
      </c>
      <c r="B3630" s="1">
        <v>57</v>
      </c>
      <c r="C3630" s="1" t="str">
        <f ca="1">IFERROR(__xludf.DUMMYFUNCTION("GOOGLETRANSLATE(D3630,""en"",""pt"")"),"Médio")</f>
        <v>Médio</v>
      </c>
      <c r="D3630" s="3">
        <v>44292</v>
      </c>
      <c r="E3630" s="1">
        <v>3</v>
      </c>
      <c r="F3630" s="2" t="str">
        <f ca="1">IFERROR(__xludf.DUMMYFUNCTION("GOOGLETRANSLATE(I3630,""en"",""pt"")"),"Queijo")</f>
        <v>Queijo</v>
      </c>
      <c r="G3630" s="1" t="s">
        <v>16980</v>
      </c>
      <c r="H3630" s="1" t="s">
        <v>16981</v>
      </c>
      <c r="I3630" s="1" t="str">
        <f ca="1">IFERROR(__xludf.DUMMYFUNCTION("GOOGLETRANSLATE(O3630,""en"",""pt"")"),"80")</f>
        <v>80</v>
      </c>
      <c r="J3630" s="1" t="str">
        <f ca="1">IFERROR(__xludf.DUMMYFUNCTION("GOOGLETRANSLATE(Q3630,""en"",""pt"")"),"Congeladas")</f>
        <v>Congeladas</v>
      </c>
      <c r="K3630" s="3">
        <v>44258</v>
      </c>
      <c r="L3630" s="3">
        <v>44338</v>
      </c>
      <c r="M3630" s="1">
        <v>262</v>
      </c>
      <c r="N3630" s="1" t="s">
        <v>534</v>
      </c>
      <c r="O3630" s="1" t="s">
        <v>16982</v>
      </c>
      <c r="P3630" s="1">
        <v>21</v>
      </c>
      <c r="Q3630" s="1" t="s">
        <v>16983</v>
      </c>
      <c r="R3630">
        <f t="shared" ca="1" si="56"/>
        <v>0</v>
      </c>
      <c r="S3630">
        <f t="shared" ca="1" si="56"/>
        <v>0</v>
      </c>
    </row>
    <row r="3631" spans="1:19" ht="13.2">
      <c r="A3631" s="1" t="s">
        <v>16984</v>
      </c>
      <c r="B3631" s="1">
        <v>85</v>
      </c>
      <c r="C3631" s="1" t="str">
        <f ca="1">IFERROR(__xludf.DUMMYFUNCTION("GOOGLETRANSLATE(D3631,""en"",""pt"")"),"Grande")</f>
        <v>Grande</v>
      </c>
      <c r="D3631" s="3">
        <v>43801</v>
      </c>
      <c r="E3631" s="1">
        <v>4</v>
      </c>
      <c r="F3631" s="2" t="str">
        <f ca="1">IFERROR(__xludf.DUMMYFUNCTION("GOOGLETRANSLATE(I3631,""en"",""pt"")"),"Iogurte")</f>
        <v>Iogurte</v>
      </c>
      <c r="G3631" s="1" t="s">
        <v>16985</v>
      </c>
      <c r="H3631" s="1" t="s">
        <v>16260</v>
      </c>
      <c r="I3631" s="1" t="str">
        <f ca="1">IFERROR(__xludf.DUMMYFUNCTION("GOOGLETRANSLATE(O3631,""en"",""pt"")"),"24")</f>
        <v>24</v>
      </c>
      <c r="J3631" s="1" t="str">
        <f ca="1">IFERROR(__xludf.DUMMYFUNCTION("GOOGLETRANSLATE(Q3631,""en"",""pt"")"),"Refrigerado")</f>
        <v>Refrigerado</v>
      </c>
      <c r="K3631" s="3">
        <v>43794</v>
      </c>
      <c r="L3631" s="3">
        <v>43818</v>
      </c>
      <c r="M3631" s="1">
        <v>25</v>
      </c>
      <c r="N3631" s="1" t="s">
        <v>16986</v>
      </c>
      <c r="O3631" s="1" t="s">
        <v>16987</v>
      </c>
      <c r="P3631" s="1">
        <v>354</v>
      </c>
      <c r="Q3631" s="1" t="s">
        <v>16988</v>
      </c>
      <c r="R3631">
        <f t="shared" ca="1" si="56"/>
        <v>1</v>
      </c>
      <c r="S3631">
        <f t="shared" ca="1" si="56"/>
        <v>1</v>
      </c>
    </row>
    <row r="3632" spans="1:19" ht="13.2">
      <c r="A3632" s="1" t="s">
        <v>16989</v>
      </c>
      <c r="B3632" s="1">
        <v>42</v>
      </c>
      <c r="C3632" s="1" t="str">
        <f ca="1">IFERROR(__xludf.DUMMYFUNCTION("GOOGLETRANSLATE(D3632,""en"",""pt"")"),"Médio")</f>
        <v>Médio</v>
      </c>
      <c r="D3632" s="3">
        <v>44387</v>
      </c>
      <c r="E3632" s="1">
        <v>5</v>
      </c>
      <c r="F3632" s="2" t="str">
        <f ca="1">IFERROR(__xludf.DUMMYFUNCTION("GOOGLETRANSLATE(I3632,""en"",""pt"")"),"Sorvete")</f>
        <v>Sorvete</v>
      </c>
      <c r="G3632" s="1" t="s">
        <v>9899</v>
      </c>
      <c r="H3632" s="1" t="s">
        <v>2694</v>
      </c>
      <c r="I3632" s="1" t="str">
        <f ca="1">IFERROR(__xludf.DUMMYFUNCTION("GOOGLETRANSLATE(O3632,""en"",""pt"")"),"23")</f>
        <v>23</v>
      </c>
      <c r="J3632" s="1" t="str">
        <f ca="1">IFERROR(__xludf.DUMMYFUNCTION("GOOGLETRANSLATE(Q3632,""en"",""pt"")"),"Congeladas")</f>
        <v>Congeladas</v>
      </c>
      <c r="K3632" s="3">
        <v>44374</v>
      </c>
      <c r="L3632" s="3">
        <v>44397</v>
      </c>
      <c r="M3632" s="1">
        <v>87</v>
      </c>
      <c r="N3632" s="1" t="s">
        <v>14996</v>
      </c>
      <c r="O3632" s="5">
        <v>955170</v>
      </c>
      <c r="P3632" s="1">
        <v>653</v>
      </c>
      <c r="Q3632" s="1" t="s">
        <v>16990</v>
      </c>
      <c r="R3632">
        <f t="shared" ca="1" si="56"/>
        <v>1</v>
      </c>
      <c r="S3632">
        <f t="shared" ca="1" si="56"/>
        <v>0</v>
      </c>
    </row>
    <row r="3633" spans="1:19" ht="13.2">
      <c r="A3633" s="1" t="s">
        <v>16991</v>
      </c>
      <c r="B3633" s="1">
        <v>62</v>
      </c>
      <c r="C3633" s="1" t="str">
        <f ca="1">IFERROR(__xludf.DUMMYFUNCTION("GOOGLETRANSLATE(D3633,""en"",""pt"")"),"Médio")</f>
        <v>Médio</v>
      </c>
      <c r="D3633" s="3">
        <v>44163</v>
      </c>
      <c r="E3633" s="1">
        <v>10</v>
      </c>
      <c r="F3633" s="2" t="str">
        <f ca="1">IFERROR(__xludf.DUMMYFUNCTION("GOOGLETRANSLATE(I3633,""en"",""pt"")"),"ghee")</f>
        <v>ghee</v>
      </c>
      <c r="G3633" s="1" t="s">
        <v>14162</v>
      </c>
      <c r="H3633" s="1" t="s">
        <v>3658</v>
      </c>
      <c r="I3633" s="1" t="str">
        <f ca="1">IFERROR(__xludf.DUMMYFUNCTION("GOOGLETRANSLATE(O3633,""en"",""pt"")"),"67")</f>
        <v>67</v>
      </c>
      <c r="J3633" s="1" t="str">
        <f ca="1">IFERROR(__xludf.DUMMYFUNCTION("GOOGLETRANSLATE(Q3633,""en"",""pt"")"),"Ambiente")</f>
        <v>Ambiente</v>
      </c>
      <c r="K3633" s="3">
        <v>44118</v>
      </c>
      <c r="L3633" s="3">
        <v>44185</v>
      </c>
      <c r="M3633" s="1">
        <v>81</v>
      </c>
      <c r="N3633" s="1" t="s">
        <v>4387</v>
      </c>
      <c r="O3633" s="1" t="s">
        <v>16992</v>
      </c>
      <c r="P3633" s="1">
        <v>30</v>
      </c>
      <c r="Q3633" s="1" t="s">
        <v>16993</v>
      </c>
      <c r="R3633">
        <f t="shared" ca="1" si="56"/>
        <v>0</v>
      </c>
      <c r="S3633">
        <f t="shared" ca="1" si="56"/>
        <v>0</v>
      </c>
    </row>
    <row r="3634" spans="1:19" ht="13.2">
      <c r="A3634" s="1" t="s">
        <v>16994</v>
      </c>
      <c r="B3634" s="1">
        <v>45</v>
      </c>
      <c r="C3634" s="1" t="str">
        <f ca="1">IFERROR(__xludf.DUMMYFUNCTION("GOOGLETRANSLATE(D3634,""en"",""pt"")"),"Pequeno")</f>
        <v>Pequeno</v>
      </c>
      <c r="D3634" s="3">
        <v>43808</v>
      </c>
      <c r="E3634" s="1">
        <v>7</v>
      </c>
      <c r="F3634" s="2" t="str">
        <f ca="1">IFERROR(__xludf.DUMMYFUNCTION("GOOGLETRANSLATE(I3634,""en"",""pt"")"),"Lassi")</f>
        <v>Lassi</v>
      </c>
      <c r="G3634" s="1" t="s">
        <v>16995</v>
      </c>
      <c r="H3634" s="1" t="s">
        <v>15337</v>
      </c>
      <c r="I3634" s="1" t="str">
        <f ca="1">IFERROR(__xludf.DUMMYFUNCTION("GOOGLETRANSLATE(O3634,""en"",""pt"")"),"18")</f>
        <v>18</v>
      </c>
      <c r="J3634" s="1" t="str">
        <f ca="1">IFERROR(__xludf.DUMMYFUNCTION("GOOGLETRANSLATE(Q3634,""en"",""pt"")"),"Refrigerado")</f>
        <v>Refrigerado</v>
      </c>
      <c r="K3634" s="3">
        <v>43795</v>
      </c>
      <c r="L3634" s="3">
        <v>43813</v>
      </c>
      <c r="M3634" s="1">
        <v>192</v>
      </c>
      <c r="N3634" s="1" t="s">
        <v>16610</v>
      </c>
      <c r="O3634" s="1" t="s">
        <v>16996</v>
      </c>
      <c r="P3634" s="1">
        <v>24</v>
      </c>
      <c r="Q3634" s="1" t="s">
        <v>16997</v>
      </c>
      <c r="R3634">
        <f t="shared" ca="1" si="56"/>
        <v>0</v>
      </c>
      <c r="S3634">
        <f t="shared" ca="1" si="56"/>
        <v>0</v>
      </c>
    </row>
    <row r="3635" spans="1:19" ht="13.2">
      <c r="A3635" s="1" t="s">
        <v>16998</v>
      </c>
      <c r="B3635" s="1">
        <v>53</v>
      </c>
      <c r="C3635" s="1" t="str">
        <f ca="1">IFERROR(__xludf.DUMMYFUNCTION("GOOGLETRANSLATE(D3635,""en"",""pt"")"),"Grande")</f>
        <v>Grande</v>
      </c>
      <c r="D3635" s="3">
        <v>44127</v>
      </c>
      <c r="E3635" s="1">
        <v>2</v>
      </c>
      <c r="F3635" s="2" t="str">
        <f ca="1">IFERROR(__xludf.DUMMYFUNCTION("GOOGLETRANSLATE(I3635,""en"",""pt"")"),"Manteiga")</f>
        <v>Manteiga</v>
      </c>
      <c r="G3635" s="1" t="s">
        <v>16999</v>
      </c>
      <c r="H3635" s="1" t="s">
        <v>2179</v>
      </c>
      <c r="I3635" s="1" t="str">
        <f ca="1">IFERROR(__xludf.DUMMYFUNCTION("GOOGLETRANSLATE(O3635,""en"",""pt"")"),"27")</f>
        <v>27</v>
      </c>
      <c r="J3635" s="1" t="str">
        <f ca="1">IFERROR(__xludf.DUMMYFUNCTION("GOOGLETRANSLATE(Q3635,""en"",""pt"")"),"Congeladas")</f>
        <v>Congeladas</v>
      </c>
      <c r="K3635" s="3">
        <v>44077</v>
      </c>
      <c r="L3635" s="3">
        <v>44104</v>
      </c>
      <c r="M3635" s="1">
        <v>272</v>
      </c>
      <c r="N3635" s="1" t="s">
        <v>11483</v>
      </c>
      <c r="O3635" s="1" t="s">
        <v>17000</v>
      </c>
      <c r="P3635" s="1">
        <v>606</v>
      </c>
      <c r="Q3635" s="1" t="s">
        <v>17001</v>
      </c>
      <c r="R3635">
        <f t="shared" ca="1" si="56"/>
        <v>1</v>
      </c>
      <c r="S3635">
        <f t="shared" ca="1" si="56"/>
        <v>1</v>
      </c>
    </row>
    <row r="3636" spans="1:19" ht="13.2">
      <c r="A3636" s="1" t="s">
        <v>17002</v>
      </c>
      <c r="B3636" s="1">
        <v>52</v>
      </c>
      <c r="C3636" s="1" t="str">
        <f ca="1">IFERROR(__xludf.DUMMYFUNCTION("GOOGLETRANSLATE(D3636,""en"",""pt"")"),"Grande")</f>
        <v>Grande</v>
      </c>
      <c r="D3636" s="3">
        <v>43876</v>
      </c>
      <c r="E3636" s="1">
        <v>2</v>
      </c>
      <c r="F3636" s="2" t="str">
        <f ca="1">IFERROR(__xludf.DUMMYFUNCTION("GOOGLETRANSLATE(I3636,""en"",""pt"")"),"Manteiga")</f>
        <v>Manteiga</v>
      </c>
      <c r="G3636" s="1" t="s">
        <v>17003</v>
      </c>
      <c r="H3636" s="1" t="s">
        <v>17004</v>
      </c>
      <c r="I3636" s="1" t="str">
        <f ca="1">IFERROR(__xludf.DUMMYFUNCTION("GOOGLETRANSLATE(O3636,""en"",""pt"")"),"27")</f>
        <v>27</v>
      </c>
      <c r="J3636" s="1" t="str">
        <f ca="1">IFERROR(__xludf.DUMMYFUNCTION("GOOGLETRANSLATE(Q3636,""en"",""pt"")"),"Refrigerado")</f>
        <v>Refrigerado</v>
      </c>
      <c r="K3636" s="3">
        <v>43842</v>
      </c>
      <c r="L3636" s="3">
        <v>43869</v>
      </c>
      <c r="M3636" s="1">
        <v>591</v>
      </c>
      <c r="N3636" s="1" t="s">
        <v>4160</v>
      </c>
      <c r="O3636" s="1" t="s">
        <v>17005</v>
      </c>
      <c r="P3636" s="1">
        <v>388</v>
      </c>
      <c r="Q3636" s="1" t="s">
        <v>8653</v>
      </c>
      <c r="R3636">
        <f t="shared" ca="1" si="56"/>
        <v>1</v>
      </c>
      <c r="S3636">
        <f t="shared" ca="1" si="56"/>
        <v>1</v>
      </c>
    </row>
    <row r="3637" spans="1:19" ht="13.2">
      <c r="A3637" s="1" t="s">
        <v>17006</v>
      </c>
      <c r="B3637" s="1">
        <v>25</v>
      </c>
      <c r="C3637" s="1" t="str">
        <f ca="1">IFERROR(__xludf.DUMMYFUNCTION("GOOGLETRANSLATE(D3637,""en"",""pt"")"),"Pequeno")</f>
        <v>Pequeno</v>
      </c>
      <c r="D3637" s="3">
        <v>44075</v>
      </c>
      <c r="E3637" s="1">
        <v>1</v>
      </c>
      <c r="F3637" s="2" t="str">
        <f ca="1">IFERROR(__xludf.DUMMYFUNCTION("GOOGLETRANSLATE(I3637,""en"",""pt"")"),"Leite")</f>
        <v>Leite</v>
      </c>
      <c r="G3637" s="1" t="s">
        <v>17007</v>
      </c>
      <c r="H3637" s="1" t="s">
        <v>17008</v>
      </c>
      <c r="I3637" s="1" t="str">
        <f ca="1">IFERROR(__xludf.DUMMYFUNCTION("GOOGLETRANSLATE(O3637,""en"",""pt"")"),"1")</f>
        <v>1</v>
      </c>
      <c r="J3637" s="1" t="str">
        <f ca="1">IFERROR(__xludf.DUMMYFUNCTION("GOOGLETRANSLATE(Q3637,""en"",""pt"")"),"Pacote de polietileno")</f>
        <v>Pacote de polietileno</v>
      </c>
      <c r="K3637" s="3">
        <v>44026</v>
      </c>
      <c r="L3637" s="3">
        <v>44027</v>
      </c>
      <c r="M3637" s="1">
        <v>518</v>
      </c>
      <c r="N3637" s="1" t="s">
        <v>4123</v>
      </c>
      <c r="O3637" s="1" t="s">
        <v>17009</v>
      </c>
      <c r="P3637" s="1">
        <v>160</v>
      </c>
      <c r="Q3637" s="1" t="s">
        <v>2451</v>
      </c>
      <c r="R3637">
        <f t="shared" ca="1" si="56"/>
        <v>1</v>
      </c>
      <c r="S3637">
        <f t="shared" ca="1" si="56"/>
        <v>0</v>
      </c>
    </row>
    <row r="3638" spans="1:19" ht="13.2">
      <c r="A3638" s="1" t="s">
        <v>17011</v>
      </c>
      <c r="B3638" s="1">
        <v>46</v>
      </c>
      <c r="C3638" s="1" t="str">
        <f ca="1">IFERROR(__xludf.DUMMYFUNCTION("GOOGLETRANSLATE(D3638,""en"",""pt"")"),"Médio")</f>
        <v>Médio</v>
      </c>
      <c r="D3638" s="3">
        <v>43559</v>
      </c>
      <c r="E3638" s="1">
        <v>7</v>
      </c>
      <c r="F3638" s="2" t="str">
        <f ca="1">IFERROR(__xludf.DUMMYFUNCTION("GOOGLETRANSLATE(I3638,""en"",""pt"")"),"Lassi")</f>
        <v>Lassi</v>
      </c>
      <c r="G3638" s="1" t="s">
        <v>17012</v>
      </c>
      <c r="H3638" s="1" t="s">
        <v>6973</v>
      </c>
      <c r="I3638" s="1" t="str">
        <f ca="1">IFERROR(__xludf.DUMMYFUNCTION("GOOGLETRANSLATE(O3638,""en"",""pt"")"),"14")</f>
        <v>14</v>
      </c>
      <c r="J3638" s="1" t="str">
        <f ca="1">IFERROR(__xludf.DUMMYFUNCTION("GOOGLETRANSLATE(Q3638,""en"",""pt"")"),"Refrigerado")</f>
        <v>Refrigerado</v>
      </c>
      <c r="K3638" s="3">
        <v>43558</v>
      </c>
      <c r="L3638" s="3">
        <v>43572</v>
      </c>
      <c r="M3638" s="1">
        <v>181</v>
      </c>
      <c r="N3638" s="1" t="s">
        <v>1817</v>
      </c>
      <c r="O3638" s="1" t="s">
        <v>17013</v>
      </c>
      <c r="P3638" s="1">
        <v>184</v>
      </c>
      <c r="Q3638" s="1" t="s">
        <v>17014</v>
      </c>
      <c r="R3638">
        <f t="shared" ca="1" si="56"/>
        <v>1</v>
      </c>
      <c r="S3638">
        <f t="shared" ca="1" si="56"/>
        <v>1</v>
      </c>
    </row>
    <row r="3639" spans="1:19" ht="13.2">
      <c r="A3639" s="1" t="s">
        <v>17015</v>
      </c>
      <c r="B3639" s="1">
        <v>100</v>
      </c>
      <c r="C3639" s="1" t="str">
        <f ca="1">IFERROR(__xludf.DUMMYFUNCTION("GOOGLETRANSLATE(D3639,""en"",""pt"")"),"Médio")</f>
        <v>Médio</v>
      </c>
      <c r="D3639" s="3">
        <v>44850</v>
      </c>
      <c r="E3639" s="1">
        <v>8</v>
      </c>
      <c r="F3639" s="2" t="str">
        <f ca="1">IFERROR(__xludf.DUMMYFUNCTION("GOOGLETRANSLATE(I3639,""en"",""pt"")"),"Soro de leite coalhado")</f>
        <v>Soro de leite coalhado</v>
      </c>
      <c r="G3639" s="1" t="s">
        <v>17016</v>
      </c>
      <c r="H3639" s="1" t="s">
        <v>6769</v>
      </c>
      <c r="I3639" s="1" t="str">
        <f ca="1">IFERROR(__xludf.DUMMYFUNCTION("GOOGLETRANSLATE(O3639,""en"",""pt"")"),"12")</f>
        <v>12</v>
      </c>
      <c r="J3639" s="1" t="str">
        <f ca="1">IFERROR(__xludf.DUMMYFUNCTION("GOOGLETRANSLATE(Q3639,""en"",""pt"")"),"Refrigerado")</f>
        <v>Refrigerado</v>
      </c>
      <c r="K3639" s="3">
        <v>44844</v>
      </c>
      <c r="L3639" s="3">
        <v>44856</v>
      </c>
      <c r="M3639" s="1">
        <v>291</v>
      </c>
      <c r="N3639" s="1" t="s">
        <v>11019</v>
      </c>
      <c r="O3639" s="1" t="s">
        <v>17017</v>
      </c>
      <c r="P3639" s="1">
        <v>308</v>
      </c>
      <c r="Q3639" s="1" t="s">
        <v>17018</v>
      </c>
      <c r="R3639">
        <f t="shared" ca="1" si="56"/>
        <v>1</v>
      </c>
      <c r="S3639">
        <f t="shared" ca="1" si="56"/>
        <v>1</v>
      </c>
    </row>
    <row r="3640" spans="1:19" ht="13.2">
      <c r="A3640" s="1" t="s">
        <v>17019</v>
      </c>
      <c r="B3640" s="1">
        <v>96</v>
      </c>
      <c r="C3640" s="1" t="str">
        <f ca="1">IFERROR(__xludf.DUMMYFUNCTION("GOOGLETRANSLATE(D3640,""en"",""pt"")"),"Médio")</f>
        <v>Médio</v>
      </c>
      <c r="D3640" s="3">
        <v>44914</v>
      </c>
      <c r="E3640" s="1">
        <v>5</v>
      </c>
      <c r="F3640" s="2" t="str">
        <f ca="1">IFERROR(__xludf.DUMMYFUNCTION("GOOGLETRANSLATE(I3640,""en"",""pt"")"),"Sorvete")</f>
        <v>Sorvete</v>
      </c>
      <c r="G3640" s="1" t="s">
        <v>17020</v>
      </c>
      <c r="H3640" s="1" t="s">
        <v>9921</v>
      </c>
      <c r="I3640" s="1" t="str">
        <f ca="1">IFERROR(__xludf.DUMMYFUNCTION("GOOGLETRANSLATE(O3640,""en"",""pt"")"),"23")</f>
        <v>23</v>
      </c>
      <c r="J3640" s="1" t="str">
        <f ca="1">IFERROR(__xludf.DUMMYFUNCTION("GOOGLETRANSLATE(Q3640,""en"",""pt"")"),"Congeladas")</f>
        <v>Congeladas</v>
      </c>
      <c r="K3640" s="3">
        <v>44893</v>
      </c>
      <c r="L3640" s="3">
        <v>44916</v>
      </c>
      <c r="M3640" s="1">
        <v>61</v>
      </c>
      <c r="N3640" s="1" t="s">
        <v>11060</v>
      </c>
      <c r="O3640" s="5">
        <v>212755</v>
      </c>
      <c r="P3640" s="1">
        <v>186</v>
      </c>
      <c r="Q3640" s="1" t="s">
        <v>17021</v>
      </c>
      <c r="R3640">
        <f t="shared" ca="1" si="56"/>
        <v>0</v>
      </c>
      <c r="S3640">
        <f t="shared" ca="1" si="56"/>
        <v>1</v>
      </c>
    </row>
    <row r="3641" spans="1:19" ht="13.2">
      <c r="A3641" s="1" t="s">
        <v>17022</v>
      </c>
      <c r="B3641" s="1">
        <v>55</v>
      </c>
      <c r="C3641" s="1" t="str">
        <f ca="1">IFERROR(__xludf.DUMMYFUNCTION("GOOGLETRANSLATE(D3641,""en"",""pt"")"),"Grande")</f>
        <v>Grande</v>
      </c>
      <c r="D3641" s="3">
        <v>44451</v>
      </c>
      <c r="E3641" s="1">
        <v>5</v>
      </c>
      <c r="F3641" s="2" t="str">
        <f ca="1">IFERROR(__xludf.DUMMYFUNCTION("GOOGLETRANSLATE(I3641,""en"",""pt"")"),"Sorvete")</f>
        <v>Sorvete</v>
      </c>
      <c r="G3641" s="1" t="s">
        <v>17023</v>
      </c>
      <c r="H3641" s="1" t="s">
        <v>6295</v>
      </c>
      <c r="I3641" s="1" t="str">
        <f ca="1">IFERROR(__xludf.DUMMYFUNCTION("GOOGLETRANSLATE(O3641,""en"",""pt"")"),"28")</f>
        <v>28</v>
      </c>
      <c r="J3641" s="1" t="str">
        <f ca="1">IFERROR(__xludf.DUMMYFUNCTION("GOOGLETRANSLATE(Q3641,""en"",""pt"")"),"Congeladas")</f>
        <v>Congeladas</v>
      </c>
      <c r="K3641" s="3">
        <v>44434</v>
      </c>
      <c r="L3641" s="3">
        <v>44462</v>
      </c>
      <c r="M3641" s="1">
        <v>493</v>
      </c>
      <c r="N3641" s="1" t="s">
        <v>6973</v>
      </c>
      <c r="O3641" s="1" t="s">
        <v>17024</v>
      </c>
      <c r="P3641" s="1">
        <v>253</v>
      </c>
      <c r="Q3641" s="1" t="s">
        <v>17025</v>
      </c>
      <c r="R3641">
        <f t="shared" ca="1" si="56"/>
        <v>1</v>
      </c>
      <c r="S3641">
        <f t="shared" ca="1" si="56"/>
        <v>1</v>
      </c>
    </row>
    <row r="3642" spans="1:19" ht="13.2">
      <c r="A3642" s="1" t="s">
        <v>17026</v>
      </c>
      <c r="B3642" s="1">
        <v>88</v>
      </c>
      <c r="C3642" s="1" t="str">
        <f ca="1">IFERROR(__xludf.DUMMYFUNCTION("GOOGLETRANSLATE(D3642,""en"",""pt"")"),"Pequeno")</f>
        <v>Pequeno</v>
      </c>
      <c r="D3642" s="3">
        <v>44896</v>
      </c>
      <c r="E3642" s="1">
        <v>9</v>
      </c>
      <c r="F3642" s="2" t="str">
        <f ca="1">IFERROR(__xludf.DUMMYFUNCTION("GOOGLETRANSLATE(I3642,""en"",""pt"")"),"Painel")</f>
        <v>Painel</v>
      </c>
      <c r="G3642" s="1" t="s">
        <v>17027</v>
      </c>
      <c r="H3642" s="1" t="s">
        <v>7155</v>
      </c>
      <c r="I3642" s="1" t="str">
        <f ca="1">IFERROR(__xludf.DUMMYFUNCTION("GOOGLETRANSLATE(O3642,""en"",""pt"")"),"8")</f>
        <v>8</v>
      </c>
      <c r="J3642" s="1" t="str">
        <f ca="1">IFERROR(__xludf.DUMMYFUNCTION("GOOGLETRANSLATE(Q3642,""en"",""pt"")"),"Refrigerado")</f>
        <v>Refrigerado</v>
      </c>
      <c r="K3642" s="3">
        <v>44845</v>
      </c>
      <c r="L3642" s="3">
        <v>44853</v>
      </c>
      <c r="M3642" s="1">
        <v>47</v>
      </c>
      <c r="N3642" s="1" t="s">
        <v>7804</v>
      </c>
      <c r="O3642" s="1" t="s">
        <v>17028</v>
      </c>
      <c r="P3642" s="1">
        <v>93</v>
      </c>
      <c r="Q3642" s="1" t="s">
        <v>17029</v>
      </c>
      <c r="R3642">
        <f t="shared" ca="1" si="56"/>
        <v>1</v>
      </c>
      <c r="S3642">
        <f t="shared" ca="1" si="56"/>
        <v>0</v>
      </c>
    </row>
    <row r="3643" spans="1:19" ht="13.2">
      <c r="A3643" s="1" t="s">
        <v>17030</v>
      </c>
      <c r="B3643" s="1">
        <v>27</v>
      </c>
      <c r="C3643" s="1" t="str">
        <f ca="1">IFERROR(__xludf.DUMMYFUNCTION("GOOGLETRANSLATE(D3643,""en"",""pt"")"),"Médio")</f>
        <v>Médio</v>
      </c>
      <c r="D3643" s="3">
        <v>44793</v>
      </c>
      <c r="E3643" s="1">
        <v>1</v>
      </c>
      <c r="F3643" s="2" t="str">
        <f ca="1">IFERROR(__xludf.DUMMYFUNCTION("GOOGLETRANSLATE(I3643,""en"",""pt"")"),"Leite")</f>
        <v>Leite</v>
      </c>
      <c r="G3643" s="1" t="s">
        <v>17031</v>
      </c>
      <c r="H3643" s="1" t="s">
        <v>7822</v>
      </c>
      <c r="I3643" s="1" t="str">
        <f ca="1">IFERROR(__xludf.DUMMYFUNCTION("GOOGLETRANSLATE(O3643,""en"",""pt"")"),"2")</f>
        <v>2</v>
      </c>
      <c r="J3643" s="1" t="str">
        <f ca="1">IFERROR(__xludf.DUMMYFUNCTION("GOOGLETRANSLATE(Q3643,""en"",""pt"")"),"Pacote de polietileno")</f>
        <v>Pacote de polietileno</v>
      </c>
      <c r="K3643" s="3">
        <v>44770</v>
      </c>
      <c r="L3643" s="3">
        <v>44772</v>
      </c>
      <c r="M3643" s="1">
        <v>575</v>
      </c>
      <c r="N3643" s="1" t="s">
        <v>17032</v>
      </c>
      <c r="O3643" s="1" t="s">
        <v>16811</v>
      </c>
      <c r="P3643" s="1">
        <v>247</v>
      </c>
      <c r="Q3643" s="1" t="s">
        <v>15705</v>
      </c>
      <c r="R3643">
        <f t="shared" ca="1" si="56"/>
        <v>1</v>
      </c>
      <c r="S3643">
        <f t="shared" ca="1" si="56"/>
        <v>1</v>
      </c>
    </row>
    <row r="3644" spans="1:19" ht="13.2">
      <c r="A3644" s="1" t="s">
        <v>6204</v>
      </c>
      <c r="B3644" s="1">
        <v>27</v>
      </c>
      <c r="C3644" s="1" t="str">
        <f ca="1">IFERROR(__xludf.DUMMYFUNCTION("GOOGLETRANSLATE(D3644,""en"",""pt"")"),"Grande")</f>
        <v>Grande</v>
      </c>
      <c r="D3644" s="3">
        <v>43499</v>
      </c>
      <c r="E3644" s="1">
        <v>1</v>
      </c>
      <c r="F3644" s="2" t="str">
        <f ca="1">IFERROR(__xludf.DUMMYFUNCTION("GOOGLETRANSLATE(I3644,""en"",""pt"")"),"Leite")</f>
        <v>Leite</v>
      </c>
      <c r="G3644" s="1" t="s">
        <v>17033</v>
      </c>
      <c r="H3644" s="1" t="s">
        <v>40</v>
      </c>
      <c r="I3644" s="1" t="str">
        <f ca="1">IFERROR(__xludf.DUMMYFUNCTION("GOOGLETRANSLATE(O3644,""en"",""pt"")"),"21")</f>
        <v>21</v>
      </c>
      <c r="J3644" s="1" t="str">
        <f ca="1">IFERROR(__xludf.DUMMYFUNCTION("GOOGLETRANSLATE(Q3644,""en"",""pt"")"),"Pacote Tetra")</f>
        <v>Pacote Tetra</v>
      </c>
      <c r="K3644" s="3">
        <v>43488</v>
      </c>
      <c r="L3644" s="3">
        <v>43509</v>
      </c>
      <c r="M3644" s="1">
        <v>409</v>
      </c>
      <c r="N3644" s="1" t="s">
        <v>8391</v>
      </c>
      <c r="O3644" s="1" t="s">
        <v>17034</v>
      </c>
      <c r="P3644" s="1">
        <v>50</v>
      </c>
      <c r="Q3644" s="1" t="s">
        <v>16589</v>
      </c>
      <c r="R3644">
        <f t="shared" ca="1" si="56"/>
        <v>0</v>
      </c>
      <c r="S3644">
        <f t="shared" ca="1" si="56"/>
        <v>1</v>
      </c>
    </row>
    <row r="3645" spans="1:19" ht="13.2">
      <c r="A3645" s="1" t="s">
        <v>17035</v>
      </c>
      <c r="B3645" s="1">
        <v>53</v>
      </c>
      <c r="C3645" s="1" t="str">
        <f ca="1">IFERROR(__xludf.DUMMYFUNCTION("GOOGLETRANSLATE(D3645,""en"",""pt"")"),"Grande")</f>
        <v>Grande</v>
      </c>
      <c r="D3645" s="3">
        <v>44534</v>
      </c>
      <c r="E3645" s="1">
        <v>2</v>
      </c>
      <c r="F3645" s="2" t="str">
        <f ca="1">IFERROR(__xludf.DUMMYFUNCTION("GOOGLETRANSLATE(I3645,""en"",""pt"")"),"Manteiga")</f>
        <v>Manteiga</v>
      </c>
      <c r="G3645" s="1" t="s">
        <v>17036</v>
      </c>
      <c r="H3645" s="1" t="s">
        <v>17037</v>
      </c>
      <c r="I3645" s="1" t="str">
        <f ca="1">IFERROR(__xludf.DUMMYFUNCTION("GOOGLETRANSLATE(O3645,""en"",""pt"")"),"25")</f>
        <v>25</v>
      </c>
      <c r="J3645" s="1" t="str">
        <f ca="1">IFERROR(__xludf.DUMMYFUNCTION("GOOGLETRANSLATE(Q3645,""en"",""pt"")"),"Refrigerado")</f>
        <v>Refrigerado</v>
      </c>
      <c r="K3645" s="3">
        <v>44498</v>
      </c>
      <c r="L3645" s="3">
        <v>44523</v>
      </c>
      <c r="M3645" s="1">
        <v>318</v>
      </c>
      <c r="N3645" s="1" t="s">
        <v>4523</v>
      </c>
      <c r="O3645" s="1" t="s">
        <v>17038</v>
      </c>
      <c r="P3645" s="1">
        <v>251</v>
      </c>
      <c r="Q3645" s="1" t="s">
        <v>17040</v>
      </c>
      <c r="R3645">
        <f t="shared" ca="1" si="56"/>
        <v>1</v>
      </c>
      <c r="S3645">
        <f t="shared" ca="1" si="56"/>
        <v>1</v>
      </c>
    </row>
    <row r="3646" spans="1:19" ht="13.2">
      <c r="A3646" s="1" t="s">
        <v>17041</v>
      </c>
      <c r="B3646" s="1">
        <v>74</v>
      </c>
      <c r="C3646" s="1" t="str">
        <f ca="1">IFERROR(__xludf.DUMMYFUNCTION("GOOGLETRANSLATE(D3646,""en"",""pt"")"),"Pequeno")</f>
        <v>Pequeno</v>
      </c>
      <c r="D3646" s="3">
        <v>44428</v>
      </c>
      <c r="E3646" s="1">
        <v>5</v>
      </c>
      <c r="F3646" s="2" t="str">
        <f ca="1">IFERROR(__xludf.DUMMYFUNCTION("GOOGLETRANSLATE(I3646,""en"",""pt"")"),"Sorvete")</f>
        <v>Sorvete</v>
      </c>
      <c r="G3646" s="1" t="s">
        <v>17042</v>
      </c>
      <c r="H3646" s="1" t="s">
        <v>7691</v>
      </c>
      <c r="I3646" s="1" t="str">
        <f ca="1">IFERROR(__xludf.DUMMYFUNCTION("GOOGLETRANSLATE(O3646,""en"",""pt"")"),"21")</f>
        <v>21</v>
      </c>
      <c r="J3646" s="1" t="str">
        <f ca="1">IFERROR(__xludf.DUMMYFUNCTION("GOOGLETRANSLATE(Q3646,""en"",""pt"")"),"Congeladas")</f>
        <v>Congeladas</v>
      </c>
      <c r="K3646" s="3">
        <v>44390</v>
      </c>
      <c r="L3646" s="3">
        <v>44411</v>
      </c>
      <c r="M3646" s="1">
        <v>547</v>
      </c>
      <c r="N3646" s="1" t="s">
        <v>1348</v>
      </c>
      <c r="O3646" s="1" t="s">
        <v>17043</v>
      </c>
      <c r="P3646" s="1">
        <v>240</v>
      </c>
      <c r="Q3646" s="1" t="s">
        <v>1461</v>
      </c>
      <c r="R3646">
        <f t="shared" ca="1" si="56"/>
        <v>0</v>
      </c>
      <c r="S3646">
        <f t="shared" ca="1" si="56"/>
        <v>0</v>
      </c>
    </row>
    <row r="3647" spans="1:19" ht="13.2">
      <c r="A3647" s="1" t="s">
        <v>17044</v>
      </c>
      <c r="B3647" s="1">
        <v>63</v>
      </c>
      <c r="C3647" s="1" t="str">
        <f ca="1">IFERROR(__xludf.DUMMYFUNCTION("GOOGLETRANSLATE(D3647,""en"",""pt"")"),"Pequeno")</f>
        <v>Pequeno</v>
      </c>
      <c r="D3647" s="3">
        <v>44790</v>
      </c>
      <c r="E3647" s="1">
        <v>4</v>
      </c>
      <c r="F3647" s="2" t="str">
        <f ca="1">IFERROR(__xludf.DUMMYFUNCTION("GOOGLETRANSLATE(I3647,""en"",""pt"")"),"Iogurte")</f>
        <v>Iogurte</v>
      </c>
      <c r="G3647" s="1" t="s">
        <v>17045</v>
      </c>
      <c r="H3647" s="1" t="s">
        <v>7965</v>
      </c>
      <c r="I3647" s="1" t="str">
        <f ca="1">IFERROR(__xludf.DUMMYFUNCTION("GOOGLETRANSLATE(O3647,""en"",""pt"")"),"30")</f>
        <v>30</v>
      </c>
      <c r="J3647" s="1" t="str">
        <f ca="1">IFERROR(__xludf.DUMMYFUNCTION("GOOGLETRANSLATE(Q3647,""en"",""pt"")"),"Refrigerado")</f>
        <v>Refrigerado</v>
      </c>
      <c r="K3647" s="3">
        <v>44732</v>
      </c>
      <c r="L3647" s="3">
        <v>44762</v>
      </c>
      <c r="M3647" s="1">
        <v>45</v>
      </c>
      <c r="N3647" s="1" t="s">
        <v>1368</v>
      </c>
      <c r="O3647" s="5">
        <v>509394</v>
      </c>
      <c r="P3647" s="1">
        <v>415</v>
      </c>
      <c r="Q3647" s="1" t="s">
        <v>17046</v>
      </c>
      <c r="R3647">
        <f t="shared" ca="1" si="56"/>
        <v>0</v>
      </c>
      <c r="S3647">
        <f t="shared" ca="1" si="56"/>
        <v>1</v>
      </c>
    </row>
    <row r="3648" spans="1:19" ht="13.2">
      <c r="A3648" s="1" t="s">
        <v>17047</v>
      </c>
      <c r="B3648" s="1">
        <v>76</v>
      </c>
      <c r="C3648" s="1" t="str">
        <f ca="1">IFERROR(__xludf.DUMMYFUNCTION("GOOGLETRANSLATE(D3648,""en"",""pt"")"),"Médio")</f>
        <v>Médio</v>
      </c>
      <c r="D3648" s="3">
        <v>43620</v>
      </c>
      <c r="E3648" s="1">
        <v>8</v>
      </c>
      <c r="F3648" s="2" t="str">
        <f ca="1">IFERROR(__xludf.DUMMYFUNCTION("GOOGLETRANSLATE(I3648,""en"",""pt"")"),"Soro de leite coalhado")</f>
        <v>Soro de leite coalhado</v>
      </c>
      <c r="G3648" s="1" t="s">
        <v>1327</v>
      </c>
      <c r="H3648" s="6">
        <v>45461</v>
      </c>
      <c r="I3648" s="1" t="str">
        <f ca="1">IFERROR(__xludf.DUMMYFUNCTION("GOOGLETRANSLATE(O3648,""en"",""pt"")"),"12")</f>
        <v>12</v>
      </c>
      <c r="J3648" s="1" t="str">
        <f ca="1">IFERROR(__xludf.DUMMYFUNCTION("GOOGLETRANSLATE(Q3648,""en"",""pt"")"),"Refrigerado")</f>
        <v>Refrigerado</v>
      </c>
      <c r="K3648" s="3">
        <v>43563</v>
      </c>
      <c r="L3648" s="3">
        <v>43575</v>
      </c>
      <c r="M3648" s="1">
        <v>3</v>
      </c>
      <c r="N3648" s="1" t="s">
        <v>4005</v>
      </c>
      <c r="O3648" s="1" t="s">
        <v>4702</v>
      </c>
      <c r="P3648" s="1">
        <v>85</v>
      </c>
      <c r="Q3648" s="1" t="s">
        <v>16681</v>
      </c>
      <c r="R3648">
        <f t="shared" ca="1" si="56"/>
        <v>1</v>
      </c>
      <c r="S3648">
        <f t="shared" ca="1" si="56"/>
        <v>0</v>
      </c>
    </row>
    <row r="3649" spans="1:19" ht="13.2">
      <c r="A3649" s="1" t="s">
        <v>17048</v>
      </c>
      <c r="B3649" s="1">
        <v>61</v>
      </c>
      <c r="C3649" s="1" t="str">
        <f ca="1">IFERROR(__xludf.DUMMYFUNCTION("GOOGLETRANSLATE(D3649,""en"",""pt"")"),"Pequeno")</f>
        <v>Pequeno</v>
      </c>
      <c r="D3649" s="3">
        <v>44564</v>
      </c>
      <c r="E3649" s="1">
        <v>6</v>
      </c>
      <c r="F3649" s="2" t="str">
        <f ca="1">IFERROR(__xludf.DUMMYFUNCTION("GOOGLETRANSLATE(I3649,""en"",""pt"")"),"Coalhada")</f>
        <v>Coalhada</v>
      </c>
      <c r="G3649" s="1" t="s">
        <v>17049</v>
      </c>
      <c r="H3649" s="1" t="s">
        <v>10127</v>
      </c>
      <c r="I3649" s="1" t="str">
        <f ca="1">IFERROR(__xludf.DUMMYFUNCTION("GOOGLETRANSLATE(O3649,""en"",""pt"")"),"5")</f>
        <v>5</v>
      </c>
      <c r="J3649" s="1" t="str">
        <f ca="1">IFERROR(__xludf.DUMMYFUNCTION("GOOGLETRANSLATE(Q3649,""en"",""pt"")"),"Refrigerado")</f>
        <v>Refrigerado</v>
      </c>
      <c r="K3649" s="3">
        <v>44529</v>
      </c>
      <c r="L3649" s="3">
        <v>44534</v>
      </c>
      <c r="M3649" s="1">
        <v>501</v>
      </c>
      <c r="N3649" s="1" t="s">
        <v>11537</v>
      </c>
      <c r="O3649" s="1" t="s">
        <v>17050</v>
      </c>
      <c r="P3649" s="1">
        <v>393</v>
      </c>
      <c r="Q3649" s="1" t="s">
        <v>17051</v>
      </c>
      <c r="R3649">
        <f t="shared" ca="1" si="56"/>
        <v>0</v>
      </c>
      <c r="S3649">
        <f t="shared" ca="1" si="56"/>
        <v>1</v>
      </c>
    </row>
    <row r="3650" spans="1:19" ht="13.2">
      <c r="A3650" s="1" t="s">
        <v>17052</v>
      </c>
      <c r="B3650" s="1">
        <v>12</v>
      </c>
      <c r="C3650" s="1" t="str">
        <f ca="1">IFERROR(__xludf.DUMMYFUNCTION("GOOGLETRANSLATE(D3650,""en"",""pt"")"),"Pequeno")</f>
        <v>Pequeno</v>
      </c>
      <c r="D3650" s="3">
        <v>44923</v>
      </c>
      <c r="E3650" s="1">
        <v>2</v>
      </c>
      <c r="F3650" s="2" t="str">
        <f ca="1">IFERROR(__xludf.DUMMYFUNCTION("GOOGLETRANSLATE(I3650,""en"",""pt"")"),"Manteiga")</f>
        <v>Manteiga</v>
      </c>
      <c r="G3650" s="1" t="s">
        <v>17053</v>
      </c>
      <c r="H3650" s="1" t="s">
        <v>13319</v>
      </c>
      <c r="I3650" s="1" t="str">
        <f ca="1">IFERROR(__xludf.DUMMYFUNCTION("GOOGLETRANSLATE(O3650,""en"",""pt"")"),"31")</f>
        <v>31</v>
      </c>
      <c r="J3650" s="1" t="str">
        <f ca="1">IFERROR(__xludf.DUMMYFUNCTION("GOOGLETRANSLATE(Q3650,""en"",""pt"")"),"Refrigerado")</f>
        <v>Refrigerado</v>
      </c>
      <c r="K3650" s="3">
        <v>44892</v>
      </c>
      <c r="L3650" s="3">
        <v>44923</v>
      </c>
      <c r="M3650" s="1">
        <v>197</v>
      </c>
      <c r="N3650" s="1" t="s">
        <v>631</v>
      </c>
      <c r="O3650" s="1" t="s">
        <v>17054</v>
      </c>
      <c r="P3650" s="1">
        <v>45</v>
      </c>
      <c r="Q3650" s="1" t="s">
        <v>5777</v>
      </c>
      <c r="R3650">
        <f t="shared" ca="1" si="56"/>
        <v>0</v>
      </c>
      <c r="S3650">
        <f t="shared" ca="1" si="56"/>
        <v>1</v>
      </c>
    </row>
    <row r="3651" spans="1:19" ht="13.2">
      <c r="A3651" s="1" t="s">
        <v>17055</v>
      </c>
      <c r="B3651" s="1">
        <v>55</v>
      </c>
      <c r="C3651" s="1" t="str">
        <f ca="1">IFERROR(__xludf.DUMMYFUNCTION("GOOGLETRANSLATE(D3651,""en"",""pt"")"),"Grande")</f>
        <v>Grande</v>
      </c>
      <c r="D3651" s="3">
        <v>44188</v>
      </c>
      <c r="E3651" s="1">
        <v>9</v>
      </c>
      <c r="F3651" s="2" t="str">
        <f ca="1">IFERROR(__xludf.DUMMYFUNCTION("GOOGLETRANSLATE(I3651,""en"",""pt"")"),"Painel")</f>
        <v>Painel</v>
      </c>
      <c r="G3651" s="1" t="s">
        <v>17056</v>
      </c>
      <c r="H3651" s="1" t="s">
        <v>17057</v>
      </c>
      <c r="I3651" s="1" t="str">
        <f ca="1">IFERROR(__xludf.DUMMYFUNCTION("GOOGLETRANSLATE(O3651,""en"",""pt"")"),"11")</f>
        <v>11</v>
      </c>
      <c r="J3651" s="1" t="str">
        <f ca="1">IFERROR(__xludf.DUMMYFUNCTION("GOOGLETRANSLATE(Q3651,""en"",""pt"")"),"Refrigerado")</f>
        <v>Refrigerado</v>
      </c>
      <c r="K3651" s="3">
        <v>44156</v>
      </c>
      <c r="L3651" s="3">
        <v>44167</v>
      </c>
      <c r="M3651" s="1">
        <v>535</v>
      </c>
      <c r="N3651" s="1" t="s">
        <v>12250</v>
      </c>
      <c r="O3651" s="1" t="s">
        <v>17058</v>
      </c>
      <c r="P3651" s="1">
        <v>10</v>
      </c>
      <c r="Q3651" s="1" t="s">
        <v>17059</v>
      </c>
      <c r="R3651">
        <f t="shared" ref="R3651:S3714" ca="1" si="57">RANDBETWEEN(0,1)</f>
        <v>1</v>
      </c>
      <c r="S3651">
        <f t="shared" ca="1" si="57"/>
        <v>1</v>
      </c>
    </row>
    <row r="3652" spans="1:19" ht="13.2">
      <c r="A3652" s="1" t="s">
        <v>4584</v>
      </c>
      <c r="B3652" s="1">
        <v>42</v>
      </c>
      <c r="C3652" s="1" t="str">
        <f ca="1">IFERROR(__xludf.DUMMYFUNCTION("GOOGLETRANSLATE(D3652,""en"",""pt"")"),"Grande")</f>
        <v>Grande</v>
      </c>
      <c r="D3652" s="3">
        <v>43709</v>
      </c>
      <c r="E3652" s="1">
        <v>6</v>
      </c>
      <c r="F3652" s="2" t="str">
        <f ca="1">IFERROR(__xludf.DUMMYFUNCTION("GOOGLETRANSLATE(I3652,""en"",""pt"")"),"Coalhada")</f>
        <v>Coalhada</v>
      </c>
      <c r="G3652" s="1" t="s">
        <v>17060</v>
      </c>
      <c r="H3652" s="6">
        <v>45455</v>
      </c>
      <c r="I3652" s="1" t="str">
        <f ca="1">IFERROR(__xludf.DUMMYFUNCTION("GOOGLETRANSLATE(O3652,""en"",""pt"")"),"5")</f>
        <v>5</v>
      </c>
      <c r="J3652" s="1" t="str">
        <f ca="1">IFERROR(__xludf.DUMMYFUNCTION("GOOGLETRANSLATE(Q3652,""en"",""pt"")"),"Refrigerado")</f>
        <v>Refrigerado</v>
      </c>
      <c r="K3652" s="3">
        <v>43703</v>
      </c>
      <c r="L3652" s="3">
        <v>43708</v>
      </c>
      <c r="M3652" s="1">
        <v>185</v>
      </c>
      <c r="N3652" s="1" t="s">
        <v>7190</v>
      </c>
      <c r="O3652" s="5">
        <v>81663</v>
      </c>
      <c r="P3652" s="1">
        <v>28</v>
      </c>
      <c r="Q3652" s="1" t="s">
        <v>12019</v>
      </c>
      <c r="R3652">
        <f t="shared" ca="1" si="57"/>
        <v>0</v>
      </c>
      <c r="S3652">
        <f t="shared" ca="1" si="57"/>
        <v>1</v>
      </c>
    </row>
    <row r="3653" spans="1:19" ht="13.2">
      <c r="A3653" s="1" t="s">
        <v>17061</v>
      </c>
      <c r="B3653" s="1">
        <v>48</v>
      </c>
      <c r="C3653" s="1" t="str">
        <f ca="1">IFERROR(__xludf.DUMMYFUNCTION("GOOGLETRANSLATE(D3653,""en"",""pt"")"),"Grande")</f>
        <v>Grande</v>
      </c>
      <c r="D3653" s="3">
        <v>43636</v>
      </c>
      <c r="E3653" s="1">
        <v>9</v>
      </c>
      <c r="F3653" s="2" t="str">
        <f ca="1">IFERROR(__xludf.DUMMYFUNCTION("GOOGLETRANSLATE(I3653,""en"",""pt"")"),"Painel")</f>
        <v>Painel</v>
      </c>
      <c r="G3653" s="6">
        <v>45345</v>
      </c>
      <c r="H3653" s="1" t="s">
        <v>6300</v>
      </c>
      <c r="I3653" s="1" t="str">
        <f ca="1">IFERROR(__xludf.DUMMYFUNCTION("GOOGLETRANSLATE(O3653,""en"",""pt"")"),"7")</f>
        <v>7</v>
      </c>
      <c r="J3653" s="1" t="str">
        <f ca="1">IFERROR(__xludf.DUMMYFUNCTION("GOOGLETRANSLATE(Q3653,""en"",""pt"")"),"Refrigerado")</f>
        <v>Refrigerado</v>
      </c>
      <c r="K3653" s="3">
        <v>43581</v>
      </c>
      <c r="L3653" s="3">
        <v>43588</v>
      </c>
      <c r="M3653" s="1">
        <v>14</v>
      </c>
      <c r="N3653" s="1" t="s">
        <v>15002</v>
      </c>
      <c r="O3653" s="1" t="s">
        <v>17062</v>
      </c>
      <c r="P3653" s="1">
        <v>9</v>
      </c>
      <c r="Q3653" s="1" t="s">
        <v>17063</v>
      </c>
      <c r="R3653">
        <f t="shared" ca="1" si="57"/>
        <v>1</v>
      </c>
      <c r="S3653">
        <f t="shared" ca="1" si="57"/>
        <v>1</v>
      </c>
    </row>
    <row r="3654" spans="1:19" ht="13.2">
      <c r="A3654" s="1" t="s">
        <v>17064</v>
      </c>
      <c r="B3654" s="1">
        <v>13</v>
      </c>
      <c r="C3654" s="1" t="str">
        <f ca="1">IFERROR(__xludf.DUMMYFUNCTION("GOOGLETRANSLATE(D3654,""en"",""pt"")"),"Pequeno")</f>
        <v>Pequeno</v>
      </c>
      <c r="D3654" s="3">
        <v>44051</v>
      </c>
      <c r="E3654" s="1">
        <v>2</v>
      </c>
      <c r="F3654" s="2" t="str">
        <f ca="1">IFERROR(__xludf.DUMMYFUNCTION("GOOGLETRANSLATE(I3654,""en"",""pt"")"),"Manteiga")</f>
        <v>Manteiga</v>
      </c>
      <c r="G3654" s="1" t="s">
        <v>17065</v>
      </c>
      <c r="H3654" s="1" t="s">
        <v>7496</v>
      </c>
      <c r="I3654" s="1" t="str">
        <f ca="1">IFERROR(__xludf.DUMMYFUNCTION("GOOGLETRANSLATE(O3654,""en"",""pt"")"),"26")</f>
        <v>26</v>
      </c>
      <c r="J3654" s="1" t="str">
        <f ca="1">IFERROR(__xludf.DUMMYFUNCTION("GOOGLETRANSLATE(Q3654,""en"",""pt"")"),"Refrigerado")</f>
        <v>Refrigerado</v>
      </c>
      <c r="K3654" s="3">
        <v>44003</v>
      </c>
      <c r="L3654" s="3">
        <v>44029</v>
      </c>
      <c r="M3654" s="1">
        <v>513</v>
      </c>
      <c r="N3654" s="1" t="s">
        <v>1265</v>
      </c>
      <c r="O3654" s="1" t="s">
        <v>17066</v>
      </c>
      <c r="P3654" s="1">
        <v>88</v>
      </c>
      <c r="Q3654" s="1" t="s">
        <v>13425</v>
      </c>
      <c r="R3654">
        <f t="shared" ca="1" si="57"/>
        <v>0</v>
      </c>
      <c r="S3654">
        <f t="shared" ca="1" si="57"/>
        <v>0</v>
      </c>
    </row>
    <row r="3655" spans="1:19" ht="13.2">
      <c r="A3655" s="1" t="s">
        <v>17067</v>
      </c>
      <c r="B3655" s="1">
        <v>89</v>
      </c>
      <c r="C3655" s="1" t="str">
        <f ca="1">IFERROR(__xludf.DUMMYFUNCTION("GOOGLETRANSLATE(D3655,""en"",""pt"")"),"Grande")</f>
        <v>Grande</v>
      </c>
      <c r="D3655" s="3">
        <v>43622</v>
      </c>
      <c r="E3655" s="1">
        <v>6</v>
      </c>
      <c r="F3655" s="2" t="str">
        <f ca="1">IFERROR(__xludf.DUMMYFUNCTION("GOOGLETRANSLATE(I3655,""en"",""pt"")"),"Coalhada")</f>
        <v>Coalhada</v>
      </c>
      <c r="G3655" s="1" t="s">
        <v>17068</v>
      </c>
      <c r="H3655" s="4">
        <v>45640</v>
      </c>
      <c r="I3655" s="1" t="str">
        <f ca="1">IFERROR(__xludf.DUMMYFUNCTION("GOOGLETRANSLATE(O3655,""en"",""pt"")"),"6")</f>
        <v>6</v>
      </c>
      <c r="J3655" s="1" t="str">
        <f ca="1">IFERROR(__xludf.DUMMYFUNCTION("GOOGLETRANSLATE(Q3655,""en"",""pt"")"),"Refrigerado")</f>
        <v>Refrigerado</v>
      </c>
      <c r="K3655" s="3">
        <v>43590</v>
      </c>
      <c r="L3655" s="3">
        <v>43596</v>
      </c>
      <c r="M3655" s="1">
        <v>356</v>
      </c>
      <c r="N3655" s="1" t="s">
        <v>1357</v>
      </c>
      <c r="O3655" s="1" t="s">
        <v>17069</v>
      </c>
      <c r="P3655" s="1">
        <v>369</v>
      </c>
      <c r="Q3655" s="1" t="s">
        <v>742</v>
      </c>
      <c r="R3655">
        <f t="shared" ca="1" si="57"/>
        <v>1</v>
      </c>
      <c r="S3655">
        <f t="shared" ca="1" si="57"/>
        <v>0</v>
      </c>
    </row>
    <row r="3656" spans="1:19" ht="13.2">
      <c r="A3656" s="1" t="s">
        <v>1562</v>
      </c>
      <c r="B3656" s="1">
        <v>44</v>
      </c>
      <c r="C3656" s="1" t="str">
        <f ca="1">IFERROR(__xludf.DUMMYFUNCTION("GOOGLETRANSLATE(D3656,""en"",""pt"")"),"Médio")</f>
        <v>Médio</v>
      </c>
      <c r="D3656" s="3">
        <v>44314</v>
      </c>
      <c r="E3656" s="1">
        <v>4</v>
      </c>
      <c r="F3656" s="2" t="str">
        <f ca="1">IFERROR(__xludf.DUMMYFUNCTION("GOOGLETRANSLATE(I3656,""en"",""pt"")"),"Iogurte")</f>
        <v>Iogurte</v>
      </c>
      <c r="G3656" s="1" t="s">
        <v>17070</v>
      </c>
      <c r="H3656" s="1" t="s">
        <v>1550</v>
      </c>
      <c r="I3656" s="1" t="str">
        <f ca="1">IFERROR(__xludf.DUMMYFUNCTION("GOOGLETRANSLATE(O3656,""en"",""pt"")"),"23")</f>
        <v>23</v>
      </c>
      <c r="J3656" s="1" t="str">
        <f ca="1">IFERROR(__xludf.DUMMYFUNCTION("GOOGLETRANSLATE(Q3656,""en"",""pt"")"),"Refrigerado")</f>
        <v>Refrigerado</v>
      </c>
      <c r="K3656" s="3">
        <v>44306</v>
      </c>
      <c r="L3656" s="3">
        <v>44329</v>
      </c>
      <c r="M3656" s="1">
        <v>279</v>
      </c>
      <c r="N3656" s="1" t="s">
        <v>8844</v>
      </c>
      <c r="O3656" s="1" t="s">
        <v>17071</v>
      </c>
      <c r="P3656" s="1">
        <v>63</v>
      </c>
      <c r="Q3656" s="1" t="s">
        <v>17072</v>
      </c>
      <c r="R3656">
        <f t="shared" ca="1" si="57"/>
        <v>0</v>
      </c>
      <c r="S3656">
        <f t="shared" ca="1" si="57"/>
        <v>1</v>
      </c>
    </row>
    <row r="3657" spans="1:19" ht="13.2">
      <c r="A3657" s="1" t="s">
        <v>17073</v>
      </c>
      <c r="B3657" s="1">
        <v>67</v>
      </c>
      <c r="C3657" s="1" t="str">
        <f ca="1">IFERROR(__xludf.DUMMYFUNCTION("GOOGLETRANSLATE(D3657,""en"",""pt"")"),"Pequeno")</f>
        <v>Pequeno</v>
      </c>
      <c r="D3657" s="3">
        <v>43996</v>
      </c>
      <c r="E3657" s="1">
        <v>8</v>
      </c>
      <c r="F3657" s="2" t="str">
        <f ca="1">IFERROR(__xludf.DUMMYFUNCTION("GOOGLETRANSLATE(I3657,""en"",""pt"")"),"Soro de leite coalhado")</f>
        <v>Soro de leite coalhado</v>
      </c>
      <c r="G3657" s="1" t="s">
        <v>17074</v>
      </c>
      <c r="H3657" s="1" t="s">
        <v>3140</v>
      </c>
      <c r="I3657" s="1" t="str">
        <f ca="1">IFERROR(__xludf.DUMMYFUNCTION("GOOGLETRANSLATE(O3657,""en"",""pt"")"),"10")</f>
        <v>10</v>
      </c>
      <c r="J3657" s="1" t="str">
        <f ca="1">IFERROR(__xludf.DUMMYFUNCTION("GOOGLETRANSLATE(Q3657,""en"",""pt"")"),"Refrigerado")</f>
        <v>Refrigerado</v>
      </c>
      <c r="K3657" s="3">
        <v>43947</v>
      </c>
      <c r="L3657" s="3">
        <v>43957</v>
      </c>
      <c r="M3657" s="1">
        <v>135</v>
      </c>
      <c r="N3657" s="1" t="s">
        <v>7528</v>
      </c>
      <c r="O3657" s="1" t="s">
        <v>17075</v>
      </c>
      <c r="P3657" s="1">
        <v>37</v>
      </c>
      <c r="Q3657" s="1" t="s">
        <v>17076</v>
      </c>
      <c r="R3657">
        <f t="shared" ca="1" si="57"/>
        <v>1</v>
      </c>
      <c r="S3657">
        <f t="shared" ca="1" si="57"/>
        <v>0</v>
      </c>
    </row>
    <row r="3658" spans="1:19" ht="13.2">
      <c r="A3658" s="1" t="s">
        <v>17077</v>
      </c>
      <c r="B3658" s="1">
        <v>39</v>
      </c>
      <c r="C3658" s="1" t="str">
        <f ca="1">IFERROR(__xludf.DUMMYFUNCTION("GOOGLETRANSLATE(D3658,""en"",""pt"")"),"Grande")</f>
        <v>Grande</v>
      </c>
      <c r="D3658" s="3">
        <v>43601</v>
      </c>
      <c r="E3658" s="1">
        <v>5</v>
      </c>
      <c r="F3658" s="2" t="str">
        <f ca="1">IFERROR(__xludf.DUMMYFUNCTION("GOOGLETRANSLATE(I3658,""en"",""pt"")"),"Sorvete")</f>
        <v>Sorvete</v>
      </c>
      <c r="G3658" s="1" t="s">
        <v>17078</v>
      </c>
      <c r="H3658" s="1" t="s">
        <v>1426</v>
      </c>
      <c r="I3658" s="1" t="str">
        <f ca="1">IFERROR(__xludf.DUMMYFUNCTION("GOOGLETRANSLATE(O3658,""en"",""pt"")"),"25")</f>
        <v>25</v>
      </c>
      <c r="J3658" s="1" t="str">
        <f ca="1">IFERROR(__xludf.DUMMYFUNCTION("GOOGLETRANSLATE(Q3658,""en"",""pt"")"),"Congeladas")</f>
        <v>Congeladas</v>
      </c>
      <c r="K3658" s="3">
        <v>43567</v>
      </c>
      <c r="L3658" s="3">
        <v>43592</v>
      </c>
      <c r="M3658" s="1">
        <v>20</v>
      </c>
      <c r="N3658" s="1" t="s">
        <v>17079</v>
      </c>
      <c r="O3658" s="5" t="s">
        <v>17080</v>
      </c>
      <c r="P3658" s="1">
        <v>181</v>
      </c>
      <c r="Q3658" s="1" t="s">
        <v>17081</v>
      </c>
      <c r="R3658">
        <f t="shared" ca="1" si="57"/>
        <v>0</v>
      </c>
      <c r="S3658">
        <f t="shared" ca="1" si="57"/>
        <v>0</v>
      </c>
    </row>
    <row r="3659" spans="1:19" ht="13.2">
      <c r="A3659" s="1" t="s">
        <v>17082</v>
      </c>
      <c r="B3659" s="1">
        <v>62</v>
      </c>
      <c r="C3659" s="1" t="str">
        <f ca="1">IFERROR(__xludf.DUMMYFUNCTION("GOOGLETRANSLATE(D3659,""en"",""pt"")"),"Médio")</f>
        <v>Médio</v>
      </c>
      <c r="D3659" s="3">
        <v>44370</v>
      </c>
      <c r="E3659" s="1">
        <v>10</v>
      </c>
      <c r="F3659" s="2" t="str">
        <f ca="1">IFERROR(__xludf.DUMMYFUNCTION("GOOGLETRANSLATE(I3659,""en"",""pt"")"),"ghee")</f>
        <v>ghee</v>
      </c>
      <c r="G3659" s="1" t="s">
        <v>17083</v>
      </c>
      <c r="H3659" s="1" t="s">
        <v>11350</v>
      </c>
      <c r="I3659" s="1" t="str">
        <f ca="1">IFERROR(__xludf.DUMMYFUNCTION("GOOGLETRANSLATE(O3659,""en"",""pt"")"),"149")</f>
        <v>149</v>
      </c>
      <c r="J3659" s="1" t="str">
        <f ca="1">IFERROR(__xludf.DUMMYFUNCTION("GOOGLETRANSLATE(Q3659,""en"",""pt"")"),"Ambiente")</f>
        <v>Ambiente</v>
      </c>
      <c r="K3659" s="3">
        <v>44316</v>
      </c>
      <c r="L3659" s="3">
        <v>44465</v>
      </c>
      <c r="M3659" s="1">
        <v>264</v>
      </c>
      <c r="N3659" s="1" t="s">
        <v>1711</v>
      </c>
      <c r="O3659" s="1" t="s">
        <v>17084</v>
      </c>
      <c r="P3659" s="1">
        <v>77</v>
      </c>
      <c r="Q3659" s="1" t="s">
        <v>11665</v>
      </c>
      <c r="R3659">
        <f t="shared" ca="1" si="57"/>
        <v>0</v>
      </c>
      <c r="S3659">
        <f t="shared" ca="1" si="57"/>
        <v>1</v>
      </c>
    </row>
    <row r="3660" spans="1:19" ht="13.2">
      <c r="A3660" s="1" t="s">
        <v>17085</v>
      </c>
      <c r="B3660" s="1">
        <v>19</v>
      </c>
      <c r="C3660" s="1" t="str">
        <f ca="1">IFERROR(__xludf.DUMMYFUNCTION("GOOGLETRANSLATE(D3660,""en"",""pt"")"),"Grande")</f>
        <v>Grande</v>
      </c>
      <c r="D3660" s="3">
        <v>44557</v>
      </c>
      <c r="E3660" s="1">
        <v>6</v>
      </c>
      <c r="F3660" s="2" t="str">
        <f ca="1">IFERROR(__xludf.DUMMYFUNCTION("GOOGLETRANSLATE(I3660,""en"",""pt"")"),"Coalhada")</f>
        <v>Coalhada</v>
      </c>
      <c r="G3660" s="1" t="s">
        <v>17086</v>
      </c>
      <c r="H3660" s="1" t="s">
        <v>11537</v>
      </c>
      <c r="I3660" s="1" t="str">
        <f ca="1">IFERROR(__xludf.DUMMYFUNCTION("GOOGLETRANSLATE(O3660,""en"",""pt"")"),"5")</f>
        <v>5</v>
      </c>
      <c r="J3660" s="1" t="str">
        <f ca="1">IFERROR(__xludf.DUMMYFUNCTION("GOOGLETRANSLATE(Q3660,""en"",""pt"")"),"Refrigerado")</f>
        <v>Refrigerado</v>
      </c>
      <c r="K3660" s="3">
        <v>44513</v>
      </c>
      <c r="L3660" s="3">
        <v>44518</v>
      </c>
      <c r="M3660" s="1">
        <v>210</v>
      </c>
      <c r="N3660" s="1" t="s">
        <v>4625</v>
      </c>
      <c r="O3660" s="1" t="s">
        <v>17087</v>
      </c>
      <c r="P3660" s="1">
        <v>103</v>
      </c>
      <c r="Q3660" s="1" t="s">
        <v>10547</v>
      </c>
      <c r="R3660">
        <f t="shared" ca="1" si="57"/>
        <v>1</v>
      </c>
      <c r="S3660">
        <f t="shared" ca="1" si="57"/>
        <v>1</v>
      </c>
    </row>
    <row r="3661" spans="1:19" ht="13.2">
      <c r="A3661" s="1" t="s">
        <v>17088</v>
      </c>
      <c r="B3661" s="1">
        <v>18</v>
      </c>
      <c r="C3661" s="1" t="str">
        <f ca="1">IFERROR(__xludf.DUMMYFUNCTION("GOOGLETRANSLATE(D3661,""en"",""pt"")"),"Grande")</f>
        <v>Grande</v>
      </c>
      <c r="D3661" s="3">
        <v>44658</v>
      </c>
      <c r="E3661" s="1">
        <v>4</v>
      </c>
      <c r="F3661" s="2" t="str">
        <f ca="1">IFERROR(__xludf.DUMMYFUNCTION("GOOGLETRANSLATE(I3661,""en"",""pt"")"),"Iogurte")</f>
        <v>Iogurte</v>
      </c>
      <c r="G3661" s="1" t="s">
        <v>17089</v>
      </c>
      <c r="H3661" s="1" t="s">
        <v>1761</v>
      </c>
      <c r="I3661" s="1" t="str">
        <f ca="1">IFERROR(__xludf.DUMMYFUNCTION("GOOGLETRANSLATE(O3661,""en"",""pt"")"),"25")</f>
        <v>25</v>
      </c>
      <c r="J3661" s="1" t="str">
        <f ca="1">IFERROR(__xludf.DUMMYFUNCTION("GOOGLETRANSLATE(Q3661,""en"",""pt"")"),"Refrigerado")</f>
        <v>Refrigerado</v>
      </c>
      <c r="K3661" s="3">
        <v>44602</v>
      </c>
      <c r="L3661" s="3">
        <v>44627</v>
      </c>
      <c r="M3661" s="1">
        <v>478</v>
      </c>
      <c r="N3661" s="1" t="s">
        <v>17090</v>
      </c>
      <c r="O3661" s="1" t="s">
        <v>17091</v>
      </c>
      <c r="P3661" s="1">
        <v>398</v>
      </c>
      <c r="Q3661" s="1" t="s">
        <v>17092</v>
      </c>
      <c r="R3661">
        <f t="shared" ca="1" si="57"/>
        <v>1</v>
      </c>
      <c r="S3661">
        <f t="shared" ca="1" si="57"/>
        <v>0</v>
      </c>
    </row>
    <row r="3662" spans="1:19" ht="13.2">
      <c r="A3662" s="1" t="s">
        <v>17093</v>
      </c>
      <c r="B3662" s="1">
        <v>74</v>
      </c>
      <c r="C3662" s="1" t="str">
        <f ca="1">IFERROR(__xludf.DUMMYFUNCTION("GOOGLETRANSLATE(D3662,""en"",""pt"")"),"Médio")</f>
        <v>Médio</v>
      </c>
      <c r="D3662" s="3">
        <v>43608</v>
      </c>
      <c r="E3662" s="1">
        <v>9</v>
      </c>
      <c r="F3662" s="2" t="str">
        <f ca="1">IFERROR(__xludf.DUMMYFUNCTION("GOOGLETRANSLATE(I3662,""en"",""pt"")"),"Painel")</f>
        <v>Painel</v>
      </c>
      <c r="G3662" s="1" t="s">
        <v>17094</v>
      </c>
      <c r="H3662" s="1" t="s">
        <v>6124</v>
      </c>
      <c r="I3662" s="1" t="str">
        <f ca="1">IFERROR(__xludf.DUMMYFUNCTION("GOOGLETRANSLATE(O3662,""en"",""pt"")"),"13")</f>
        <v>13</v>
      </c>
      <c r="J3662" s="1" t="str">
        <f ca="1">IFERROR(__xludf.DUMMYFUNCTION("GOOGLETRANSLATE(Q3662,""en"",""pt"")"),"Refrigerado")</f>
        <v>Refrigerado</v>
      </c>
      <c r="K3662" s="3">
        <v>43553</v>
      </c>
      <c r="L3662" s="3">
        <v>43566</v>
      </c>
      <c r="M3662" s="1">
        <v>40</v>
      </c>
      <c r="N3662" s="1" t="s">
        <v>1451</v>
      </c>
      <c r="O3662" s="5" t="s">
        <v>17095</v>
      </c>
      <c r="P3662" s="1">
        <v>920</v>
      </c>
      <c r="Q3662" s="1" t="s">
        <v>17097</v>
      </c>
      <c r="R3662">
        <f t="shared" ca="1" si="57"/>
        <v>0</v>
      </c>
      <c r="S3662">
        <f t="shared" ca="1" si="57"/>
        <v>0</v>
      </c>
    </row>
    <row r="3663" spans="1:19" ht="13.2">
      <c r="A3663" s="1" t="s">
        <v>17098</v>
      </c>
      <c r="B3663" s="1">
        <v>53</v>
      </c>
      <c r="C3663" s="1" t="str">
        <f ca="1">IFERROR(__xludf.DUMMYFUNCTION("GOOGLETRANSLATE(D3663,""en"",""pt"")"),"Grande")</f>
        <v>Grande</v>
      </c>
      <c r="D3663" s="3">
        <v>44391</v>
      </c>
      <c r="E3663" s="1">
        <v>10</v>
      </c>
      <c r="F3663" s="2" t="str">
        <f ca="1">IFERROR(__xludf.DUMMYFUNCTION("GOOGLETRANSLATE(I3663,""en"",""pt"")"),"ghee")</f>
        <v>ghee</v>
      </c>
      <c r="G3663" s="1" t="s">
        <v>17099</v>
      </c>
      <c r="H3663" s="1" t="s">
        <v>167</v>
      </c>
      <c r="I3663" s="1" t="str">
        <f ca="1">IFERROR(__xludf.DUMMYFUNCTION("GOOGLETRANSLATE(O3663,""en"",""pt"")"),"148")</f>
        <v>148</v>
      </c>
      <c r="J3663" s="1" t="str">
        <f ca="1">IFERROR(__xludf.DUMMYFUNCTION("GOOGLETRANSLATE(Q3663,""en"",""pt"")"),"Ambiente")</f>
        <v>Ambiente</v>
      </c>
      <c r="K3663" s="3">
        <v>44383</v>
      </c>
      <c r="L3663" s="3">
        <v>44531</v>
      </c>
      <c r="M3663" s="1">
        <v>416</v>
      </c>
      <c r="N3663" s="1" t="s">
        <v>2804</v>
      </c>
      <c r="O3663" s="1" t="s">
        <v>17100</v>
      </c>
      <c r="P3663" s="1">
        <v>577</v>
      </c>
      <c r="Q3663" s="1" t="s">
        <v>14099</v>
      </c>
      <c r="R3663">
        <f t="shared" ca="1" si="57"/>
        <v>0</v>
      </c>
      <c r="S3663">
        <f t="shared" ca="1" si="57"/>
        <v>0</v>
      </c>
    </row>
    <row r="3664" spans="1:19" ht="13.2">
      <c r="A3664" s="1" t="s">
        <v>17101</v>
      </c>
      <c r="B3664" s="1">
        <v>89</v>
      </c>
      <c r="C3664" s="1" t="str">
        <f ca="1">IFERROR(__xludf.DUMMYFUNCTION("GOOGLETRANSLATE(D3664,""en"",""pt"")"),"Grande")</f>
        <v>Grande</v>
      </c>
      <c r="D3664" s="3">
        <v>43889</v>
      </c>
      <c r="E3664" s="1">
        <v>1</v>
      </c>
      <c r="F3664" s="2" t="str">
        <f ca="1">IFERROR(__xludf.DUMMYFUNCTION("GOOGLETRANSLATE(I3664,""en"",""pt"")"),"Leite")</f>
        <v>Leite</v>
      </c>
      <c r="G3664" s="1" t="s">
        <v>17102</v>
      </c>
      <c r="H3664" s="1" t="s">
        <v>11257</v>
      </c>
      <c r="I3664" s="1" t="str">
        <f ca="1">IFERROR(__xludf.DUMMYFUNCTION("GOOGLETRANSLATE(O3664,""en"",""pt"")"),"25")</f>
        <v>25</v>
      </c>
      <c r="J3664" s="1" t="str">
        <f ca="1">IFERROR(__xludf.DUMMYFUNCTION("GOOGLETRANSLATE(Q3664,""en"",""pt"")"),"Pacote Tetra")</f>
        <v>Pacote Tetra</v>
      </c>
      <c r="K3664" s="3">
        <v>43845</v>
      </c>
      <c r="L3664" s="3">
        <v>43870</v>
      </c>
      <c r="M3664" s="1">
        <v>137</v>
      </c>
      <c r="N3664" s="1" t="s">
        <v>2263</v>
      </c>
      <c r="O3664" s="1" t="s">
        <v>17103</v>
      </c>
      <c r="P3664" s="1">
        <v>218</v>
      </c>
      <c r="Q3664" s="1" t="s">
        <v>3969</v>
      </c>
      <c r="R3664">
        <f t="shared" ca="1" si="57"/>
        <v>1</v>
      </c>
      <c r="S3664">
        <f t="shared" ca="1" si="57"/>
        <v>0</v>
      </c>
    </row>
    <row r="3665" spans="1:19" ht="13.2">
      <c r="A3665" s="1" t="s">
        <v>17104</v>
      </c>
      <c r="B3665" s="1">
        <v>69</v>
      </c>
      <c r="C3665" s="1" t="str">
        <f ca="1">IFERROR(__xludf.DUMMYFUNCTION("GOOGLETRANSLATE(D3665,""en"",""pt"")"),"Médio")</f>
        <v>Médio</v>
      </c>
      <c r="D3665" s="3">
        <v>43873</v>
      </c>
      <c r="E3665" s="1">
        <v>6</v>
      </c>
      <c r="F3665" s="2" t="str">
        <f ca="1">IFERROR(__xludf.DUMMYFUNCTION("GOOGLETRANSLATE(I3665,""en"",""pt"")"),"Coalhada")</f>
        <v>Coalhada</v>
      </c>
      <c r="G3665" s="1" t="s">
        <v>6172</v>
      </c>
      <c r="H3665" s="1" t="s">
        <v>1091</v>
      </c>
      <c r="I3665" s="1" t="str">
        <f ca="1">IFERROR(__xludf.DUMMYFUNCTION("GOOGLETRANSLATE(O3665,""en"",""pt"")"),"6")</f>
        <v>6</v>
      </c>
      <c r="J3665" s="1" t="str">
        <f ca="1">IFERROR(__xludf.DUMMYFUNCTION("GOOGLETRANSLATE(Q3665,""en"",""pt"")"),"Refrigerado")</f>
        <v>Refrigerado</v>
      </c>
      <c r="K3665" s="3">
        <v>43835</v>
      </c>
      <c r="L3665" s="3">
        <v>43841</v>
      </c>
      <c r="M3665" s="1">
        <v>66</v>
      </c>
      <c r="N3665" s="1" t="s">
        <v>1840</v>
      </c>
      <c r="O3665" s="1" t="s">
        <v>17105</v>
      </c>
      <c r="P3665" s="1">
        <v>15</v>
      </c>
      <c r="Q3665" s="1" t="s">
        <v>524</v>
      </c>
      <c r="R3665">
        <f t="shared" ca="1" si="57"/>
        <v>0</v>
      </c>
      <c r="S3665">
        <f t="shared" ca="1" si="57"/>
        <v>1</v>
      </c>
    </row>
    <row r="3666" spans="1:19" ht="13.2">
      <c r="A3666" s="1" t="s">
        <v>17106</v>
      </c>
      <c r="B3666" s="1">
        <v>31</v>
      </c>
      <c r="C3666" s="1" t="str">
        <f ca="1">IFERROR(__xludf.DUMMYFUNCTION("GOOGLETRANSLATE(D3666,""en"",""pt"")"),"Médio")</f>
        <v>Médio</v>
      </c>
      <c r="D3666" s="3">
        <v>44378</v>
      </c>
      <c r="E3666" s="1">
        <v>1</v>
      </c>
      <c r="F3666" s="2" t="str">
        <f ca="1">IFERROR(__xludf.DUMMYFUNCTION("GOOGLETRANSLATE(I3666,""en"",""pt"")"),"Leite")</f>
        <v>Leite</v>
      </c>
      <c r="G3666" s="1" t="s">
        <v>17107</v>
      </c>
      <c r="H3666" s="4">
        <v>45410</v>
      </c>
      <c r="I3666" s="1" t="str">
        <f ca="1">IFERROR(__xludf.DUMMYFUNCTION("GOOGLETRANSLATE(O3666,""en"",""pt"")"),"1")</f>
        <v>1</v>
      </c>
      <c r="J3666" s="1" t="str">
        <f ca="1">IFERROR(__xludf.DUMMYFUNCTION("GOOGLETRANSLATE(Q3666,""en"",""pt"")"),"Pacote de polietileno")</f>
        <v>Pacote de polietileno</v>
      </c>
      <c r="K3666" s="3">
        <v>44328</v>
      </c>
      <c r="L3666" s="3">
        <v>44329</v>
      </c>
      <c r="M3666" s="1">
        <v>26</v>
      </c>
      <c r="N3666" s="6">
        <v>45498</v>
      </c>
      <c r="O3666" s="1" t="s">
        <v>17108</v>
      </c>
      <c r="P3666" s="1">
        <v>460</v>
      </c>
      <c r="Q3666" s="1" t="s">
        <v>16764</v>
      </c>
      <c r="R3666">
        <f t="shared" ca="1" si="57"/>
        <v>1</v>
      </c>
      <c r="S3666">
        <f t="shared" ca="1" si="57"/>
        <v>1</v>
      </c>
    </row>
    <row r="3667" spans="1:19" ht="13.2">
      <c r="A3667" s="1" t="s">
        <v>17109</v>
      </c>
      <c r="B3667" s="1">
        <v>99</v>
      </c>
      <c r="C3667" s="1" t="str">
        <f ca="1">IFERROR(__xludf.DUMMYFUNCTION("GOOGLETRANSLATE(D3667,""en"",""pt"")"),"Grande")</f>
        <v>Grande</v>
      </c>
      <c r="D3667" s="3">
        <v>44901</v>
      </c>
      <c r="E3667" s="1">
        <v>7</v>
      </c>
      <c r="F3667" s="2" t="str">
        <f ca="1">IFERROR(__xludf.DUMMYFUNCTION("GOOGLETRANSLATE(I3667,""en"",""pt"")"),"Lassi")</f>
        <v>Lassi</v>
      </c>
      <c r="G3667" s="1" t="s">
        <v>17110</v>
      </c>
      <c r="H3667" s="1" t="s">
        <v>2300</v>
      </c>
      <c r="I3667" s="1" t="str">
        <f ca="1">IFERROR(__xludf.DUMMYFUNCTION("GOOGLETRANSLATE(O3667,""en"",""pt"")"),"16")</f>
        <v>16</v>
      </c>
      <c r="J3667" s="1" t="str">
        <f ca="1">IFERROR(__xludf.DUMMYFUNCTION("GOOGLETRANSLATE(Q3667,""en"",""pt"")"),"Refrigerado")</f>
        <v>Refrigerado</v>
      </c>
      <c r="K3667" s="3">
        <v>44850</v>
      </c>
      <c r="L3667" s="3">
        <v>44866</v>
      </c>
      <c r="M3667" s="1">
        <v>390</v>
      </c>
      <c r="N3667" s="1" t="s">
        <v>8422</v>
      </c>
      <c r="O3667" s="1" t="s">
        <v>17111</v>
      </c>
      <c r="P3667" s="1">
        <v>250</v>
      </c>
      <c r="Q3667" s="1" t="s">
        <v>17112</v>
      </c>
      <c r="R3667">
        <f t="shared" ca="1" si="57"/>
        <v>1</v>
      </c>
      <c r="S3667">
        <f t="shared" ca="1" si="57"/>
        <v>0</v>
      </c>
    </row>
    <row r="3668" spans="1:19" ht="13.2">
      <c r="A3668" s="1" t="s">
        <v>17113</v>
      </c>
      <c r="B3668" s="1">
        <v>42</v>
      </c>
      <c r="C3668" s="1" t="str">
        <f ca="1">IFERROR(__xludf.DUMMYFUNCTION("GOOGLETRANSLATE(D3668,""en"",""pt"")"),"Pequeno")</f>
        <v>Pequeno</v>
      </c>
      <c r="D3668" s="3">
        <v>44368</v>
      </c>
      <c r="E3668" s="1">
        <v>9</v>
      </c>
      <c r="F3668" s="2" t="str">
        <f ca="1">IFERROR(__xludf.DUMMYFUNCTION("GOOGLETRANSLATE(I3668,""en"",""pt"")"),"Painel")</f>
        <v>Painel</v>
      </c>
      <c r="G3668" s="1" t="s">
        <v>5098</v>
      </c>
      <c r="H3668" s="1" t="s">
        <v>17114</v>
      </c>
      <c r="I3668" s="1" t="str">
        <f ca="1">IFERROR(__xludf.DUMMYFUNCTION("GOOGLETRANSLATE(O3668,""en"",""pt"")"),"9")</f>
        <v>9</v>
      </c>
      <c r="J3668" s="1" t="str">
        <f ca="1">IFERROR(__xludf.DUMMYFUNCTION("GOOGLETRANSLATE(Q3668,""en"",""pt"")"),"Refrigerado")</f>
        <v>Refrigerado</v>
      </c>
      <c r="K3668" s="3">
        <v>44365</v>
      </c>
      <c r="L3668" s="3">
        <v>44374</v>
      </c>
      <c r="M3668" s="1">
        <v>4</v>
      </c>
      <c r="N3668" s="1" t="s">
        <v>17115</v>
      </c>
      <c r="O3668" s="1" t="s">
        <v>17116</v>
      </c>
      <c r="P3668" s="1">
        <v>135</v>
      </c>
      <c r="Q3668" s="1" t="s">
        <v>1932</v>
      </c>
      <c r="R3668">
        <f t="shared" ca="1" si="57"/>
        <v>0</v>
      </c>
      <c r="S3668">
        <f t="shared" ca="1" si="57"/>
        <v>1</v>
      </c>
    </row>
    <row r="3669" spans="1:19" ht="13.2">
      <c r="A3669" s="1" t="s">
        <v>17117</v>
      </c>
      <c r="B3669" s="1">
        <v>34</v>
      </c>
      <c r="C3669" s="1" t="str">
        <f ca="1">IFERROR(__xludf.DUMMYFUNCTION("GOOGLETRANSLATE(D3669,""en"",""pt"")"),"Grande")</f>
        <v>Grande</v>
      </c>
      <c r="D3669" s="3">
        <v>43889</v>
      </c>
      <c r="E3669" s="1">
        <v>7</v>
      </c>
      <c r="F3669" s="2" t="str">
        <f ca="1">IFERROR(__xludf.DUMMYFUNCTION("GOOGLETRANSLATE(I3669,""en"",""pt"")"),"Lassi")</f>
        <v>Lassi</v>
      </c>
      <c r="G3669" s="1" t="s">
        <v>17118</v>
      </c>
      <c r="H3669" s="1" t="s">
        <v>5021</v>
      </c>
      <c r="I3669" s="1" t="str">
        <f ca="1">IFERROR(__xludf.DUMMYFUNCTION("GOOGLETRANSLATE(O3669,""en"",""pt"")"),"14")</f>
        <v>14</v>
      </c>
      <c r="J3669" s="1" t="str">
        <f ca="1">IFERROR(__xludf.DUMMYFUNCTION("GOOGLETRANSLATE(Q3669,""en"",""pt"")"),"Refrigerado")</f>
        <v>Refrigerado</v>
      </c>
      <c r="K3669" s="3">
        <v>43884</v>
      </c>
      <c r="L3669" s="3">
        <v>43898</v>
      </c>
      <c r="M3669" s="1">
        <v>269</v>
      </c>
      <c r="N3669" s="4">
        <v>45503</v>
      </c>
      <c r="O3669" s="5">
        <v>2322273</v>
      </c>
      <c r="P3669" s="1">
        <v>711</v>
      </c>
      <c r="Q3669" s="1" t="s">
        <v>17119</v>
      </c>
      <c r="R3669">
        <f t="shared" ca="1" si="57"/>
        <v>1</v>
      </c>
      <c r="S3669">
        <f t="shared" ca="1" si="57"/>
        <v>1</v>
      </c>
    </row>
    <row r="3670" spans="1:19" ht="13.2">
      <c r="A3670" s="1" t="s">
        <v>17120</v>
      </c>
      <c r="B3670" s="1">
        <v>46</v>
      </c>
      <c r="C3670" s="1" t="str">
        <f ca="1">IFERROR(__xludf.DUMMYFUNCTION("GOOGLETRANSLATE(D3670,""en"",""pt"")"),"Pequeno")</f>
        <v>Pequeno</v>
      </c>
      <c r="D3670" s="3">
        <v>43609</v>
      </c>
      <c r="E3670" s="1">
        <v>10</v>
      </c>
      <c r="F3670" s="2" t="str">
        <f ca="1">IFERROR(__xludf.DUMMYFUNCTION("GOOGLETRANSLATE(I3670,""en"",""pt"")"),"ghee")</f>
        <v>ghee</v>
      </c>
      <c r="G3670" s="1" t="s">
        <v>17121</v>
      </c>
      <c r="H3670" s="1" t="s">
        <v>4035</v>
      </c>
      <c r="I3670" s="1" t="str">
        <f ca="1">IFERROR(__xludf.DUMMYFUNCTION("GOOGLETRANSLATE(O3670,""en"",""pt"")"),"93")</f>
        <v>93</v>
      </c>
      <c r="J3670" s="1" t="str">
        <f ca="1">IFERROR(__xludf.DUMMYFUNCTION("GOOGLETRANSLATE(Q3670,""en"",""pt"")"),"Ambiente")</f>
        <v>Ambiente</v>
      </c>
      <c r="K3670" s="3">
        <v>43561</v>
      </c>
      <c r="L3670" s="3">
        <v>43654</v>
      </c>
      <c r="M3670" s="1">
        <v>572</v>
      </c>
      <c r="N3670" s="1" t="s">
        <v>17122</v>
      </c>
      <c r="O3670" s="1" t="s">
        <v>17123</v>
      </c>
      <c r="P3670" s="1">
        <v>113</v>
      </c>
      <c r="Q3670" s="1" t="s">
        <v>17124</v>
      </c>
      <c r="R3670">
        <f t="shared" ca="1" si="57"/>
        <v>0</v>
      </c>
      <c r="S3670">
        <f t="shared" ca="1" si="57"/>
        <v>0</v>
      </c>
    </row>
    <row r="3671" spans="1:19" ht="13.2">
      <c r="A3671" s="1" t="s">
        <v>17125</v>
      </c>
      <c r="B3671" s="1">
        <v>42</v>
      </c>
      <c r="C3671" s="1" t="str">
        <f ca="1">IFERROR(__xludf.DUMMYFUNCTION("GOOGLETRANSLATE(D3671,""en"",""pt"")"),"Grande")</f>
        <v>Grande</v>
      </c>
      <c r="D3671" s="3">
        <v>43612</v>
      </c>
      <c r="E3671" s="1">
        <v>3</v>
      </c>
      <c r="F3671" s="2" t="str">
        <f ca="1">IFERROR(__xludf.DUMMYFUNCTION("GOOGLETRANSLATE(I3671,""en"",""pt"")"),"Queijo")</f>
        <v>Queijo</v>
      </c>
      <c r="G3671" s="1" t="s">
        <v>3761</v>
      </c>
      <c r="H3671" s="1" t="s">
        <v>11187</v>
      </c>
      <c r="I3671" s="1" t="str">
        <f ca="1">IFERROR(__xludf.DUMMYFUNCTION("GOOGLETRANSLATE(O3671,""en"",""pt"")"),"46")</f>
        <v>46</v>
      </c>
      <c r="J3671" s="1" t="str">
        <f ca="1">IFERROR(__xludf.DUMMYFUNCTION("GOOGLETRANSLATE(Q3671,""en"",""pt"")"),"Refrigerado")</f>
        <v>Refrigerado</v>
      </c>
      <c r="K3671" s="3">
        <v>43552</v>
      </c>
      <c r="L3671" s="3">
        <v>43598</v>
      </c>
      <c r="M3671" s="1">
        <v>635</v>
      </c>
      <c r="N3671" s="1" t="s">
        <v>14955</v>
      </c>
      <c r="O3671" s="1" t="s">
        <v>17126</v>
      </c>
      <c r="P3671" s="1">
        <v>97</v>
      </c>
      <c r="Q3671" s="1" t="s">
        <v>10540</v>
      </c>
      <c r="R3671">
        <f t="shared" ca="1" si="57"/>
        <v>0</v>
      </c>
      <c r="S3671">
        <f t="shared" ca="1" si="57"/>
        <v>0</v>
      </c>
    </row>
    <row r="3672" spans="1:19" ht="13.2">
      <c r="A3672" s="1" t="s">
        <v>17127</v>
      </c>
      <c r="B3672" s="1">
        <v>50</v>
      </c>
      <c r="C3672" s="1" t="str">
        <f ca="1">IFERROR(__xludf.DUMMYFUNCTION("GOOGLETRANSLATE(D3672,""en"",""pt"")"),"Grande")</f>
        <v>Grande</v>
      </c>
      <c r="D3672" s="3">
        <v>44460</v>
      </c>
      <c r="E3672" s="1">
        <v>7</v>
      </c>
      <c r="F3672" s="2" t="str">
        <f ca="1">IFERROR(__xludf.DUMMYFUNCTION("GOOGLETRANSLATE(I3672,""en"",""pt"")"),"Lassi")</f>
        <v>Lassi</v>
      </c>
      <c r="G3672" s="1" t="s">
        <v>17128</v>
      </c>
      <c r="H3672" s="1" t="s">
        <v>17129</v>
      </c>
      <c r="I3672" s="1" t="str">
        <f ca="1">IFERROR(__xludf.DUMMYFUNCTION("GOOGLETRANSLATE(O3672,""en"",""pt"")"),"14")</f>
        <v>14</v>
      </c>
      <c r="J3672" s="1" t="str">
        <f ca="1">IFERROR(__xludf.DUMMYFUNCTION("GOOGLETRANSLATE(Q3672,""en"",""pt"")"),"Refrigerado")</f>
        <v>Refrigerado</v>
      </c>
      <c r="K3672" s="3">
        <v>44426</v>
      </c>
      <c r="L3672" s="3">
        <v>44440</v>
      </c>
      <c r="M3672" s="1">
        <v>559</v>
      </c>
      <c r="N3672" s="1" t="s">
        <v>9467</v>
      </c>
      <c r="O3672" s="1" t="s">
        <v>17130</v>
      </c>
      <c r="P3672" s="1">
        <v>311</v>
      </c>
      <c r="Q3672" s="1" t="s">
        <v>13890</v>
      </c>
      <c r="R3672">
        <f t="shared" ca="1" si="57"/>
        <v>0</v>
      </c>
      <c r="S3672">
        <f t="shared" ca="1" si="57"/>
        <v>0</v>
      </c>
    </row>
    <row r="3673" spans="1:19" ht="13.2">
      <c r="A3673" s="1" t="s">
        <v>17131</v>
      </c>
      <c r="B3673" s="1">
        <v>33</v>
      </c>
      <c r="C3673" s="1" t="str">
        <f ca="1">IFERROR(__xludf.DUMMYFUNCTION("GOOGLETRANSLATE(D3673,""en"",""pt"")"),"Grande")</f>
        <v>Grande</v>
      </c>
      <c r="D3673" s="3">
        <v>44123</v>
      </c>
      <c r="E3673" s="1">
        <v>2</v>
      </c>
      <c r="F3673" s="2" t="str">
        <f ca="1">IFERROR(__xludf.DUMMYFUNCTION("GOOGLETRANSLATE(I3673,""en"",""pt"")"),"Manteiga")</f>
        <v>Manteiga</v>
      </c>
      <c r="G3673" s="1" t="s">
        <v>17132</v>
      </c>
      <c r="H3673" s="1" t="s">
        <v>8929</v>
      </c>
      <c r="I3673" s="1" t="str">
        <f ca="1">IFERROR(__xludf.DUMMYFUNCTION("GOOGLETRANSLATE(O3673,""en"",""pt"")"),"26")</f>
        <v>26</v>
      </c>
      <c r="J3673" s="1" t="str">
        <f ca="1">IFERROR(__xludf.DUMMYFUNCTION("GOOGLETRANSLATE(Q3673,""en"",""pt"")"),"Congeladas")</f>
        <v>Congeladas</v>
      </c>
      <c r="K3673" s="3">
        <v>44107</v>
      </c>
      <c r="L3673" s="3">
        <v>44133</v>
      </c>
      <c r="M3673" s="1">
        <v>181</v>
      </c>
      <c r="N3673" s="1" t="s">
        <v>16666</v>
      </c>
      <c r="O3673" s="1" t="s">
        <v>17133</v>
      </c>
      <c r="P3673" s="1">
        <v>539</v>
      </c>
      <c r="Q3673" s="1" t="s">
        <v>17134</v>
      </c>
      <c r="R3673">
        <f t="shared" ca="1" si="57"/>
        <v>0</v>
      </c>
      <c r="S3673">
        <f t="shared" ca="1" si="57"/>
        <v>0</v>
      </c>
    </row>
    <row r="3674" spans="1:19" ht="13.2">
      <c r="A3674" s="1" t="s">
        <v>17135</v>
      </c>
      <c r="B3674" s="1">
        <v>59</v>
      </c>
      <c r="C3674" s="1" t="str">
        <f ca="1">IFERROR(__xludf.DUMMYFUNCTION("GOOGLETRANSLATE(D3674,""en"",""pt"")"),"Grande")</f>
        <v>Grande</v>
      </c>
      <c r="D3674" s="3">
        <v>44320</v>
      </c>
      <c r="E3674" s="1">
        <v>7</v>
      </c>
      <c r="F3674" s="2" t="str">
        <f ca="1">IFERROR(__xludf.DUMMYFUNCTION("GOOGLETRANSLATE(I3674,""en"",""pt"")"),"Lassi")</f>
        <v>Lassi</v>
      </c>
      <c r="G3674" s="1" t="s">
        <v>17136</v>
      </c>
      <c r="H3674" s="1" t="s">
        <v>16265</v>
      </c>
      <c r="I3674" s="1" t="str">
        <f ca="1">IFERROR(__xludf.DUMMYFUNCTION("GOOGLETRANSLATE(O3674,""en"",""pt"")"),"12")</f>
        <v>12</v>
      </c>
      <c r="J3674" s="1" t="str">
        <f ca="1">IFERROR(__xludf.DUMMYFUNCTION("GOOGLETRANSLATE(Q3674,""en"",""pt"")"),"Refrigerado")</f>
        <v>Refrigerado</v>
      </c>
      <c r="K3674" s="3">
        <v>44294</v>
      </c>
      <c r="L3674" s="3">
        <v>44306</v>
      </c>
      <c r="M3674" s="1">
        <v>696</v>
      </c>
      <c r="N3674" s="6">
        <v>45497</v>
      </c>
      <c r="O3674" s="1" t="s">
        <v>17137</v>
      </c>
      <c r="P3674" s="1">
        <v>113</v>
      </c>
      <c r="Q3674" s="1" t="s">
        <v>2664</v>
      </c>
      <c r="R3674">
        <f t="shared" ca="1" si="57"/>
        <v>0</v>
      </c>
      <c r="S3674">
        <f t="shared" ca="1" si="57"/>
        <v>0</v>
      </c>
    </row>
    <row r="3675" spans="1:19" ht="13.2">
      <c r="A3675" s="1" t="s">
        <v>2126</v>
      </c>
      <c r="B3675" s="1">
        <v>24</v>
      </c>
      <c r="C3675" s="1" t="str">
        <f ca="1">IFERROR(__xludf.DUMMYFUNCTION("GOOGLETRANSLATE(D3675,""en"",""pt"")"),"Pequeno")</f>
        <v>Pequeno</v>
      </c>
      <c r="D3675" s="3">
        <v>44238</v>
      </c>
      <c r="E3675" s="1">
        <v>2</v>
      </c>
      <c r="F3675" s="2" t="str">
        <f ca="1">IFERROR(__xludf.DUMMYFUNCTION("GOOGLETRANSLATE(I3675,""en"",""pt"")"),"Manteiga")</f>
        <v>Manteiga</v>
      </c>
      <c r="G3675" s="1" t="s">
        <v>17139</v>
      </c>
      <c r="H3675" s="1" t="s">
        <v>17140</v>
      </c>
      <c r="I3675" s="1" t="str">
        <f ca="1">IFERROR(__xludf.DUMMYFUNCTION("GOOGLETRANSLATE(O3675,""en"",""pt"")"),"37")</f>
        <v>37</v>
      </c>
      <c r="J3675" s="1" t="str">
        <f ca="1">IFERROR(__xludf.DUMMYFUNCTION("GOOGLETRANSLATE(Q3675,""en"",""pt"")"),"Refrigerado")</f>
        <v>Refrigerado</v>
      </c>
      <c r="K3675" s="3">
        <v>44217</v>
      </c>
      <c r="L3675" s="3">
        <v>44254</v>
      </c>
      <c r="M3675" s="1">
        <v>670</v>
      </c>
      <c r="N3675" s="1" t="s">
        <v>15542</v>
      </c>
      <c r="O3675" s="1" t="s">
        <v>17141</v>
      </c>
      <c r="P3675" s="1">
        <v>264</v>
      </c>
      <c r="Q3675" s="1" t="s">
        <v>4180</v>
      </c>
      <c r="R3675">
        <f t="shared" ca="1" si="57"/>
        <v>0</v>
      </c>
      <c r="S3675">
        <f t="shared" ca="1" si="57"/>
        <v>0</v>
      </c>
    </row>
    <row r="3676" spans="1:19" ht="13.2">
      <c r="A3676" s="1" t="s">
        <v>14744</v>
      </c>
      <c r="B3676" s="1">
        <v>70</v>
      </c>
      <c r="C3676" s="1" t="str">
        <f ca="1">IFERROR(__xludf.DUMMYFUNCTION("GOOGLETRANSLATE(D3676,""en"",""pt"")"),"Médio")</f>
        <v>Médio</v>
      </c>
      <c r="D3676" s="3">
        <v>44258</v>
      </c>
      <c r="E3676" s="1">
        <v>6</v>
      </c>
      <c r="F3676" s="2" t="str">
        <f ca="1">IFERROR(__xludf.DUMMYFUNCTION("GOOGLETRANSLATE(I3676,""en"",""pt"")"),"Coalhada")</f>
        <v>Coalhada</v>
      </c>
      <c r="G3676" s="1" t="s">
        <v>17142</v>
      </c>
      <c r="H3676" s="1" t="s">
        <v>10006</v>
      </c>
      <c r="I3676" s="1" t="str">
        <f ca="1">IFERROR(__xludf.DUMMYFUNCTION("GOOGLETRANSLATE(O3676,""en"",""pt"")"),"6")</f>
        <v>6</v>
      </c>
      <c r="J3676" s="1" t="str">
        <f ca="1">IFERROR(__xludf.DUMMYFUNCTION("GOOGLETRANSLATE(Q3676,""en"",""pt"")"),"Refrigerado")</f>
        <v>Refrigerado</v>
      </c>
      <c r="K3676" s="3">
        <v>44238</v>
      </c>
      <c r="L3676" s="3">
        <v>44244</v>
      </c>
      <c r="M3676" s="1">
        <v>571</v>
      </c>
      <c r="N3676" s="1" t="s">
        <v>2105</v>
      </c>
      <c r="O3676" s="1" t="s">
        <v>17143</v>
      </c>
      <c r="P3676" s="1">
        <v>349</v>
      </c>
      <c r="Q3676" s="1" t="s">
        <v>17144</v>
      </c>
      <c r="R3676">
        <f t="shared" ca="1" si="57"/>
        <v>1</v>
      </c>
      <c r="S3676">
        <f t="shared" ca="1" si="57"/>
        <v>0</v>
      </c>
    </row>
    <row r="3677" spans="1:19" ht="13.2">
      <c r="A3677" s="1" t="s">
        <v>15189</v>
      </c>
      <c r="B3677" s="1">
        <v>92</v>
      </c>
      <c r="C3677" s="1" t="str">
        <f ca="1">IFERROR(__xludf.DUMMYFUNCTION("GOOGLETRANSLATE(D3677,""en"",""pt"")"),"Grande")</f>
        <v>Grande</v>
      </c>
      <c r="D3677" s="3">
        <v>44675</v>
      </c>
      <c r="E3677" s="1">
        <v>3</v>
      </c>
      <c r="F3677" s="2" t="str">
        <f ca="1">IFERROR(__xludf.DUMMYFUNCTION("GOOGLETRANSLATE(I3677,""en"",""pt"")"),"Queijo")</f>
        <v>Queijo</v>
      </c>
      <c r="G3677" s="1" t="s">
        <v>4549</v>
      </c>
      <c r="H3677" s="1" t="s">
        <v>6904</v>
      </c>
      <c r="I3677" s="1" t="str">
        <f ca="1">IFERROR(__xludf.DUMMYFUNCTION("GOOGLETRANSLATE(O3677,""en"",""pt"")"),"71")</f>
        <v>71</v>
      </c>
      <c r="J3677" s="1" t="str">
        <f ca="1">IFERROR(__xludf.DUMMYFUNCTION("GOOGLETRANSLATE(Q3677,""en"",""pt"")"),"Congeladas")</f>
        <v>Congeladas</v>
      </c>
      <c r="K3677" s="3">
        <v>44620</v>
      </c>
      <c r="L3677" s="3">
        <v>44691</v>
      </c>
      <c r="M3677" s="1">
        <v>63</v>
      </c>
      <c r="N3677" s="4">
        <v>45372</v>
      </c>
      <c r="O3677" s="5" t="s">
        <v>17145</v>
      </c>
      <c r="P3677" s="1">
        <v>34</v>
      </c>
      <c r="Q3677" s="1" t="s">
        <v>7644</v>
      </c>
      <c r="R3677">
        <f t="shared" ca="1" si="57"/>
        <v>0</v>
      </c>
      <c r="S3677">
        <f t="shared" ca="1" si="57"/>
        <v>1</v>
      </c>
    </row>
    <row r="3678" spans="1:19" ht="13.2">
      <c r="A3678" s="1" t="s">
        <v>17146</v>
      </c>
      <c r="B3678" s="1">
        <v>94</v>
      </c>
      <c r="C3678" s="1" t="str">
        <f ca="1">IFERROR(__xludf.DUMMYFUNCTION("GOOGLETRANSLATE(D3678,""en"",""pt"")"),"Grande")</f>
        <v>Grande</v>
      </c>
      <c r="D3678" s="3">
        <v>44792</v>
      </c>
      <c r="E3678" s="1">
        <v>4</v>
      </c>
      <c r="F3678" s="2" t="str">
        <f ca="1">IFERROR(__xludf.DUMMYFUNCTION("GOOGLETRANSLATE(I3678,""en"",""pt"")"),"Iogurte")</f>
        <v>Iogurte</v>
      </c>
      <c r="G3678" s="1" t="s">
        <v>7414</v>
      </c>
      <c r="H3678" s="1" t="s">
        <v>10393</v>
      </c>
      <c r="I3678" s="1" t="str">
        <f ca="1">IFERROR(__xludf.DUMMYFUNCTION("GOOGLETRANSLATE(O3678,""en"",""pt"")"),"30")</f>
        <v>30</v>
      </c>
      <c r="J3678" s="1" t="str">
        <f ca="1">IFERROR(__xludf.DUMMYFUNCTION("GOOGLETRANSLATE(Q3678,""en"",""pt"")"),"Refrigerado")</f>
        <v>Refrigerado</v>
      </c>
      <c r="K3678" s="3">
        <v>44755</v>
      </c>
      <c r="L3678" s="3">
        <v>44785</v>
      </c>
      <c r="M3678" s="1">
        <v>16</v>
      </c>
      <c r="N3678" s="1" t="s">
        <v>4742</v>
      </c>
      <c r="O3678" s="1" t="s">
        <v>17147</v>
      </c>
      <c r="P3678" s="1">
        <v>54</v>
      </c>
      <c r="Q3678" s="1" t="s">
        <v>17148</v>
      </c>
      <c r="R3678">
        <f t="shared" ca="1" si="57"/>
        <v>0</v>
      </c>
      <c r="S3678">
        <f t="shared" ca="1" si="57"/>
        <v>0</v>
      </c>
    </row>
    <row r="3679" spans="1:19" ht="13.2">
      <c r="A3679" s="1" t="s">
        <v>17149</v>
      </c>
      <c r="B3679" s="1">
        <v>67</v>
      </c>
      <c r="C3679" s="1" t="str">
        <f ca="1">IFERROR(__xludf.DUMMYFUNCTION("GOOGLETRANSLATE(D3679,""en"",""pt"")"),"Grande")</f>
        <v>Grande</v>
      </c>
      <c r="D3679" s="3">
        <v>43913</v>
      </c>
      <c r="E3679" s="1">
        <v>9</v>
      </c>
      <c r="F3679" s="2" t="str">
        <f ca="1">IFERROR(__xludf.DUMMYFUNCTION("GOOGLETRANSLATE(I3679,""en"",""pt"")"),"Painel")</f>
        <v>Painel</v>
      </c>
      <c r="G3679" s="1" t="s">
        <v>17150</v>
      </c>
      <c r="H3679" s="1" t="s">
        <v>8778</v>
      </c>
      <c r="I3679" s="1" t="str">
        <f ca="1">IFERROR(__xludf.DUMMYFUNCTION("GOOGLETRANSLATE(O3679,""en"",""pt"")"),"14")</f>
        <v>14</v>
      </c>
      <c r="J3679" s="1" t="str">
        <f ca="1">IFERROR(__xludf.DUMMYFUNCTION("GOOGLETRANSLATE(Q3679,""en"",""pt"")"),"Refrigerado")</f>
        <v>Refrigerado</v>
      </c>
      <c r="K3679" s="3">
        <v>43880</v>
      </c>
      <c r="L3679" s="3">
        <v>43894</v>
      </c>
      <c r="M3679" s="1">
        <v>46</v>
      </c>
      <c r="N3679" s="1" t="s">
        <v>14916</v>
      </c>
      <c r="O3679" s="1" t="s">
        <v>17151</v>
      </c>
      <c r="P3679" s="1">
        <v>517</v>
      </c>
      <c r="Q3679" s="1" t="s">
        <v>9834</v>
      </c>
      <c r="R3679">
        <f t="shared" ca="1" si="57"/>
        <v>0</v>
      </c>
      <c r="S3679">
        <f t="shared" ca="1" si="57"/>
        <v>0</v>
      </c>
    </row>
    <row r="3680" spans="1:19" ht="13.2">
      <c r="A3680" s="1" t="s">
        <v>17152</v>
      </c>
      <c r="B3680" s="1">
        <v>26</v>
      </c>
      <c r="C3680" s="1" t="str">
        <f ca="1">IFERROR(__xludf.DUMMYFUNCTION("GOOGLETRANSLATE(D3680,""en"",""pt"")"),"Pequeno")</f>
        <v>Pequeno</v>
      </c>
      <c r="D3680" s="3">
        <v>43909</v>
      </c>
      <c r="E3680" s="1">
        <v>2</v>
      </c>
      <c r="F3680" s="2" t="str">
        <f ca="1">IFERROR(__xludf.DUMMYFUNCTION("GOOGLETRANSLATE(I3680,""en"",""pt"")"),"Manteiga")</f>
        <v>Manteiga</v>
      </c>
      <c r="G3680" s="1" t="s">
        <v>17153</v>
      </c>
      <c r="H3680" s="1" t="s">
        <v>3204</v>
      </c>
      <c r="I3680" s="1" t="str">
        <f ca="1">IFERROR(__xludf.DUMMYFUNCTION("GOOGLETRANSLATE(O3680,""en"",""pt"")"),"37")</f>
        <v>37</v>
      </c>
      <c r="J3680" s="1" t="str">
        <f ca="1">IFERROR(__xludf.DUMMYFUNCTION("GOOGLETRANSLATE(Q3680,""en"",""pt"")"),"Refrigerado")</f>
        <v>Refrigerado</v>
      </c>
      <c r="K3680" s="3">
        <v>43907</v>
      </c>
      <c r="L3680" s="3">
        <v>43944</v>
      </c>
      <c r="M3680" s="1">
        <v>389</v>
      </c>
      <c r="N3680" s="6">
        <v>45496</v>
      </c>
      <c r="O3680" s="1" t="s">
        <v>17154</v>
      </c>
      <c r="P3680" s="1">
        <v>100</v>
      </c>
      <c r="Q3680" s="1" t="s">
        <v>5636</v>
      </c>
      <c r="R3680">
        <f t="shared" ca="1" si="57"/>
        <v>0</v>
      </c>
      <c r="S3680">
        <f t="shared" ca="1" si="57"/>
        <v>1</v>
      </c>
    </row>
    <row r="3681" spans="1:19" ht="13.2">
      <c r="A3681" s="1" t="s">
        <v>17155</v>
      </c>
      <c r="B3681" s="1">
        <v>11</v>
      </c>
      <c r="C3681" s="1" t="str">
        <f ca="1">IFERROR(__xludf.DUMMYFUNCTION("GOOGLETRANSLATE(D3681,""en"",""pt"")"),"Pequeno")</f>
        <v>Pequeno</v>
      </c>
      <c r="D3681" s="3">
        <v>43986</v>
      </c>
      <c r="E3681" s="1">
        <v>4</v>
      </c>
      <c r="F3681" s="2" t="str">
        <f ca="1">IFERROR(__xludf.DUMMYFUNCTION("GOOGLETRANSLATE(I3681,""en"",""pt"")"),"Iogurte")</f>
        <v>Iogurte</v>
      </c>
      <c r="G3681" s="1" t="s">
        <v>13296</v>
      </c>
      <c r="H3681" s="1" t="s">
        <v>8959</v>
      </c>
      <c r="I3681" s="1" t="str">
        <f ca="1">IFERROR(__xludf.DUMMYFUNCTION("GOOGLETRANSLATE(O3681,""en"",""pt"")"),"24")</f>
        <v>24</v>
      </c>
      <c r="J3681" s="1" t="str">
        <f ca="1">IFERROR(__xludf.DUMMYFUNCTION("GOOGLETRANSLATE(Q3681,""en"",""pt"")"),"Congeladas")</f>
        <v>Congeladas</v>
      </c>
      <c r="K3681" s="3">
        <v>43983</v>
      </c>
      <c r="L3681" s="3">
        <v>44007</v>
      </c>
      <c r="M3681" s="1">
        <v>23</v>
      </c>
      <c r="N3681" s="1" t="s">
        <v>11075</v>
      </c>
      <c r="O3681" s="1" t="s">
        <v>17156</v>
      </c>
      <c r="P3681" s="1">
        <v>5</v>
      </c>
      <c r="Q3681" s="1" t="s">
        <v>8187</v>
      </c>
      <c r="R3681">
        <f t="shared" ca="1" si="57"/>
        <v>0</v>
      </c>
      <c r="S3681">
        <f t="shared" ca="1" si="57"/>
        <v>0</v>
      </c>
    </row>
    <row r="3682" spans="1:19" ht="13.2">
      <c r="A3682" s="1" t="s">
        <v>17158</v>
      </c>
      <c r="B3682" s="1">
        <v>20</v>
      </c>
      <c r="C3682" s="1" t="str">
        <f ca="1">IFERROR(__xludf.DUMMYFUNCTION("GOOGLETRANSLATE(D3682,""en"",""pt"")"),"Médio")</f>
        <v>Médio</v>
      </c>
      <c r="D3682" s="3">
        <v>44324</v>
      </c>
      <c r="E3682" s="1">
        <v>4</v>
      </c>
      <c r="F3682" s="2" t="str">
        <f ca="1">IFERROR(__xludf.DUMMYFUNCTION("GOOGLETRANSLATE(I3682,""en"",""pt"")"),"Iogurte")</f>
        <v>Iogurte</v>
      </c>
      <c r="G3682" s="1" t="s">
        <v>17159</v>
      </c>
      <c r="H3682" s="1" t="s">
        <v>15213</v>
      </c>
      <c r="I3682" s="1" t="str">
        <f ca="1">IFERROR(__xludf.DUMMYFUNCTION("GOOGLETRANSLATE(O3682,""en"",""pt"")"),"24")</f>
        <v>24</v>
      </c>
      <c r="J3682" s="1" t="str">
        <f ca="1">IFERROR(__xludf.DUMMYFUNCTION("GOOGLETRANSLATE(Q3682,""en"",""pt"")"),"Refrigerado")</f>
        <v>Refrigerado</v>
      </c>
      <c r="K3682" s="3">
        <v>44311</v>
      </c>
      <c r="L3682" s="3">
        <v>44335</v>
      </c>
      <c r="M3682" s="1">
        <v>182</v>
      </c>
      <c r="N3682" s="1" t="s">
        <v>13356</v>
      </c>
      <c r="O3682" s="1" t="s">
        <v>17160</v>
      </c>
      <c r="P3682" s="1">
        <v>47</v>
      </c>
      <c r="Q3682" s="1" t="s">
        <v>17161</v>
      </c>
      <c r="R3682">
        <f t="shared" ca="1" si="57"/>
        <v>1</v>
      </c>
      <c r="S3682">
        <f t="shared" ca="1" si="57"/>
        <v>0</v>
      </c>
    </row>
    <row r="3683" spans="1:19" ht="13.2">
      <c r="A3683" s="1" t="s">
        <v>17162</v>
      </c>
      <c r="B3683" s="1">
        <v>59</v>
      </c>
      <c r="C3683" s="1" t="str">
        <f ca="1">IFERROR(__xludf.DUMMYFUNCTION("GOOGLETRANSLATE(D3683,""en"",""pt"")"),"Pequeno")</f>
        <v>Pequeno</v>
      </c>
      <c r="D3683" s="3">
        <v>44207</v>
      </c>
      <c r="E3683" s="1">
        <v>10</v>
      </c>
      <c r="F3683" s="2" t="str">
        <f ca="1">IFERROR(__xludf.DUMMYFUNCTION("GOOGLETRANSLATE(I3683,""en"",""pt"")"),"ghee")</f>
        <v>ghee</v>
      </c>
      <c r="G3683" s="1" t="s">
        <v>14262</v>
      </c>
      <c r="H3683" s="1" t="s">
        <v>14918</v>
      </c>
      <c r="I3683" s="1" t="str">
        <f ca="1">IFERROR(__xludf.DUMMYFUNCTION("GOOGLETRANSLATE(O3683,""en"",""pt"")"),"113")</f>
        <v>113</v>
      </c>
      <c r="J3683" s="1" t="str">
        <f ca="1">IFERROR(__xludf.DUMMYFUNCTION("GOOGLETRANSLATE(Q3683,""en"",""pt"")"),"Ambiente")</f>
        <v>Ambiente</v>
      </c>
      <c r="K3683" s="3">
        <v>44204</v>
      </c>
      <c r="L3683" s="3">
        <v>44317</v>
      </c>
      <c r="M3683" s="1">
        <v>26</v>
      </c>
      <c r="N3683" s="1" t="s">
        <v>13806</v>
      </c>
      <c r="O3683" s="1" t="s">
        <v>17163</v>
      </c>
      <c r="P3683" s="1">
        <v>21</v>
      </c>
      <c r="Q3683" s="1" t="s">
        <v>17164</v>
      </c>
      <c r="R3683">
        <f t="shared" ca="1" si="57"/>
        <v>1</v>
      </c>
      <c r="S3683">
        <f t="shared" ca="1" si="57"/>
        <v>0</v>
      </c>
    </row>
    <row r="3684" spans="1:19" ht="13.2">
      <c r="A3684" s="1" t="s">
        <v>17165</v>
      </c>
      <c r="B3684" s="1">
        <v>42</v>
      </c>
      <c r="C3684" s="1" t="str">
        <f ca="1">IFERROR(__xludf.DUMMYFUNCTION("GOOGLETRANSLATE(D3684,""en"",""pt"")"),"Grande")</f>
        <v>Grande</v>
      </c>
      <c r="D3684" s="3">
        <v>43603</v>
      </c>
      <c r="E3684" s="1">
        <v>9</v>
      </c>
      <c r="F3684" s="2" t="str">
        <f ca="1">IFERROR(__xludf.DUMMYFUNCTION("GOOGLETRANSLATE(I3684,""en"",""pt"")"),"Painel")</f>
        <v>Painel</v>
      </c>
      <c r="G3684" s="1" t="s">
        <v>17166</v>
      </c>
      <c r="H3684" s="1" t="s">
        <v>9575</v>
      </c>
      <c r="I3684" s="1" t="str">
        <f ca="1">IFERROR(__xludf.DUMMYFUNCTION("GOOGLETRANSLATE(O3684,""en"",""pt"")"),"7")</f>
        <v>7</v>
      </c>
      <c r="J3684" s="1" t="str">
        <f ca="1">IFERROR(__xludf.DUMMYFUNCTION("GOOGLETRANSLATE(Q3684,""en"",""pt"")"),"Refrigerado")</f>
        <v>Refrigerado</v>
      </c>
      <c r="K3684" s="3">
        <v>43590</v>
      </c>
      <c r="L3684" s="3">
        <v>43597</v>
      </c>
      <c r="M3684" s="1">
        <v>260</v>
      </c>
      <c r="N3684" s="1" t="s">
        <v>13671</v>
      </c>
      <c r="O3684" s="1" t="s">
        <v>17167</v>
      </c>
      <c r="P3684" s="1">
        <v>280</v>
      </c>
      <c r="Q3684" s="1" t="s">
        <v>12104</v>
      </c>
      <c r="R3684">
        <f t="shared" ca="1" si="57"/>
        <v>0</v>
      </c>
      <c r="S3684">
        <f t="shared" ca="1" si="57"/>
        <v>1</v>
      </c>
    </row>
    <row r="3685" spans="1:19" ht="13.2">
      <c r="A3685" s="1" t="s">
        <v>3670</v>
      </c>
      <c r="B3685" s="1">
        <v>13</v>
      </c>
      <c r="C3685" s="1" t="str">
        <f ca="1">IFERROR(__xludf.DUMMYFUNCTION("GOOGLETRANSLATE(D3685,""en"",""pt"")"),"Médio")</f>
        <v>Médio</v>
      </c>
      <c r="D3685" s="3">
        <v>43925</v>
      </c>
      <c r="E3685" s="1">
        <v>7</v>
      </c>
      <c r="F3685" s="2" t="str">
        <f ca="1">IFERROR(__xludf.DUMMYFUNCTION("GOOGLETRANSLATE(I3685,""en"",""pt"")"),"Lassi")</f>
        <v>Lassi</v>
      </c>
      <c r="G3685" s="1" t="s">
        <v>17168</v>
      </c>
      <c r="H3685" s="1" t="s">
        <v>2671</v>
      </c>
      <c r="I3685" s="1" t="str">
        <f ca="1">IFERROR(__xludf.DUMMYFUNCTION("GOOGLETRANSLATE(O3685,""en"",""pt"")"),"13")</f>
        <v>13</v>
      </c>
      <c r="J3685" s="1" t="str">
        <f ca="1">IFERROR(__xludf.DUMMYFUNCTION("GOOGLETRANSLATE(Q3685,""en"",""pt"")"),"Refrigerado")</f>
        <v>Refrigerado</v>
      </c>
      <c r="K3685" s="3">
        <v>43865</v>
      </c>
      <c r="L3685" s="3">
        <v>43878</v>
      </c>
      <c r="M3685" s="1">
        <v>317</v>
      </c>
      <c r="N3685" s="1" t="s">
        <v>10282</v>
      </c>
      <c r="O3685" s="1" t="s">
        <v>17169</v>
      </c>
      <c r="P3685" s="1">
        <v>117</v>
      </c>
      <c r="Q3685" s="1" t="s">
        <v>17170</v>
      </c>
      <c r="R3685">
        <f t="shared" ca="1" si="57"/>
        <v>0</v>
      </c>
      <c r="S3685">
        <f t="shared" ca="1" si="57"/>
        <v>1</v>
      </c>
    </row>
    <row r="3686" spans="1:19" ht="13.2">
      <c r="A3686" s="1" t="s">
        <v>17171</v>
      </c>
      <c r="B3686" s="1">
        <v>40</v>
      </c>
      <c r="C3686" s="1" t="str">
        <f ca="1">IFERROR(__xludf.DUMMYFUNCTION("GOOGLETRANSLATE(D3686,""en"",""pt"")"),"Grande")</f>
        <v>Grande</v>
      </c>
      <c r="D3686" s="3">
        <v>43880</v>
      </c>
      <c r="E3686" s="1">
        <v>10</v>
      </c>
      <c r="F3686" s="2" t="str">
        <f ca="1">IFERROR(__xludf.DUMMYFUNCTION("GOOGLETRANSLATE(I3686,""en"",""pt"")"),"ghee")</f>
        <v>ghee</v>
      </c>
      <c r="G3686" s="1" t="s">
        <v>17172</v>
      </c>
      <c r="H3686" s="1" t="s">
        <v>226</v>
      </c>
      <c r="I3686" s="1" t="str">
        <f ca="1">IFERROR(__xludf.DUMMYFUNCTION("GOOGLETRANSLATE(O3686,""en"",""pt"")"),"107")</f>
        <v>107</v>
      </c>
      <c r="J3686" s="1" t="str">
        <f ca="1">IFERROR(__xludf.DUMMYFUNCTION("GOOGLETRANSLATE(Q3686,""en"",""pt"")"),"Ambiente")</f>
        <v>Ambiente</v>
      </c>
      <c r="K3686" s="3">
        <v>43874</v>
      </c>
      <c r="L3686" s="3">
        <v>43981</v>
      </c>
      <c r="M3686" s="1">
        <v>87</v>
      </c>
      <c r="N3686" s="1" t="s">
        <v>17173</v>
      </c>
      <c r="O3686" s="1" t="s">
        <v>17174</v>
      </c>
      <c r="P3686" s="1">
        <v>49</v>
      </c>
      <c r="Q3686" s="1" t="s">
        <v>17175</v>
      </c>
      <c r="R3686">
        <f t="shared" ca="1" si="57"/>
        <v>0</v>
      </c>
      <c r="S3686">
        <f t="shared" ca="1" si="57"/>
        <v>0</v>
      </c>
    </row>
    <row r="3687" spans="1:19" ht="13.2">
      <c r="A3687" s="1" t="s">
        <v>1647</v>
      </c>
      <c r="B3687" s="1">
        <v>95</v>
      </c>
      <c r="C3687" s="1" t="str">
        <f ca="1">IFERROR(__xludf.DUMMYFUNCTION("GOOGLETRANSLATE(D3687,""en"",""pt"")"),"Pequeno")</f>
        <v>Pequeno</v>
      </c>
      <c r="D3687" s="3">
        <v>44414</v>
      </c>
      <c r="E3687" s="1">
        <v>8</v>
      </c>
      <c r="F3687" s="2" t="str">
        <f ca="1">IFERROR(__xludf.DUMMYFUNCTION("GOOGLETRANSLATE(I3687,""en"",""pt"")"),"Soro de leite coalhado")</f>
        <v>Soro de leite coalhado</v>
      </c>
      <c r="G3687" s="1" t="s">
        <v>17176</v>
      </c>
      <c r="H3687" s="1" t="s">
        <v>12308</v>
      </c>
      <c r="I3687" s="1" t="str">
        <f ca="1">IFERROR(__xludf.DUMMYFUNCTION("GOOGLETRANSLATE(O3687,""en"",""pt"")"),"14")</f>
        <v>14</v>
      </c>
      <c r="J3687" s="1" t="str">
        <f ca="1">IFERROR(__xludf.DUMMYFUNCTION("GOOGLETRANSLATE(Q3687,""en"",""pt"")"),"Refrigerado")</f>
        <v>Refrigerado</v>
      </c>
      <c r="K3687" s="3">
        <v>44388</v>
      </c>
      <c r="L3687" s="3">
        <v>44402</v>
      </c>
      <c r="M3687" s="1">
        <v>49</v>
      </c>
      <c r="N3687" s="1" t="s">
        <v>2524</v>
      </c>
      <c r="O3687" s="1" t="s">
        <v>17177</v>
      </c>
      <c r="P3687" s="1">
        <v>244</v>
      </c>
      <c r="Q3687" s="1" t="s">
        <v>3774</v>
      </c>
      <c r="R3687">
        <f t="shared" ca="1" si="57"/>
        <v>0</v>
      </c>
      <c r="S3687">
        <f t="shared" ca="1" si="57"/>
        <v>1</v>
      </c>
    </row>
    <row r="3688" spans="1:19" ht="13.2">
      <c r="A3688" s="1" t="s">
        <v>17178</v>
      </c>
      <c r="B3688" s="1">
        <v>34</v>
      </c>
      <c r="C3688" s="1" t="str">
        <f ca="1">IFERROR(__xludf.DUMMYFUNCTION("GOOGLETRANSLATE(D3688,""en"",""pt"")"),"Grande")</f>
        <v>Grande</v>
      </c>
      <c r="D3688" s="3">
        <v>44018</v>
      </c>
      <c r="E3688" s="1">
        <v>2</v>
      </c>
      <c r="F3688" s="2" t="str">
        <f ca="1">IFERROR(__xludf.DUMMYFUNCTION("GOOGLETRANSLATE(I3688,""en"",""pt"")"),"Manteiga")</f>
        <v>Manteiga</v>
      </c>
      <c r="G3688" s="1" t="s">
        <v>17179</v>
      </c>
      <c r="H3688" s="1" t="s">
        <v>10706</v>
      </c>
      <c r="I3688" s="1" t="str">
        <f ca="1">IFERROR(__xludf.DUMMYFUNCTION("GOOGLETRANSLATE(O3688,""en"",""pt"")"),"38")</f>
        <v>38</v>
      </c>
      <c r="J3688" s="1" t="str">
        <f ca="1">IFERROR(__xludf.DUMMYFUNCTION("GOOGLETRANSLATE(Q3688,""en"",""pt"")"),"Congeladas")</f>
        <v>Congeladas</v>
      </c>
      <c r="K3688" s="3">
        <v>44014</v>
      </c>
      <c r="L3688" s="3">
        <v>44052</v>
      </c>
      <c r="M3688" s="1">
        <v>86</v>
      </c>
      <c r="N3688" s="1" t="s">
        <v>16261</v>
      </c>
      <c r="O3688" s="5">
        <v>1719929</v>
      </c>
      <c r="P3688" s="1">
        <v>731</v>
      </c>
      <c r="Q3688" s="1" t="s">
        <v>9841</v>
      </c>
      <c r="R3688">
        <f t="shared" ca="1" si="57"/>
        <v>0</v>
      </c>
      <c r="S3688">
        <f t="shared" ca="1" si="57"/>
        <v>0</v>
      </c>
    </row>
    <row r="3689" spans="1:19" ht="13.2">
      <c r="A3689" s="1" t="s">
        <v>12398</v>
      </c>
      <c r="B3689" s="1">
        <v>66</v>
      </c>
      <c r="C3689" s="1" t="str">
        <f ca="1">IFERROR(__xludf.DUMMYFUNCTION("GOOGLETRANSLATE(D3689,""en"",""pt"")"),"Pequeno")</f>
        <v>Pequeno</v>
      </c>
      <c r="D3689" s="3">
        <v>43961</v>
      </c>
      <c r="E3689" s="1">
        <v>5</v>
      </c>
      <c r="F3689" s="2" t="str">
        <f ca="1">IFERROR(__xludf.DUMMYFUNCTION("GOOGLETRANSLATE(I3689,""en"",""pt"")"),"Sorvete")</f>
        <v>Sorvete</v>
      </c>
      <c r="G3689" s="1" t="s">
        <v>9323</v>
      </c>
      <c r="H3689" s="1" t="s">
        <v>17180</v>
      </c>
      <c r="I3689" s="1" t="str">
        <f ca="1">IFERROR(__xludf.DUMMYFUNCTION("GOOGLETRANSLATE(O3689,""en"",""pt"")"),"26")</f>
        <v>26</v>
      </c>
      <c r="J3689" s="1" t="str">
        <f ca="1">IFERROR(__xludf.DUMMYFUNCTION("GOOGLETRANSLATE(Q3689,""en"",""pt"")"),"Congeladas")</f>
        <v>Congeladas</v>
      </c>
      <c r="K3689" s="3">
        <v>43960</v>
      </c>
      <c r="L3689" s="3">
        <v>43986</v>
      </c>
      <c r="M3689" s="1">
        <v>2</v>
      </c>
      <c r="N3689" s="1" t="s">
        <v>8500</v>
      </c>
      <c r="O3689" s="1" t="s">
        <v>17181</v>
      </c>
      <c r="P3689" s="1">
        <v>32</v>
      </c>
      <c r="Q3689" s="1" t="s">
        <v>17182</v>
      </c>
      <c r="R3689">
        <f t="shared" ca="1" si="57"/>
        <v>1</v>
      </c>
      <c r="S3689">
        <f t="shared" ca="1" si="57"/>
        <v>0</v>
      </c>
    </row>
    <row r="3690" spans="1:19" ht="13.2">
      <c r="A3690" s="1" t="s">
        <v>4491</v>
      </c>
      <c r="B3690" s="1">
        <v>75</v>
      </c>
      <c r="C3690" s="1" t="str">
        <f ca="1">IFERROR(__xludf.DUMMYFUNCTION("GOOGLETRANSLATE(D3690,""en"",""pt"")"),"Pequeno")</f>
        <v>Pequeno</v>
      </c>
      <c r="D3690" s="3">
        <v>44005</v>
      </c>
      <c r="E3690" s="1">
        <v>10</v>
      </c>
      <c r="F3690" s="2" t="str">
        <f ca="1">IFERROR(__xludf.DUMMYFUNCTION("GOOGLETRANSLATE(I3690,""en"",""pt"")"),"ghee")</f>
        <v>ghee</v>
      </c>
      <c r="G3690" s="1" t="s">
        <v>17183</v>
      </c>
      <c r="H3690" s="1" t="s">
        <v>3152</v>
      </c>
      <c r="I3690" s="1" t="str">
        <f ca="1">IFERROR(__xludf.DUMMYFUNCTION("GOOGLETRANSLATE(O3690,""en"",""pt"")"),"68")</f>
        <v>68</v>
      </c>
      <c r="J3690" s="1" t="str">
        <f ca="1">IFERROR(__xludf.DUMMYFUNCTION("GOOGLETRANSLATE(Q3690,""en"",""pt"")"),"Ambiente")</f>
        <v>Ambiente</v>
      </c>
      <c r="K3690" s="3">
        <v>43962</v>
      </c>
      <c r="L3690" s="3">
        <v>44030</v>
      </c>
      <c r="M3690" s="1">
        <v>94</v>
      </c>
      <c r="N3690" s="1" t="s">
        <v>12668</v>
      </c>
      <c r="O3690" s="7">
        <v>1892355</v>
      </c>
      <c r="P3690" s="1">
        <v>324</v>
      </c>
      <c r="Q3690" s="1" t="s">
        <v>10543</v>
      </c>
      <c r="R3690">
        <f t="shared" ca="1" si="57"/>
        <v>0</v>
      </c>
      <c r="S3690">
        <f t="shared" ca="1" si="57"/>
        <v>1</v>
      </c>
    </row>
    <row r="3691" spans="1:19" ht="13.2">
      <c r="A3691" s="1" t="s">
        <v>17184</v>
      </c>
      <c r="B3691" s="1">
        <v>40</v>
      </c>
      <c r="C3691" s="1" t="str">
        <f ca="1">IFERROR(__xludf.DUMMYFUNCTION("GOOGLETRANSLATE(D3691,""en"",""pt"")"),"Médio")</f>
        <v>Médio</v>
      </c>
      <c r="D3691" s="3">
        <v>44866</v>
      </c>
      <c r="E3691" s="1">
        <v>10</v>
      </c>
      <c r="F3691" s="2" t="str">
        <f ca="1">IFERROR(__xludf.DUMMYFUNCTION("GOOGLETRANSLATE(I3691,""en"",""pt"")"),"ghee")</f>
        <v>ghee</v>
      </c>
      <c r="G3691" s="1" t="s">
        <v>17185</v>
      </c>
      <c r="H3691" s="1" t="s">
        <v>16342</v>
      </c>
      <c r="I3691" s="1" t="str">
        <f ca="1">IFERROR(__xludf.DUMMYFUNCTION("GOOGLETRANSLATE(O3691,""en"",""pt"")"),"97")</f>
        <v>97</v>
      </c>
      <c r="J3691" s="1" t="str">
        <f ca="1">IFERROR(__xludf.DUMMYFUNCTION("GOOGLETRANSLATE(Q3691,""en"",""pt"")"),"Ambiente")</f>
        <v>Ambiente</v>
      </c>
      <c r="K3691" s="3">
        <v>44819</v>
      </c>
      <c r="L3691" s="3">
        <v>44916</v>
      </c>
      <c r="M3691" s="1">
        <v>33</v>
      </c>
      <c r="N3691" s="1" t="s">
        <v>11520</v>
      </c>
      <c r="O3691" s="7" t="s">
        <v>17186</v>
      </c>
      <c r="P3691" s="1">
        <v>122</v>
      </c>
      <c r="Q3691" s="1" t="s">
        <v>17187</v>
      </c>
      <c r="R3691">
        <f t="shared" ca="1" si="57"/>
        <v>1</v>
      </c>
      <c r="S3691">
        <f t="shared" ca="1" si="57"/>
        <v>1</v>
      </c>
    </row>
    <row r="3692" spans="1:19" ht="13.2">
      <c r="A3692" s="1" t="s">
        <v>17188</v>
      </c>
      <c r="B3692" s="1">
        <v>20</v>
      </c>
      <c r="C3692" s="1" t="str">
        <f ca="1">IFERROR(__xludf.DUMMYFUNCTION("GOOGLETRANSLATE(D3692,""en"",""pt"")"),"Pequeno")</f>
        <v>Pequeno</v>
      </c>
      <c r="D3692" s="3">
        <v>43501</v>
      </c>
      <c r="E3692" s="1">
        <v>10</v>
      </c>
      <c r="F3692" s="2" t="str">
        <f ca="1">IFERROR(__xludf.DUMMYFUNCTION("GOOGLETRANSLATE(I3692,""en"",""pt"")"),"ghee")</f>
        <v>ghee</v>
      </c>
      <c r="G3692" s="1" t="s">
        <v>15518</v>
      </c>
      <c r="H3692" s="1" t="s">
        <v>17189</v>
      </c>
      <c r="I3692" s="1" t="str">
        <f ca="1">IFERROR(__xludf.DUMMYFUNCTION("GOOGLETRANSLATE(O3692,""en"",""pt"")"),"94")</f>
        <v>94</v>
      </c>
      <c r="J3692" s="1" t="str">
        <f ca="1">IFERROR(__xludf.DUMMYFUNCTION("GOOGLETRANSLATE(Q3692,""en"",""pt"")"),"Ambiente")</f>
        <v>Ambiente</v>
      </c>
      <c r="K3692" s="3">
        <v>43456</v>
      </c>
      <c r="L3692" s="3">
        <v>43550</v>
      </c>
      <c r="M3692" s="1">
        <v>37</v>
      </c>
      <c r="N3692" s="1" t="s">
        <v>8510</v>
      </c>
      <c r="O3692" s="1" t="s">
        <v>17190</v>
      </c>
      <c r="P3692" s="1">
        <v>5</v>
      </c>
      <c r="Q3692" s="1" t="s">
        <v>17191</v>
      </c>
      <c r="R3692">
        <f t="shared" ca="1" si="57"/>
        <v>1</v>
      </c>
      <c r="S3692">
        <f t="shared" ca="1" si="57"/>
        <v>0</v>
      </c>
    </row>
    <row r="3693" spans="1:19" ht="13.2">
      <c r="A3693" s="1" t="s">
        <v>1246</v>
      </c>
      <c r="B3693" s="1">
        <v>47</v>
      </c>
      <c r="C3693" s="1" t="str">
        <f ca="1">IFERROR(__xludf.DUMMYFUNCTION("GOOGLETRANSLATE(D3693,""en"",""pt"")"),"Médio")</f>
        <v>Médio</v>
      </c>
      <c r="D3693" s="3">
        <v>43925</v>
      </c>
      <c r="E3693" s="1">
        <v>2</v>
      </c>
      <c r="F3693" s="2" t="str">
        <f ca="1">IFERROR(__xludf.DUMMYFUNCTION("GOOGLETRANSLATE(I3693,""en"",""pt"")"),"Manteiga")</f>
        <v>Manteiga</v>
      </c>
      <c r="G3693" s="1" t="s">
        <v>17192</v>
      </c>
      <c r="H3693" s="1" t="s">
        <v>13113</v>
      </c>
      <c r="I3693" s="1" t="str">
        <f ca="1">IFERROR(__xludf.DUMMYFUNCTION("GOOGLETRANSLATE(O3693,""en"",""pt"")"),"37")</f>
        <v>37</v>
      </c>
      <c r="J3693" s="1" t="str">
        <f ca="1">IFERROR(__xludf.DUMMYFUNCTION("GOOGLETRANSLATE(Q3693,""en"",""pt"")"),"Refrigerado")</f>
        <v>Refrigerado</v>
      </c>
      <c r="K3693" s="3">
        <v>43890</v>
      </c>
      <c r="L3693" s="3">
        <v>43927</v>
      </c>
      <c r="M3693" s="1">
        <v>537</v>
      </c>
      <c r="N3693" s="1" t="s">
        <v>596</v>
      </c>
      <c r="O3693" s="1" t="s">
        <v>17193</v>
      </c>
      <c r="P3693" s="1">
        <v>72</v>
      </c>
      <c r="Q3693" s="1" t="s">
        <v>8890</v>
      </c>
      <c r="R3693">
        <f t="shared" ca="1" si="57"/>
        <v>0</v>
      </c>
      <c r="S3693">
        <f t="shared" ca="1" si="57"/>
        <v>0</v>
      </c>
    </row>
    <row r="3694" spans="1:19" ht="13.2">
      <c r="A3694" s="1" t="s">
        <v>17194</v>
      </c>
      <c r="B3694" s="1">
        <v>39</v>
      </c>
      <c r="C3694" s="1" t="str">
        <f ca="1">IFERROR(__xludf.DUMMYFUNCTION("GOOGLETRANSLATE(D3694,""en"",""pt"")"),"Grande")</f>
        <v>Grande</v>
      </c>
      <c r="D3694" s="3">
        <v>44666</v>
      </c>
      <c r="E3694" s="1">
        <v>1</v>
      </c>
      <c r="F3694" s="2" t="str">
        <f ca="1">IFERROR(__xludf.DUMMYFUNCTION("GOOGLETRANSLATE(I3694,""en"",""pt"")"),"Leite")</f>
        <v>Leite</v>
      </c>
      <c r="G3694" s="1" t="s">
        <v>17195</v>
      </c>
      <c r="H3694" s="1" t="s">
        <v>17196</v>
      </c>
      <c r="I3694" s="1" t="str">
        <f ca="1">IFERROR(__xludf.DUMMYFUNCTION("GOOGLETRANSLATE(O3694,""en"",""pt"")"),"1")</f>
        <v>1</v>
      </c>
      <c r="J3694" s="1" t="str">
        <f ca="1">IFERROR(__xludf.DUMMYFUNCTION("GOOGLETRANSLATE(Q3694,""en"",""pt"")"),"Pacote de polietileno")</f>
        <v>Pacote de polietileno</v>
      </c>
      <c r="K3694" s="3">
        <v>44647</v>
      </c>
      <c r="L3694" s="3">
        <v>44648</v>
      </c>
      <c r="M3694" s="1">
        <v>198</v>
      </c>
      <c r="N3694" s="1" t="s">
        <v>17197</v>
      </c>
      <c r="O3694" s="1" t="s">
        <v>17198</v>
      </c>
      <c r="P3694" s="1">
        <v>65</v>
      </c>
      <c r="Q3694" s="1" t="s">
        <v>17199</v>
      </c>
      <c r="R3694">
        <f t="shared" ca="1" si="57"/>
        <v>0</v>
      </c>
      <c r="S3694">
        <f t="shared" ca="1" si="57"/>
        <v>1</v>
      </c>
    </row>
    <row r="3695" spans="1:19" ht="13.2">
      <c r="A3695" s="1" t="s">
        <v>17200</v>
      </c>
      <c r="B3695" s="1">
        <v>42</v>
      </c>
      <c r="C3695" s="1" t="str">
        <f ca="1">IFERROR(__xludf.DUMMYFUNCTION("GOOGLETRANSLATE(D3695,""en"",""pt"")"),"Grande")</f>
        <v>Grande</v>
      </c>
      <c r="D3695" s="3">
        <v>43909</v>
      </c>
      <c r="E3695" s="1">
        <v>2</v>
      </c>
      <c r="F3695" s="2" t="str">
        <f ca="1">IFERROR(__xludf.DUMMYFUNCTION("GOOGLETRANSLATE(I3695,""en"",""pt"")"),"Manteiga")</f>
        <v>Manteiga</v>
      </c>
      <c r="G3695" s="1" t="s">
        <v>17201</v>
      </c>
      <c r="H3695" s="1" t="s">
        <v>16480</v>
      </c>
      <c r="I3695" s="1" t="str">
        <f ca="1">IFERROR(__xludf.DUMMYFUNCTION("GOOGLETRANSLATE(O3695,""en"",""pt"")"),"34")</f>
        <v>34</v>
      </c>
      <c r="J3695" s="1" t="str">
        <f ca="1">IFERROR(__xludf.DUMMYFUNCTION("GOOGLETRANSLATE(Q3695,""en"",""pt"")"),"Refrigerado")</f>
        <v>Refrigerado</v>
      </c>
      <c r="K3695" s="3">
        <v>43900</v>
      </c>
      <c r="L3695" s="3">
        <v>43934</v>
      </c>
      <c r="M3695" s="1">
        <v>238</v>
      </c>
      <c r="N3695" s="1" t="s">
        <v>14549</v>
      </c>
      <c r="O3695" s="1" t="s">
        <v>17202</v>
      </c>
      <c r="P3695" s="1">
        <v>87</v>
      </c>
      <c r="Q3695" s="1" t="s">
        <v>12634</v>
      </c>
      <c r="R3695">
        <f t="shared" ca="1" si="57"/>
        <v>1</v>
      </c>
      <c r="S3695">
        <f t="shared" ca="1" si="57"/>
        <v>1</v>
      </c>
    </row>
    <row r="3696" spans="1:19" ht="13.2">
      <c r="A3696" s="1" t="s">
        <v>17203</v>
      </c>
      <c r="B3696" s="1">
        <v>27</v>
      </c>
      <c r="C3696" s="1" t="str">
        <f ca="1">IFERROR(__xludf.DUMMYFUNCTION("GOOGLETRANSLATE(D3696,""en"",""pt"")"),"Grande")</f>
        <v>Grande</v>
      </c>
      <c r="D3696" s="3">
        <v>44846</v>
      </c>
      <c r="E3696" s="1">
        <v>5</v>
      </c>
      <c r="F3696" s="2" t="str">
        <f ca="1">IFERROR(__xludf.DUMMYFUNCTION("GOOGLETRANSLATE(I3696,""en"",""pt"")"),"Sorvete")</f>
        <v>Sorvete</v>
      </c>
      <c r="G3696" s="1" t="s">
        <v>9406</v>
      </c>
      <c r="H3696" s="1" t="s">
        <v>15156</v>
      </c>
      <c r="I3696" s="1" t="str">
        <f ca="1">IFERROR(__xludf.DUMMYFUNCTION("GOOGLETRANSLATE(O3696,""en"",""pt"")"),"22")</f>
        <v>22</v>
      </c>
      <c r="J3696" s="1" t="str">
        <f ca="1">IFERROR(__xludf.DUMMYFUNCTION("GOOGLETRANSLATE(Q3696,""en"",""pt"")"),"Congeladas")</f>
        <v>Congeladas</v>
      </c>
      <c r="K3696" s="3">
        <v>44813</v>
      </c>
      <c r="L3696" s="3">
        <v>44835</v>
      </c>
      <c r="M3696" s="1">
        <v>217</v>
      </c>
      <c r="N3696" s="1" t="s">
        <v>17204</v>
      </c>
      <c r="O3696" s="1" t="s">
        <v>17205</v>
      </c>
      <c r="P3696" s="1">
        <v>748</v>
      </c>
      <c r="Q3696" s="1" t="s">
        <v>6275</v>
      </c>
      <c r="R3696">
        <f t="shared" ca="1" si="57"/>
        <v>1</v>
      </c>
      <c r="S3696">
        <f t="shared" ca="1" si="57"/>
        <v>1</v>
      </c>
    </row>
    <row r="3697" spans="1:19" ht="13.2">
      <c r="A3697" s="1" t="s">
        <v>9957</v>
      </c>
      <c r="B3697" s="1">
        <v>54</v>
      </c>
      <c r="C3697" s="1" t="str">
        <f ca="1">IFERROR(__xludf.DUMMYFUNCTION("GOOGLETRANSLATE(D3697,""en"",""pt"")"),"Grande")</f>
        <v>Grande</v>
      </c>
      <c r="D3697" s="3">
        <v>43806</v>
      </c>
      <c r="E3697" s="1">
        <v>2</v>
      </c>
      <c r="F3697" s="2" t="str">
        <f ca="1">IFERROR(__xludf.DUMMYFUNCTION("GOOGLETRANSLATE(I3697,""en"",""pt"")"),"Manteiga")</f>
        <v>Manteiga</v>
      </c>
      <c r="G3697" s="1" t="s">
        <v>17206</v>
      </c>
      <c r="H3697" s="1" t="s">
        <v>17207</v>
      </c>
      <c r="I3697" s="1" t="str">
        <f ca="1">IFERROR(__xludf.DUMMYFUNCTION("GOOGLETRANSLATE(O3697,""en"",""pt"")"),"34")</f>
        <v>34</v>
      </c>
      <c r="J3697" s="1" t="str">
        <f ca="1">IFERROR(__xludf.DUMMYFUNCTION("GOOGLETRANSLATE(Q3697,""en"",""pt"")"),"Refrigerado")</f>
        <v>Refrigerado</v>
      </c>
      <c r="K3697" s="3">
        <v>43770</v>
      </c>
      <c r="L3697" s="3">
        <v>43804</v>
      </c>
      <c r="M3697" s="1">
        <v>91</v>
      </c>
      <c r="N3697" s="1" t="s">
        <v>5552</v>
      </c>
      <c r="O3697" s="7">
        <v>1669526</v>
      </c>
      <c r="P3697" s="1">
        <v>776</v>
      </c>
      <c r="Q3697" s="1" t="s">
        <v>14171</v>
      </c>
      <c r="R3697">
        <f t="shared" ca="1" si="57"/>
        <v>0</v>
      </c>
      <c r="S3697">
        <f t="shared" ca="1" si="57"/>
        <v>0</v>
      </c>
    </row>
    <row r="3698" spans="1:19" ht="13.2">
      <c r="A3698" s="1" t="s">
        <v>17208</v>
      </c>
      <c r="B3698" s="1">
        <v>34</v>
      </c>
      <c r="C3698" s="1" t="str">
        <f ca="1">IFERROR(__xludf.DUMMYFUNCTION("GOOGLETRANSLATE(D3698,""en"",""pt"")"),"Pequeno")</f>
        <v>Pequeno</v>
      </c>
      <c r="D3698" s="3">
        <v>44197</v>
      </c>
      <c r="E3698" s="1">
        <v>10</v>
      </c>
      <c r="F3698" s="2" t="str">
        <f ca="1">IFERROR(__xludf.DUMMYFUNCTION("GOOGLETRANSLATE(I3698,""en"",""pt"")"),"ghee")</f>
        <v>ghee</v>
      </c>
      <c r="G3698" s="1" t="s">
        <v>17209</v>
      </c>
      <c r="H3698" s="4">
        <v>45313</v>
      </c>
      <c r="I3698" s="1" t="str">
        <f ca="1">IFERROR(__xludf.DUMMYFUNCTION("GOOGLETRANSLATE(O3698,""en"",""pt"")"),"64")</f>
        <v>64</v>
      </c>
      <c r="J3698" s="1" t="str">
        <f ca="1">IFERROR(__xludf.DUMMYFUNCTION("GOOGLETRANSLATE(Q3698,""en"",""pt"")"),"Ambiente")</f>
        <v>Ambiente</v>
      </c>
      <c r="K3698" s="3">
        <v>44157</v>
      </c>
      <c r="L3698" s="3">
        <v>44221</v>
      </c>
      <c r="M3698" s="1">
        <v>392</v>
      </c>
      <c r="N3698" s="1" t="s">
        <v>11815</v>
      </c>
      <c r="O3698" s="1" t="s">
        <v>17210</v>
      </c>
      <c r="P3698" s="1">
        <v>52</v>
      </c>
      <c r="Q3698" s="1" t="s">
        <v>17211</v>
      </c>
      <c r="R3698">
        <f t="shared" ca="1" si="57"/>
        <v>1</v>
      </c>
      <c r="S3698">
        <f t="shared" ca="1" si="57"/>
        <v>1</v>
      </c>
    </row>
    <row r="3699" spans="1:19" ht="13.2">
      <c r="A3699" s="1" t="s">
        <v>17212</v>
      </c>
      <c r="B3699" s="1">
        <v>82</v>
      </c>
      <c r="C3699" s="1" t="str">
        <f ca="1">IFERROR(__xludf.DUMMYFUNCTION("GOOGLETRANSLATE(D3699,""en"",""pt"")"),"Médio")</f>
        <v>Médio</v>
      </c>
      <c r="D3699" s="3">
        <v>43893</v>
      </c>
      <c r="E3699" s="1">
        <v>8</v>
      </c>
      <c r="F3699" s="2" t="str">
        <f ca="1">IFERROR(__xludf.DUMMYFUNCTION("GOOGLETRANSLATE(I3699,""en"",""pt"")"),"Soro de leite coalhado")</f>
        <v>Soro de leite coalhado</v>
      </c>
      <c r="G3699" s="1" t="s">
        <v>17213</v>
      </c>
      <c r="H3699" s="4">
        <v>45433</v>
      </c>
      <c r="I3699" s="1" t="str">
        <f ca="1">IFERROR(__xludf.DUMMYFUNCTION("GOOGLETRANSLATE(O3699,""en"",""pt"")"),"8")</f>
        <v>8</v>
      </c>
      <c r="J3699" s="1" t="str">
        <f ca="1">IFERROR(__xludf.DUMMYFUNCTION("GOOGLETRANSLATE(Q3699,""en"",""pt"")"),"Refrigerado")</f>
        <v>Refrigerado</v>
      </c>
      <c r="K3699" s="3">
        <v>43839</v>
      </c>
      <c r="L3699" s="3">
        <v>43847</v>
      </c>
      <c r="M3699" s="1">
        <v>105</v>
      </c>
      <c r="N3699" s="1" t="s">
        <v>17214</v>
      </c>
      <c r="O3699" s="5">
        <v>210260</v>
      </c>
      <c r="P3699" s="1">
        <v>867</v>
      </c>
      <c r="Q3699" s="1" t="s">
        <v>17215</v>
      </c>
      <c r="R3699">
        <f t="shared" ca="1" si="57"/>
        <v>0</v>
      </c>
      <c r="S3699">
        <f t="shared" ca="1" si="57"/>
        <v>1</v>
      </c>
    </row>
    <row r="3700" spans="1:19" ht="13.2">
      <c r="A3700" s="1" t="s">
        <v>16471</v>
      </c>
      <c r="B3700" s="1">
        <v>90</v>
      </c>
      <c r="C3700" s="1" t="str">
        <f ca="1">IFERROR(__xludf.DUMMYFUNCTION("GOOGLETRANSLATE(D3700,""en"",""pt"")"),"Médio")</f>
        <v>Médio</v>
      </c>
      <c r="D3700" s="3">
        <v>44359</v>
      </c>
      <c r="E3700" s="1">
        <v>8</v>
      </c>
      <c r="F3700" s="2" t="str">
        <f ca="1">IFERROR(__xludf.DUMMYFUNCTION("GOOGLETRANSLATE(I3700,""en"",""pt"")"),"Soro de leite coalhado")</f>
        <v>Soro de leite coalhado</v>
      </c>
      <c r="G3700" s="1" t="s">
        <v>17216</v>
      </c>
      <c r="H3700" s="1" t="s">
        <v>13687</v>
      </c>
      <c r="I3700" s="1" t="str">
        <f ca="1">IFERROR(__xludf.DUMMYFUNCTION("GOOGLETRANSLATE(O3700,""en"",""pt"")"),"12")</f>
        <v>12</v>
      </c>
      <c r="J3700" s="1" t="str">
        <f ca="1">IFERROR(__xludf.DUMMYFUNCTION("GOOGLETRANSLATE(Q3700,""en"",""pt"")"),"Refrigerado")</f>
        <v>Refrigerado</v>
      </c>
      <c r="K3700" s="3">
        <v>44308</v>
      </c>
      <c r="L3700" s="3">
        <v>44320</v>
      </c>
      <c r="M3700" s="1">
        <v>89</v>
      </c>
      <c r="N3700" s="1" t="s">
        <v>17217</v>
      </c>
      <c r="O3700" s="1" t="s">
        <v>17218</v>
      </c>
      <c r="P3700" s="1">
        <v>448</v>
      </c>
      <c r="Q3700" s="1" t="s">
        <v>17219</v>
      </c>
      <c r="R3700">
        <f t="shared" ca="1" si="57"/>
        <v>1</v>
      </c>
      <c r="S3700">
        <f t="shared" ca="1" si="57"/>
        <v>1</v>
      </c>
    </row>
    <row r="3701" spans="1:19" ht="13.2">
      <c r="A3701" s="1" t="s">
        <v>17220</v>
      </c>
      <c r="B3701" s="1">
        <v>41</v>
      </c>
      <c r="C3701" s="1" t="str">
        <f ca="1">IFERROR(__xludf.DUMMYFUNCTION("GOOGLETRANSLATE(D3701,""en"",""pt"")"),"Grande")</f>
        <v>Grande</v>
      </c>
      <c r="D3701" s="3">
        <v>43623</v>
      </c>
      <c r="E3701" s="1">
        <v>3</v>
      </c>
      <c r="F3701" s="2" t="str">
        <f ca="1">IFERROR(__xludf.DUMMYFUNCTION("GOOGLETRANSLATE(I3701,""en"",""pt"")"),"Queijo")</f>
        <v>Queijo</v>
      </c>
      <c r="G3701" s="1" t="s">
        <v>17221</v>
      </c>
      <c r="H3701" s="1" t="s">
        <v>3243</v>
      </c>
      <c r="I3701" s="1" t="str">
        <f ca="1">IFERROR(__xludf.DUMMYFUNCTION("GOOGLETRANSLATE(O3701,""en"",""pt"")"),"28")</f>
        <v>28</v>
      </c>
      <c r="J3701" s="1" t="str">
        <f ca="1">IFERROR(__xludf.DUMMYFUNCTION("GOOGLETRANSLATE(Q3701,""en"",""pt"")"),"Refrigerado")</f>
        <v>Refrigerado</v>
      </c>
      <c r="K3701" s="3">
        <v>43607</v>
      </c>
      <c r="L3701" s="3">
        <v>43635</v>
      </c>
      <c r="M3701" s="1">
        <v>343</v>
      </c>
      <c r="N3701" s="1" t="s">
        <v>6394</v>
      </c>
      <c r="O3701" s="1" t="s">
        <v>17222</v>
      </c>
      <c r="P3701" s="1">
        <v>281</v>
      </c>
      <c r="Q3701" s="1" t="s">
        <v>17223</v>
      </c>
      <c r="R3701">
        <f t="shared" ca="1" si="57"/>
        <v>1</v>
      </c>
      <c r="S3701">
        <f t="shared" ca="1" si="57"/>
        <v>0</v>
      </c>
    </row>
    <row r="3702" spans="1:19" ht="13.2">
      <c r="A3702" s="1" t="s">
        <v>17224</v>
      </c>
      <c r="B3702" s="1">
        <v>67</v>
      </c>
      <c r="C3702" s="1" t="str">
        <f ca="1">IFERROR(__xludf.DUMMYFUNCTION("GOOGLETRANSLATE(D3702,""en"",""pt"")"),"Médio")</f>
        <v>Médio</v>
      </c>
      <c r="D3702" s="3">
        <v>44067</v>
      </c>
      <c r="E3702" s="1">
        <v>1</v>
      </c>
      <c r="F3702" s="2" t="str">
        <f ca="1">IFERROR(__xludf.DUMMYFUNCTION("GOOGLETRANSLATE(I3702,""en"",""pt"")"),"Leite")</f>
        <v>Leite</v>
      </c>
      <c r="G3702" s="1" t="s">
        <v>17225</v>
      </c>
      <c r="H3702" s="1" t="s">
        <v>17226</v>
      </c>
      <c r="I3702" s="1" t="str">
        <f ca="1">IFERROR(__xludf.DUMMYFUNCTION("GOOGLETRANSLATE(O3702,""en"",""pt"")"),"22")</f>
        <v>22</v>
      </c>
      <c r="J3702" s="1" t="str">
        <f ca="1">IFERROR(__xludf.DUMMYFUNCTION("GOOGLETRANSLATE(Q3702,""en"",""pt"")"),"Pacote Tetra")</f>
        <v>Pacote Tetra</v>
      </c>
      <c r="K3702" s="3">
        <v>44036</v>
      </c>
      <c r="L3702" s="3">
        <v>44058</v>
      </c>
      <c r="M3702" s="1">
        <v>501</v>
      </c>
      <c r="N3702" s="1" t="s">
        <v>8729</v>
      </c>
      <c r="O3702" s="1" t="s">
        <v>17227</v>
      </c>
      <c r="P3702" s="1">
        <v>217</v>
      </c>
      <c r="Q3702" s="1" t="s">
        <v>17228</v>
      </c>
      <c r="R3702">
        <f t="shared" ca="1" si="57"/>
        <v>0</v>
      </c>
      <c r="S3702">
        <f t="shared" ca="1" si="57"/>
        <v>1</v>
      </c>
    </row>
    <row r="3703" spans="1:19" ht="13.2">
      <c r="A3703" s="1" t="s">
        <v>17229</v>
      </c>
      <c r="B3703" s="1">
        <v>86</v>
      </c>
      <c r="C3703" s="1" t="str">
        <f ca="1">IFERROR(__xludf.DUMMYFUNCTION("GOOGLETRANSLATE(D3703,""en"",""pt"")"),"Médio")</f>
        <v>Médio</v>
      </c>
      <c r="D3703" s="3">
        <v>44091</v>
      </c>
      <c r="E3703" s="1">
        <v>1</v>
      </c>
      <c r="F3703" s="2" t="str">
        <f ca="1">IFERROR(__xludf.DUMMYFUNCTION("GOOGLETRANSLATE(I3703,""en"",""pt"")"),"Leite")</f>
        <v>Leite</v>
      </c>
      <c r="G3703" s="1" t="s">
        <v>17230</v>
      </c>
      <c r="H3703" s="1" t="s">
        <v>6326</v>
      </c>
      <c r="I3703" s="1" t="str">
        <f ca="1">IFERROR(__xludf.DUMMYFUNCTION("GOOGLETRANSLATE(O3703,""en"",""pt"")"),"1")</f>
        <v>1</v>
      </c>
      <c r="J3703" s="1" t="str">
        <f ca="1">IFERROR(__xludf.DUMMYFUNCTION("GOOGLETRANSLATE(Q3703,""en"",""pt"")"),"Pacote de polietileno")</f>
        <v>Pacote de polietileno</v>
      </c>
      <c r="K3703" s="3">
        <v>44039</v>
      </c>
      <c r="L3703" s="3">
        <v>44040</v>
      </c>
      <c r="M3703" s="1">
        <v>221</v>
      </c>
      <c r="N3703" s="1" t="s">
        <v>15524</v>
      </c>
      <c r="O3703" s="1" t="s">
        <v>17231</v>
      </c>
      <c r="P3703" s="1">
        <v>520</v>
      </c>
      <c r="Q3703" s="1" t="s">
        <v>17232</v>
      </c>
      <c r="R3703">
        <f t="shared" ca="1" si="57"/>
        <v>1</v>
      </c>
      <c r="S3703">
        <f t="shared" ca="1" si="57"/>
        <v>1</v>
      </c>
    </row>
    <row r="3704" spans="1:19" ht="13.2">
      <c r="A3704" s="1" t="s">
        <v>17233</v>
      </c>
      <c r="B3704" s="1">
        <v>72</v>
      </c>
      <c r="C3704" s="1" t="str">
        <f ca="1">IFERROR(__xludf.DUMMYFUNCTION("GOOGLETRANSLATE(D3704,""en"",""pt"")"),"Grande")</f>
        <v>Grande</v>
      </c>
      <c r="D3704" s="3">
        <v>44189</v>
      </c>
      <c r="E3704" s="1">
        <v>8</v>
      </c>
      <c r="F3704" s="2" t="str">
        <f ca="1">IFERROR(__xludf.DUMMYFUNCTION("GOOGLETRANSLATE(I3704,""en"",""pt"")"),"Soro de leite coalhado")</f>
        <v>Soro de leite coalhado</v>
      </c>
      <c r="G3704" s="1" t="s">
        <v>9595</v>
      </c>
      <c r="H3704" s="1" t="s">
        <v>17234</v>
      </c>
      <c r="I3704" s="1" t="str">
        <f ca="1">IFERROR(__xludf.DUMMYFUNCTION("GOOGLETRANSLATE(O3704,""en"",""pt"")"),"10")</f>
        <v>10</v>
      </c>
      <c r="J3704" s="1" t="str">
        <f ca="1">IFERROR(__xludf.DUMMYFUNCTION("GOOGLETRANSLATE(Q3704,""en"",""pt"")"),"Refrigerado")</f>
        <v>Refrigerado</v>
      </c>
      <c r="K3704" s="3">
        <v>44140</v>
      </c>
      <c r="L3704" s="3">
        <v>44150</v>
      </c>
      <c r="M3704" s="1">
        <v>22</v>
      </c>
      <c r="N3704" s="1" t="s">
        <v>5887</v>
      </c>
      <c r="O3704" s="5" t="s">
        <v>14592</v>
      </c>
      <c r="P3704" s="1">
        <v>1</v>
      </c>
      <c r="Q3704" s="1" t="s">
        <v>12398</v>
      </c>
      <c r="R3704">
        <f t="shared" ca="1" si="57"/>
        <v>1</v>
      </c>
      <c r="S3704">
        <f t="shared" ca="1" si="57"/>
        <v>0</v>
      </c>
    </row>
    <row r="3705" spans="1:19" ht="13.2">
      <c r="A3705" s="1" t="s">
        <v>17235</v>
      </c>
      <c r="B3705" s="1">
        <v>62</v>
      </c>
      <c r="C3705" s="1" t="str">
        <f ca="1">IFERROR(__xludf.DUMMYFUNCTION("GOOGLETRANSLATE(D3705,""en"",""pt"")"),"Pequeno")</f>
        <v>Pequeno</v>
      </c>
      <c r="D3705" s="3">
        <v>44912</v>
      </c>
      <c r="E3705" s="1">
        <v>9</v>
      </c>
      <c r="F3705" s="2" t="str">
        <f ca="1">IFERROR(__xludf.DUMMYFUNCTION("GOOGLETRANSLATE(I3705,""en"",""pt"")"),"Painel")</f>
        <v>Painel</v>
      </c>
      <c r="G3705" s="1" t="s">
        <v>17236</v>
      </c>
      <c r="H3705" s="1" t="s">
        <v>5111</v>
      </c>
      <c r="I3705" s="1" t="str">
        <f ca="1">IFERROR(__xludf.DUMMYFUNCTION("GOOGLETRANSLATE(O3705,""en"",""pt"")"),"12")</f>
        <v>12</v>
      </c>
      <c r="J3705" s="1" t="str">
        <f ca="1">IFERROR(__xludf.DUMMYFUNCTION("GOOGLETRANSLATE(Q3705,""en"",""pt"")"),"Refrigerado")</f>
        <v>Refrigerado</v>
      </c>
      <c r="K3705" s="3">
        <v>44894</v>
      </c>
      <c r="L3705" s="3">
        <v>44906</v>
      </c>
      <c r="M3705" s="1">
        <v>23</v>
      </c>
      <c r="N3705" s="1" t="s">
        <v>5305</v>
      </c>
      <c r="O3705" s="1" t="s">
        <v>17237</v>
      </c>
      <c r="P3705" s="1">
        <v>598</v>
      </c>
      <c r="Q3705" s="1" t="s">
        <v>3126</v>
      </c>
      <c r="R3705">
        <f t="shared" ca="1" si="57"/>
        <v>1</v>
      </c>
      <c r="S3705">
        <f t="shared" ca="1" si="57"/>
        <v>1</v>
      </c>
    </row>
    <row r="3706" spans="1:19" ht="13.2">
      <c r="A3706" s="1" t="s">
        <v>13112</v>
      </c>
      <c r="B3706" s="1">
        <v>68</v>
      </c>
      <c r="C3706" s="1" t="str">
        <f ca="1">IFERROR(__xludf.DUMMYFUNCTION("GOOGLETRANSLATE(D3706,""en"",""pt"")"),"Pequeno")</f>
        <v>Pequeno</v>
      </c>
      <c r="D3706" s="3">
        <v>43835</v>
      </c>
      <c r="E3706" s="1">
        <v>8</v>
      </c>
      <c r="F3706" s="2" t="str">
        <f ca="1">IFERROR(__xludf.DUMMYFUNCTION("GOOGLETRANSLATE(I3706,""en"",""pt"")"),"Soro de leite coalhado")</f>
        <v>Soro de leite coalhado</v>
      </c>
      <c r="G3706" s="1" t="s">
        <v>3037</v>
      </c>
      <c r="H3706" s="1" t="s">
        <v>11726</v>
      </c>
      <c r="I3706" s="1" t="str">
        <f ca="1">IFERROR(__xludf.DUMMYFUNCTION("GOOGLETRANSLATE(O3706,""en"",""pt"")"),"10")</f>
        <v>10</v>
      </c>
      <c r="J3706" s="1" t="str">
        <f ca="1">IFERROR(__xludf.DUMMYFUNCTION("GOOGLETRANSLATE(Q3706,""en"",""pt"")"),"Refrigerado")</f>
        <v>Refrigerado</v>
      </c>
      <c r="K3706" s="3">
        <v>43802</v>
      </c>
      <c r="L3706" s="3">
        <v>43812</v>
      </c>
      <c r="M3706" s="1">
        <v>260</v>
      </c>
      <c r="N3706" s="1" t="s">
        <v>6124</v>
      </c>
      <c r="O3706" s="1" t="s">
        <v>17238</v>
      </c>
      <c r="P3706" s="1">
        <v>111</v>
      </c>
      <c r="Q3706" s="1" t="s">
        <v>17239</v>
      </c>
      <c r="R3706">
        <f t="shared" ca="1" si="57"/>
        <v>0</v>
      </c>
      <c r="S3706">
        <f t="shared" ca="1" si="57"/>
        <v>1</v>
      </c>
    </row>
    <row r="3707" spans="1:19" ht="13.2">
      <c r="A3707" s="1" t="s">
        <v>17240</v>
      </c>
      <c r="B3707" s="1">
        <v>86</v>
      </c>
      <c r="C3707" s="1" t="str">
        <f ca="1">IFERROR(__xludf.DUMMYFUNCTION("GOOGLETRANSLATE(D3707,""en"",""pt"")"),"Pequeno")</f>
        <v>Pequeno</v>
      </c>
      <c r="D3707" s="3">
        <v>44100</v>
      </c>
      <c r="E3707" s="1">
        <v>1</v>
      </c>
      <c r="F3707" s="2" t="str">
        <f ca="1">IFERROR(__xludf.DUMMYFUNCTION("GOOGLETRANSLATE(I3707,""en"",""pt"")"),"Leite")</f>
        <v>Leite</v>
      </c>
      <c r="G3707" s="1" t="s">
        <v>17241</v>
      </c>
      <c r="H3707" s="1" t="s">
        <v>8210</v>
      </c>
      <c r="I3707" s="1" t="str">
        <f ca="1">IFERROR(__xludf.DUMMYFUNCTION("GOOGLETRANSLATE(O3707,""en"",""pt"")"),"2")</f>
        <v>2</v>
      </c>
      <c r="J3707" s="1" t="str">
        <f ca="1">IFERROR(__xludf.DUMMYFUNCTION("GOOGLETRANSLATE(Q3707,""en"",""pt"")"),"Pacote de polietileno")</f>
        <v>Pacote de polietileno</v>
      </c>
      <c r="K3707" s="3">
        <v>44096</v>
      </c>
      <c r="L3707" s="3">
        <v>44098</v>
      </c>
      <c r="M3707" s="1">
        <v>186</v>
      </c>
      <c r="N3707" s="1" t="s">
        <v>17122</v>
      </c>
      <c r="O3707" s="1" t="s">
        <v>17242</v>
      </c>
      <c r="P3707" s="1">
        <v>486</v>
      </c>
      <c r="Q3707" s="1" t="s">
        <v>17243</v>
      </c>
      <c r="R3707">
        <f t="shared" ca="1" si="57"/>
        <v>0</v>
      </c>
      <c r="S3707">
        <f t="shared" ca="1" si="57"/>
        <v>1</v>
      </c>
    </row>
    <row r="3708" spans="1:19" ht="13.2">
      <c r="A3708" s="1" t="s">
        <v>17244</v>
      </c>
      <c r="B3708" s="1">
        <v>19</v>
      </c>
      <c r="C3708" s="1" t="str">
        <f ca="1">IFERROR(__xludf.DUMMYFUNCTION("GOOGLETRANSLATE(D3708,""en"",""pt"")"),"Médio")</f>
        <v>Médio</v>
      </c>
      <c r="D3708" s="3">
        <v>43509</v>
      </c>
      <c r="E3708" s="1">
        <v>4</v>
      </c>
      <c r="F3708" s="2" t="str">
        <f ca="1">IFERROR(__xludf.DUMMYFUNCTION("GOOGLETRANSLATE(I3708,""en"",""pt"")"),"Iogurte")</f>
        <v>Iogurte</v>
      </c>
      <c r="G3708" s="1" t="s">
        <v>17245</v>
      </c>
      <c r="H3708" s="1" t="s">
        <v>14526</v>
      </c>
      <c r="I3708" s="1" t="str">
        <f ca="1">IFERROR(__xludf.DUMMYFUNCTION("GOOGLETRANSLATE(O3708,""en"",""pt"")"),"26")</f>
        <v>26</v>
      </c>
      <c r="J3708" s="1" t="str">
        <f ca="1">IFERROR(__xludf.DUMMYFUNCTION("GOOGLETRANSLATE(Q3708,""en"",""pt"")"),"Congeladas")</f>
        <v>Congeladas</v>
      </c>
      <c r="K3708" s="3">
        <v>43497</v>
      </c>
      <c r="L3708" s="3">
        <v>43523</v>
      </c>
      <c r="M3708" s="1">
        <v>387</v>
      </c>
      <c r="N3708" s="1" t="s">
        <v>17246</v>
      </c>
      <c r="O3708" s="1" t="s">
        <v>17247</v>
      </c>
      <c r="P3708" s="1">
        <v>542</v>
      </c>
      <c r="Q3708" s="1" t="s">
        <v>6315</v>
      </c>
      <c r="R3708">
        <f t="shared" ca="1" si="57"/>
        <v>0</v>
      </c>
      <c r="S3708">
        <f t="shared" ca="1" si="57"/>
        <v>1</v>
      </c>
    </row>
    <row r="3709" spans="1:19" ht="13.2">
      <c r="A3709" s="1" t="s">
        <v>17249</v>
      </c>
      <c r="B3709" s="1">
        <v>84</v>
      </c>
      <c r="C3709" s="1" t="str">
        <f ca="1">IFERROR(__xludf.DUMMYFUNCTION("GOOGLETRANSLATE(D3709,""en"",""pt"")"),"Grande")</f>
        <v>Grande</v>
      </c>
      <c r="D3709" s="3">
        <v>43847</v>
      </c>
      <c r="E3709" s="1">
        <v>10</v>
      </c>
      <c r="F3709" s="2" t="str">
        <f ca="1">IFERROR(__xludf.DUMMYFUNCTION("GOOGLETRANSLATE(I3709,""en"",""pt"")"),"ghee")</f>
        <v>ghee</v>
      </c>
      <c r="G3709" s="1" t="s">
        <v>17250</v>
      </c>
      <c r="H3709" s="1" t="s">
        <v>5549</v>
      </c>
      <c r="I3709" s="1" t="str">
        <f ca="1">IFERROR(__xludf.DUMMYFUNCTION("GOOGLETRANSLATE(O3709,""en"",""pt"")"),"90")</f>
        <v>90</v>
      </c>
      <c r="J3709" s="1" t="str">
        <f ca="1">IFERROR(__xludf.DUMMYFUNCTION("GOOGLETRANSLATE(Q3709,""en"",""pt"")"),"Ambiente")</f>
        <v>Ambiente</v>
      </c>
      <c r="K3709" s="3">
        <v>43802</v>
      </c>
      <c r="L3709" s="3">
        <v>43892</v>
      </c>
      <c r="M3709" s="1">
        <v>350</v>
      </c>
      <c r="N3709" s="1" t="s">
        <v>632</v>
      </c>
      <c r="O3709" s="1" t="s">
        <v>17251</v>
      </c>
      <c r="P3709" s="1">
        <v>32</v>
      </c>
      <c r="Q3709" s="1" t="s">
        <v>17253</v>
      </c>
      <c r="R3709">
        <f t="shared" ca="1" si="57"/>
        <v>1</v>
      </c>
      <c r="S3709">
        <f t="shared" ca="1" si="57"/>
        <v>0</v>
      </c>
    </row>
    <row r="3710" spans="1:19" ht="13.2">
      <c r="A3710" s="1" t="s">
        <v>17254</v>
      </c>
      <c r="B3710" s="1">
        <v>97</v>
      </c>
      <c r="C3710" s="1" t="str">
        <f ca="1">IFERROR(__xludf.DUMMYFUNCTION("GOOGLETRANSLATE(D3710,""en"",""pt"")"),"Pequeno")</f>
        <v>Pequeno</v>
      </c>
      <c r="D3710" s="3">
        <v>44626</v>
      </c>
      <c r="E3710" s="1">
        <v>2</v>
      </c>
      <c r="F3710" s="2" t="str">
        <f ca="1">IFERROR(__xludf.DUMMYFUNCTION("GOOGLETRANSLATE(I3710,""en"",""pt"")"),"Manteiga")</f>
        <v>Manteiga</v>
      </c>
      <c r="G3710" s="1" t="s">
        <v>5615</v>
      </c>
      <c r="H3710" s="1" t="s">
        <v>17255</v>
      </c>
      <c r="I3710" s="1" t="str">
        <f ca="1">IFERROR(__xludf.DUMMYFUNCTION("GOOGLETRANSLATE(O3710,""en"",""pt"")"),"25")</f>
        <v>25</v>
      </c>
      <c r="J3710" s="1" t="str">
        <f ca="1">IFERROR(__xludf.DUMMYFUNCTION("GOOGLETRANSLATE(Q3710,""en"",""pt"")"),"Refrigerado")</f>
        <v>Refrigerado</v>
      </c>
      <c r="K3710" s="3">
        <v>44574</v>
      </c>
      <c r="L3710" s="3">
        <v>44599</v>
      </c>
      <c r="M3710" s="1">
        <v>15</v>
      </c>
      <c r="N3710" s="1" t="s">
        <v>17189</v>
      </c>
      <c r="O3710" s="1" t="s">
        <v>17256</v>
      </c>
      <c r="P3710" s="1">
        <v>39</v>
      </c>
      <c r="Q3710" s="1" t="s">
        <v>17257</v>
      </c>
      <c r="R3710">
        <f t="shared" ca="1" si="57"/>
        <v>1</v>
      </c>
      <c r="S3710">
        <f t="shared" ca="1" si="57"/>
        <v>0</v>
      </c>
    </row>
    <row r="3711" spans="1:19" ht="13.2">
      <c r="A3711" s="1" t="s">
        <v>17258</v>
      </c>
      <c r="B3711" s="1">
        <v>86</v>
      </c>
      <c r="C3711" s="1" t="str">
        <f ca="1">IFERROR(__xludf.DUMMYFUNCTION("GOOGLETRANSLATE(D3711,""en"",""pt"")"),"Grande")</f>
        <v>Grande</v>
      </c>
      <c r="D3711" s="3">
        <v>44112</v>
      </c>
      <c r="E3711" s="1">
        <v>9</v>
      </c>
      <c r="F3711" s="2" t="str">
        <f ca="1">IFERROR(__xludf.DUMMYFUNCTION("GOOGLETRANSLATE(I3711,""en"",""pt"")"),"Painel")</f>
        <v>Painel</v>
      </c>
      <c r="G3711" s="1" t="s">
        <v>4415</v>
      </c>
      <c r="H3711" s="1" t="s">
        <v>625</v>
      </c>
      <c r="I3711" s="1" t="str">
        <f ca="1">IFERROR(__xludf.DUMMYFUNCTION("GOOGLETRANSLATE(O3711,""en"",""pt"")"),"9")</f>
        <v>9</v>
      </c>
      <c r="J3711" s="1" t="str">
        <f ca="1">IFERROR(__xludf.DUMMYFUNCTION("GOOGLETRANSLATE(Q3711,""en"",""pt"")"),"Refrigerado")</f>
        <v>Refrigerado</v>
      </c>
      <c r="K3711" s="3">
        <v>44064</v>
      </c>
      <c r="L3711" s="3">
        <v>44073</v>
      </c>
      <c r="M3711" s="1">
        <v>9</v>
      </c>
      <c r="N3711" s="1" t="s">
        <v>4567</v>
      </c>
      <c r="O3711" s="1" t="s">
        <v>17259</v>
      </c>
      <c r="P3711" s="1">
        <v>72</v>
      </c>
      <c r="Q3711" s="1" t="s">
        <v>17260</v>
      </c>
      <c r="R3711">
        <f t="shared" ca="1" si="57"/>
        <v>1</v>
      </c>
      <c r="S3711">
        <f t="shared" ca="1" si="57"/>
        <v>1</v>
      </c>
    </row>
    <row r="3712" spans="1:19" ht="13.2">
      <c r="A3712" s="1" t="s">
        <v>17261</v>
      </c>
      <c r="B3712" s="1">
        <v>75</v>
      </c>
      <c r="C3712" s="1" t="str">
        <f ca="1">IFERROR(__xludf.DUMMYFUNCTION("GOOGLETRANSLATE(D3712,""en"",""pt"")"),"Grande")</f>
        <v>Grande</v>
      </c>
      <c r="D3712" s="3">
        <v>44255</v>
      </c>
      <c r="E3712" s="1">
        <v>3</v>
      </c>
      <c r="F3712" s="2" t="str">
        <f ca="1">IFERROR(__xludf.DUMMYFUNCTION("GOOGLETRANSLATE(I3712,""en"",""pt"")"),"Queijo")</f>
        <v>Queijo</v>
      </c>
      <c r="G3712" s="1" t="s">
        <v>12823</v>
      </c>
      <c r="H3712" s="1" t="s">
        <v>14535</v>
      </c>
      <c r="I3712" s="1" t="str">
        <f ca="1">IFERROR(__xludf.DUMMYFUNCTION("GOOGLETRANSLATE(O3712,""en"",""pt"")"),"47")</f>
        <v>47</v>
      </c>
      <c r="J3712" s="1" t="str">
        <f ca="1">IFERROR(__xludf.DUMMYFUNCTION("GOOGLETRANSLATE(Q3712,""en"",""pt"")"),"Refrigerado")</f>
        <v>Refrigerado</v>
      </c>
      <c r="K3712" s="3">
        <v>44250</v>
      </c>
      <c r="L3712" s="3">
        <v>44297</v>
      </c>
      <c r="M3712" s="1">
        <v>216</v>
      </c>
      <c r="N3712" s="1" t="s">
        <v>8435</v>
      </c>
      <c r="O3712" s="1" t="s">
        <v>17262</v>
      </c>
      <c r="P3712" s="1">
        <v>84</v>
      </c>
      <c r="Q3712" s="1" t="s">
        <v>14120</v>
      </c>
      <c r="R3712">
        <f t="shared" ca="1" si="57"/>
        <v>1</v>
      </c>
      <c r="S3712">
        <f t="shared" ca="1" si="57"/>
        <v>0</v>
      </c>
    </row>
    <row r="3713" spans="1:19" ht="13.2">
      <c r="A3713" s="1" t="s">
        <v>17263</v>
      </c>
      <c r="B3713" s="1">
        <v>31</v>
      </c>
      <c r="C3713" s="1" t="str">
        <f ca="1">IFERROR(__xludf.DUMMYFUNCTION("GOOGLETRANSLATE(D3713,""en"",""pt"")"),"Pequeno")</f>
        <v>Pequeno</v>
      </c>
      <c r="D3713" s="3">
        <v>44542</v>
      </c>
      <c r="E3713" s="1">
        <v>3</v>
      </c>
      <c r="F3713" s="2" t="str">
        <f ca="1">IFERROR(__xludf.DUMMYFUNCTION("GOOGLETRANSLATE(I3713,""en"",""pt"")"),"Queijo")</f>
        <v>Queijo</v>
      </c>
      <c r="G3713" s="1" t="s">
        <v>17264</v>
      </c>
      <c r="H3713" s="4">
        <v>45655</v>
      </c>
      <c r="I3713" s="1" t="str">
        <f ca="1">IFERROR(__xludf.DUMMYFUNCTION("GOOGLETRANSLATE(O3713,""en"",""pt"")"),"66")</f>
        <v>66</v>
      </c>
      <c r="J3713" s="1" t="str">
        <f ca="1">IFERROR(__xludf.DUMMYFUNCTION("GOOGLETRANSLATE(Q3713,""en"",""pt"")"),"Congeladas")</f>
        <v>Congeladas</v>
      </c>
      <c r="K3713" s="3">
        <v>44489</v>
      </c>
      <c r="L3713" s="3">
        <v>44555</v>
      </c>
      <c r="M3713" s="1">
        <v>165</v>
      </c>
      <c r="N3713" s="1" t="s">
        <v>12667</v>
      </c>
      <c r="O3713" s="1" t="s">
        <v>17265</v>
      </c>
      <c r="P3713" s="1">
        <v>305</v>
      </c>
      <c r="Q3713" s="1" t="s">
        <v>17266</v>
      </c>
      <c r="R3713">
        <f t="shared" ca="1" si="57"/>
        <v>0</v>
      </c>
      <c r="S3713">
        <f t="shared" ca="1" si="57"/>
        <v>0</v>
      </c>
    </row>
    <row r="3714" spans="1:19" ht="13.2">
      <c r="A3714" s="1" t="s">
        <v>17267</v>
      </c>
      <c r="B3714" s="1">
        <v>28</v>
      </c>
      <c r="C3714" s="1" t="str">
        <f ca="1">IFERROR(__xludf.DUMMYFUNCTION("GOOGLETRANSLATE(D3714,""en"",""pt"")"),"Médio")</f>
        <v>Médio</v>
      </c>
      <c r="D3714" s="3">
        <v>44517</v>
      </c>
      <c r="E3714" s="1">
        <v>9</v>
      </c>
      <c r="F3714" s="2" t="str">
        <f ca="1">IFERROR(__xludf.DUMMYFUNCTION("GOOGLETRANSLATE(I3714,""en"",""pt"")"),"Painel")</f>
        <v>Painel</v>
      </c>
      <c r="G3714" s="1" t="s">
        <v>17268</v>
      </c>
      <c r="H3714" s="1" t="s">
        <v>4866</v>
      </c>
      <c r="I3714" s="1" t="str">
        <f ca="1">IFERROR(__xludf.DUMMYFUNCTION("GOOGLETRANSLATE(O3714,""en"",""pt"")"),"9")</f>
        <v>9</v>
      </c>
      <c r="J3714" s="1" t="str">
        <f ca="1">IFERROR(__xludf.DUMMYFUNCTION("GOOGLETRANSLATE(Q3714,""en"",""pt"")"),"Refrigerado")</f>
        <v>Refrigerado</v>
      </c>
      <c r="K3714" s="3">
        <v>44474</v>
      </c>
      <c r="L3714" s="3">
        <v>44483</v>
      </c>
      <c r="M3714" s="1">
        <v>211</v>
      </c>
      <c r="N3714" s="1" t="s">
        <v>1441</v>
      </c>
      <c r="O3714" s="1" t="s">
        <v>17269</v>
      </c>
      <c r="P3714" s="1">
        <v>200</v>
      </c>
      <c r="Q3714" s="1" t="s">
        <v>2087</v>
      </c>
      <c r="R3714">
        <f t="shared" ca="1" si="57"/>
        <v>1</v>
      </c>
      <c r="S3714">
        <f t="shared" ca="1" si="57"/>
        <v>1</v>
      </c>
    </row>
    <row r="3715" spans="1:19" ht="13.2">
      <c r="A3715" s="1" t="s">
        <v>17270</v>
      </c>
      <c r="B3715" s="1">
        <v>92</v>
      </c>
      <c r="C3715" s="1" t="str">
        <f ca="1">IFERROR(__xludf.DUMMYFUNCTION("GOOGLETRANSLATE(D3715,""en"",""pt"")"),"Pequeno")</f>
        <v>Pequeno</v>
      </c>
      <c r="D3715" s="3">
        <v>44874</v>
      </c>
      <c r="E3715" s="1">
        <v>7</v>
      </c>
      <c r="F3715" s="2" t="str">
        <f ca="1">IFERROR(__xludf.DUMMYFUNCTION("GOOGLETRANSLATE(I3715,""en"",""pt"")"),"Lassi")</f>
        <v>Lassi</v>
      </c>
      <c r="G3715" s="1" t="s">
        <v>17271</v>
      </c>
      <c r="H3715" s="1" t="s">
        <v>8017</v>
      </c>
      <c r="I3715" s="1" t="str">
        <f ca="1">IFERROR(__xludf.DUMMYFUNCTION("GOOGLETRANSLATE(O3715,""en"",""pt"")"),"16")</f>
        <v>16</v>
      </c>
      <c r="J3715" s="1" t="str">
        <f ca="1">IFERROR(__xludf.DUMMYFUNCTION("GOOGLETRANSLATE(Q3715,""en"",""pt"")"),"Refrigerado")</f>
        <v>Refrigerado</v>
      </c>
      <c r="K3715" s="3">
        <v>44838</v>
      </c>
      <c r="L3715" s="3">
        <v>44854</v>
      </c>
      <c r="M3715" s="1">
        <v>81</v>
      </c>
      <c r="N3715" s="1" t="s">
        <v>596</v>
      </c>
      <c r="O3715" s="1" t="s">
        <v>17272</v>
      </c>
      <c r="P3715" s="1">
        <v>96</v>
      </c>
      <c r="Q3715" s="1" t="s">
        <v>17273</v>
      </c>
      <c r="R3715">
        <f t="shared" ref="R3715:S3778" ca="1" si="58">RANDBETWEEN(0,1)</f>
        <v>1</v>
      </c>
      <c r="S3715">
        <f t="shared" ca="1" si="58"/>
        <v>1</v>
      </c>
    </row>
    <row r="3716" spans="1:19" ht="13.2">
      <c r="A3716" s="1" t="s">
        <v>17274</v>
      </c>
      <c r="B3716" s="1">
        <v>43</v>
      </c>
      <c r="C3716" s="1" t="str">
        <f ca="1">IFERROR(__xludf.DUMMYFUNCTION("GOOGLETRANSLATE(D3716,""en"",""pt"")"),"Médio")</f>
        <v>Médio</v>
      </c>
      <c r="D3716" s="3">
        <v>43670</v>
      </c>
      <c r="E3716" s="1">
        <v>2</v>
      </c>
      <c r="F3716" s="2" t="str">
        <f ca="1">IFERROR(__xludf.DUMMYFUNCTION("GOOGLETRANSLATE(I3716,""en"",""pt"")"),"Manteiga")</f>
        <v>Manteiga</v>
      </c>
      <c r="G3716" s="1" t="s">
        <v>9114</v>
      </c>
      <c r="H3716" s="1" t="s">
        <v>1645</v>
      </c>
      <c r="I3716" s="1" t="str">
        <f ca="1">IFERROR(__xludf.DUMMYFUNCTION("GOOGLETRANSLATE(O3716,""en"",""pt"")"),"35")</f>
        <v>35</v>
      </c>
      <c r="J3716" s="1" t="str">
        <f ca="1">IFERROR(__xludf.DUMMYFUNCTION("GOOGLETRANSLATE(Q3716,""en"",""pt"")"),"Refrigerado")</f>
        <v>Refrigerado</v>
      </c>
      <c r="K3716" s="3">
        <v>43655</v>
      </c>
      <c r="L3716" s="3">
        <v>43690</v>
      </c>
      <c r="M3716" s="1">
        <v>188</v>
      </c>
      <c r="N3716" s="1" t="s">
        <v>13663</v>
      </c>
      <c r="O3716" s="5">
        <v>723944</v>
      </c>
      <c r="P3716" s="1">
        <v>223</v>
      </c>
      <c r="Q3716" s="1" t="s">
        <v>3649</v>
      </c>
      <c r="R3716">
        <f t="shared" ca="1" si="58"/>
        <v>1</v>
      </c>
      <c r="S3716">
        <f t="shared" ca="1" si="58"/>
        <v>1</v>
      </c>
    </row>
    <row r="3717" spans="1:19" ht="13.2">
      <c r="A3717" s="1" t="s">
        <v>17275</v>
      </c>
      <c r="B3717" s="1">
        <v>13</v>
      </c>
      <c r="C3717" s="1" t="str">
        <f ca="1">IFERROR(__xludf.DUMMYFUNCTION("GOOGLETRANSLATE(D3717,""en"",""pt"")"),"Médio")</f>
        <v>Médio</v>
      </c>
      <c r="D3717" s="3">
        <v>43726</v>
      </c>
      <c r="E3717" s="1">
        <v>10</v>
      </c>
      <c r="F3717" s="2" t="str">
        <f ca="1">IFERROR(__xludf.DUMMYFUNCTION("GOOGLETRANSLATE(I3717,""en"",""pt"")"),"ghee")</f>
        <v>ghee</v>
      </c>
      <c r="G3717" s="1" t="s">
        <v>3935</v>
      </c>
      <c r="H3717" s="1" t="s">
        <v>7136</v>
      </c>
      <c r="I3717" s="1" t="str">
        <f ca="1">IFERROR(__xludf.DUMMYFUNCTION("GOOGLETRANSLATE(O3717,""en"",""pt"")"),"103")</f>
        <v>103</v>
      </c>
      <c r="J3717" s="1" t="str">
        <f ca="1">IFERROR(__xludf.DUMMYFUNCTION("GOOGLETRANSLATE(Q3717,""en"",""pt"")"),"Ambiente")</f>
        <v>Ambiente</v>
      </c>
      <c r="K3717" s="3">
        <v>43711</v>
      </c>
      <c r="L3717" s="3">
        <v>43814</v>
      </c>
      <c r="M3717" s="1">
        <v>11</v>
      </c>
      <c r="N3717" s="1" t="s">
        <v>5168</v>
      </c>
      <c r="O3717" s="1" t="s">
        <v>17276</v>
      </c>
      <c r="P3717" s="1">
        <v>79</v>
      </c>
      <c r="Q3717" s="1" t="s">
        <v>17277</v>
      </c>
      <c r="R3717">
        <f t="shared" ca="1" si="58"/>
        <v>0</v>
      </c>
      <c r="S3717">
        <f t="shared" ca="1" si="58"/>
        <v>1</v>
      </c>
    </row>
    <row r="3718" spans="1:19" ht="13.2">
      <c r="A3718" s="1" t="s">
        <v>17278</v>
      </c>
      <c r="B3718" s="1">
        <v>21</v>
      </c>
      <c r="C3718" s="1" t="str">
        <f ca="1">IFERROR(__xludf.DUMMYFUNCTION("GOOGLETRANSLATE(D3718,""en"",""pt"")"),"Pequeno")</f>
        <v>Pequeno</v>
      </c>
      <c r="D3718" s="3">
        <v>44405</v>
      </c>
      <c r="E3718" s="1">
        <v>6</v>
      </c>
      <c r="F3718" s="2" t="str">
        <f ca="1">IFERROR(__xludf.DUMMYFUNCTION("GOOGLETRANSLATE(I3718,""en"",""pt"")"),"Coalhada")</f>
        <v>Coalhada</v>
      </c>
      <c r="G3718" s="1" t="s">
        <v>17279</v>
      </c>
      <c r="H3718" s="1" t="s">
        <v>13773</v>
      </c>
      <c r="I3718" s="1" t="str">
        <f ca="1">IFERROR(__xludf.DUMMYFUNCTION("GOOGLETRANSLATE(O3718,""en"",""pt"")"),"6")</f>
        <v>6</v>
      </c>
      <c r="J3718" s="1" t="str">
        <f ca="1">IFERROR(__xludf.DUMMYFUNCTION("GOOGLETRANSLATE(Q3718,""en"",""pt"")"),"Refrigerado")</f>
        <v>Refrigerado</v>
      </c>
      <c r="K3718" s="3">
        <v>44359</v>
      </c>
      <c r="L3718" s="3">
        <v>44365</v>
      </c>
      <c r="M3718" s="1">
        <v>128</v>
      </c>
      <c r="N3718" s="1" t="s">
        <v>9938</v>
      </c>
      <c r="O3718" s="7">
        <v>1309974</v>
      </c>
      <c r="P3718" s="1">
        <v>68</v>
      </c>
      <c r="Q3718" s="1" t="s">
        <v>16331</v>
      </c>
      <c r="R3718">
        <f t="shared" ca="1" si="58"/>
        <v>1</v>
      </c>
      <c r="S3718">
        <f t="shared" ca="1" si="58"/>
        <v>1</v>
      </c>
    </row>
    <row r="3719" spans="1:19" ht="13.2">
      <c r="A3719" s="1" t="s">
        <v>17280</v>
      </c>
      <c r="B3719" s="1">
        <v>38</v>
      </c>
      <c r="C3719" s="1" t="str">
        <f ca="1">IFERROR(__xludf.DUMMYFUNCTION("GOOGLETRANSLATE(D3719,""en"",""pt"")"),"Pequeno")</f>
        <v>Pequeno</v>
      </c>
      <c r="D3719" s="3">
        <v>44208</v>
      </c>
      <c r="E3719" s="1">
        <v>9</v>
      </c>
      <c r="F3719" s="2" t="str">
        <f ca="1">IFERROR(__xludf.DUMMYFUNCTION("GOOGLETRANSLATE(I3719,""en"",""pt"")"),"Painel")</f>
        <v>Painel</v>
      </c>
      <c r="G3719" s="1" t="s">
        <v>17281</v>
      </c>
      <c r="H3719" s="1" t="s">
        <v>14601</v>
      </c>
      <c r="I3719" s="1" t="str">
        <f ca="1">IFERROR(__xludf.DUMMYFUNCTION("GOOGLETRANSLATE(O3719,""en"",""pt"")"),"9")</f>
        <v>9</v>
      </c>
      <c r="J3719" s="1" t="str">
        <f ca="1">IFERROR(__xludf.DUMMYFUNCTION("GOOGLETRANSLATE(Q3719,""en"",""pt"")"),"Refrigerado")</f>
        <v>Refrigerado</v>
      </c>
      <c r="K3719" s="3">
        <v>44159</v>
      </c>
      <c r="L3719" s="3">
        <v>44168</v>
      </c>
      <c r="M3719" s="1">
        <v>170</v>
      </c>
      <c r="N3719" s="6">
        <v>45339</v>
      </c>
      <c r="O3719" s="5">
        <v>362779</v>
      </c>
      <c r="P3719" s="1">
        <v>53</v>
      </c>
      <c r="Q3719" s="1" t="s">
        <v>17282</v>
      </c>
      <c r="R3719">
        <f t="shared" ca="1" si="58"/>
        <v>1</v>
      </c>
      <c r="S3719">
        <f t="shared" ca="1" si="58"/>
        <v>0</v>
      </c>
    </row>
    <row r="3720" spans="1:19" ht="13.2">
      <c r="A3720" s="1" t="s">
        <v>17283</v>
      </c>
      <c r="B3720" s="1">
        <v>60</v>
      </c>
      <c r="C3720" s="1" t="str">
        <f ca="1">IFERROR(__xludf.DUMMYFUNCTION("GOOGLETRANSLATE(D3720,""en"",""pt"")"),"Pequeno")</f>
        <v>Pequeno</v>
      </c>
      <c r="D3720" s="3">
        <v>44800</v>
      </c>
      <c r="E3720" s="1">
        <v>6</v>
      </c>
      <c r="F3720" s="2" t="str">
        <f ca="1">IFERROR(__xludf.DUMMYFUNCTION("GOOGLETRANSLATE(I3720,""en"",""pt"")"),"Coalhada")</f>
        <v>Coalhada</v>
      </c>
      <c r="G3720" s="1" t="s">
        <v>17284</v>
      </c>
      <c r="H3720" s="1" t="s">
        <v>12500</v>
      </c>
      <c r="I3720" s="1" t="str">
        <f ca="1">IFERROR(__xludf.DUMMYFUNCTION("GOOGLETRANSLATE(O3720,""en"",""pt"")"),"5")</f>
        <v>5</v>
      </c>
      <c r="J3720" s="1" t="str">
        <f ca="1">IFERROR(__xludf.DUMMYFUNCTION("GOOGLETRANSLATE(Q3720,""en"",""pt"")"),"Refrigerado")</f>
        <v>Refrigerado</v>
      </c>
      <c r="K3720" s="3">
        <v>44790</v>
      </c>
      <c r="L3720" s="3">
        <v>44795</v>
      </c>
      <c r="M3720" s="1">
        <v>383</v>
      </c>
      <c r="N3720" s="6">
        <v>45555</v>
      </c>
      <c r="O3720" s="1" t="s">
        <v>17285</v>
      </c>
      <c r="P3720" s="1">
        <v>311</v>
      </c>
      <c r="Q3720" s="1" t="s">
        <v>17286</v>
      </c>
      <c r="R3720">
        <f t="shared" ca="1" si="58"/>
        <v>1</v>
      </c>
      <c r="S3720">
        <f t="shared" ca="1" si="58"/>
        <v>0</v>
      </c>
    </row>
    <row r="3721" spans="1:19" ht="13.2">
      <c r="A3721" s="1" t="s">
        <v>17287</v>
      </c>
      <c r="B3721" s="1">
        <v>57</v>
      </c>
      <c r="C3721" s="1" t="str">
        <f ca="1">IFERROR(__xludf.DUMMYFUNCTION("GOOGLETRANSLATE(D3721,""en"",""pt"")"),"Pequeno")</f>
        <v>Pequeno</v>
      </c>
      <c r="D3721" s="3">
        <v>43987</v>
      </c>
      <c r="E3721" s="1">
        <v>4</v>
      </c>
      <c r="F3721" s="2" t="str">
        <f ca="1">IFERROR(__xludf.DUMMYFUNCTION("GOOGLETRANSLATE(I3721,""en"",""pt"")"),"Iogurte")</f>
        <v>Iogurte</v>
      </c>
      <c r="G3721" s="1" t="s">
        <v>17288</v>
      </c>
      <c r="H3721" s="1" t="s">
        <v>4208</v>
      </c>
      <c r="I3721" s="1" t="str">
        <f ca="1">IFERROR(__xludf.DUMMYFUNCTION("GOOGLETRANSLATE(O3721,""en"",""pt"")"),"27")</f>
        <v>27</v>
      </c>
      <c r="J3721" s="1" t="str">
        <f ca="1">IFERROR(__xludf.DUMMYFUNCTION("GOOGLETRANSLATE(Q3721,""en"",""pt"")"),"Refrigerado")</f>
        <v>Refrigerado</v>
      </c>
      <c r="K3721" s="3">
        <v>43938</v>
      </c>
      <c r="L3721" s="3">
        <v>43965</v>
      </c>
      <c r="M3721" s="1">
        <v>156</v>
      </c>
      <c r="N3721" s="1" t="s">
        <v>11898</v>
      </c>
      <c r="O3721" s="1" t="s">
        <v>17289</v>
      </c>
      <c r="P3721" s="1">
        <v>145</v>
      </c>
      <c r="Q3721" s="1" t="s">
        <v>16349</v>
      </c>
      <c r="R3721">
        <f t="shared" ca="1" si="58"/>
        <v>0</v>
      </c>
      <c r="S3721">
        <f t="shared" ca="1" si="58"/>
        <v>0</v>
      </c>
    </row>
    <row r="3722" spans="1:19" ht="13.2">
      <c r="A3722" s="1" t="s">
        <v>17290</v>
      </c>
      <c r="B3722" s="1">
        <v>42</v>
      </c>
      <c r="C3722" s="1" t="str">
        <f ca="1">IFERROR(__xludf.DUMMYFUNCTION("GOOGLETRANSLATE(D3722,""en"",""pt"")"),"Grande")</f>
        <v>Grande</v>
      </c>
      <c r="D3722" s="3">
        <v>44689</v>
      </c>
      <c r="E3722" s="1">
        <v>10</v>
      </c>
      <c r="F3722" s="2" t="str">
        <f ca="1">IFERROR(__xludf.DUMMYFUNCTION("GOOGLETRANSLATE(I3722,""en"",""pt"")"),"ghee")</f>
        <v>ghee</v>
      </c>
      <c r="G3722" s="1" t="s">
        <v>17291</v>
      </c>
      <c r="H3722" s="1" t="s">
        <v>10232</v>
      </c>
      <c r="I3722" s="1" t="str">
        <f ca="1">IFERROR(__xludf.DUMMYFUNCTION("GOOGLETRANSLATE(O3722,""en"",""pt"")"),"82")</f>
        <v>82</v>
      </c>
      <c r="J3722" s="1" t="str">
        <f ca="1">IFERROR(__xludf.DUMMYFUNCTION("GOOGLETRANSLATE(Q3722,""en"",""pt"")"),"Ambiente")</f>
        <v>Ambiente</v>
      </c>
      <c r="K3722" s="3">
        <v>44667</v>
      </c>
      <c r="L3722" s="3">
        <v>44749</v>
      </c>
      <c r="M3722" s="1">
        <v>208</v>
      </c>
      <c r="N3722" s="1" t="s">
        <v>7507</v>
      </c>
      <c r="O3722" s="1" t="s">
        <v>17292</v>
      </c>
      <c r="P3722" s="1">
        <v>52</v>
      </c>
      <c r="Q3722" s="1" t="s">
        <v>17293</v>
      </c>
      <c r="R3722">
        <f t="shared" ca="1" si="58"/>
        <v>1</v>
      </c>
      <c r="S3722">
        <f t="shared" ca="1" si="58"/>
        <v>1</v>
      </c>
    </row>
    <row r="3723" spans="1:19" ht="13.2">
      <c r="A3723" s="1" t="s">
        <v>17294</v>
      </c>
      <c r="B3723" s="1">
        <v>25</v>
      </c>
      <c r="C3723" s="1" t="str">
        <f ca="1">IFERROR(__xludf.DUMMYFUNCTION("GOOGLETRANSLATE(D3723,""en"",""pt"")"),"Grande")</f>
        <v>Grande</v>
      </c>
      <c r="D3723" s="3">
        <v>43655</v>
      </c>
      <c r="E3723" s="1">
        <v>9</v>
      </c>
      <c r="F3723" s="2" t="str">
        <f ca="1">IFERROR(__xludf.DUMMYFUNCTION("GOOGLETRANSLATE(I3723,""en"",""pt"")"),"Painel")</f>
        <v>Painel</v>
      </c>
      <c r="G3723" s="1" t="s">
        <v>17295</v>
      </c>
      <c r="H3723" s="1" t="s">
        <v>10538</v>
      </c>
      <c r="I3723" s="1" t="str">
        <f ca="1">IFERROR(__xludf.DUMMYFUNCTION("GOOGLETRANSLATE(O3723,""en"",""pt"")"),"11")</f>
        <v>11</v>
      </c>
      <c r="J3723" s="1" t="str">
        <f ca="1">IFERROR(__xludf.DUMMYFUNCTION("GOOGLETRANSLATE(Q3723,""en"",""pt"")"),"Refrigerado")</f>
        <v>Refrigerado</v>
      </c>
      <c r="K3723" s="3">
        <v>43621</v>
      </c>
      <c r="L3723" s="3">
        <v>43632</v>
      </c>
      <c r="M3723" s="1">
        <v>13</v>
      </c>
      <c r="N3723" s="1" t="s">
        <v>17296</v>
      </c>
      <c r="O3723" s="1" t="s">
        <v>15444</v>
      </c>
      <c r="P3723" s="1">
        <v>152</v>
      </c>
      <c r="Q3723" s="1" t="s">
        <v>2406</v>
      </c>
      <c r="R3723">
        <f t="shared" ca="1" si="58"/>
        <v>0</v>
      </c>
      <c r="S3723">
        <f t="shared" ca="1" si="58"/>
        <v>0</v>
      </c>
    </row>
    <row r="3724" spans="1:19" ht="13.2">
      <c r="A3724" s="1" t="s">
        <v>17297</v>
      </c>
      <c r="B3724" s="1">
        <v>80</v>
      </c>
      <c r="C3724" s="1" t="str">
        <f ca="1">IFERROR(__xludf.DUMMYFUNCTION("GOOGLETRANSLATE(D3724,""en"",""pt"")"),"Pequeno")</f>
        <v>Pequeno</v>
      </c>
      <c r="D3724" s="3">
        <v>43732</v>
      </c>
      <c r="E3724" s="1">
        <v>2</v>
      </c>
      <c r="F3724" s="2" t="str">
        <f ca="1">IFERROR(__xludf.DUMMYFUNCTION("GOOGLETRANSLATE(I3724,""en"",""pt"")"),"Manteiga")</f>
        <v>Manteiga</v>
      </c>
      <c r="G3724" s="1" t="s">
        <v>17298</v>
      </c>
      <c r="H3724" s="1" t="s">
        <v>8941</v>
      </c>
      <c r="I3724" s="1" t="str">
        <f ca="1">IFERROR(__xludf.DUMMYFUNCTION("GOOGLETRANSLATE(O3724,""en"",""pt"")"),"33")</f>
        <v>33</v>
      </c>
      <c r="J3724" s="1" t="str">
        <f ca="1">IFERROR(__xludf.DUMMYFUNCTION("GOOGLETRANSLATE(Q3724,""en"",""pt"")"),"Refrigerado")</f>
        <v>Refrigerado</v>
      </c>
      <c r="K3724" s="3">
        <v>43672</v>
      </c>
      <c r="L3724" s="3">
        <v>43705</v>
      </c>
      <c r="M3724" s="1">
        <v>305</v>
      </c>
      <c r="N3724" s="1" t="s">
        <v>17299</v>
      </c>
      <c r="O3724" s="1" t="s">
        <v>17300</v>
      </c>
      <c r="P3724" s="1">
        <v>39</v>
      </c>
      <c r="Q3724" s="1" t="s">
        <v>14227</v>
      </c>
      <c r="R3724">
        <f t="shared" ca="1" si="58"/>
        <v>0</v>
      </c>
      <c r="S3724">
        <f t="shared" ca="1" si="58"/>
        <v>1</v>
      </c>
    </row>
    <row r="3725" spans="1:19" ht="13.2">
      <c r="A3725" s="1" t="s">
        <v>17301</v>
      </c>
      <c r="B3725" s="1">
        <v>73</v>
      </c>
      <c r="C3725" s="1" t="str">
        <f ca="1">IFERROR(__xludf.DUMMYFUNCTION("GOOGLETRANSLATE(D3725,""en"",""pt"")"),"Grande")</f>
        <v>Grande</v>
      </c>
      <c r="D3725" s="3">
        <v>44642</v>
      </c>
      <c r="E3725" s="1">
        <v>7</v>
      </c>
      <c r="F3725" s="2" t="str">
        <f ca="1">IFERROR(__xludf.DUMMYFUNCTION("GOOGLETRANSLATE(I3725,""en"",""pt"")"),"Lassi")</f>
        <v>Lassi</v>
      </c>
      <c r="G3725" s="1" t="s">
        <v>7705</v>
      </c>
      <c r="H3725" s="1" t="s">
        <v>3739</v>
      </c>
      <c r="I3725" s="1" t="str">
        <f ca="1">IFERROR(__xludf.DUMMYFUNCTION("GOOGLETRANSLATE(O3725,""en"",""pt"")"),"17")</f>
        <v>17</v>
      </c>
      <c r="J3725" s="1" t="str">
        <f ca="1">IFERROR(__xludf.DUMMYFUNCTION("GOOGLETRANSLATE(Q3725,""en"",""pt"")"),"Refrigerado")</f>
        <v>Refrigerado</v>
      </c>
      <c r="K3725" s="3">
        <v>44621</v>
      </c>
      <c r="L3725" s="3">
        <v>44638</v>
      </c>
      <c r="M3725" s="1">
        <v>9</v>
      </c>
      <c r="N3725" s="1" t="s">
        <v>8430</v>
      </c>
      <c r="O3725" s="1" t="s">
        <v>17302</v>
      </c>
      <c r="P3725" s="1">
        <v>19</v>
      </c>
      <c r="Q3725" s="1" t="s">
        <v>17303</v>
      </c>
      <c r="R3725">
        <f t="shared" ca="1" si="58"/>
        <v>0</v>
      </c>
      <c r="S3725">
        <f t="shared" ca="1" si="58"/>
        <v>0</v>
      </c>
    </row>
    <row r="3726" spans="1:19" ht="13.2">
      <c r="A3726" s="1" t="s">
        <v>17304</v>
      </c>
      <c r="B3726" s="1">
        <v>26</v>
      </c>
      <c r="C3726" s="1" t="str">
        <f ca="1">IFERROR(__xludf.DUMMYFUNCTION("GOOGLETRANSLATE(D3726,""en"",""pt"")"),"Pequeno")</f>
        <v>Pequeno</v>
      </c>
      <c r="D3726" s="3">
        <v>44731</v>
      </c>
      <c r="E3726" s="1">
        <v>6</v>
      </c>
      <c r="F3726" s="2" t="str">
        <f ca="1">IFERROR(__xludf.DUMMYFUNCTION("GOOGLETRANSLATE(I3726,""en"",""pt"")"),"Coalhada")</f>
        <v>Coalhada</v>
      </c>
      <c r="G3726" s="1" t="s">
        <v>15405</v>
      </c>
      <c r="H3726" s="1" t="s">
        <v>7188</v>
      </c>
      <c r="I3726" s="1" t="str">
        <f ca="1">IFERROR(__xludf.DUMMYFUNCTION("GOOGLETRANSLATE(O3726,""en"",""pt"")"),"7")</f>
        <v>7</v>
      </c>
      <c r="J3726" s="1" t="str">
        <f ca="1">IFERROR(__xludf.DUMMYFUNCTION("GOOGLETRANSLATE(Q3726,""en"",""pt"")"),"Refrigerado")</f>
        <v>Refrigerado</v>
      </c>
      <c r="K3726" s="3">
        <v>44680</v>
      </c>
      <c r="L3726" s="3">
        <v>44687</v>
      </c>
      <c r="M3726" s="1">
        <v>223</v>
      </c>
      <c r="N3726" s="1" t="s">
        <v>3855</v>
      </c>
      <c r="O3726" s="1" t="s">
        <v>17305</v>
      </c>
      <c r="P3726" s="1">
        <v>367</v>
      </c>
      <c r="Q3726" s="1" t="s">
        <v>15108</v>
      </c>
      <c r="R3726">
        <f t="shared" ca="1" si="58"/>
        <v>0</v>
      </c>
      <c r="S3726">
        <f t="shared" ca="1" si="58"/>
        <v>1</v>
      </c>
    </row>
    <row r="3727" spans="1:19" ht="13.2">
      <c r="A3727" s="4">
        <v>45470</v>
      </c>
      <c r="B3727" s="1">
        <v>78</v>
      </c>
      <c r="C3727" s="1" t="str">
        <f ca="1">IFERROR(__xludf.DUMMYFUNCTION("GOOGLETRANSLATE(D3727,""en"",""pt"")"),"Grande")</f>
        <v>Grande</v>
      </c>
      <c r="D3727" s="3">
        <v>43516</v>
      </c>
      <c r="E3727" s="1">
        <v>10</v>
      </c>
      <c r="F3727" s="2" t="str">
        <f ca="1">IFERROR(__xludf.DUMMYFUNCTION("GOOGLETRANSLATE(I3727,""en"",""pt"")"),"ghee")</f>
        <v>ghee</v>
      </c>
      <c r="G3727" s="1" t="s">
        <v>17306</v>
      </c>
      <c r="H3727" s="1" t="s">
        <v>4281</v>
      </c>
      <c r="I3727" s="1" t="str">
        <f ca="1">IFERROR(__xludf.DUMMYFUNCTION("GOOGLETRANSLATE(O3727,""en"",""pt"")"),"132")</f>
        <v>132</v>
      </c>
      <c r="J3727" s="1" t="str">
        <f ca="1">IFERROR(__xludf.DUMMYFUNCTION("GOOGLETRANSLATE(Q3727,""en"",""pt"")"),"Ambiente")</f>
        <v>Ambiente</v>
      </c>
      <c r="K3727" s="3">
        <v>43471</v>
      </c>
      <c r="L3727" s="3">
        <v>43603</v>
      </c>
      <c r="M3727" s="1">
        <v>24</v>
      </c>
      <c r="N3727" s="1" t="s">
        <v>7412</v>
      </c>
      <c r="O3727" s="1" t="s">
        <v>6700</v>
      </c>
      <c r="P3727" s="1">
        <v>196</v>
      </c>
      <c r="Q3727" s="1" t="s">
        <v>17307</v>
      </c>
      <c r="R3727">
        <f t="shared" ca="1" si="58"/>
        <v>1</v>
      </c>
      <c r="S3727">
        <f t="shared" ca="1" si="58"/>
        <v>0</v>
      </c>
    </row>
    <row r="3728" spans="1:19" ht="13.2">
      <c r="A3728" s="1" t="s">
        <v>17308</v>
      </c>
      <c r="B3728" s="1">
        <v>22</v>
      </c>
      <c r="C3728" s="1" t="str">
        <f ca="1">IFERROR(__xludf.DUMMYFUNCTION("GOOGLETRANSLATE(D3728,""en"",""pt"")"),"Grande")</f>
        <v>Grande</v>
      </c>
      <c r="D3728" s="3">
        <v>44521</v>
      </c>
      <c r="E3728" s="1">
        <v>8</v>
      </c>
      <c r="F3728" s="2" t="str">
        <f ca="1">IFERROR(__xludf.DUMMYFUNCTION("GOOGLETRANSLATE(I3728,""en"",""pt"")"),"Soro de leite coalhado")</f>
        <v>Soro de leite coalhado</v>
      </c>
      <c r="G3728" s="1" t="s">
        <v>17309</v>
      </c>
      <c r="H3728" s="1" t="s">
        <v>17310</v>
      </c>
      <c r="I3728" s="1" t="str">
        <f ca="1">IFERROR(__xludf.DUMMYFUNCTION("GOOGLETRANSLATE(O3728,""en"",""pt"")"),"9")</f>
        <v>9</v>
      </c>
      <c r="J3728" s="1" t="str">
        <f ca="1">IFERROR(__xludf.DUMMYFUNCTION("GOOGLETRANSLATE(Q3728,""en"",""pt"")"),"Refrigerado")</f>
        <v>Refrigerado</v>
      </c>
      <c r="K3728" s="3">
        <v>44516</v>
      </c>
      <c r="L3728" s="3">
        <v>44525</v>
      </c>
      <c r="M3728" s="1">
        <v>90</v>
      </c>
      <c r="N3728" s="1" t="s">
        <v>8787</v>
      </c>
      <c r="O3728" s="5">
        <v>1478503</v>
      </c>
      <c r="P3728" s="1">
        <v>42</v>
      </c>
      <c r="Q3728" s="1" t="s">
        <v>17311</v>
      </c>
      <c r="R3728">
        <f t="shared" ca="1" si="58"/>
        <v>0</v>
      </c>
      <c r="S3728">
        <f t="shared" ca="1" si="58"/>
        <v>0</v>
      </c>
    </row>
    <row r="3729" spans="1:19" ht="13.2">
      <c r="A3729" s="1" t="s">
        <v>17312</v>
      </c>
      <c r="B3729" s="1">
        <v>75</v>
      </c>
      <c r="C3729" s="1" t="str">
        <f ca="1">IFERROR(__xludf.DUMMYFUNCTION("GOOGLETRANSLATE(D3729,""en"",""pt"")"),"Pequeno")</f>
        <v>Pequeno</v>
      </c>
      <c r="D3729" s="3">
        <v>43660</v>
      </c>
      <c r="E3729" s="1">
        <v>6</v>
      </c>
      <c r="F3729" s="2" t="str">
        <f ca="1">IFERROR(__xludf.DUMMYFUNCTION("GOOGLETRANSLATE(I3729,""en"",""pt"")"),"Coalhada")</f>
        <v>Coalhada</v>
      </c>
      <c r="G3729" s="1" t="s">
        <v>17313</v>
      </c>
      <c r="H3729" s="1" t="s">
        <v>13742</v>
      </c>
      <c r="I3729" s="1" t="str">
        <f ca="1">IFERROR(__xludf.DUMMYFUNCTION("GOOGLETRANSLATE(O3729,""en"",""pt"")"),"7")</f>
        <v>7</v>
      </c>
      <c r="J3729" s="1" t="str">
        <f ca="1">IFERROR(__xludf.DUMMYFUNCTION("GOOGLETRANSLATE(Q3729,""en"",""pt"")"),"Refrigerado")</f>
        <v>Refrigerado</v>
      </c>
      <c r="K3729" s="3">
        <v>43622</v>
      </c>
      <c r="L3729" s="3">
        <v>43629</v>
      </c>
      <c r="M3729" s="1">
        <v>152</v>
      </c>
      <c r="N3729" s="1" t="s">
        <v>17314</v>
      </c>
      <c r="O3729" s="1" t="s">
        <v>17315</v>
      </c>
      <c r="P3729" s="1">
        <v>638</v>
      </c>
      <c r="Q3729" s="1" t="s">
        <v>17316</v>
      </c>
      <c r="R3729">
        <f t="shared" ca="1" si="58"/>
        <v>0</v>
      </c>
      <c r="S3729">
        <f t="shared" ca="1" si="58"/>
        <v>1</v>
      </c>
    </row>
    <row r="3730" spans="1:19" ht="13.2">
      <c r="A3730" s="1" t="s">
        <v>17317</v>
      </c>
      <c r="B3730" s="1">
        <v>74</v>
      </c>
      <c r="C3730" s="1" t="str">
        <f ca="1">IFERROR(__xludf.DUMMYFUNCTION("GOOGLETRANSLATE(D3730,""en"",""pt"")"),"Médio")</f>
        <v>Médio</v>
      </c>
      <c r="D3730" s="3">
        <v>44428</v>
      </c>
      <c r="E3730" s="1">
        <v>1</v>
      </c>
      <c r="F3730" s="2" t="str">
        <f ca="1">IFERROR(__xludf.DUMMYFUNCTION("GOOGLETRANSLATE(I3730,""en"",""pt"")"),"Leite")</f>
        <v>Leite</v>
      </c>
      <c r="G3730" s="1" t="s">
        <v>17318</v>
      </c>
      <c r="H3730" s="1" t="s">
        <v>17319</v>
      </c>
      <c r="I3730" s="1" t="str">
        <f ca="1">IFERROR(__xludf.DUMMYFUNCTION("GOOGLETRANSLATE(O3730,""en"",""pt"")"),"23")</f>
        <v>23</v>
      </c>
      <c r="J3730" s="1" t="str">
        <f ca="1">IFERROR(__xludf.DUMMYFUNCTION("GOOGLETRANSLATE(Q3730,""en"",""pt"")"),"Pacote Tetra")</f>
        <v>Pacote Tetra</v>
      </c>
      <c r="K3730" s="3">
        <v>44401</v>
      </c>
      <c r="L3730" s="3">
        <v>44424</v>
      </c>
      <c r="M3730" s="1">
        <v>410</v>
      </c>
      <c r="N3730" s="1" t="s">
        <v>7614</v>
      </c>
      <c r="O3730" s="1" t="s">
        <v>17320</v>
      </c>
      <c r="P3730" s="1">
        <v>165</v>
      </c>
      <c r="Q3730" s="1" t="s">
        <v>9024</v>
      </c>
      <c r="R3730">
        <f t="shared" ca="1" si="58"/>
        <v>0</v>
      </c>
      <c r="S3730">
        <f t="shared" ca="1" si="58"/>
        <v>0</v>
      </c>
    </row>
    <row r="3731" spans="1:19" ht="13.2">
      <c r="A3731" s="1" t="s">
        <v>17321</v>
      </c>
      <c r="B3731" s="1">
        <v>98</v>
      </c>
      <c r="C3731" s="1" t="str">
        <f ca="1">IFERROR(__xludf.DUMMYFUNCTION("GOOGLETRANSLATE(D3731,""en"",""pt"")"),"Médio")</f>
        <v>Médio</v>
      </c>
      <c r="D3731" s="3">
        <v>44676</v>
      </c>
      <c r="E3731" s="1">
        <v>8</v>
      </c>
      <c r="F3731" s="2" t="str">
        <f ca="1">IFERROR(__xludf.DUMMYFUNCTION("GOOGLETRANSLATE(I3731,""en"",""pt"")"),"Soro de leite coalhado")</f>
        <v>Soro de leite coalhado</v>
      </c>
      <c r="G3731" s="1" t="s">
        <v>17322</v>
      </c>
      <c r="H3731" s="1" t="s">
        <v>2973</v>
      </c>
      <c r="I3731" s="1" t="str">
        <f ca="1">IFERROR(__xludf.DUMMYFUNCTION("GOOGLETRANSLATE(O3731,""en"",""pt"")"),"7")</f>
        <v>7</v>
      </c>
      <c r="J3731" s="1" t="str">
        <f ca="1">IFERROR(__xludf.DUMMYFUNCTION("GOOGLETRANSLATE(Q3731,""en"",""pt"")"),"Refrigerado")</f>
        <v>Refrigerado</v>
      </c>
      <c r="K3731" s="3">
        <v>44619</v>
      </c>
      <c r="L3731" s="3">
        <v>44626</v>
      </c>
      <c r="M3731" s="1">
        <v>88</v>
      </c>
      <c r="N3731" s="1" t="s">
        <v>17323</v>
      </c>
      <c r="O3731" s="1" t="s">
        <v>17324</v>
      </c>
      <c r="P3731" s="1">
        <v>433</v>
      </c>
      <c r="Q3731" s="1" t="s">
        <v>17325</v>
      </c>
      <c r="R3731">
        <f t="shared" ca="1" si="58"/>
        <v>0</v>
      </c>
      <c r="S3731">
        <f t="shared" ca="1" si="58"/>
        <v>0</v>
      </c>
    </row>
    <row r="3732" spans="1:19" ht="13.2">
      <c r="A3732" s="1" t="s">
        <v>17326</v>
      </c>
      <c r="B3732" s="1">
        <v>49</v>
      </c>
      <c r="C3732" s="1" t="str">
        <f ca="1">IFERROR(__xludf.DUMMYFUNCTION("GOOGLETRANSLATE(D3732,""en"",""pt"")"),"Pequeno")</f>
        <v>Pequeno</v>
      </c>
      <c r="D3732" s="3">
        <v>43811</v>
      </c>
      <c r="E3732" s="1">
        <v>6</v>
      </c>
      <c r="F3732" s="2" t="str">
        <f ca="1">IFERROR(__xludf.DUMMYFUNCTION("GOOGLETRANSLATE(I3732,""en"",""pt"")"),"Coalhada")</f>
        <v>Coalhada</v>
      </c>
      <c r="G3732" s="1" t="s">
        <v>17327</v>
      </c>
      <c r="H3732" s="1" t="s">
        <v>7722</v>
      </c>
      <c r="I3732" s="1" t="str">
        <f ca="1">IFERROR(__xludf.DUMMYFUNCTION("GOOGLETRANSLATE(O3732,""en"",""pt"")"),"7")</f>
        <v>7</v>
      </c>
      <c r="J3732" s="1" t="str">
        <f ca="1">IFERROR(__xludf.DUMMYFUNCTION("GOOGLETRANSLATE(Q3732,""en"",""pt"")"),"Refrigerado")</f>
        <v>Refrigerado</v>
      </c>
      <c r="K3732" s="3">
        <v>43786</v>
      </c>
      <c r="L3732" s="3">
        <v>43793</v>
      </c>
      <c r="M3732" s="1">
        <v>192</v>
      </c>
      <c r="N3732" s="1" t="s">
        <v>1587</v>
      </c>
      <c r="O3732" s="1" t="s">
        <v>17328</v>
      </c>
      <c r="P3732" s="1">
        <v>28</v>
      </c>
      <c r="Q3732" s="1" t="s">
        <v>17329</v>
      </c>
      <c r="R3732">
        <f t="shared" ca="1" si="58"/>
        <v>1</v>
      </c>
      <c r="S3732">
        <f t="shared" ca="1" si="58"/>
        <v>1</v>
      </c>
    </row>
    <row r="3733" spans="1:19" ht="13.2">
      <c r="A3733" s="1" t="s">
        <v>17330</v>
      </c>
      <c r="B3733" s="1">
        <v>48</v>
      </c>
      <c r="C3733" s="1" t="str">
        <f ca="1">IFERROR(__xludf.DUMMYFUNCTION("GOOGLETRANSLATE(D3733,""en"",""pt"")"),"Pequeno")</f>
        <v>Pequeno</v>
      </c>
      <c r="D3733" s="3">
        <v>44191</v>
      </c>
      <c r="E3733" s="1">
        <v>1</v>
      </c>
      <c r="F3733" s="2" t="str">
        <f ca="1">IFERROR(__xludf.DUMMYFUNCTION("GOOGLETRANSLATE(I3733,""en"",""pt"")"),"Leite")</f>
        <v>Leite</v>
      </c>
      <c r="G3733" s="1" t="s">
        <v>13786</v>
      </c>
      <c r="H3733" s="1" t="s">
        <v>11871</v>
      </c>
      <c r="I3733" s="1" t="str">
        <f ca="1">IFERROR(__xludf.DUMMYFUNCTION("GOOGLETRANSLATE(O3733,""en"",""pt"")"),"2")</f>
        <v>2</v>
      </c>
      <c r="J3733" s="1" t="str">
        <f ca="1">IFERROR(__xludf.DUMMYFUNCTION("GOOGLETRANSLATE(Q3733,""en"",""pt"")"),"Pacote de polietileno")</f>
        <v>Pacote de polietileno</v>
      </c>
      <c r="K3733" s="3">
        <v>44176</v>
      </c>
      <c r="L3733" s="3">
        <v>44178</v>
      </c>
      <c r="M3733" s="1">
        <v>630</v>
      </c>
      <c r="N3733" s="1" t="s">
        <v>1969</v>
      </c>
      <c r="O3733" s="1" t="s">
        <v>17331</v>
      </c>
      <c r="P3733" s="1">
        <v>39</v>
      </c>
      <c r="Q3733" s="1" t="s">
        <v>12192</v>
      </c>
      <c r="R3733">
        <f t="shared" ca="1" si="58"/>
        <v>1</v>
      </c>
      <c r="S3733">
        <f t="shared" ca="1" si="58"/>
        <v>0</v>
      </c>
    </row>
    <row r="3734" spans="1:19" ht="13.2">
      <c r="A3734" s="1" t="s">
        <v>17332</v>
      </c>
      <c r="B3734" s="1">
        <v>91</v>
      </c>
      <c r="C3734" s="1" t="str">
        <f ca="1">IFERROR(__xludf.DUMMYFUNCTION("GOOGLETRANSLATE(D3734,""en"",""pt"")"),"Médio")</f>
        <v>Médio</v>
      </c>
      <c r="D3734" s="3">
        <v>43937</v>
      </c>
      <c r="E3734" s="1">
        <v>9</v>
      </c>
      <c r="F3734" s="2" t="str">
        <f ca="1">IFERROR(__xludf.DUMMYFUNCTION("GOOGLETRANSLATE(I3734,""en"",""pt"")"),"Painel")</f>
        <v>Painel</v>
      </c>
      <c r="G3734" s="1" t="s">
        <v>17333</v>
      </c>
      <c r="H3734" s="4">
        <v>45459</v>
      </c>
      <c r="I3734" s="1" t="str">
        <f ca="1">IFERROR(__xludf.DUMMYFUNCTION("GOOGLETRANSLATE(O3734,""en"",""pt"")"),"12")</f>
        <v>12</v>
      </c>
      <c r="J3734" s="1" t="str">
        <f ca="1">IFERROR(__xludf.DUMMYFUNCTION("GOOGLETRANSLATE(Q3734,""en"",""pt"")"),"Refrigerado")</f>
        <v>Refrigerado</v>
      </c>
      <c r="K3734" s="3">
        <v>43898</v>
      </c>
      <c r="L3734" s="3">
        <v>43910</v>
      </c>
      <c r="M3734" s="1">
        <v>13</v>
      </c>
      <c r="N3734" s="4">
        <v>45310</v>
      </c>
      <c r="O3734" s="1" t="s">
        <v>17334</v>
      </c>
      <c r="P3734" s="1">
        <v>482</v>
      </c>
      <c r="Q3734" s="1" t="s">
        <v>2391</v>
      </c>
      <c r="R3734">
        <f t="shared" ca="1" si="58"/>
        <v>0</v>
      </c>
      <c r="S3734">
        <f t="shared" ca="1" si="58"/>
        <v>1</v>
      </c>
    </row>
    <row r="3735" spans="1:19" ht="13.2">
      <c r="A3735" s="1" t="s">
        <v>17335</v>
      </c>
      <c r="B3735" s="1">
        <v>60</v>
      </c>
      <c r="C3735" s="1" t="str">
        <f ca="1">IFERROR(__xludf.DUMMYFUNCTION("GOOGLETRANSLATE(D3735,""en"",""pt"")"),"Médio")</f>
        <v>Médio</v>
      </c>
      <c r="D3735" s="3">
        <v>43748</v>
      </c>
      <c r="E3735" s="1">
        <v>6</v>
      </c>
      <c r="F3735" s="2" t="str">
        <f ca="1">IFERROR(__xludf.DUMMYFUNCTION("GOOGLETRANSLATE(I3735,""en"",""pt"")"),"Coalhada")</f>
        <v>Coalhada</v>
      </c>
      <c r="G3735" s="1" t="s">
        <v>3091</v>
      </c>
      <c r="H3735" s="1" t="s">
        <v>2920</v>
      </c>
      <c r="I3735" s="1" t="str">
        <f ca="1">IFERROR(__xludf.DUMMYFUNCTION("GOOGLETRANSLATE(O3735,""en"",""pt"")"),"7")</f>
        <v>7</v>
      </c>
      <c r="J3735" s="1" t="str">
        <f ca="1">IFERROR(__xludf.DUMMYFUNCTION("GOOGLETRANSLATE(Q3735,""en"",""pt"")"),"Refrigerado")</f>
        <v>Refrigerado</v>
      </c>
      <c r="K3735" s="3">
        <v>43696</v>
      </c>
      <c r="L3735" s="3">
        <v>43703</v>
      </c>
      <c r="M3735" s="1">
        <v>60</v>
      </c>
      <c r="N3735" s="1" t="s">
        <v>12777</v>
      </c>
      <c r="O3735" s="5">
        <v>679809</v>
      </c>
      <c r="P3735" s="1">
        <v>20</v>
      </c>
      <c r="Q3735" s="1" t="s">
        <v>17336</v>
      </c>
      <c r="R3735">
        <f t="shared" ca="1" si="58"/>
        <v>1</v>
      </c>
      <c r="S3735">
        <f t="shared" ca="1" si="58"/>
        <v>1</v>
      </c>
    </row>
    <row r="3736" spans="1:19" ht="13.2">
      <c r="A3736" s="1" t="s">
        <v>13617</v>
      </c>
      <c r="B3736" s="1">
        <v>75</v>
      </c>
      <c r="C3736" s="1" t="str">
        <f ca="1">IFERROR(__xludf.DUMMYFUNCTION("GOOGLETRANSLATE(D3736,""en"",""pt"")"),"Médio")</f>
        <v>Médio</v>
      </c>
      <c r="D3736" s="3">
        <v>43730</v>
      </c>
      <c r="E3736" s="1">
        <v>2</v>
      </c>
      <c r="F3736" s="2" t="str">
        <f ca="1">IFERROR(__xludf.DUMMYFUNCTION("GOOGLETRANSLATE(I3736,""en"",""pt"")"),"Manteiga")</f>
        <v>Manteiga</v>
      </c>
      <c r="G3736" s="1" t="s">
        <v>17337</v>
      </c>
      <c r="H3736" s="1" t="s">
        <v>16456</v>
      </c>
      <c r="I3736" s="1" t="str">
        <f ca="1">IFERROR(__xludf.DUMMYFUNCTION("GOOGLETRANSLATE(O3736,""en"",""pt"")"),"40")</f>
        <v>40</v>
      </c>
      <c r="J3736" s="1" t="str">
        <f ca="1">IFERROR(__xludf.DUMMYFUNCTION("GOOGLETRANSLATE(Q3736,""en"",""pt"")"),"Congeladas")</f>
        <v>Congeladas</v>
      </c>
      <c r="K3736" s="3">
        <v>43673</v>
      </c>
      <c r="L3736" s="3">
        <v>43713</v>
      </c>
      <c r="M3736" s="1">
        <v>608</v>
      </c>
      <c r="N3736" s="1" t="s">
        <v>17338</v>
      </c>
      <c r="O3736" s="1" t="s">
        <v>17339</v>
      </c>
      <c r="P3736" s="1">
        <v>189</v>
      </c>
      <c r="Q3736" s="1" t="s">
        <v>17341</v>
      </c>
      <c r="R3736">
        <f t="shared" ca="1" si="58"/>
        <v>1</v>
      </c>
      <c r="S3736">
        <f t="shared" ca="1" si="58"/>
        <v>1</v>
      </c>
    </row>
    <row r="3737" spans="1:19" ht="13.2">
      <c r="A3737" s="1" t="s">
        <v>17342</v>
      </c>
      <c r="B3737" s="1">
        <v>94</v>
      </c>
      <c r="C3737" s="1" t="str">
        <f ca="1">IFERROR(__xludf.DUMMYFUNCTION("GOOGLETRANSLATE(D3737,""en"",""pt"")"),"Médio")</f>
        <v>Médio</v>
      </c>
      <c r="D3737" s="3">
        <v>44727</v>
      </c>
      <c r="E3737" s="1">
        <v>5</v>
      </c>
      <c r="F3737" s="2" t="str">
        <f ca="1">IFERROR(__xludf.DUMMYFUNCTION("GOOGLETRANSLATE(I3737,""en"",""pt"")"),"Sorvete")</f>
        <v>Sorvete</v>
      </c>
      <c r="G3737" s="1" t="s">
        <v>17343</v>
      </c>
      <c r="H3737" s="1" t="s">
        <v>15864</v>
      </c>
      <c r="I3737" s="1" t="str">
        <f ca="1">IFERROR(__xludf.DUMMYFUNCTION("GOOGLETRANSLATE(O3737,""en"",""pt"")"),"23")</f>
        <v>23</v>
      </c>
      <c r="J3737" s="1" t="str">
        <f ca="1">IFERROR(__xludf.DUMMYFUNCTION("GOOGLETRANSLATE(Q3737,""en"",""pt"")"),"Congeladas")</f>
        <v>Congeladas</v>
      </c>
      <c r="K3737" s="3">
        <v>44701</v>
      </c>
      <c r="L3737" s="3">
        <v>44724</v>
      </c>
      <c r="M3737" s="1">
        <v>355</v>
      </c>
      <c r="N3737" s="1" t="s">
        <v>206</v>
      </c>
      <c r="O3737" s="1" t="s">
        <v>17344</v>
      </c>
      <c r="P3737" s="1">
        <v>29</v>
      </c>
      <c r="Q3737" s="1" t="s">
        <v>17345</v>
      </c>
      <c r="R3737">
        <f t="shared" ca="1" si="58"/>
        <v>0</v>
      </c>
      <c r="S3737">
        <f t="shared" ca="1" si="58"/>
        <v>0</v>
      </c>
    </row>
    <row r="3738" spans="1:19" ht="13.2">
      <c r="A3738" s="1" t="s">
        <v>17346</v>
      </c>
      <c r="B3738" s="1">
        <v>98</v>
      </c>
      <c r="C3738" s="1" t="str">
        <f ca="1">IFERROR(__xludf.DUMMYFUNCTION("GOOGLETRANSLATE(D3738,""en"",""pt"")"),"Pequeno")</f>
        <v>Pequeno</v>
      </c>
      <c r="D3738" s="3">
        <v>44821</v>
      </c>
      <c r="E3738" s="1">
        <v>6</v>
      </c>
      <c r="F3738" s="2" t="str">
        <f ca="1">IFERROR(__xludf.DUMMYFUNCTION("GOOGLETRANSLATE(I3738,""en"",""pt"")"),"Coalhada")</f>
        <v>Coalhada</v>
      </c>
      <c r="G3738" s="1" t="s">
        <v>17347</v>
      </c>
      <c r="H3738" s="1" t="s">
        <v>3658</v>
      </c>
      <c r="I3738" s="1" t="str">
        <f ca="1">IFERROR(__xludf.DUMMYFUNCTION("GOOGLETRANSLATE(O3738,""en"",""pt"")"),"7")</f>
        <v>7</v>
      </c>
      <c r="J3738" s="1" t="str">
        <f ca="1">IFERROR(__xludf.DUMMYFUNCTION("GOOGLETRANSLATE(Q3738,""en"",""pt"")"),"Refrigerado")</f>
        <v>Refrigerado</v>
      </c>
      <c r="K3738" s="3">
        <v>44772</v>
      </c>
      <c r="L3738" s="3">
        <v>44779</v>
      </c>
      <c r="M3738" s="1">
        <v>305</v>
      </c>
      <c r="N3738" s="1" t="s">
        <v>5989</v>
      </c>
      <c r="O3738" s="5">
        <v>2672482</v>
      </c>
      <c r="P3738" s="1">
        <v>32</v>
      </c>
      <c r="Q3738" s="1" t="s">
        <v>17348</v>
      </c>
      <c r="R3738">
        <f t="shared" ca="1" si="58"/>
        <v>1</v>
      </c>
      <c r="S3738">
        <f t="shared" ca="1" si="58"/>
        <v>0</v>
      </c>
    </row>
    <row r="3739" spans="1:19" ht="13.2">
      <c r="A3739" s="1" t="s">
        <v>17349</v>
      </c>
      <c r="B3739" s="1">
        <v>77</v>
      </c>
      <c r="C3739" s="1" t="str">
        <f ca="1">IFERROR(__xludf.DUMMYFUNCTION("GOOGLETRANSLATE(D3739,""en"",""pt"")"),"Grande")</f>
        <v>Grande</v>
      </c>
      <c r="D3739" s="3">
        <v>43696</v>
      </c>
      <c r="E3739" s="1">
        <v>9</v>
      </c>
      <c r="F3739" s="2" t="str">
        <f ca="1">IFERROR(__xludf.DUMMYFUNCTION("GOOGLETRANSLATE(I3739,""en"",""pt"")"),"Painel")</f>
        <v>Painel</v>
      </c>
      <c r="G3739" s="1" t="s">
        <v>17350</v>
      </c>
      <c r="H3739" s="1" t="s">
        <v>17351</v>
      </c>
      <c r="I3739" s="1" t="str">
        <f ca="1">IFERROR(__xludf.DUMMYFUNCTION("GOOGLETRANSLATE(O3739,""en"",""pt"")"),"9")</f>
        <v>9</v>
      </c>
      <c r="J3739" s="1" t="str">
        <f ca="1">IFERROR(__xludf.DUMMYFUNCTION("GOOGLETRANSLATE(Q3739,""en"",""pt"")"),"Refrigerado")</f>
        <v>Refrigerado</v>
      </c>
      <c r="K3739" s="3">
        <v>43641</v>
      </c>
      <c r="L3739" s="3">
        <v>43650</v>
      </c>
      <c r="M3739" s="1">
        <v>35</v>
      </c>
      <c r="N3739" s="1" t="s">
        <v>17352</v>
      </c>
      <c r="O3739" s="1" t="s">
        <v>17353</v>
      </c>
      <c r="P3739" s="1">
        <v>565</v>
      </c>
      <c r="Q3739" s="1" t="s">
        <v>4087</v>
      </c>
      <c r="R3739">
        <f t="shared" ca="1" si="58"/>
        <v>1</v>
      </c>
      <c r="S3739">
        <f t="shared" ca="1" si="58"/>
        <v>0</v>
      </c>
    </row>
    <row r="3740" spans="1:19" ht="13.2">
      <c r="A3740" s="1" t="s">
        <v>17354</v>
      </c>
      <c r="B3740" s="1">
        <v>80</v>
      </c>
      <c r="C3740" s="1" t="str">
        <f ca="1">IFERROR(__xludf.DUMMYFUNCTION("GOOGLETRANSLATE(D3740,""en"",""pt"")"),"Pequeno")</f>
        <v>Pequeno</v>
      </c>
      <c r="D3740" s="3">
        <v>44850</v>
      </c>
      <c r="E3740" s="1">
        <v>9</v>
      </c>
      <c r="F3740" s="2" t="str">
        <f ca="1">IFERROR(__xludf.DUMMYFUNCTION("GOOGLETRANSLATE(I3740,""en"",""pt"")"),"Painel")</f>
        <v>Painel</v>
      </c>
      <c r="G3740" s="1" t="s">
        <v>17355</v>
      </c>
      <c r="H3740" s="1" t="s">
        <v>951</v>
      </c>
      <c r="I3740" s="1" t="str">
        <f ca="1">IFERROR(__xludf.DUMMYFUNCTION("GOOGLETRANSLATE(O3740,""en"",""pt"")"),"13")</f>
        <v>13</v>
      </c>
      <c r="J3740" s="1" t="str">
        <f ca="1">IFERROR(__xludf.DUMMYFUNCTION("GOOGLETRANSLATE(Q3740,""en"",""pt"")"),"Refrigerado")</f>
        <v>Refrigerado</v>
      </c>
      <c r="K3740" s="3">
        <v>44818</v>
      </c>
      <c r="L3740" s="3">
        <v>44831</v>
      </c>
      <c r="M3740" s="1">
        <v>138</v>
      </c>
      <c r="N3740" s="1" t="s">
        <v>7085</v>
      </c>
      <c r="O3740" s="1" t="s">
        <v>17356</v>
      </c>
      <c r="P3740" s="1">
        <v>398</v>
      </c>
      <c r="Q3740" s="1" t="s">
        <v>13898</v>
      </c>
      <c r="R3740">
        <f t="shared" ca="1" si="58"/>
        <v>1</v>
      </c>
      <c r="S3740">
        <f t="shared" ca="1" si="58"/>
        <v>0</v>
      </c>
    </row>
    <row r="3741" spans="1:19" ht="13.2">
      <c r="A3741" s="1" t="s">
        <v>17357</v>
      </c>
      <c r="B3741" s="1">
        <v>59</v>
      </c>
      <c r="C3741" s="1" t="str">
        <f ca="1">IFERROR(__xludf.DUMMYFUNCTION("GOOGLETRANSLATE(D3741,""en"",""pt"")"),"Médio")</f>
        <v>Médio</v>
      </c>
      <c r="D3741" s="3">
        <v>44352</v>
      </c>
      <c r="E3741" s="1">
        <v>1</v>
      </c>
      <c r="F3741" s="2" t="str">
        <f ca="1">IFERROR(__xludf.DUMMYFUNCTION("GOOGLETRANSLATE(I3741,""en"",""pt"")"),"Leite")</f>
        <v>Leite</v>
      </c>
      <c r="G3741" s="1" t="s">
        <v>17358</v>
      </c>
      <c r="H3741" s="1" t="s">
        <v>13416</v>
      </c>
      <c r="I3741" s="1" t="str">
        <f ca="1">IFERROR(__xludf.DUMMYFUNCTION("GOOGLETRANSLATE(O3741,""en"",""pt"")"),"30")</f>
        <v>30</v>
      </c>
      <c r="J3741" s="1" t="str">
        <f ca="1">IFERROR(__xludf.DUMMYFUNCTION("GOOGLETRANSLATE(Q3741,""en"",""pt"")"),"Pacote Tetra")</f>
        <v>Pacote Tetra</v>
      </c>
      <c r="K3741" s="3">
        <v>44331</v>
      </c>
      <c r="L3741" s="3">
        <v>44361</v>
      </c>
      <c r="M3741" s="1">
        <v>296</v>
      </c>
      <c r="N3741" s="1" t="s">
        <v>17359</v>
      </c>
      <c r="O3741" s="1" t="s">
        <v>17360</v>
      </c>
      <c r="P3741" s="1">
        <v>424</v>
      </c>
      <c r="Q3741" s="1" t="s">
        <v>17361</v>
      </c>
      <c r="R3741">
        <f t="shared" ca="1" si="58"/>
        <v>1</v>
      </c>
      <c r="S3741">
        <f t="shared" ca="1" si="58"/>
        <v>0</v>
      </c>
    </row>
    <row r="3742" spans="1:19" ht="13.2">
      <c r="A3742" s="1" t="s">
        <v>16855</v>
      </c>
      <c r="B3742" s="1">
        <v>72</v>
      </c>
      <c r="C3742" s="1" t="str">
        <f ca="1">IFERROR(__xludf.DUMMYFUNCTION("GOOGLETRANSLATE(D3742,""en"",""pt"")"),"Pequeno")</f>
        <v>Pequeno</v>
      </c>
      <c r="D3742" s="3">
        <v>43927</v>
      </c>
      <c r="E3742" s="1">
        <v>9</v>
      </c>
      <c r="F3742" s="2" t="str">
        <f ca="1">IFERROR(__xludf.DUMMYFUNCTION("GOOGLETRANSLATE(I3742,""en"",""pt"")"),"Painel")</f>
        <v>Painel</v>
      </c>
      <c r="G3742" s="1" t="s">
        <v>17362</v>
      </c>
      <c r="H3742" s="1" t="s">
        <v>17363</v>
      </c>
      <c r="I3742" s="1" t="str">
        <f ca="1">IFERROR(__xludf.DUMMYFUNCTION("GOOGLETRANSLATE(O3742,""en"",""pt"")"),"11")</f>
        <v>11</v>
      </c>
      <c r="J3742" s="1" t="str">
        <f ca="1">IFERROR(__xludf.DUMMYFUNCTION("GOOGLETRANSLATE(Q3742,""en"",""pt"")"),"Refrigerado")</f>
        <v>Refrigerado</v>
      </c>
      <c r="K3742" s="3">
        <v>43873</v>
      </c>
      <c r="L3742" s="3">
        <v>43884</v>
      </c>
      <c r="M3742" s="1">
        <v>500</v>
      </c>
      <c r="N3742" s="1" t="s">
        <v>13167</v>
      </c>
      <c r="O3742" s="1" t="s">
        <v>17364</v>
      </c>
      <c r="P3742" s="1">
        <v>153</v>
      </c>
      <c r="Q3742" s="1" t="s">
        <v>17365</v>
      </c>
      <c r="R3742">
        <f t="shared" ca="1" si="58"/>
        <v>1</v>
      </c>
      <c r="S3742">
        <f t="shared" ca="1" si="58"/>
        <v>1</v>
      </c>
    </row>
    <row r="3743" spans="1:19" ht="13.2">
      <c r="A3743" s="1" t="s">
        <v>17366</v>
      </c>
      <c r="B3743" s="1">
        <v>27</v>
      </c>
      <c r="C3743" s="1" t="str">
        <f ca="1">IFERROR(__xludf.DUMMYFUNCTION("GOOGLETRANSLATE(D3743,""en"",""pt"")"),"Pequeno")</f>
        <v>Pequeno</v>
      </c>
      <c r="D3743" s="3">
        <v>43824</v>
      </c>
      <c r="E3743" s="1">
        <v>5</v>
      </c>
      <c r="F3743" s="2" t="str">
        <f ca="1">IFERROR(__xludf.DUMMYFUNCTION("GOOGLETRANSLATE(I3743,""en"",""pt"")"),"Sorvete")</f>
        <v>Sorvete</v>
      </c>
      <c r="G3743" s="1" t="s">
        <v>16451</v>
      </c>
      <c r="H3743" s="1" t="s">
        <v>5984</v>
      </c>
      <c r="I3743" s="1" t="str">
        <f ca="1">IFERROR(__xludf.DUMMYFUNCTION("GOOGLETRANSLATE(O3743,""en"",""pt"")"),"30")</f>
        <v>30</v>
      </c>
      <c r="J3743" s="1" t="str">
        <f ca="1">IFERROR(__xludf.DUMMYFUNCTION("GOOGLETRANSLATE(Q3743,""en"",""pt"")"),"Congeladas")</f>
        <v>Congeladas</v>
      </c>
      <c r="K3743" s="3">
        <v>43773</v>
      </c>
      <c r="L3743" s="3">
        <v>43803</v>
      </c>
      <c r="M3743" s="1">
        <v>3</v>
      </c>
      <c r="N3743" s="1" t="s">
        <v>17367</v>
      </c>
      <c r="O3743" s="1" t="s">
        <v>17368</v>
      </c>
      <c r="P3743" s="1">
        <v>11</v>
      </c>
      <c r="Q3743" s="1" t="s">
        <v>17369</v>
      </c>
      <c r="R3743">
        <f t="shared" ca="1" si="58"/>
        <v>1</v>
      </c>
      <c r="S3743">
        <f t="shared" ca="1" si="58"/>
        <v>0</v>
      </c>
    </row>
    <row r="3744" spans="1:19" ht="13.2">
      <c r="A3744" s="1" t="s">
        <v>17370</v>
      </c>
      <c r="B3744" s="1">
        <v>82</v>
      </c>
      <c r="C3744" s="1" t="str">
        <f ca="1">IFERROR(__xludf.DUMMYFUNCTION("GOOGLETRANSLATE(D3744,""en"",""pt"")"),"Médio")</f>
        <v>Médio</v>
      </c>
      <c r="D3744" s="3">
        <v>44270</v>
      </c>
      <c r="E3744" s="1">
        <v>7</v>
      </c>
      <c r="F3744" s="2" t="str">
        <f ca="1">IFERROR(__xludf.DUMMYFUNCTION("GOOGLETRANSLATE(I3744,""en"",""pt"")"),"Lassi")</f>
        <v>Lassi</v>
      </c>
      <c r="G3744" s="1" t="s">
        <v>7697</v>
      </c>
      <c r="H3744" s="1" t="s">
        <v>1969</v>
      </c>
      <c r="I3744" s="1" t="str">
        <f ca="1">IFERROR(__xludf.DUMMYFUNCTION("GOOGLETRANSLATE(O3744,""en"",""pt"")"),"15")</f>
        <v>15</v>
      </c>
      <c r="J3744" s="1" t="str">
        <f ca="1">IFERROR(__xludf.DUMMYFUNCTION("GOOGLETRANSLATE(Q3744,""en"",""pt"")"),"Refrigerado")</f>
        <v>Refrigerado</v>
      </c>
      <c r="K3744" s="3">
        <v>44260</v>
      </c>
      <c r="L3744" s="3">
        <v>44275</v>
      </c>
      <c r="M3744" s="1">
        <v>702</v>
      </c>
      <c r="N3744" s="1" t="s">
        <v>6891</v>
      </c>
      <c r="O3744" s="1" t="s">
        <v>17371</v>
      </c>
      <c r="P3744" s="1">
        <v>162</v>
      </c>
      <c r="Q3744" s="1" t="s">
        <v>6409</v>
      </c>
      <c r="R3744">
        <f t="shared" ca="1" si="58"/>
        <v>1</v>
      </c>
      <c r="S3744">
        <f t="shared" ca="1" si="58"/>
        <v>0</v>
      </c>
    </row>
    <row r="3745" spans="1:19" ht="13.2">
      <c r="A3745" s="1" t="s">
        <v>17372</v>
      </c>
      <c r="B3745" s="1">
        <v>11</v>
      </c>
      <c r="C3745" s="1" t="str">
        <f ca="1">IFERROR(__xludf.DUMMYFUNCTION("GOOGLETRANSLATE(D3745,""en"",""pt"")"),"Grande")</f>
        <v>Grande</v>
      </c>
      <c r="D3745" s="3">
        <v>44518</v>
      </c>
      <c r="E3745" s="1">
        <v>5</v>
      </c>
      <c r="F3745" s="2" t="str">
        <f ca="1">IFERROR(__xludf.DUMMYFUNCTION("GOOGLETRANSLATE(I3745,""en"",""pt"")"),"Sorvete")</f>
        <v>Sorvete</v>
      </c>
      <c r="G3745" s="1" t="s">
        <v>17373</v>
      </c>
      <c r="H3745" s="1" t="s">
        <v>17374</v>
      </c>
      <c r="I3745" s="1" t="str">
        <f ca="1">IFERROR(__xludf.DUMMYFUNCTION("GOOGLETRANSLATE(O3745,""en"",""pt"")"),"24")</f>
        <v>24</v>
      </c>
      <c r="J3745" s="1" t="str">
        <f ca="1">IFERROR(__xludf.DUMMYFUNCTION("GOOGLETRANSLATE(Q3745,""en"",""pt"")"),"Congeladas")</f>
        <v>Congeladas</v>
      </c>
      <c r="K3745" s="3">
        <v>44513</v>
      </c>
      <c r="L3745" s="3">
        <v>44537</v>
      </c>
      <c r="M3745" s="1">
        <v>546</v>
      </c>
      <c r="N3745" s="1" t="s">
        <v>11553</v>
      </c>
      <c r="O3745" s="1" t="s">
        <v>17375</v>
      </c>
      <c r="P3745" s="1">
        <v>108</v>
      </c>
      <c r="Q3745" s="1" t="s">
        <v>548</v>
      </c>
      <c r="R3745">
        <f t="shared" ca="1" si="58"/>
        <v>1</v>
      </c>
      <c r="S3745">
        <f t="shared" ca="1" si="58"/>
        <v>0</v>
      </c>
    </row>
    <row r="3746" spans="1:19" ht="13.2">
      <c r="A3746" s="1" t="s">
        <v>17376</v>
      </c>
      <c r="B3746" s="1">
        <v>73</v>
      </c>
      <c r="C3746" s="1" t="str">
        <f ca="1">IFERROR(__xludf.DUMMYFUNCTION("GOOGLETRANSLATE(D3746,""en"",""pt"")"),"Grande")</f>
        <v>Grande</v>
      </c>
      <c r="D3746" s="3">
        <v>44031</v>
      </c>
      <c r="E3746" s="1">
        <v>4</v>
      </c>
      <c r="F3746" s="2" t="str">
        <f ca="1">IFERROR(__xludf.DUMMYFUNCTION("GOOGLETRANSLATE(I3746,""en"",""pt"")"),"Iogurte")</f>
        <v>Iogurte</v>
      </c>
      <c r="G3746" s="1" t="s">
        <v>17377</v>
      </c>
      <c r="H3746" s="1" t="s">
        <v>17378</v>
      </c>
      <c r="I3746" s="1" t="str">
        <f ca="1">IFERROR(__xludf.DUMMYFUNCTION("GOOGLETRANSLATE(O3746,""en"",""pt"")"),"29")</f>
        <v>29</v>
      </c>
      <c r="J3746" s="1" t="str">
        <f ca="1">IFERROR(__xludf.DUMMYFUNCTION("GOOGLETRANSLATE(Q3746,""en"",""pt"")"),"Refrigerado")</f>
        <v>Refrigerado</v>
      </c>
      <c r="K3746" s="3">
        <v>43998</v>
      </c>
      <c r="L3746" s="3">
        <v>44027</v>
      </c>
      <c r="M3746" s="1">
        <v>68</v>
      </c>
      <c r="N3746" s="1" t="s">
        <v>17379</v>
      </c>
      <c r="O3746" s="1" t="s">
        <v>17380</v>
      </c>
      <c r="P3746" s="1">
        <v>53</v>
      </c>
      <c r="Q3746" s="1" t="s">
        <v>2035</v>
      </c>
      <c r="R3746">
        <f t="shared" ca="1" si="58"/>
        <v>1</v>
      </c>
      <c r="S3746">
        <f t="shared" ca="1" si="58"/>
        <v>0</v>
      </c>
    </row>
    <row r="3747" spans="1:19" ht="13.2">
      <c r="A3747" s="4">
        <v>45613</v>
      </c>
      <c r="B3747" s="1">
        <v>98</v>
      </c>
      <c r="C3747" s="1" t="str">
        <f ca="1">IFERROR(__xludf.DUMMYFUNCTION("GOOGLETRANSLATE(D3747,""en"",""pt"")"),"Médio")</f>
        <v>Médio</v>
      </c>
      <c r="D3747" s="3">
        <v>44912</v>
      </c>
      <c r="E3747" s="1">
        <v>8</v>
      </c>
      <c r="F3747" s="2" t="str">
        <f ca="1">IFERROR(__xludf.DUMMYFUNCTION("GOOGLETRANSLATE(I3747,""en"",""pt"")"),"Soro de leite coalhado")</f>
        <v>Soro de leite coalhado</v>
      </c>
      <c r="G3747" s="1" t="s">
        <v>17381</v>
      </c>
      <c r="H3747" s="1" t="s">
        <v>9038</v>
      </c>
      <c r="I3747" s="1" t="str">
        <f ca="1">IFERROR(__xludf.DUMMYFUNCTION("GOOGLETRANSLATE(O3747,""en"",""pt"")"),"8")</f>
        <v>8</v>
      </c>
      <c r="J3747" s="1" t="str">
        <f ca="1">IFERROR(__xludf.DUMMYFUNCTION("GOOGLETRANSLATE(Q3747,""en"",""pt"")"),"Refrigerado")</f>
        <v>Refrigerado</v>
      </c>
      <c r="K3747" s="3">
        <v>44908</v>
      </c>
      <c r="L3747" s="3">
        <v>44916</v>
      </c>
      <c r="M3747" s="1">
        <v>151</v>
      </c>
      <c r="N3747" s="1" t="s">
        <v>17382</v>
      </c>
      <c r="O3747" s="1" t="s">
        <v>17383</v>
      </c>
      <c r="P3747" s="1">
        <v>8</v>
      </c>
      <c r="Q3747" s="1" t="s">
        <v>2002</v>
      </c>
      <c r="R3747">
        <f t="shared" ca="1" si="58"/>
        <v>0</v>
      </c>
      <c r="S3747">
        <f t="shared" ca="1" si="58"/>
        <v>1</v>
      </c>
    </row>
    <row r="3748" spans="1:19" ht="13.2">
      <c r="A3748" s="1" t="s">
        <v>17384</v>
      </c>
      <c r="B3748" s="1">
        <v>63</v>
      </c>
      <c r="C3748" s="1" t="str">
        <f ca="1">IFERROR(__xludf.DUMMYFUNCTION("GOOGLETRANSLATE(D3748,""en"",""pt"")"),"Grande")</f>
        <v>Grande</v>
      </c>
      <c r="D3748" s="3">
        <v>44872</v>
      </c>
      <c r="E3748" s="1">
        <v>3</v>
      </c>
      <c r="F3748" s="2" t="str">
        <f ca="1">IFERROR(__xludf.DUMMYFUNCTION("GOOGLETRANSLATE(I3748,""en"",""pt"")"),"Queijo")</f>
        <v>Queijo</v>
      </c>
      <c r="G3748" s="1" t="s">
        <v>17385</v>
      </c>
      <c r="H3748" s="1" t="s">
        <v>6198</v>
      </c>
      <c r="I3748" s="1" t="str">
        <f ca="1">IFERROR(__xludf.DUMMYFUNCTION("GOOGLETRANSLATE(O3748,""en"",""pt"")"),"89")</f>
        <v>89</v>
      </c>
      <c r="J3748" s="1" t="str">
        <f ca="1">IFERROR(__xludf.DUMMYFUNCTION("GOOGLETRANSLATE(Q3748,""en"",""pt"")"),"Refrigerado")</f>
        <v>Refrigerado</v>
      </c>
      <c r="K3748" s="3">
        <v>44842</v>
      </c>
      <c r="L3748" s="3">
        <v>44931</v>
      </c>
      <c r="M3748" s="1">
        <v>12</v>
      </c>
      <c r="N3748" s="4">
        <v>45346</v>
      </c>
      <c r="O3748" s="1" t="s">
        <v>17386</v>
      </c>
      <c r="P3748" s="1">
        <v>182</v>
      </c>
      <c r="Q3748" s="1" t="s">
        <v>9071</v>
      </c>
      <c r="R3748">
        <f t="shared" ca="1" si="58"/>
        <v>1</v>
      </c>
      <c r="S3748">
        <f t="shared" ca="1" si="58"/>
        <v>0</v>
      </c>
    </row>
    <row r="3749" spans="1:19" ht="13.2">
      <c r="A3749" s="1" t="s">
        <v>17387</v>
      </c>
      <c r="B3749" s="1">
        <v>98</v>
      </c>
      <c r="C3749" s="1" t="str">
        <f ca="1">IFERROR(__xludf.DUMMYFUNCTION("GOOGLETRANSLATE(D3749,""en"",""pt"")"),"Médio")</f>
        <v>Médio</v>
      </c>
      <c r="D3749" s="3">
        <v>43753</v>
      </c>
      <c r="E3749" s="1">
        <v>6</v>
      </c>
      <c r="F3749" s="2" t="str">
        <f ca="1">IFERROR(__xludf.DUMMYFUNCTION("GOOGLETRANSLATE(I3749,""en"",""pt"")"),"Coalhada")</f>
        <v>Coalhada</v>
      </c>
      <c r="G3749" s="1" t="s">
        <v>5211</v>
      </c>
      <c r="H3749" s="1" t="s">
        <v>3405</v>
      </c>
      <c r="I3749" s="1" t="str">
        <f ca="1">IFERROR(__xludf.DUMMYFUNCTION("GOOGLETRANSLATE(O3749,""en"",""pt"")"),"6")</f>
        <v>6</v>
      </c>
      <c r="J3749" s="1" t="str">
        <f ca="1">IFERROR(__xludf.DUMMYFUNCTION("GOOGLETRANSLATE(Q3749,""en"",""pt"")"),"Refrigerado")</f>
        <v>Refrigerado</v>
      </c>
      <c r="K3749" s="3">
        <v>43701</v>
      </c>
      <c r="L3749" s="3">
        <v>43707</v>
      </c>
      <c r="M3749" s="1">
        <v>154</v>
      </c>
      <c r="N3749" s="1" t="s">
        <v>2696</v>
      </c>
      <c r="O3749" s="1" t="s">
        <v>17388</v>
      </c>
      <c r="P3749" s="1">
        <v>771</v>
      </c>
      <c r="Q3749" s="1" t="s">
        <v>17389</v>
      </c>
      <c r="R3749">
        <f t="shared" ca="1" si="58"/>
        <v>0</v>
      </c>
      <c r="S3749">
        <f t="shared" ca="1" si="58"/>
        <v>0</v>
      </c>
    </row>
    <row r="3750" spans="1:19" ht="13.2">
      <c r="A3750" s="1" t="s">
        <v>17390</v>
      </c>
      <c r="B3750" s="1">
        <v>98</v>
      </c>
      <c r="C3750" s="1" t="str">
        <f ca="1">IFERROR(__xludf.DUMMYFUNCTION("GOOGLETRANSLATE(D3750,""en"",""pt"")"),"Grande")</f>
        <v>Grande</v>
      </c>
      <c r="D3750" s="3">
        <v>44493</v>
      </c>
      <c r="E3750" s="1">
        <v>9</v>
      </c>
      <c r="F3750" s="2" t="str">
        <f ca="1">IFERROR(__xludf.DUMMYFUNCTION("GOOGLETRANSLATE(I3750,""en"",""pt"")"),"Painel")</f>
        <v>Painel</v>
      </c>
      <c r="G3750" s="1" t="s">
        <v>17391</v>
      </c>
      <c r="H3750" s="1" t="s">
        <v>1921</v>
      </c>
      <c r="I3750" s="1" t="str">
        <f ca="1">IFERROR(__xludf.DUMMYFUNCTION("GOOGLETRANSLATE(O3750,""en"",""pt"")"),"12")</f>
        <v>12</v>
      </c>
      <c r="J3750" s="1" t="str">
        <f ca="1">IFERROR(__xludf.DUMMYFUNCTION("GOOGLETRANSLATE(Q3750,""en"",""pt"")"),"Refrigerado")</f>
        <v>Refrigerado</v>
      </c>
      <c r="K3750" s="3">
        <v>44445</v>
      </c>
      <c r="L3750" s="3">
        <v>44457</v>
      </c>
      <c r="M3750" s="1">
        <v>517</v>
      </c>
      <c r="N3750" s="1" t="s">
        <v>13158</v>
      </c>
      <c r="O3750" s="1" t="s">
        <v>17392</v>
      </c>
      <c r="P3750" s="1">
        <v>331</v>
      </c>
      <c r="Q3750" s="1" t="s">
        <v>2138</v>
      </c>
      <c r="R3750">
        <f t="shared" ca="1" si="58"/>
        <v>1</v>
      </c>
      <c r="S3750">
        <f t="shared" ca="1" si="58"/>
        <v>0</v>
      </c>
    </row>
    <row r="3751" spans="1:19" ht="13.2">
      <c r="A3751" s="1" t="s">
        <v>17393</v>
      </c>
      <c r="B3751" s="1">
        <v>94</v>
      </c>
      <c r="C3751" s="1" t="str">
        <f ca="1">IFERROR(__xludf.DUMMYFUNCTION("GOOGLETRANSLATE(D3751,""en"",""pt"")"),"Grande")</f>
        <v>Grande</v>
      </c>
      <c r="D3751" s="3">
        <v>44290</v>
      </c>
      <c r="E3751" s="1">
        <v>8</v>
      </c>
      <c r="F3751" s="2" t="str">
        <f ca="1">IFERROR(__xludf.DUMMYFUNCTION("GOOGLETRANSLATE(I3751,""en"",""pt"")"),"Soro de leite coalhado")</f>
        <v>Soro de leite coalhado</v>
      </c>
      <c r="G3751" s="1" t="s">
        <v>17394</v>
      </c>
      <c r="H3751" s="1" t="s">
        <v>4179</v>
      </c>
      <c r="I3751" s="1" t="str">
        <f ca="1">IFERROR(__xludf.DUMMYFUNCTION("GOOGLETRANSLATE(O3751,""en"",""pt"")"),"14")</f>
        <v>14</v>
      </c>
      <c r="J3751" s="1" t="str">
        <f ca="1">IFERROR(__xludf.DUMMYFUNCTION("GOOGLETRANSLATE(Q3751,""en"",""pt"")"),"Refrigerado")</f>
        <v>Refrigerado</v>
      </c>
      <c r="K3751" s="3">
        <v>44275</v>
      </c>
      <c r="L3751" s="3">
        <v>44289</v>
      </c>
      <c r="M3751" s="1">
        <v>390</v>
      </c>
      <c r="N3751" s="1" t="s">
        <v>17395</v>
      </c>
      <c r="O3751" s="1" t="s">
        <v>17396</v>
      </c>
      <c r="P3751" s="1">
        <v>66</v>
      </c>
      <c r="Q3751" s="1" t="s">
        <v>17397</v>
      </c>
      <c r="R3751">
        <f t="shared" ca="1" si="58"/>
        <v>1</v>
      </c>
      <c r="S3751">
        <f t="shared" ca="1" si="58"/>
        <v>0</v>
      </c>
    </row>
    <row r="3752" spans="1:19" ht="13.2">
      <c r="A3752" s="1" t="s">
        <v>17398</v>
      </c>
      <c r="B3752" s="1">
        <v>61</v>
      </c>
      <c r="C3752" s="1" t="str">
        <f ca="1">IFERROR(__xludf.DUMMYFUNCTION("GOOGLETRANSLATE(D3752,""en"",""pt"")"),"Pequeno")</f>
        <v>Pequeno</v>
      </c>
      <c r="D3752" s="3">
        <v>44404</v>
      </c>
      <c r="E3752" s="1">
        <v>7</v>
      </c>
      <c r="F3752" s="2" t="str">
        <f ca="1">IFERROR(__xludf.DUMMYFUNCTION("GOOGLETRANSLATE(I3752,""en"",""pt"")"),"Lassi")</f>
        <v>Lassi</v>
      </c>
      <c r="G3752" s="1" t="s">
        <v>17399</v>
      </c>
      <c r="H3752" s="1" t="s">
        <v>2694</v>
      </c>
      <c r="I3752" s="1" t="str">
        <f ca="1">IFERROR(__xludf.DUMMYFUNCTION("GOOGLETRANSLATE(O3752,""en"",""pt"")"),"15")</f>
        <v>15</v>
      </c>
      <c r="J3752" s="1" t="str">
        <f ca="1">IFERROR(__xludf.DUMMYFUNCTION("GOOGLETRANSLATE(Q3752,""en"",""pt"")"),"Refrigerado")</f>
        <v>Refrigerado</v>
      </c>
      <c r="K3752" s="3">
        <v>44383</v>
      </c>
      <c r="L3752" s="3">
        <v>44398</v>
      </c>
      <c r="M3752" s="1">
        <v>252</v>
      </c>
      <c r="N3752" s="1" t="s">
        <v>6674</v>
      </c>
      <c r="O3752" s="1" t="s">
        <v>17400</v>
      </c>
      <c r="P3752" s="1">
        <v>495</v>
      </c>
      <c r="Q3752" s="1" t="s">
        <v>17401</v>
      </c>
      <c r="R3752">
        <f t="shared" ca="1" si="58"/>
        <v>0</v>
      </c>
      <c r="S3752">
        <f t="shared" ca="1" si="58"/>
        <v>1</v>
      </c>
    </row>
    <row r="3753" spans="1:19" ht="13.2">
      <c r="A3753" s="1" t="s">
        <v>17402</v>
      </c>
      <c r="B3753" s="1">
        <v>84</v>
      </c>
      <c r="C3753" s="1" t="str">
        <f ca="1">IFERROR(__xludf.DUMMYFUNCTION("GOOGLETRANSLATE(D3753,""en"",""pt"")"),"Médio")</f>
        <v>Médio</v>
      </c>
      <c r="D3753" s="3">
        <v>43658</v>
      </c>
      <c r="E3753" s="1">
        <v>7</v>
      </c>
      <c r="F3753" s="2" t="str">
        <f ca="1">IFERROR(__xludf.DUMMYFUNCTION("GOOGLETRANSLATE(I3753,""en"",""pt"")"),"Lassi")</f>
        <v>Lassi</v>
      </c>
      <c r="G3753" s="1" t="s">
        <v>17403</v>
      </c>
      <c r="H3753" s="1" t="s">
        <v>5786</v>
      </c>
      <c r="I3753" s="1" t="str">
        <f ca="1">IFERROR(__xludf.DUMMYFUNCTION("GOOGLETRANSLATE(O3753,""en"",""pt"")"),"16")</f>
        <v>16</v>
      </c>
      <c r="J3753" s="1" t="str">
        <f ca="1">IFERROR(__xludf.DUMMYFUNCTION("GOOGLETRANSLATE(Q3753,""en"",""pt"")"),"Refrigerado")</f>
        <v>Refrigerado</v>
      </c>
      <c r="K3753" s="3">
        <v>43651</v>
      </c>
      <c r="L3753" s="3">
        <v>43667</v>
      </c>
      <c r="M3753" s="1">
        <v>839</v>
      </c>
      <c r="N3753" s="1" t="s">
        <v>62</v>
      </c>
      <c r="O3753" s="1" t="s">
        <v>17404</v>
      </c>
      <c r="P3753" s="1">
        <v>23</v>
      </c>
      <c r="Q3753" s="1" t="s">
        <v>114</v>
      </c>
      <c r="R3753">
        <f t="shared" ca="1" si="58"/>
        <v>0</v>
      </c>
      <c r="S3753">
        <f t="shared" ca="1" si="58"/>
        <v>0</v>
      </c>
    </row>
    <row r="3754" spans="1:19" ht="13.2">
      <c r="A3754" s="1" t="s">
        <v>17405</v>
      </c>
      <c r="B3754" s="1">
        <v>23</v>
      </c>
      <c r="C3754" s="1" t="str">
        <f ca="1">IFERROR(__xludf.DUMMYFUNCTION("GOOGLETRANSLATE(D3754,""en"",""pt"")"),"Pequeno")</f>
        <v>Pequeno</v>
      </c>
      <c r="D3754" s="3">
        <v>44460</v>
      </c>
      <c r="E3754" s="1">
        <v>2</v>
      </c>
      <c r="F3754" s="2" t="str">
        <f ca="1">IFERROR(__xludf.DUMMYFUNCTION("GOOGLETRANSLATE(I3754,""en"",""pt"")"),"Manteiga")</f>
        <v>Manteiga</v>
      </c>
      <c r="G3754" s="1" t="s">
        <v>17406</v>
      </c>
      <c r="H3754" s="1" t="s">
        <v>17079</v>
      </c>
      <c r="I3754" s="1" t="str">
        <f ca="1">IFERROR(__xludf.DUMMYFUNCTION("GOOGLETRANSLATE(O3754,""en"",""pt"")"),"34")</f>
        <v>34</v>
      </c>
      <c r="J3754" s="1" t="str">
        <f ca="1">IFERROR(__xludf.DUMMYFUNCTION("GOOGLETRANSLATE(Q3754,""en"",""pt"")"),"Refrigerado")</f>
        <v>Refrigerado</v>
      </c>
      <c r="K3754" s="3">
        <v>44406</v>
      </c>
      <c r="L3754" s="3">
        <v>44440</v>
      </c>
      <c r="M3754" s="1">
        <v>45</v>
      </c>
      <c r="N3754" s="1" t="s">
        <v>10748</v>
      </c>
      <c r="O3754" s="1" t="s">
        <v>17407</v>
      </c>
      <c r="P3754" s="1">
        <v>108</v>
      </c>
      <c r="Q3754" s="1" t="s">
        <v>7962</v>
      </c>
      <c r="R3754">
        <f t="shared" ca="1" si="58"/>
        <v>0</v>
      </c>
      <c r="S3754">
        <f t="shared" ca="1" si="58"/>
        <v>1</v>
      </c>
    </row>
    <row r="3755" spans="1:19" ht="13.2">
      <c r="A3755" s="1" t="s">
        <v>17408</v>
      </c>
      <c r="B3755" s="1">
        <v>69</v>
      </c>
      <c r="C3755" s="1" t="str">
        <f ca="1">IFERROR(__xludf.DUMMYFUNCTION("GOOGLETRANSLATE(D3755,""en"",""pt"")"),"Grande")</f>
        <v>Grande</v>
      </c>
      <c r="D3755" s="3">
        <v>43596</v>
      </c>
      <c r="E3755" s="1">
        <v>5</v>
      </c>
      <c r="F3755" s="2" t="str">
        <f ca="1">IFERROR(__xludf.DUMMYFUNCTION("GOOGLETRANSLATE(I3755,""en"",""pt"")"),"Sorvete")</f>
        <v>Sorvete</v>
      </c>
      <c r="G3755" s="1" t="s">
        <v>17409</v>
      </c>
      <c r="H3755" s="1" t="s">
        <v>13120</v>
      </c>
      <c r="I3755" s="1" t="str">
        <f ca="1">IFERROR(__xludf.DUMMYFUNCTION("GOOGLETRANSLATE(O3755,""en"",""pt"")"),"24")</f>
        <v>24</v>
      </c>
      <c r="J3755" s="1" t="str">
        <f ca="1">IFERROR(__xludf.DUMMYFUNCTION("GOOGLETRANSLATE(Q3755,""en"",""pt"")"),"Congeladas")</f>
        <v>Congeladas</v>
      </c>
      <c r="K3755" s="3">
        <v>43543</v>
      </c>
      <c r="L3755" s="3">
        <v>43567</v>
      </c>
      <c r="M3755" s="1">
        <v>32</v>
      </c>
      <c r="N3755" s="1" t="s">
        <v>17410</v>
      </c>
      <c r="O3755" s="7">
        <v>33329</v>
      </c>
      <c r="P3755" s="1">
        <v>445</v>
      </c>
      <c r="Q3755" s="1" t="s">
        <v>17411</v>
      </c>
      <c r="R3755">
        <f t="shared" ca="1" si="58"/>
        <v>1</v>
      </c>
      <c r="S3755">
        <f t="shared" ca="1" si="58"/>
        <v>0</v>
      </c>
    </row>
    <row r="3756" spans="1:19" ht="13.2">
      <c r="A3756" s="1" t="s">
        <v>17412</v>
      </c>
      <c r="B3756" s="1">
        <v>85</v>
      </c>
      <c r="C3756" s="1" t="str">
        <f ca="1">IFERROR(__xludf.DUMMYFUNCTION("GOOGLETRANSLATE(D3756,""en"",""pt"")"),"Médio")</f>
        <v>Médio</v>
      </c>
      <c r="D3756" s="3">
        <v>44765</v>
      </c>
      <c r="E3756" s="1">
        <v>6</v>
      </c>
      <c r="F3756" s="2" t="str">
        <f ca="1">IFERROR(__xludf.DUMMYFUNCTION("GOOGLETRANSLATE(I3756,""en"",""pt"")"),"Coalhada")</f>
        <v>Coalhada</v>
      </c>
      <c r="G3756" s="1" t="s">
        <v>17413</v>
      </c>
      <c r="H3756" s="1" t="s">
        <v>3031</v>
      </c>
      <c r="I3756" s="1" t="str">
        <f ca="1">IFERROR(__xludf.DUMMYFUNCTION("GOOGLETRANSLATE(O3756,""en"",""pt"")"),"7")</f>
        <v>7</v>
      </c>
      <c r="J3756" s="1" t="str">
        <f ca="1">IFERROR(__xludf.DUMMYFUNCTION("GOOGLETRANSLATE(Q3756,""en"",""pt"")"),"Refrigerado")</f>
        <v>Refrigerado</v>
      </c>
      <c r="K3756" s="3">
        <v>44712</v>
      </c>
      <c r="L3756" s="3">
        <v>44719</v>
      </c>
      <c r="M3756" s="1">
        <v>650</v>
      </c>
      <c r="N3756" s="1" t="s">
        <v>2123</v>
      </c>
      <c r="O3756" s="1" t="s">
        <v>17414</v>
      </c>
      <c r="P3756" s="1">
        <v>61</v>
      </c>
      <c r="Q3756" s="1" t="s">
        <v>17415</v>
      </c>
      <c r="R3756">
        <f t="shared" ca="1" si="58"/>
        <v>0</v>
      </c>
      <c r="S3756">
        <f t="shared" ca="1" si="58"/>
        <v>1</v>
      </c>
    </row>
    <row r="3757" spans="1:19" ht="13.2">
      <c r="A3757" s="1" t="s">
        <v>17416</v>
      </c>
      <c r="B3757" s="1">
        <v>96</v>
      </c>
      <c r="C3757" s="1" t="str">
        <f ca="1">IFERROR(__xludf.DUMMYFUNCTION("GOOGLETRANSLATE(D3757,""en"",""pt"")"),"Pequeno")</f>
        <v>Pequeno</v>
      </c>
      <c r="D3757" s="3">
        <v>44032</v>
      </c>
      <c r="E3757" s="1">
        <v>9</v>
      </c>
      <c r="F3757" s="2" t="str">
        <f ca="1">IFERROR(__xludf.DUMMYFUNCTION("GOOGLETRANSLATE(I3757,""en"",""pt"")"),"Painel")</f>
        <v>Painel</v>
      </c>
      <c r="G3757" s="1" t="s">
        <v>17417</v>
      </c>
      <c r="H3757" s="1" t="s">
        <v>15333</v>
      </c>
      <c r="I3757" s="1" t="str">
        <f ca="1">IFERROR(__xludf.DUMMYFUNCTION("GOOGLETRANSLATE(O3757,""en"",""pt"")"),"8")</f>
        <v>8</v>
      </c>
      <c r="J3757" s="1" t="str">
        <f ca="1">IFERROR(__xludf.DUMMYFUNCTION("GOOGLETRANSLATE(Q3757,""en"",""pt"")"),"Refrigerado")</f>
        <v>Refrigerado</v>
      </c>
      <c r="K3757" s="3">
        <v>43995</v>
      </c>
      <c r="L3757" s="3">
        <v>44003</v>
      </c>
      <c r="M3757" s="1">
        <v>132</v>
      </c>
      <c r="N3757" s="1" t="s">
        <v>7812</v>
      </c>
      <c r="O3757" s="1" t="s">
        <v>17418</v>
      </c>
      <c r="P3757" s="1">
        <v>524</v>
      </c>
      <c r="Q3757" s="1" t="s">
        <v>17419</v>
      </c>
      <c r="R3757">
        <f t="shared" ca="1" si="58"/>
        <v>1</v>
      </c>
      <c r="S3757">
        <f t="shared" ca="1" si="58"/>
        <v>1</v>
      </c>
    </row>
    <row r="3758" spans="1:19" ht="13.2">
      <c r="A3758" s="1" t="s">
        <v>17420</v>
      </c>
      <c r="B3758" s="1">
        <v>78</v>
      </c>
      <c r="C3758" s="1" t="str">
        <f ca="1">IFERROR(__xludf.DUMMYFUNCTION("GOOGLETRANSLATE(D3758,""en"",""pt"")"),"Pequeno")</f>
        <v>Pequeno</v>
      </c>
      <c r="D3758" s="3">
        <v>43731</v>
      </c>
      <c r="E3758" s="1">
        <v>10</v>
      </c>
      <c r="F3758" s="2" t="str">
        <f ca="1">IFERROR(__xludf.DUMMYFUNCTION("GOOGLETRANSLATE(I3758,""en"",""pt"")"),"ghee")</f>
        <v>ghee</v>
      </c>
      <c r="G3758" s="1" t="s">
        <v>17421</v>
      </c>
      <c r="H3758" s="1" t="s">
        <v>17422</v>
      </c>
      <c r="I3758" s="1" t="str">
        <f ca="1">IFERROR(__xludf.DUMMYFUNCTION("GOOGLETRANSLATE(O3758,""en"",""pt"")"),"68")</f>
        <v>68</v>
      </c>
      <c r="J3758" s="1" t="str">
        <f ca="1">IFERROR(__xludf.DUMMYFUNCTION("GOOGLETRANSLATE(Q3758,""en"",""pt"")"),"Ambiente")</f>
        <v>Ambiente</v>
      </c>
      <c r="K3758" s="3">
        <v>43689</v>
      </c>
      <c r="L3758" s="3">
        <v>43757</v>
      </c>
      <c r="M3758" s="1">
        <v>626</v>
      </c>
      <c r="N3758" s="1" t="s">
        <v>12012</v>
      </c>
      <c r="O3758" s="1" t="s">
        <v>17423</v>
      </c>
      <c r="P3758" s="1">
        <v>44</v>
      </c>
      <c r="Q3758" s="1" t="s">
        <v>7751</v>
      </c>
      <c r="R3758">
        <f t="shared" ca="1" si="58"/>
        <v>1</v>
      </c>
      <c r="S3758">
        <f t="shared" ca="1" si="58"/>
        <v>1</v>
      </c>
    </row>
    <row r="3759" spans="1:19" ht="13.2">
      <c r="A3759" s="1" t="s">
        <v>17424</v>
      </c>
      <c r="B3759" s="1">
        <v>39</v>
      </c>
      <c r="C3759" s="1" t="str">
        <f ca="1">IFERROR(__xludf.DUMMYFUNCTION("GOOGLETRANSLATE(D3759,""en"",""pt"")"),"Médio")</f>
        <v>Médio</v>
      </c>
      <c r="D3759" s="3">
        <v>44233</v>
      </c>
      <c r="E3759" s="1">
        <v>4</v>
      </c>
      <c r="F3759" s="2" t="str">
        <f ca="1">IFERROR(__xludf.DUMMYFUNCTION("GOOGLETRANSLATE(I3759,""en"",""pt"")"),"Iogurte")</f>
        <v>Iogurte</v>
      </c>
      <c r="G3759" s="1" t="s">
        <v>1921</v>
      </c>
      <c r="H3759" s="1" t="s">
        <v>17425</v>
      </c>
      <c r="I3759" s="1" t="str">
        <f ca="1">IFERROR(__xludf.DUMMYFUNCTION("GOOGLETRANSLATE(O3759,""en"",""pt"")"),"24")</f>
        <v>24</v>
      </c>
      <c r="J3759" s="1" t="str">
        <f ca="1">IFERROR(__xludf.DUMMYFUNCTION("GOOGLETRANSLATE(Q3759,""en"",""pt"")"),"Congeladas")</f>
        <v>Congeladas</v>
      </c>
      <c r="K3759" s="3">
        <v>44179</v>
      </c>
      <c r="L3759" s="3">
        <v>44203</v>
      </c>
      <c r="M3759" s="1">
        <v>5</v>
      </c>
      <c r="N3759" s="1" t="s">
        <v>17021</v>
      </c>
      <c r="O3759" s="1" t="s">
        <v>17426</v>
      </c>
      <c r="P3759" s="1">
        <v>14</v>
      </c>
      <c r="Q3759" s="1" t="s">
        <v>5407</v>
      </c>
      <c r="R3759">
        <f t="shared" ca="1" si="58"/>
        <v>0</v>
      </c>
      <c r="S3759">
        <f t="shared" ca="1" si="58"/>
        <v>1</v>
      </c>
    </row>
    <row r="3760" spans="1:19" ht="13.2">
      <c r="A3760" s="1" t="s">
        <v>17427</v>
      </c>
      <c r="B3760" s="1">
        <v>33</v>
      </c>
      <c r="C3760" s="1" t="str">
        <f ca="1">IFERROR(__xludf.DUMMYFUNCTION("GOOGLETRANSLATE(D3760,""en"",""pt"")"),"Médio")</f>
        <v>Médio</v>
      </c>
      <c r="D3760" s="3">
        <v>44547</v>
      </c>
      <c r="E3760" s="1">
        <v>3</v>
      </c>
      <c r="F3760" s="2" t="str">
        <f ca="1">IFERROR(__xludf.DUMMYFUNCTION("GOOGLETRANSLATE(I3760,""en"",""pt"")"),"Queijo")</f>
        <v>Queijo</v>
      </c>
      <c r="G3760" s="1" t="s">
        <v>17428</v>
      </c>
      <c r="H3760" s="1" t="s">
        <v>2073</v>
      </c>
      <c r="I3760" s="1" t="str">
        <f ca="1">IFERROR(__xludf.DUMMYFUNCTION("GOOGLETRANSLATE(O3760,""en"",""pt"")"),"55")</f>
        <v>55</v>
      </c>
      <c r="J3760" s="1" t="str">
        <f ca="1">IFERROR(__xludf.DUMMYFUNCTION("GOOGLETRANSLATE(Q3760,""en"",""pt"")"),"Refrigerado")</f>
        <v>Refrigerado</v>
      </c>
      <c r="K3760" s="3">
        <v>44521</v>
      </c>
      <c r="L3760" s="3">
        <v>44576</v>
      </c>
      <c r="M3760" s="1">
        <v>138</v>
      </c>
      <c r="N3760" s="1" t="s">
        <v>6771</v>
      </c>
      <c r="O3760" s="1" t="s">
        <v>17429</v>
      </c>
      <c r="P3760" s="1">
        <v>332</v>
      </c>
      <c r="Q3760" s="1" t="s">
        <v>14619</v>
      </c>
      <c r="R3760">
        <f t="shared" ca="1" si="58"/>
        <v>0</v>
      </c>
      <c r="S3760">
        <f t="shared" ca="1" si="58"/>
        <v>1</v>
      </c>
    </row>
    <row r="3761" spans="1:19" ht="13.2">
      <c r="A3761" s="1" t="s">
        <v>5735</v>
      </c>
      <c r="B3761" s="1">
        <v>45</v>
      </c>
      <c r="C3761" s="1" t="str">
        <f ca="1">IFERROR(__xludf.DUMMYFUNCTION("GOOGLETRANSLATE(D3761,""en"",""pt"")"),"Grande")</f>
        <v>Grande</v>
      </c>
      <c r="D3761" s="3">
        <v>44753</v>
      </c>
      <c r="E3761" s="1">
        <v>5</v>
      </c>
      <c r="F3761" s="2" t="str">
        <f ca="1">IFERROR(__xludf.DUMMYFUNCTION("GOOGLETRANSLATE(I3761,""en"",""pt"")"),"Sorvete")</f>
        <v>Sorvete</v>
      </c>
      <c r="G3761" s="1" t="s">
        <v>17430</v>
      </c>
      <c r="H3761" s="1" t="s">
        <v>997</v>
      </c>
      <c r="I3761" s="1" t="str">
        <f ca="1">IFERROR(__xludf.DUMMYFUNCTION("GOOGLETRANSLATE(O3761,""en"",""pt"")"),"23")</f>
        <v>23</v>
      </c>
      <c r="J3761" s="1" t="str">
        <f ca="1">IFERROR(__xludf.DUMMYFUNCTION("GOOGLETRANSLATE(Q3761,""en"",""pt"")"),"Congeladas")</f>
        <v>Congeladas</v>
      </c>
      <c r="K3761" s="3">
        <v>44733</v>
      </c>
      <c r="L3761" s="3">
        <v>44756</v>
      </c>
      <c r="M3761" s="1">
        <v>48</v>
      </c>
      <c r="N3761" s="1" t="s">
        <v>17431</v>
      </c>
      <c r="O3761" s="1" t="s">
        <v>17432</v>
      </c>
      <c r="P3761" s="1">
        <v>479</v>
      </c>
      <c r="Q3761" s="1" t="s">
        <v>17433</v>
      </c>
      <c r="R3761">
        <f t="shared" ca="1" si="58"/>
        <v>0</v>
      </c>
      <c r="S3761">
        <f t="shared" ca="1" si="58"/>
        <v>1</v>
      </c>
    </row>
    <row r="3762" spans="1:19" ht="13.2">
      <c r="A3762" s="1" t="s">
        <v>17434</v>
      </c>
      <c r="B3762" s="1">
        <v>50</v>
      </c>
      <c r="C3762" s="1" t="str">
        <f ca="1">IFERROR(__xludf.DUMMYFUNCTION("GOOGLETRANSLATE(D3762,""en"",""pt"")"),"Médio")</f>
        <v>Médio</v>
      </c>
      <c r="D3762" s="3">
        <v>44444</v>
      </c>
      <c r="E3762" s="1">
        <v>7</v>
      </c>
      <c r="F3762" s="2" t="str">
        <f ca="1">IFERROR(__xludf.DUMMYFUNCTION("GOOGLETRANSLATE(I3762,""en"",""pt"")"),"Lassi")</f>
        <v>Lassi</v>
      </c>
      <c r="G3762" s="1" t="s">
        <v>17435</v>
      </c>
      <c r="H3762" s="1" t="s">
        <v>1509</v>
      </c>
      <c r="I3762" s="1" t="str">
        <f ca="1">IFERROR(__xludf.DUMMYFUNCTION("GOOGLETRANSLATE(O3762,""en"",""pt"")"),"16")</f>
        <v>16</v>
      </c>
      <c r="J3762" s="1" t="str">
        <f ca="1">IFERROR(__xludf.DUMMYFUNCTION("GOOGLETRANSLATE(Q3762,""en"",""pt"")"),"Refrigerado")</f>
        <v>Refrigerado</v>
      </c>
      <c r="K3762" s="3">
        <v>44438</v>
      </c>
      <c r="L3762" s="3">
        <v>44454</v>
      </c>
      <c r="M3762" s="1">
        <v>218</v>
      </c>
      <c r="N3762" s="1" t="s">
        <v>666</v>
      </c>
      <c r="O3762" s="1" t="s">
        <v>17436</v>
      </c>
      <c r="P3762" s="1">
        <v>242</v>
      </c>
      <c r="Q3762" s="1" t="s">
        <v>17437</v>
      </c>
      <c r="R3762">
        <f t="shared" ca="1" si="58"/>
        <v>1</v>
      </c>
      <c r="S3762">
        <f t="shared" ca="1" si="58"/>
        <v>1</v>
      </c>
    </row>
    <row r="3763" spans="1:19" ht="13.2">
      <c r="A3763" s="1" t="s">
        <v>17438</v>
      </c>
      <c r="B3763" s="1">
        <v>47</v>
      </c>
      <c r="C3763" s="1" t="str">
        <f ca="1">IFERROR(__xludf.DUMMYFUNCTION("GOOGLETRANSLATE(D3763,""en"",""pt"")"),"Pequeno")</f>
        <v>Pequeno</v>
      </c>
      <c r="D3763" s="3">
        <v>43941</v>
      </c>
      <c r="E3763" s="1">
        <v>4</v>
      </c>
      <c r="F3763" s="2" t="str">
        <f ca="1">IFERROR(__xludf.DUMMYFUNCTION("GOOGLETRANSLATE(I3763,""en"",""pt"")"),"Iogurte")</f>
        <v>Iogurte</v>
      </c>
      <c r="G3763" s="1" t="s">
        <v>17439</v>
      </c>
      <c r="H3763" s="1" t="s">
        <v>3375</v>
      </c>
      <c r="I3763" s="1" t="str">
        <f ca="1">IFERROR(__xludf.DUMMYFUNCTION("GOOGLETRANSLATE(O3763,""en"",""pt"")"),"22")</f>
        <v>22</v>
      </c>
      <c r="J3763" s="1" t="str">
        <f ca="1">IFERROR(__xludf.DUMMYFUNCTION("GOOGLETRANSLATE(Q3763,""en"",""pt"")"),"Refrigerado")</f>
        <v>Refrigerado</v>
      </c>
      <c r="K3763" s="3">
        <v>43895</v>
      </c>
      <c r="L3763" s="3">
        <v>43917</v>
      </c>
      <c r="M3763" s="1">
        <v>477</v>
      </c>
      <c r="N3763" s="1" t="s">
        <v>17440</v>
      </c>
      <c r="O3763" s="1" t="s">
        <v>17441</v>
      </c>
      <c r="P3763" s="1">
        <v>124</v>
      </c>
      <c r="Q3763" s="1" t="s">
        <v>17442</v>
      </c>
      <c r="R3763">
        <f t="shared" ca="1" si="58"/>
        <v>0</v>
      </c>
      <c r="S3763">
        <f t="shared" ca="1" si="58"/>
        <v>0</v>
      </c>
    </row>
    <row r="3764" spans="1:19" ht="13.2">
      <c r="A3764" s="1" t="s">
        <v>17443</v>
      </c>
      <c r="B3764" s="1">
        <v>16</v>
      </c>
      <c r="C3764" s="1" t="str">
        <f ca="1">IFERROR(__xludf.DUMMYFUNCTION("GOOGLETRANSLATE(D3764,""en"",""pt"")"),"Pequeno")</f>
        <v>Pequeno</v>
      </c>
      <c r="D3764" s="3">
        <v>44752</v>
      </c>
      <c r="E3764" s="1">
        <v>6</v>
      </c>
      <c r="F3764" s="2" t="str">
        <f ca="1">IFERROR(__xludf.DUMMYFUNCTION("GOOGLETRANSLATE(I3764,""en"",""pt"")"),"Coalhada")</f>
        <v>Coalhada</v>
      </c>
      <c r="G3764" s="1" t="s">
        <v>14836</v>
      </c>
      <c r="H3764" s="4">
        <v>45558</v>
      </c>
      <c r="I3764" s="1" t="str">
        <f ca="1">IFERROR(__xludf.DUMMYFUNCTION("GOOGLETRANSLATE(O3764,""en"",""pt"")"),"7")</f>
        <v>7</v>
      </c>
      <c r="J3764" s="1" t="str">
        <f ca="1">IFERROR(__xludf.DUMMYFUNCTION("GOOGLETRANSLATE(Q3764,""en"",""pt"")"),"Refrigerado")</f>
        <v>Refrigerado</v>
      </c>
      <c r="K3764" s="3">
        <v>44696</v>
      </c>
      <c r="L3764" s="3">
        <v>44703</v>
      </c>
      <c r="M3764" s="1">
        <v>519</v>
      </c>
      <c r="N3764" s="1" t="s">
        <v>1272</v>
      </c>
      <c r="O3764" s="1" t="s">
        <v>17444</v>
      </c>
      <c r="P3764" s="1">
        <v>47</v>
      </c>
      <c r="Q3764" s="1" t="s">
        <v>17445</v>
      </c>
      <c r="R3764">
        <f t="shared" ca="1" si="58"/>
        <v>0</v>
      </c>
      <c r="S3764">
        <f t="shared" ca="1" si="58"/>
        <v>0</v>
      </c>
    </row>
    <row r="3765" spans="1:19" ht="13.2">
      <c r="A3765" s="1" t="s">
        <v>17446</v>
      </c>
      <c r="B3765" s="1">
        <v>37</v>
      </c>
      <c r="C3765" s="1" t="str">
        <f ca="1">IFERROR(__xludf.DUMMYFUNCTION("GOOGLETRANSLATE(D3765,""en"",""pt"")"),"Médio")</f>
        <v>Médio</v>
      </c>
      <c r="D3765" s="3">
        <v>44384</v>
      </c>
      <c r="E3765" s="1">
        <v>9</v>
      </c>
      <c r="F3765" s="2" t="str">
        <f ca="1">IFERROR(__xludf.DUMMYFUNCTION("GOOGLETRANSLATE(I3765,""en"",""pt"")"),"Painel")</f>
        <v>Painel</v>
      </c>
      <c r="G3765" s="1" t="s">
        <v>17447</v>
      </c>
      <c r="H3765" s="1" t="s">
        <v>11720</v>
      </c>
      <c r="I3765" s="1" t="str">
        <f ca="1">IFERROR(__xludf.DUMMYFUNCTION("GOOGLETRANSLATE(O3765,""en"",""pt"")"),"14")</f>
        <v>14</v>
      </c>
      <c r="J3765" s="1" t="str">
        <f ca="1">IFERROR(__xludf.DUMMYFUNCTION("GOOGLETRANSLATE(Q3765,""en"",""pt"")"),"Refrigerado")</f>
        <v>Refrigerado</v>
      </c>
      <c r="K3765" s="3">
        <v>44336</v>
      </c>
      <c r="L3765" s="3">
        <v>44350</v>
      </c>
      <c r="M3765" s="1">
        <v>235</v>
      </c>
      <c r="N3765" s="1" t="s">
        <v>17448</v>
      </c>
      <c r="O3765" s="1" t="s">
        <v>17449</v>
      </c>
      <c r="P3765" s="1">
        <v>501</v>
      </c>
      <c r="Q3765" s="1" t="s">
        <v>17450</v>
      </c>
      <c r="R3765">
        <f t="shared" ca="1" si="58"/>
        <v>0</v>
      </c>
      <c r="S3765">
        <f t="shared" ca="1" si="58"/>
        <v>0</v>
      </c>
    </row>
    <row r="3766" spans="1:19" ht="13.2">
      <c r="A3766" s="1" t="s">
        <v>17451</v>
      </c>
      <c r="B3766" s="1">
        <v>72</v>
      </c>
      <c r="C3766" s="1" t="str">
        <f ca="1">IFERROR(__xludf.DUMMYFUNCTION("GOOGLETRANSLATE(D3766,""en"",""pt"")"),"Médio")</f>
        <v>Médio</v>
      </c>
      <c r="D3766" s="3">
        <v>43900</v>
      </c>
      <c r="E3766" s="1">
        <v>7</v>
      </c>
      <c r="F3766" s="2" t="str">
        <f ca="1">IFERROR(__xludf.DUMMYFUNCTION("GOOGLETRANSLATE(I3766,""en"",""pt"")"),"Lassi")</f>
        <v>Lassi</v>
      </c>
      <c r="G3766" s="1" t="s">
        <v>17452</v>
      </c>
      <c r="H3766" s="1" t="s">
        <v>15560</v>
      </c>
      <c r="I3766" s="1" t="str">
        <f ca="1">IFERROR(__xludf.DUMMYFUNCTION("GOOGLETRANSLATE(O3766,""en"",""pt"")"),"15")</f>
        <v>15</v>
      </c>
      <c r="J3766" s="1" t="str">
        <f ca="1">IFERROR(__xludf.DUMMYFUNCTION("GOOGLETRANSLATE(Q3766,""en"",""pt"")"),"Refrigerado")</f>
        <v>Refrigerado</v>
      </c>
      <c r="K3766" s="3">
        <v>43864</v>
      </c>
      <c r="L3766" s="3">
        <v>43879</v>
      </c>
      <c r="M3766" s="1">
        <v>657</v>
      </c>
      <c r="N3766" s="1" t="s">
        <v>4092</v>
      </c>
      <c r="O3766" s="1" t="s">
        <v>17453</v>
      </c>
      <c r="P3766" s="1">
        <v>54</v>
      </c>
      <c r="Q3766" s="1" t="s">
        <v>8355</v>
      </c>
      <c r="R3766">
        <f t="shared" ca="1" si="58"/>
        <v>0</v>
      </c>
      <c r="S3766">
        <f t="shared" ca="1" si="58"/>
        <v>0</v>
      </c>
    </row>
    <row r="3767" spans="1:19" ht="13.2">
      <c r="A3767" s="1" t="s">
        <v>17454</v>
      </c>
      <c r="B3767" s="1">
        <v>100</v>
      </c>
      <c r="C3767" s="1" t="str">
        <f ca="1">IFERROR(__xludf.DUMMYFUNCTION("GOOGLETRANSLATE(D3767,""en"",""pt"")"),"Grande")</f>
        <v>Grande</v>
      </c>
      <c r="D3767" s="3">
        <v>44729</v>
      </c>
      <c r="E3767" s="1">
        <v>1</v>
      </c>
      <c r="F3767" s="2" t="str">
        <f ca="1">IFERROR(__xludf.DUMMYFUNCTION("GOOGLETRANSLATE(I3767,""en"",""pt"")"),"Leite")</f>
        <v>Leite</v>
      </c>
      <c r="G3767" s="1" t="s">
        <v>17455</v>
      </c>
      <c r="H3767" s="1" t="s">
        <v>9575</v>
      </c>
      <c r="I3767" s="1" t="str">
        <f ca="1">IFERROR(__xludf.DUMMYFUNCTION("GOOGLETRANSLATE(O3767,""en"",""pt"")"),"28")</f>
        <v>28</v>
      </c>
      <c r="J3767" s="1" t="str">
        <f ca="1">IFERROR(__xludf.DUMMYFUNCTION("GOOGLETRANSLATE(Q3767,""en"",""pt"")"),"Pacote Tetra")</f>
        <v>Pacote Tetra</v>
      </c>
      <c r="K3767" s="3">
        <v>44684</v>
      </c>
      <c r="L3767" s="3">
        <v>44712</v>
      </c>
      <c r="M3767" s="1">
        <v>425</v>
      </c>
      <c r="N3767" s="1" t="s">
        <v>17456</v>
      </c>
      <c r="O3767" s="1" t="s">
        <v>17457</v>
      </c>
      <c r="P3767" s="1">
        <v>47</v>
      </c>
      <c r="Q3767" s="1" t="s">
        <v>374</v>
      </c>
      <c r="R3767">
        <f t="shared" ca="1" si="58"/>
        <v>0</v>
      </c>
      <c r="S3767">
        <f t="shared" ca="1" si="58"/>
        <v>1</v>
      </c>
    </row>
    <row r="3768" spans="1:19" ht="13.2">
      <c r="A3768" s="1" t="s">
        <v>17458</v>
      </c>
      <c r="B3768" s="1">
        <v>13</v>
      </c>
      <c r="C3768" s="1" t="str">
        <f ca="1">IFERROR(__xludf.DUMMYFUNCTION("GOOGLETRANSLATE(D3768,""en"",""pt"")"),"Grande")</f>
        <v>Grande</v>
      </c>
      <c r="D3768" s="3">
        <v>43774</v>
      </c>
      <c r="E3768" s="1">
        <v>7</v>
      </c>
      <c r="F3768" s="2" t="str">
        <f ca="1">IFERROR(__xludf.DUMMYFUNCTION("GOOGLETRANSLATE(I3768,""en"",""pt"")"),"Lassi")</f>
        <v>Lassi</v>
      </c>
      <c r="G3768" s="1" t="s">
        <v>17459</v>
      </c>
      <c r="H3768" s="1" t="s">
        <v>17460</v>
      </c>
      <c r="I3768" s="1" t="str">
        <f ca="1">IFERROR(__xludf.DUMMYFUNCTION("GOOGLETRANSLATE(O3768,""en"",""pt"")"),"16")</f>
        <v>16</v>
      </c>
      <c r="J3768" s="1" t="str">
        <f ca="1">IFERROR(__xludf.DUMMYFUNCTION("GOOGLETRANSLATE(Q3768,""en"",""pt"")"),"Refrigerado")</f>
        <v>Refrigerado</v>
      </c>
      <c r="K3768" s="3">
        <v>43744</v>
      </c>
      <c r="L3768" s="3">
        <v>43760</v>
      </c>
      <c r="M3768" s="1">
        <v>847</v>
      </c>
      <c r="N3768" s="1" t="s">
        <v>10232</v>
      </c>
      <c r="O3768" s="1" t="s">
        <v>17461</v>
      </c>
      <c r="P3768" s="1">
        <v>123</v>
      </c>
      <c r="Q3768" s="1" t="s">
        <v>3393</v>
      </c>
      <c r="R3768">
        <f t="shared" ca="1" si="58"/>
        <v>0</v>
      </c>
      <c r="S3768">
        <f t="shared" ca="1" si="58"/>
        <v>0</v>
      </c>
    </row>
    <row r="3769" spans="1:19" ht="13.2">
      <c r="A3769" s="1" t="s">
        <v>17462</v>
      </c>
      <c r="B3769" s="1">
        <v>80</v>
      </c>
      <c r="C3769" s="1" t="str">
        <f ca="1">IFERROR(__xludf.DUMMYFUNCTION("GOOGLETRANSLATE(D3769,""en"",""pt"")"),"Pequeno")</f>
        <v>Pequeno</v>
      </c>
      <c r="D3769" s="3">
        <v>44908</v>
      </c>
      <c r="E3769" s="1">
        <v>9</v>
      </c>
      <c r="F3769" s="2" t="str">
        <f ca="1">IFERROR(__xludf.DUMMYFUNCTION("GOOGLETRANSLATE(I3769,""en"",""pt"")"),"Painel")</f>
        <v>Painel</v>
      </c>
      <c r="G3769" s="1" t="s">
        <v>17463</v>
      </c>
      <c r="H3769" s="1" t="s">
        <v>9714</v>
      </c>
      <c r="I3769" s="1" t="str">
        <f ca="1">IFERROR(__xludf.DUMMYFUNCTION("GOOGLETRANSLATE(O3769,""en"",""pt"")"),"8")</f>
        <v>8</v>
      </c>
      <c r="J3769" s="1" t="str">
        <f ca="1">IFERROR(__xludf.DUMMYFUNCTION("GOOGLETRANSLATE(Q3769,""en"",""pt"")"),"Refrigerado")</f>
        <v>Refrigerado</v>
      </c>
      <c r="K3769" s="3">
        <v>44853</v>
      </c>
      <c r="L3769" s="3">
        <v>44861</v>
      </c>
      <c r="M3769" s="1">
        <v>287</v>
      </c>
      <c r="N3769" s="1" t="s">
        <v>7263</v>
      </c>
      <c r="O3769" s="1" t="s">
        <v>17464</v>
      </c>
      <c r="P3769" s="1">
        <v>70</v>
      </c>
      <c r="Q3769" s="1" t="s">
        <v>9780</v>
      </c>
      <c r="R3769">
        <f t="shared" ca="1" si="58"/>
        <v>0</v>
      </c>
      <c r="S3769">
        <f t="shared" ca="1" si="58"/>
        <v>0</v>
      </c>
    </row>
    <row r="3770" spans="1:19" ht="13.2">
      <c r="A3770" s="1" t="s">
        <v>17465</v>
      </c>
      <c r="B3770" s="1">
        <v>64</v>
      </c>
      <c r="C3770" s="1" t="str">
        <f ca="1">IFERROR(__xludf.DUMMYFUNCTION("GOOGLETRANSLATE(D3770,""en"",""pt"")"),"Grande")</f>
        <v>Grande</v>
      </c>
      <c r="D3770" s="3">
        <v>43943</v>
      </c>
      <c r="E3770" s="1">
        <v>9</v>
      </c>
      <c r="F3770" s="2" t="str">
        <f ca="1">IFERROR(__xludf.DUMMYFUNCTION("GOOGLETRANSLATE(I3770,""en"",""pt"")"),"Painel")</f>
        <v>Painel</v>
      </c>
      <c r="G3770" s="1" t="s">
        <v>17466</v>
      </c>
      <c r="H3770" s="4">
        <v>45503</v>
      </c>
      <c r="I3770" s="1" t="str">
        <f ca="1">IFERROR(__xludf.DUMMYFUNCTION("GOOGLETRANSLATE(O3770,""en"",""pt"")"),"11")</f>
        <v>11</v>
      </c>
      <c r="J3770" s="1" t="str">
        <f ca="1">IFERROR(__xludf.DUMMYFUNCTION("GOOGLETRANSLATE(Q3770,""en"",""pt"")"),"Refrigerado")</f>
        <v>Refrigerado</v>
      </c>
      <c r="K3770" s="3">
        <v>43914</v>
      </c>
      <c r="L3770" s="3">
        <v>43925</v>
      </c>
      <c r="M3770" s="1">
        <v>395</v>
      </c>
      <c r="N3770" s="1" t="s">
        <v>12747</v>
      </c>
      <c r="O3770" s="1" t="s">
        <v>17467</v>
      </c>
      <c r="P3770" s="1">
        <v>513</v>
      </c>
      <c r="Q3770" s="1" t="s">
        <v>17468</v>
      </c>
      <c r="R3770">
        <f t="shared" ca="1" si="58"/>
        <v>0</v>
      </c>
      <c r="S3770">
        <f t="shared" ca="1" si="58"/>
        <v>1</v>
      </c>
    </row>
    <row r="3771" spans="1:19" ht="13.2">
      <c r="A3771" s="1" t="s">
        <v>17469</v>
      </c>
      <c r="B3771" s="1">
        <v>72</v>
      </c>
      <c r="C3771" s="1" t="str">
        <f ca="1">IFERROR(__xludf.DUMMYFUNCTION("GOOGLETRANSLATE(D3771,""en"",""pt"")"),"Médio")</f>
        <v>Médio</v>
      </c>
      <c r="D3771" s="3">
        <v>43852</v>
      </c>
      <c r="E3771" s="1">
        <v>10</v>
      </c>
      <c r="F3771" s="2" t="str">
        <f ca="1">IFERROR(__xludf.DUMMYFUNCTION("GOOGLETRANSLATE(I3771,""en"",""pt"")"),"ghee")</f>
        <v>ghee</v>
      </c>
      <c r="G3771" s="1" t="s">
        <v>17470</v>
      </c>
      <c r="H3771" s="1" t="s">
        <v>10027</v>
      </c>
      <c r="I3771" s="1" t="str">
        <f ca="1">IFERROR(__xludf.DUMMYFUNCTION("GOOGLETRANSLATE(O3771,""en"",""pt"")"),"65")</f>
        <v>65</v>
      </c>
      <c r="J3771" s="1" t="str">
        <f ca="1">IFERROR(__xludf.DUMMYFUNCTION("GOOGLETRANSLATE(Q3771,""en"",""pt"")"),"Ambiente")</f>
        <v>Ambiente</v>
      </c>
      <c r="K3771" s="3">
        <v>43804</v>
      </c>
      <c r="L3771" s="3">
        <v>43869</v>
      </c>
      <c r="M3771" s="1">
        <v>160</v>
      </c>
      <c r="N3771" s="1" t="s">
        <v>3658</v>
      </c>
      <c r="O3771" s="5">
        <v>836498</v>
      </c>
      <c r="P3771" s="1">
        <v>71</v>
      </c>
      <c r="Q3771" s="1" t="s">
        <v>3621</v>
      </c>
      <c r="R3771">
        <f t="shared" ca="1" si="58"/>
        <v>0</v>
      </c>
      <c r="S3771">
        <f t="shared" ca="1" si="58"/>
        <v>0</v>
      </c>
    </row>
    <row r="3772" spans="1:19" ht="13.2">
      <c r="A3772" s="1" t="s">
        <v>10902</v>
      </c>
      <c r="B3772" s="1">
        <v>95</v>
      </c>
      <c r="C3772" s="1" t="str">
        <f ca="1">IFERROR(__xludf.DUMMYFUNCTION("GOOGLETRANSLATE(D3772,""en"",""pt"")"),"Pequeno")</f>
        <v>Pequeno</v>
      </c>
      <c r="D3772" s="3">
        <v>43897</v>
      </c>
      <c r="E3772" s="1">
        <v>5</v>
      </c>
      <c r="F3772" s="2" t="str">
        <f ca="1">IFERROR(__xludf.DUMMYFUNCTION("GOOGLETRANSLATE(I3772,""en"",""pt"")"),"Sorvete")</f>
        <v>Sorvete</v>
      </c>
      <c r="G3772" s="1" t="s">
        <v>17471</v>
      </c>
      <c r="H3772" s="1" t="s">
        <v>6708</v>
      </c>
      <c r="I3772" s="1" t="str">
        <f ca="1">IFERROR(__xludf.DUMMYFUNCTION("GOOGLETRANSLATE(O3772,""en"",""pt"")"),"24")</f>
        <v>24</v>
      </c>
      <c r="J3772" s="1" t="str">
        <f ca="1">IFERROR(__xludf.DUMMYFUNCTION("GOOGLETRANSLATE(Q3772,""en"",""pt"")"),"Congeladas")</f>
        <v>Congeladas</v>
      </c>
      <c r="K3772" s="3">
        <v>43869</v>
      </c>
      <c r="L3772" s="3">
        <v>43893</v>
      </c>
      <c r="M3772" s="1">
        <v>339</v>
      </c>
      <c r="N3772" s="1" t="s">
        <v>7286</v>
      </c>
      <c r="O3772" s="1" t="s">
        <v>17472</v>
      </c>
      <c r="P3772" s="1">
        <v>87</v>
      </c>
      <c r="Q3772" s="1" t="s">
        <v>1903</v>
      </c>
      <c r="R3772">
        <f t="shared" ca="1" si="58"/>
        <v>0</v>
      </c>
      <c r="S3772">
        <f t="shared" ca="1" si="58"/>
        <v>0</v>
      </c>
    </row>
    <row r="3773" spans="1:19" ht="13.2">
      <c r="A3773" s="1" t="s">
        <v>17473</v>
      </c>
      <c r="B3773" s="1">
        <v>66</v>
      </c>
      <c r="C3773" s="1" t="str">
        <f ca="1">IFERROR(__xludf.DUMMYFUNCTION("GOOGLETRANSLATE(D3773,""en"",""pt"")"),"Médio")</f>
        <v>Médio</v>
      </c>
      <c r="D3773" s="3">
        <v>43762</v>
      </c>
      <c r="E3773" s="1">
        <v>5</v>
      </c>
      <c r="F3773" s="2" t="str">
        <f ca="1">IFERROR(__xludf.DUMMYFUNCTION("GOOGLETRANSLATE(I3773,""en"",""pt"")"),"Sorvete")</f>
        <v>Sorvete</v>
      </c>
      <c r="G3773" s="1" t="s">
        <v>17474</v>
      </c>
      <c r="H3773" s="1" t="s">
        <v>4516</v>
      </c>
      <c r="I3773" s="1" t="str">
        <f ca="1">IFERROR(__xludf.DUMMYFUNCTION("GOOGLETRANSLATE(O3773,""en"",""pt"")"),"30")</f>
        <v>30</v>
      </c>
      <c r="J3773" s="1" t="str">
        <f ca="1">IFERROR(__xludf.DUMMYFUNCTION("GOOGLETRANSLATE(Q3773,""en"",""pt"")"),"Congeladas")</f>
        <v>Congeladas</v>
      </c>
      <c r="K3773" s="3">
        <v>43714</v>
      </c>
      <c r="L3773" s="3">
        <v>43744</v>
      </c>
      <c r="M3773" s="1">
        <v>71</v>
      </c>
      <c r="N3773" s="1" t="s">
        <v>230</v>
      </c>
      <c r="O3773" s="7">
        <v>894206</v>
      </c>
      <c r="P3773" s="1">
        <v>293</v>
      </c>
      <c r="Q3773" s="1" t="s">
        <v>659</v>
      </c>
      <c r="R3773">
        <f t="shared" ca="1" si="58"/>
        <v>1</v>
      </c>
      <c r="S3773">
        <f t="shared" ca="1" si="58"/>
        <v>1</v>
      </c>
    </row>
    <row r="3774" spans="1:19" ht="13.2">
      <c r="A3774" s="1" t="s">
        <v>17475</v>
      </c>
      <c r="B3774" s="1">
        <v>16</v>
      </c>
      <c r="C3774" s="1" t="str">
        <f ca="1">IFERROR(__xludf.DUMMYFUNCTION("GOOGLETRANSLATE(D3774,""en"",""pt"")"),"Grande")</f>
        <v>Grande</v>
      </c>
      <c r="D3774" s="3">
        <v>44435</v>
      </c>
      <c r="E3774" s="1">
        <v>3</v>
      </c>
      <c r="F3774" s="2" t="str">
        <f ca="1">IFERROR(__xludf.DUMMYFUNCTION("GOOGLETRANSLATE(I3774,""en"",""pt"")"),"Queijo")</f>
        <v>Queijo</v>
      </c>
      <c r="G3774" s="1" t="s">
        <v>17476</v>
      </c>
      <c r="H3774" s="1" t="s">
        <v>17477</v>
      </c>
      <c r="I3774" s="1" t="str">
        <f ca="1">IFERROR(__xludf.DUMMYFUNCTION("GOOGLETRANSLATE(O3774,""en"",""pt"")"),"87")</f>
        <v>87</v>
      </c>
      <c r="J3774" s="1" t="str">
        <f ca="1">IFERROR(__xludf.DUMMYFUNCTION("GOOGLETRANSLATE(Q3774,""en"",""pt"")"),"Congeladas")</f>
        <v>Congeladas</v>
      </c>
      <c r="K3774" s="3">
        <v>44412</v>
      </c>
      <c r="L3774" s="3">
        <v>44499</v>
      </c>
      <c r="M3774" s="1">
        <v>531</v>
      </c>
      <c r="N3774" s="1" t="s">
        <v>2963</v>
      </c>
      <c r="O3774" s="1" t="s">
        <v>17478</v>
      </c>
      <c r="P3774" s="1">
        <v>409</v>
      </c>
      <c r="Q3774" s="1" t="s">
        <v>17479</v>
      </c>
      <c r="R3774">
        <f t="shared" ca="1" si="58"/>
        <v>0</v>
      </c>
      <c r="S3774">
        <f t="shared" ca="1" si="58"/>
        <v>0</v>
      </c>
    </row>
    <row r="3775" spans="1:19" ht="13.2">
      <c r="A3775" s="1" t="s">
        <v>17480</v>
      </c>
      <c r="B3775" s="1">
        <v>74</v>
      </c>
      <c r="C3775" s="1" t="str">
        <f ca="1">IFERROR(__xludf.DUMMYFUNCTION("GOOGLETRANSLATE(D3775,""en"",""pt"")"),"Pequeno")</f>
        <v>Pequeno</v>
      </c>
      <c r="D3775" s="3">
        <v>43884</v>
      </c>
      <c r="E3775" s="1">
        <v>8</v>
      </c>
      <c r="F3775" s="2" t="str">
        <f ca="1">IFERROR(__xludf.DUMMYFUNCTION("GOOGLETRANSLATE(I3775,""en"",""pt"")"),"Soro de leite coalhado")</f>
        <v>Soro de leite coalhado</v>
      </c>
      <c r="G3775" s="1" t="s">
        <v>17481</v>
      </c>
      <c r="H3775" s="1" t="s">
        <v>8875</v>
      </c>
      <c r="I3775" s="1" t="str">
        <f ca="1">IFERROR(__xludf.DUMMYFUNCTION("GOOGLETRANSLATE(O3775,""en"",""pt"")"),"13")</f>
        <v>13</v>
      </c>
      <c r="J3775" s="1" t="str">
        <f ca="1">IFERROR(__xludf.DUMMYFUNCTION("GOOGLETRANSLATE(Q3775,""en"",""pt"")"),"Refrigerado")</f>
        <v>Refrigerado</v>
      </c>
      <c r="K3775" s="3">
        <v>43881</v>
      </c>
      <c r="L3775" s="3">
        <v>43894</v>
      </c>
      <c r="M3775" s="1">
        <v>125</v>
      </c>
      <c r="N3775" s="4">
        <v>45531</v>
      </c>
      <c r="O3775" s="1" t="s">
        <v>17482</v>
      </c>
      <c r="P3775" s="1">
        <v>672</v>
      </c>
      <c r="Q3775" s="1" t="s">
        <v>17483</v>
      </c>
      <c r="R3775">
        <f t="shared" ca="1" si="58"/>
        <v>0</v>
      </c>
      <c r="S3775">
        <f t="shared" ca="1" si="58"/>
        <v>1</v>
      </c>
    </row>
    <row r="3776" spans="1:19" ht="13.2">
      <c r="A3776" s="1" t="s">
        <v>17484</v>
      </c>
      <c r="B3776" s="1">
        <v>16</v>
      </c>
      <c r="C3776" s="1" t="str">
        <f ca="1">IFERROR(__xludf.DUMMYFUNCTION("GOOGLETRANSLATE(D3776,""en"",""pt"")"),"Médio")</f>
        <v>Médio</v>
      </c>
      <c r="D3776" s="3">
        <v>43827</v>
      </c>
      <c r="E3776" s="1">
        <v>10</v>
      </c>
      <c r="F3776" s="2" t="str">
        <f ca="1">IFERROR(__xludf.DUMMYFUNCTION("GOOGLETRANSLATE(I3776,""en"",""pt"")"),"ghee")</f>
        <v>ghee</v>
      </c>
      <c r="G3776" s="1" t="s">
        <v>17485</v>
      </c>
      <c r="H3776" s="6">
        <v>45443</v>
      </c>
      <c r="I3776" s="1" t="str">
        <f ca="1">IFERROR(__xludf.DUMMYFUNCTION("GOOGLETRANSLATE(O3776,""en"",""pt"")"),"139")</f>
        <v>139</v>
      </c>
      <c r="J3776" s="1" t="str">
        <f ca="1">IFERROR(__xludf.DUMMYFUNCTION("GOOGLETRANSLATE(Q3776,""en"",""pt"")"),"Ambiente")</f>
        <v>Ambiente</v>
      </c>
      <c r="K3776" s="3">
        <v>43804</v>
      </c>
      <c r="L3776" s="3">
        <v>43943</v>
      </c>
      <c r="M3776" s="1">
        <v>26</v>
      </c>
      <c r="N3776" s="1" t="s">
        <v>9344</v>
      </c>
      <c r="O3776" s="1" t="s">
        <v>17486</v>
      </c>
      <c r="P3776" s="1">
        <v>781</v>
      </c>
      <c r="Q3776" s="1" t="s">
        <v>17487</v>
      </c>
      <c r="R3776">
        <f t="shared" ca="1" si="58"/>
        <v>1</v>
      </c>
      <c r="S3776">
        <f t="shared" ca="1" si="58"/>
        <v>1</v>
      </c>
    </row>
    <row r="3777" spans="1:19" ht="13.2">
      <c r="A3777" s="1" t="s">
        <v>17488</v>
      </c>
      <c r="B3777" s="1">
        <v>100</v>
      </c>
      <c r="C3777" s="1" t="str">
        <f ca="1">IFERROR(__xludf.DUMMYFUNCTION("GOOGLETRANSLATE(D3777,""en"",""pt"")"),"Grande")</f>
        <v>Grande</v>
      </c>
      <c r="D3777" s="3">
        <v>44486</v>
      </c>
      <c r="E3777" s="1">
        <v>3</v>
      </c>
      <c r="F3777" s="2" t="str">
        <f ca="1">IFERROR(__xludf.DUMMYFUNCTION("GOOGLETRANSLATE(I3777,""en"",""pt"")"),"Queijo")</f>
        <v>Queijo</v>
      </c>
      <c r="G3777" s="1" t="s">
        <v>173</v>
      </c>
      <c r="H3777" s="1" t="s">
        <v>1451</v>
      </c>
      <c r="I3777" s="1" t="str">
        <f ca="1">IFERROR(__xludf.DUMMYFUNCTION("GOOGLETRANSLATE(O3777,""en"",""pt"")"),"29")</f>
        <v>29</v>
      </c>
      <c r="J3777" s="1" t="str">
        <f ca="1">IFERROR(__xludf.DUMMYFUNCTION("GOOGLETRANSLATE(Q3777,""en"",""pt"")"),"Congeladas")</f>
        <v>Congeladas</v>
      </c>
      <c r="K3777" s="3">
        <v>44448</v>
      </c>
      <c r="L3777" s="3">
        <v>44477</v>
      </c>
      <c r="M3777" s="1">
        <v>15</v>
      </c>
      <c r="N3777" s="1" t="s">
        <v>3501</v>
      </c>
      <c r="O3777" s="1" t="s">
        <v>17489</v>
      </c>
      <c r="P3777" s="1">
        <v>6</v>
      </c>
      <c r="Q3777" s="1" t="s">
        <v>17490</v>
      </c>
      <c r="R3777">
        <f t="shared" ca="1" si="58"/>
        <v>0</v>
      </c>
      <c r="S3777">
        <f t="shared" ca="1" si="58"/>
        <v>1</v>
      </c>
    </row>
    <row r="3778" spans="1:19" ht="13.2">
      <c r="A3778" s="1" t="s">
        <v>17491</v>
      </c>
      <c r="B3778" s="1">
        <v>45</v>
      </c>
      <c r="C3778" s="1" t="str">
        <f ca="1">IFERROR(__xludf.DUMMYFUNCTION("GOOGLETRANSLATE(D3778,""en"",""pt"")"),"Grande")</f>
        <v>Grande</v>
      </c>
      <c r="D3778" s="3">
        <v>43473</v>
      </c>
      <c r="E3778" s="1">
        <v>3</v>
      </c>
      <c r="F3778" s="2" t="str">
        <f ca="1">IFERROR(__xludf.DUMMYFUNCTION("GOOGLETRANSLATE(I3778,""en"",""pt"")"),"Queijo")</f>
        <v>Queijo</v>
      </c>
      <c r="G3778" s="1" t="s">
        <v>17492</v>
      </c>
      <c r="H3778" s="1" t="s">
        <v>17493</v>
      </c>
      <c r="I3778" s="1" t="str">
        <f ca="1">IFERROR(__xludf.DUMMYFUNCTION("GOOGLETRANSLATE(O3778,""en"",""pt"")"),"42")</f>
        <v>42</v>
      </c>
      <c r="J3778" s="1" t="str">
        <f ca="1">IFERROR(__xludf.DUMMYFUNCTION("GOOGLETRANSLATE(Q3778,""en"",""pt"")"),"Congeladas")</f>
        <v>Congeladas</v>
      </c>
      <c r="K3778" s="3">
        <v>43467</v>
      </c>
      <c r="L3778" s="3">
        <v>43509</v>
      </c>
      <c r="M3778" s="1">
        <v>605</v>
      </c>
      <c r="N3778" s="1" t="s">
        <v>10336</v>
      </c>
      <c r="O3778" s="1" t="s">
        <v>17494</v>
      </c>
      <c r="P3778" s="1">
        <v>342</v>
      </c>
      <c r="Q3778" s="1" t="s">
        <v>17495</v>
      </c>
      <c r="R3778">
        <f t="shared" ca="1" si="58"/>
        <v>1</v>
      </c>
      <c r="S3778">
        <f t="shared" ca="1" si="58"/>
        <v>1</v>
      </c>
    </row>
    <row r="3779" spans="1:19" ht="13.2">
      <c r="A3779" s="1" t="s">
        <v>17496</v>
      </c>
      <c r="B3779" s="1">
        <v>71</v>
      </c>
      <c r="C3779" s="1" t="str">
        <f ca="1">IFERROR(__xludf.DUMMYFUNCTION("GOOGLETRANSLATE(D3779,""en"",""pt"")"),"Pequeno")</f>
        <v>Pequeno</v>
      </c>
      <c r="D3779" s="3">
        <v>43901</v>
      </c>
      <c r="E3779" s="1">
        <v>3</v>
      </c>
      <c r="F3779" s="2" t="str">
        <f ca="1">IFERROR(__xludf.DUMMYFUNCTION("GOOGLETRANSLATE(I3779,""en"",""pt"")"),"Queijo")</f>
        <v>Queijo</v>
      </c>
      <c r="G3779" s="1" t="s">
        <v>9919</v>
      </c>
      <c r="H3779" s="1" t="s">
        <v>4761</v>
      </c>
      <c r="I3779" s="1" t="str">
        <f ca="1">IFERROR(__xludf.DUMMYFUNCTION("GOOGLETRANSLATE(O3779,""en"",""pt"")"),"66")</f>
        <v>66</v>
      </c>
      <c r="J3779" s="1" t="str">
        <f ca="1">IFERROR(__xludf.DUMMYFUNCTION("GOOGLETRANSLATE(Q3779,""en"",""pt"")"),"Congeladas")</f>
        <v>Congeladas</v>
      </c>
      <c r="K3779" s="3">
        <v>43867</v>
      </c>
      <c r="L3779" s="3">
        <v>43933</v>
      </c>
      <c r="M3779" s="1">
        <v>102</v>
      </c>
      <c r="N3779" s="1" t="s">
        <v>4454</v>
      </c>
      <c r="O3779" s="1" t="s">
        <v>17497</v>
      </c>
      <c r="P3779" s="1">
        <v>180</v>
      </c>
      <c r="Q3779" s="1" t="s">
        <v>3253</v>
      </c>
      <c r="R3779">
        <f t="shared" ref="R3779:S3842" ca="1" si="59">RANDBETWEEN(0,1)</f>
        <v>0</v>
      </c>
      <c r="S3779">
        <f t="shared" ca="1" si="59"/>
        <v>0</v>
      </c>
    </row>
    <row r="3780" spans="1:19" ht="13.2">
      <c r="A3780" s="1" t="s">
        <v>17498</v>
      </c>
      <c r="B3780" s="1">
        <v>46</v>
      </c>
      <c r="C3780" s="1" t="str">
        <f ca="1">IFERROR(__xludf.DUMMYFUNCTION("GOOGLETRANSLATE(D3780,""en"",""pt"")"),"Grande")</f>
        <v>Grande</v>
      </c>
      <c r="D3780" s="3">
        <v>44838</v>
      </c>
      <c r="E3780" s="1">
        <v>3</v>
      </c>
      <c r="F3780" s="2" t="str">
        <f ca="1">IFERROR(__xludf.DUMMYFUNCTION("GOOGLETRANSLATE(I3780,""en"",""pt"")"),"Queijo")</f>
        <v>Queijo</v>
      </c>
      <c r="G3780" s="1" t="s">
        <v>17499</v>
      </c>
      <c r="H3780" s="1" t="s">
        <v>17500</v>
      </c>
      <c r="I3780" s="1" t="str">
        <f ca="1">IFERROR(__xludf.DUMMYFUNCTION("GOOGLETRANSLATE(O3780,""en"",""pt"")"),"54")</f>
        <v>54</v>
      </c>
      <c r="J3780" s="1" t="str">
        <f ca="1">IFERROR(__xludf.DUMMYFUNCTION("GOOGLETRANSLATE(Q3780,""en"",""pt"")"),"Congeladas")</f>
        <v>Congeladas</v>
      </c>
      <c r="K3780" s="3">
        <v>44781</v>
      </c>
      <c r="L3780" s="3">
        <v>44835</v>
      </c>
      <c r="M3780" s="1">
        <v>162</v>
      </c>
      <c r="N3780" s="1" t="s">
        <v>14981</v>
      </c>
      <c r="O3780" s="1" t="s">
        <v>17501</v>
      </c>
      <c r="P3780" s="1">
        <v>389</v>
      </c>
      <c r="Q3780" s="1" t="s">
        <v>1127</v>
      </c>
      <c r="R3780">
        <f t="shared" ca="1" si="59"/>
        <v>0</v>
      </c>
      <c r="S3780">
        <f t="shared" ca="1" si="59"/>
        <v>1</v>
      </c>
    </row>
    <row r="3781" spans="1:19" ht="13.2">
      <c r="A3781" s="1" t="s">
        <v>17502</v>
      </c>
      <c r="B3781" s="1">
        <v>19</v>
      </c>
      <c r="C3781" s="1" t="str">
        <f ca="1">IFERROR(__xludf.DUMMYFUNCTION("GOOGLETRANSLATE(D3781,""en"",""pt"")"),"Médio")</f>
        <v>Médio</v>
      </c>
      <c r="D3781" s="3">
        <v>44018</v>
      </c>
      <c r="E3781" s="1">
        <v>7</v>
      </c>
      <c r="F3781" s="2" t="str">
        <f ca="1">IFERROR(__xludf.DUMMYFUNCTION("GOOGLETRANSLATE(I3781,""en"",""pt"")"),"Lassi")</f>
        <v>Lassi</v>
      </c>
      <c r="G3781" s="1" t="s">
        <v>17503</v>
      </c>
      <c r="H3781" s="1" t="s">
        <v>1193</v>
      </c>
      <c r="I3781" s="1" t="str">
        <f ca="1">IFERROR(__xludf.DUMMYFUNCTION("GOOGLETRANSLATE(O3781,""en"",""pt"")"),"15")</f>
        <v>15</v>
      </c>
      <c r="J3781" s="1" t="str">
        <f ca="1">IFERROR(__xludf.DUMMYFUNCTION("GOOGLETRANSLATE(Q3781,""en"",""pt"")"),"Refrigerado")</f>
        <v>Refrigerado</v>
      </c>
      <c r="K3781" s="3">
        <v>43961</v>
      </c>
      <c r="L3781" s="3">
        <v>43976</v>
      </c>
      <c r="M3781" s="1">
        <v>30</v>
      </c>
      <c r="N3781" s="1" t="s">
        <v>754</v>
      </c>
      <c r="O3781" s="5">
        <v>111460</v>
      </c>
      <c r="P3781" s="1">
        <v>287</v>
      </c>
      <c r="Q3781" s="1" t="s">
        <v>17504</v>
      </c>
      <c r="R3781">
        <f t="shared" ca="1" si="59"/>
        <v>0</v>
      </c>
      <c r="S3781">
        <f t="shared" ca="1" si="59"/>
        <v>0</v>
      </c>
    </row>
    <row r="3782" spans="1:19" ht="13.2">
      <c r="A3782" s="1" t="s">
        <v>17505</v>
      </c>
      <c r="B3782" s="1">
        <v>95</v>
      </c>
      <c r="C3782" s="1" t="str">
        <f ca="1">IFERROR(__xludf.DUMMYFUNCTION("GOOGLETRANSLATE(D3782,""en"",""pt"")"),"Grande")</f>
        <v>Grande</v>
      </c>
      <c r="D3782" s="3">
        <v>44351</v>
      </c>
      <c r="E3782" s="1">
        <v>8</v>
      </c>
      <c r="F3782" s="2" t="str">
        <f ca="1">IFERROR(__xludf.DUMMYFUNCTION("GOOGLETRANSLATE(I3782,""en"",""pt"")"),"Soro de leite coalhado")</f>
        <v>Soro de leite coalhado</v>
      </c>
      <c r="G3782" s="1" t="s">
        <v>17506</v>
      </c>
      <c r="H3782" s="1" t="s">
        <v>11252</v>
      </c>
      <c r="I3782" s="1" t="str">
        <f ca="1">IFERROR(__xludf.DUMMYFUNCTION("GOOGLETRANSLATE(O3782,""en"",""pt"")"),"9")</f>
        <v>9</v>
      </c>
      <c r="J3782" s="1" t="str">
        <f ca="1">IFERROR(__xludf.DUMMYFUNCTION("GOOGLETRANSLATE(Q3782,""en"",""pt"")"),"Refrigerado")</f>
        <v>Refrigerado</v>
      </c>
      <c r="K3782" s="3">
        <v>44295</v>
      </c>
      <c r="L3782" s="3">
        <v>44304</v>
      </c>
      <c r="M3782" s="1">
        <v>1</v>
      </c>
      <c r="N3782" s="1" t="s">
        <v>17507</v>
      </c>
      <c r="O3782" s="1" t="s">
        <v>17507</v>
      </c>
      <c r="P3782" s="1">
        <v>1</v>
      </c>
      <c r="Q3782" s="1" t="s">
        <v>17509</v>
      </c>
      <c r="R3782">
        <f t="shared" ca="1" si="59"/>
        <v>0</v>
      </c>
      <c r="S3782">
        <f t="shared" ca="1" si="59"/>
        <v>0</v>
      </c>
    </row>
    <row r="3783" spans="1:19" ht="13.2">
      <c r="A3783" s="1" t="s">
        <v>17510</v>
      </c>
      <c r="B3783" s="1">
        <v>91</v>
      </c>
      <c r="C3783" s="1" t="str">
        <f ca="1">IFERROR(__xludf.DUMMYFUNCTION("GOOGLETRANSLATE(D3783,""en"",""pt"")"),"Grande")</f>
        <v>Grande</v>
      </c>
      <c r="D3783" s="3">
        <v>44703</v>
      </c>
      <c r="E3783" s="1">
        <v>9</v>
      </c>
      <c r="F3783" s="2" t="str">
        <f ca="1">IFERROR(__xludf.DUMMYFUNCTION("GOOGLETRANSLATE(I3783,""en"",""pt"")"),"Painel")</f>
        <v>Painel</v>
      </c>
      <c r="G3783" s="1" t="s">
        <v>17511</v>
      </c>
      <c r="H3783" s="1" t="s">
        <v>9570</v>
      </c>
      <c r="I3783" s="1" t="str">
        <f ca="1">IFERROR(__xludf.DUMMYFUNCTION("GOOGLETRANSLATE(O3783,""en"",""pt"")"),"11")</f>
        <v>11</v>
      </c>
      <c r="J3783" s="1" t="str">
        <f ca="1">IFERROR(__xludf.DUMMYFUNCTION("GOOGLETRANSLATE(Q3783,""en"",""pt"")"),"Refrigerado")</f>
        <v>Refrigerado</v>
      </c>
      <c r="K3783" s="3">
        <v>44685</v>
      </c>
      <c r="L3783" s="3">
        <v>44696</v>
      </c>
      <c r="M3783" s="1">
        <v>350</v>
      </c>
      <c r="N3783" s="1" t="s">
        <v>13831</v>
      </c>
      <c r="O3783" s="1" t="s">
        <v>17512</v>
      </c>
      <c r="P3783" s="1">
        <v>319</v>
      </c>
      <c r="Q3783" s="1" t="s">
        <v>17513</v>
      </c>
      <c r="R3783">
        <f t="shared" ca="1" si="59"/>
        <v>0</v>
      </c>
      <c r="S3783">
        <f t="shared" ca="1" si="59"/>
        <v>0</v>
      </c>
    </row>
    <row r="3784" spans="1:19" ht="13.2">
      <c r="A3784" s="1" t="s">
        <v>7420</v>
      </c>
      <c r="B3784" s="1">
        <v>20</v>
      </c>
      <c r="C3784" s="1" t="str">
        <f ca="1">IFERROR(__xludf.DUMMYFUNCTION("GOOGLETRANSLATE(D3784,""en"",""pt"")"),"Médio")</f>
        <v>Médio</v>
      </c>
      <c r="D3784" s="3">
        <v>44099</v>
      </c>
      <c r="E3784" s="1">
        <v>3</v>
      </c>
      <c r="F3784" s="2" t="str">
        <f ca="1">IFERROR(__xludf.DUMMYFUNCTION("GOOGLETRANSLATE(I3784,""en"",""pt"")"),"Queijo")</f>
        <v>Queijo</v>
      </c>
      <c r="G3784" s="1" t="s">
        <v>17514</v>
      </c>
      <c r="H3784" s="1" t="s">
        <v>2283</v>
      </c>
      <c r="I3784" s="1" t="str">
        <f ca="1">IFERROR(__xludf.DUMMYFUNCTION("GOOGLETRANSLATE(O3784,""en"",""pt"")"),"41")</f>
        <v>41</v>
      </c>
      <c r="J3784" s="1" t="str">
        <f ca="1">IFERROR(__xludf.DUMMYFUNCTION("GOOGLETRANSLATE(Q3784,""en"",""pt"")"),"Congeladas")</f>
        <v>Congeladas</v>
      </c>
      <c r="K3784" s="3">
        <v>44075</v>
      </c>
      <c r="L3784" s="3">
        <v>44116</v>
      </c>
      <c r="M3784" s="1">
        <v>22</v>
      </c>
      <c r="N3784" s="1" t="s">
        <v>801</v>
      </c>
      <c r="O3784" s="1" t="s">
        <v>17515</v>
      </c>
      <c r="P3784" s="1">
        <v>129</v>
      </c>
      <c r="Q3784" s="1" t="s">
        <v>17516</v>
      </c>
      <c r="R3784">
        <f t="shared" ca="1" si="59"/>
        <v>1</v>
      </c>
      <c r="S3784">
        <f t="shared" ca="1" si="59"/>
        <v>0</v>
      </c>
    </row>
    <row r="3785" spans="1:19" ht="13.2">
      <c r="A3785" s="1" t="s">
        <v>17517</v>
      </c>
      <c r="B3785" s="1">
        <v>87</v>
      </c>
      <c r="C3785" s="1" t="str">
        <f ca="1">IFERROR(__xludf.DUMMYFUNCTION("GOOGLETRANSLATE(D3785,""en"",""pt"")"),"Médio")</f>
        <v>Médio</v>
      </c>
      <c r="D3785" s="3">
        <v>44733</v>
      </c>
      <c r="E3785" s="1">
        <v>6</v>
      </c>
      <c r="F3785" s="2" t="str">
        <f ca="1">IFERROR(__xludf.DUMMYFUNCTION("GOOGLETRANSLATE(I3785,""en"",""pt"")"),"Coalhada")</f>
        <v>Coalhada</v>
      </c>
      <c r="G3785" s="1" t="s">
        <v>17518</v>
      </c>
      <c r="H3785" s="1" t="s">
        <v>3096</v>
      </c>
      <c r="I3785" s="1" t="str">
        <f ca="1">IFERROR(__xludf.DUMMYFUNCTION("GOOGLETRANSLATE(O3785,""en"",""pt"")"),"6")</f>
        <v>6</v>
      </c>
      <c r="J3785" s="1" t="str">
        <f ca="1">IFERROR(__xludf.DUMMYFUNCTION("GOOGLETRANSLATE(Q3785,""en"",""pt"")"),"Refrigerado")</f>
        <v>Refrigerado</v>
      </c>
      <c r="K3785" s="3">
        <v>44731</v>
      </c>
      <c r="L3785" s="3">
        <v>44737</v>
      </c>
      <c r="M3785" s="1">
        <v>73</v>
      </c>
      <c r="N3785" s="1" t="s">
        <v>13737</v>
      </c>
      <c r="O3785" s="1" t="s">
        <v>17519</v>
      </c>
      <c r="P3785" s="1">
        <v>485</v>
      </c>
      <c r="Q3785" s="1" t="s">
        <v>7476</v>
      </c>
      <c r="R3785">
        <f t="shared" ca="1" si="59"/>
        <v>1</v>
      </c>
      <c r="S3785">
        <f t="shared" ca="1" si="59"/>
        <v>1</v>
      </c>
    </row>
    <row r="3786" spans="1:19" ht="13.2">
      <c r="A3786" s="1" t="s">
        <v>17520</v>
      </c>
      <c r="B3786" s="1">
        <v>11</v>
      </c>
      <c r="C3786" s="1" t="str">
        <f ca="1">IFERROR(__xludf.DUMMYFUNCTION("GOOGLETRANSLATE(D3786,""en"",""pt"")"),"Pequeno")</f>
        <v>Pequeno</v>
      </c>
      <c r="D3786" s="3">
        <v>43766</v>
      </c>
      <c r="E3786" s="1">
        <v>2</v>
      </c>
      <c r="F3786" s="2" t="str">
        <f ca="1">IFERROR(__xludf.DUMMYFUNCTION("GOOGLETRANSLATE(I3786,""en"",""pt"")"),"Manteiga")</f>
        <v>Manteiga</v>
      </c>
      <c r="G3786" s="1" t="s">
        <v>17521</v>
      </c>
      <c r="H3786" s="1" t="s">
        <v>565</v>
      </c>
      <c r="I3786" s="1" t="str">
        <f ca="1">IFERROR(__xludf.DUMMYFUNCTION("GOOGLETRANSLATE(O3786,""en"",""pt"")"),"29")</f>
        <v>29</v>
      </c>
      <c r="J3786" s="1" t="str">
        <f ca="1">IFERROR(__xludf.DUMMYFUNCTION("GOOGLETRANSLATE(Q3786,""en"",""pt"")"),"Congeladas")</f>
        <v>Congeladas</v>
      </c>
      <c r="K3786" s="3">
        <v>43739</v>
      </c>
      <c r="L3786" s="3">
        <v>43768</v>
      </c>
      <c r="M3786" s="1">
        <v>319</v>
      </c>
      <c r="N3786" s="1" t="s">
        <v>6326</v>
      </c>
      <c r="O3786" s="1" t="s">
        <v>17522</v>
      </c>
      <c r="P3786" s="1">
        <v>41</v>
      </c>
      <c r="Q3786" s="1" t="s">
        <v>17523</v>
      </c>
      <c r="R3786">
        <f t="shared" ca="1" si="59"/>
        <v>1</v>
      </c>
      <c r="S3786">
        <f t="shared" ca="1" si="59"/>
        <v>1</v>
      </c>
    </row>
    <row r="3787" spans="1:19" ht="13.2">
      <c r="A3787" s="1" t="s">
        <v>17524</v>
      </c>
      <c r="B3787" s="1">
        <v>60</v>
      </c>
      <c r="C3787" s="1" t="str">
        <f ca="1">IFERROR(__xludf.DUMMYFUNCTION("GOOGLETRANSLATE(D3787,""en"",""pt"")"),"Médio")</f>
        <v>Médio</v>
      </c>
      <c r="D3787" s="3">
        <v>44186</v>
      </c>
      <c r="E3787" s="1">
        <v>5</v>
      </c>
      <c r="F3787" s="2" t="str">
        <f ca="1">IFERROR(__xludf.DUMMYFUNCTION("GOOGLETRANSLATE(I3787,""en"",""pt"")"),"Sorvete")</f>
        <v>Sorvete</v>
      </c>
      <c r="G3787" s="1" t="s">
        <v>17525</v>
      </c>
      <c r="H3787" s="1" t="s">
        <v>1352</v>
      </c>
      <c r="I3787" s="1" t="str">
        <f ca="1">IFERROR(__xludf.DUMMYFUNCTION("GOOGLETRANSLATE(O3787,""en"",""pt"")"),"22")</f>
        <v>22</v>
      </c>
      <c r="J3787" s="1" t="str">
        <f ca="1">IFERROR(__xludf.DUMMYFUNCTION("GOOGLETRANSLATE(Q3787,""en"",""pt"")"),"Congeladas")</f>
        <v>Congeladas</v>
      </c>
      <c r="K3787" s="3">
        <v>44148</v>
      </c>
      <c r="L3787" s="3">
        <v>44170</v>
      </c>
      <c r="M3787" s="1">
        <v>288</v>
      </c>
      <c r="N3787" s="1" t="s">
        <v>11942</v>
      </c>
      <c r="O3787" s="1" t="s">
        <v>17526</v>
      </c>
      <c r="P3787" s="1">
        <v>243</v>
      </c>
      <c r="Q3787" s="1" t="s">
        <v>15764</v>
      </c>
      <c r="R3787">
        <f t="shared" ca="1" si="59"/>
        <v>0</v>
      </c>
      <c r="S3787">
        <f t="shared" ca="1" si="59"/>
        <v>1</v>
      </c>
    </row>
    <row r="3788" spans="1:19" ht="13.2">
      <c r="A3788" s="1" t="s">
        <v>17527</v>
      </c>
      <c r="B3788" s="1">
        <v>92</v>
      </c>
      <c r="C3788" s="1" t="str">
        <f ca="1">IFERROR(__xludf.DUMMYFUNCTION("GOOGLETRANSLATE(D3788,""en"",""pt"")"),"Médio")</f>
        <v>Médio</v>
      </c>
      <c r="D3788" s="3">
        <v>44033</v>
      </c>
      <c r="E3788" s="1">
        <v>10</v>
      </c>
      <c r="F3788" s="2" t="str">
        <f ca="1">IFERROR(__xludf.DUMMYFUNCTION("GOOGLETRANSLATE(I3788,""en"",""pt"")"),"ghee")</f>
        <v>ghee</v>
      </c>
      <c r="G3788" s="1" t="s">
        <v>17528</v>
      </c>
      <c r="H3788" s="1" t="s">
        <v>17529</v>
      </c>
      <c r="I3788" s="1" t="str">
        <f ca="1">IFERROR(__xludf.DUMMYFUNCTION("GOOGLETRANSLATE(O3788,""en"",""pt"")"),"148")</f>
        <v>148</v>
      </c>
      <c r="J3788" s="1" t="str">
        <f ca="1">IFERROR(__xludf.DUMMYFUNCTION("GOOGLETRANSLATE(Q3788,""en"",""pt"")"),"Ambiente")</f>
        <v>Ambiente</v>
      </c>
      <c r="K3788" s="3">
        <v>44022</v>
      </c>
      <c r="L3788" s="3">
        <v>44170</v>
      </c>
      <c r="M3788" s="1">
        <v>81</v>
      </c>
      <c r="N3788" s="1" t="s">
        <v>2062</v>
      </c>
      <c r="O3788" s="1" t="s">
        <v>17530</v>
      </c>
      <c r="P3788" s="1">
        <v>48</v>
      </c>
      <c r="Q3788" s="1" t="s">
        <v>1553</v>
      </c>
      <c r="R3788">
        <f t="shared" ca="1" si="59"/>
        <v>1</v>
      </c>
      <c r="S3788">
        <f t="shared" ca="1" si="59"/>
        <v>0</v>
      </c>
    </row>
    <row r="3789" spans="1:19" ht="13.2">
      <c r="A3789" s="1" t="s">
        <v>17531</v>
      </c>
      <c r="B3789" s="1">
        <v>33</v>
      </c>
      <c r="C3789" s="1" t="str">
        <f ca="1">IFERROR(__xludf.DUMMYFUNCTION("GOOGLETRANSLATE(D3789,""en"",""pt"")"),"Médio")</f>
        <v>Médio</v>
      </c>
      <c r="D3789" s="3">
        <v>43478</v>
      </c>
      <c r="E3789" s="1">
        <v>2</v>
      </c>
      <c r="F3789" s="2" t="str">
        <f ca="1">IFERROR(__xludf.DUMMYFUNCTION("GOOGLETRANSLATE(I3789,""en"",""pt"")"),"Manteiga")</f>
        <v>Manteiga</v>
      </c>
      <c r="G3789" s="1" t="s">
        <v>17532</v>
      </c>
      <c r="H3789" s="1" t="s">
        <v>4486</v>
      </c>
      <c r="I3789" s="1" t="str">
        <f ca="1">IFERROR(__xludf.DUMMYFUNCTION("GOOGLETRANSLATE(O3789,""en"",""pt"")"),"38")</f>
        <v>38</v>
      </c>
      <c r="J3789" s="1" t="str">
        <f ca="1">IFERROR(__xludf.DUMMYFUNCTION("GOOGLETRANSLATE(Q3789,""en"",""pt"")"),"Congeladas")</f>
        <v>Congeladas</v>
      </c>
      <c r="K3789" s="3">
        <v>43450</v>
      </c>
      <c r="L3789" s="3">
        <v>43488</v>
      </c>
      <c r="M3789" s="1">
        <v>404</v>
      </c>
      <c r="N3789" s="1" t="s">
        <v>9238</v>
      </c>
      <c r="O3789" s="1" t="s">
        <v>4144</v>
      </c>
      <c r="P3789" s="1">
        <v>594</v>
      </c>
      <c r="Q3789" s="1" t="s">
        <v>17533</v>
      </c>
      <c r="R3789">
        <f t="shared" ca="1" si="59"/>
        <v>0</v>
      </c>
      <c r="S3789">
        <f t="shared" ca="1" si="59"/>
        <v>1</v>
      </c>
    </row>
    <row r="3790" spans="1:19" ht="13.2">
      <c r="A3790" s="1" t="s">
        <v>17534</v>
      </c>
      <c r="B3790" s="1">
        <v>88</v>
      </c>
      <c r="C3790" s="1" t="str">
        <f ca="1">IFERROR(__xludf.DUMMYFUNCTION("GOOGLETRANSLATE(D3790,""en"",""pt"")"),"Pequeno")</f>
        <v>Pequeno</v>
      </c>
      <c r="D3790" s="3">
        <v>44381</v>
      </c>
      <c r="E3790" s="1">
        <v>1</v>
      </c>
      <c r="F3790" s="2" t="str">
        <f ca="1">IFERROR(__xludf.DUMMYFUNCTION("GOOGLETRANSLATE(I3790,""en"",""pt"")"),"Leite")</f>
        <v>Leite</v>
      </c>
      <c r="G3790" s="1" t="s">
        <v>17535</v>
      </c>
      <c r="H3790" s="1" t="s">
        <v>4509</v>
      </c>
      <c r="I3790" s="1" t="str">
        <f ca="1">IFERROR(__xludf.DUMMYFUNCTION("GOOGLETRANSLATE(O3790,""en"",""pt"")"),"1")</f>
        <v>1</v>
      </c>
      <c r="J3790" s="1" t="str">
        <f ca="1">IFERROR(__xludf.DUMMYFUNCTION("GOOGLETRANSLATE(Q3790,""en"",""pt"")"),"Pacote de polietileno")</f>
        <v>Pacote de polietileno</v>
      </c>
      <c r="K3790" s="3">
        <v>44348</v>
      </c>
      <c r="L3790" s="3">
        <v>44349</v>
      </c>
      <c r="M3790" s="1">
        <v>105</v>
      </c>
      <c r="N3790" s="1" t="s">
        <v>10072</v>
      </c>
      <c r="O3790" s="5">
        <v>2705384</v>
      </c>
      <c r="P3790" s="1">
        <v>422</v>
      </c>
      <c r="Q3790" s="1" t="s">
        <v>17536</v>
      </c>
      <c r="R3790">
        <f t="shared" ca="1" si="59"/>
        <v>0</v>
      </c>
      <c r="S3790">
        <f t="shared" ca="1" si="59"/>
        <v>1</v>
      </c>
    </row>
    <row r="3791" spans="1:19" ht="13.2">
      <c r="A3791" s="1" t="s">
        <v>17537</v>
      </c>
      <c r="B3791" s="1">
        <v>16</v>
      </c>
      <c r="C3791" s="1" t="str">
        <f ca="1">IFERROR(__xludf.DUMMYFUNCTION("GOOGLETRANSLATE(D3791,""en"",""pt"")"),"Médio")</f>
        <v>Médio</v>
      </c>
      <c r="D3791" s="3">
        <v>43789</v>
      </c>
      <c r="E3791" s="1">
        <v>10</v>
      </c>
      <c r="F3791" s="2" t="str">
        <f ca="1">IFERROR(__xludf.DUMMYFUNCTION("GOOGLETRANSLATE(I3791,""en"",""pt"")"),"ghee")</f>
        <v>ghee</v>
      </c>
      <c r="G3791" s="1" t="s">
        <v>12348</v>
      </c>
      <c r="H3791" s="1" t="s">
        <v>17538</v>
      </c>
      <c r="I3791" s="1" t="str">
        <f ca="1">IFERROR(__xludf.DUMMYFUNCTION("GOOGLETRANSLATE(O3791,""en"",""pt"")"),"98")</f>
        <v>98</v>
      </c>
      <c r="J3791" s="1" t="str">
        <f ca="1">IFERROR(__xludf.DUMMYFUNCTION("GOOGLETRANSLATE(Q3791,""en"",""pt"")"),"Ambiente")</f>
        <v>Ambiente</v>
      </c>
      <c r="K3791" s="3">
        <v>43773</v>
      </c>
      <c r="L3791" s="3">
        <v>43871</v>
      </c>
      <c r="M3791" s="1">
        <v>894</v>
      </c>
      <c r="N3791" s="1" t="s">
        <v>13097</v>
      </c>
      <c r="O3791" s="1" t="s">
        <v>17539</v>
      </c>
      <c r="P3791" s="1">
        <v>91</v>
      </c>
      <c r="Q3791" s="1" t="s">
        <v>4497</v>
      </c>
      <c r="R3791">
        <f t="shared" ca="1" si="59"/>
        <v>1</v>
      </c>
      <c r="S3791">
        <f t="shared" ca="1" si="59"/>
        <v>0</v>
      </c>
    </row>
    <row r="3792" spans="1:19" ht="13.2">
      <c r="A3792" s="1" t="s">
        <v>17541</v>
      </c>
      <c r="B3792" s="1">
        <v>21</v>
      </c>
      <c r="C3792" s="1" t="str">
        <f ca="1">IFERROR(__xludf.DUMMYFUNCTION("GOOGLETRANSLATE(D3792,""en"",""pt"")"),"Pequeno")</f>
        <v>Pequeno</v>
      </c>
      <c r="D3792" s="3">
        <v>43635</v>
      </c>
      <c r="E3792" s="1">
        <v>3</v>
      </c>
      <c r="F3792" s="2" t="str">
        <f ca="1">IFERROR(__xludf.DUMMYFUNCTION("GOOGLETRANSLATE(I3792,""en"",""pt"")"),"Queijo")</f>
        <v>Queijo</v>
      </c>
      <c r="G3792" s="1" t="s">
        <v>17542</v>
      </c>
      <c r="H3792" s="1" t="s">
        <v>10740</v>
      </c>
      <c r="I3792" s="1" t="str">
        <f ca="1">IFERROR(__xludf.DUMMYFUNCTION("GOOGLETRANSLATE(O3792,""en"",""pt"")"),"28")</f>
        <v>28</v>
      </c>
      <c r="J3792" s="1" t="str">
        <f ca="1">IFERROR(__xludf.DUMMYFUNCTION("GOOGLETRANSLATE(Q3792,""en"",""pt"")"),"Congeladas")</f>
        <v>Congeladas</v>
      </c>
      <c r="K3792" s="3">
        <v>43607</v>
      </c>
      <c r="L3792" s="3">
        <v>43635</v>
      </c>
      <c r="M3792" s="1">
        <v>117</v>
      </c>
      <c r="N3792" s="1" t="s">
        <v>5044</v>
      </c>
      <c r="O3792" s="1" t="s">
        <v>17543</v>
      </c>
      <c r="P3792" s="1">
        <v>359</v>
      </c>
      <c r="Q3792" s="1" t="s">
        <v>12080</v>
      </c>
      <c r="R3792">
        <f t="shared" ca="1" si="59"/>
        <v>0</v>
      </c>
      <c r="S3792">
        <f t="shared" ca="1" si="59"/>
        <v>0</v>
      </c>
    </row>
    <row r="3793" spans="1:19" ht="13.2">
      <c r="A3793" s="1" t="s">
        <v>17544</v>
      </c>
      <c r="B3793" s="1">
        <v>43</v>
      </c>
      <c r="C3793" s="1" t="str">
        <f ca="1">IFERROR(__xludf.DUMMYFUNCTION("GOOGLETRANSLATE(D3793,""en"",""pt"")"),"Médio")</f>
        <v>Médio</v>
      </c>
      <c r="D3793" s="3">
        <v>43733</v>
      </c>
      <c r="E3793" s="1">
        <v>7</v>
      </c>
      <c r="F3793" s="2" t="str">
        <f ca="1">IFERROR(__xludf.DUMMYFUNCTION("GOOGLETRANSLATE(I3793,""en"",""pt"")"),"Lassi")</f>
        <v>Lassi</v>
      </c>
      <c r="G3793" s="1" t="s">
        <v>17545</v>
      </c>
      <c r="H3793" s="1" t="s">
        <v>12476</v>
      </c>
      <c r="I3793" s="1" t="str">
        <f ca="1">IFERROR(__xludf.DUMMYFUNCTION("GOOGLETRANSLATE(O3793,""en"",""pt"")"),"16")</f>
        <v>16</v>
      </c>
      <c r="J3793" s="1" t="str">
        <f ca="1">IFERROR(__xludf.DUMMYFUNCTION("GOOGLETRANSLATE(Q3793,""en"",""pt"")"),"Refrigerado")</f>
        <v>Refrigerado</v>
      </c>
      <c r="K3793" s="3">
        <v>43712</v>
      </c>
      <c r="L3793" s="3">
        <v>43728</v>
      </c>
      <c r="M3793" s="1">
        <v>350</v>
      </c>
      <c r="N3793" s="1" t="s">
        <v>395</v>
      </c>
      <c r="O3793" s="1" t="s">
        <v>17546</v>
      </c>
      <c r="P3793" s="1">
        <v>208</v>
      </c>
      <c r="Q3793" s="1" t="s">
        <v>17547</v>
      </c>
      <c r="R3793">
        <f t="shared" ca="1" si="59"/>
        <v>0</v>
      </c>
      <c r="S3793">
        <f t="shared" ca="1" si="59"/>
        <v>0</v>
      </c>
    </row>
    <row r="3794" spans="1:19" ht="13.2">
      <c r="A3794" s="1" t="s">
        <v>17548</v>
      </c>
      <c r="B3794" s="1">
        <v>84</v>
      </c>
      <c r="C3794" s="1" t="str">
        <f ca="1">IFERROR(__xludf.DUMMYFUNCTION("GOOGLETRANSLATE(D3794,""en"",""pt"")"),"Médio")</f>
        <v>Médio</v>
      </c>
      <c r="D3794" s="3">
        <v>43580</v>
      </c>
      <c r="E3794" s="1">
        <v>2</v>
      </c>
      <c r="F3794" s="2" t="str">
        <f ca="1">IFERROR(__xludf.DUMMYFUNCTION("GOOGLETRANSLATE(I3794,""en"",""pt"")"),"Manteiga")</f>
        <v>Manteiga</v>
      </c>
      <c r="G3794" s="1" t="s">
        <v>17549</v>
      </c>
      <c r="H3794" s="1" t="s">
        <v>1867</v>
      </c>
      <c r="I3794" s="1" t="str">
        <f ca="1">IFERROR(__xludf.DUMMYFUNCTION("GOOGLETRANSLATE(O3794,""en"",""pt"")"),"39")</f>
        <v>39</v>
      </c>
      <c r="J3794" s="1" t="str">
        <f ca="1">IFERROR(__xludf.DUMMYFUNCTION("GOOGLETRANSLATE(Q3794,""en"",""pt"")"),"Congeladas")</f>
        <v>Congeladas</v>
      </c>
      <c r="K3794" s="3">
        <v>43530</v>
      </c>
      <c r="L3794" s="3">
        <v>43569</v>
      </c>
      <c r="M3794" s="1">
        <v>213</v>
      </c>
      <c r="N3794" s="1" t="s">
        <v>17138</v>
      </c>
      <c r="O3794" s="1" t="s">
        <v>17550</v>
      </c>
      <c r="P3794" s="1">
        <v>10</v>
      </c>
      <c r="Q3794" s="1" t="s">
        <v>17551</v>
      </c>
      <c r="R3794">
        <f t="shared" ca="1" si="59"/>
        <v>0</v>
      </c>
      <c r="S3794">
        <f t="shared" ca="1" si="59"/>
        <v>0</v>
      </c>
    </row>
    <row r="3795" spans="1:19" ht="13.2">
      <c r="A3795" s="1" t="s">
        <v>17552</v>
      </c>
      <c r="B3795" s="1">
        <v>35</v>
      </c>
      <c r="C3795" s="1" t="str">
        <f ca="1">IFERROR(__xludf.DUMMYFUNCTION("GOOGLETRANSLATE(D3795,""en"",""pt"")"),"Médio")</f>
        <v>Médio</v>
      </c>
      <c r="D3795" s="3">
        <v>44506</v>
      </c>
      <c r="E3795" s="1">
        <v>3</v>
      </c>
      <c r="F3795" s="2" t="str">
        <f ca="1">IFERROR(__xludf.DUMMYFUNCTION("GOOGLETRANSLATE(I3795,""en"",""pt"")"),"Queijo")</f>
        <v>Queijo</v>
      </c>
      <c r="G3795" s="1" t="s">
        <v>17553</v>
      </c>
      <c r="H3795" s="1" t="s">
        <v>2759</v>
      </c>
      <c r="I3795" s="1" t="str">
        <f ca="1">IFERROR(__xludf.DUMMYFUNCTION("GOOGLETRANSLATE(O3795,""en"",""pt"")"),"67")</f>
        <v>67</v>
      </c>
      <c r="J3795" s="1" t="str">
        <f ca="1">IFERROR(__xludf.DUMMYFUNCTION("GOOGLETRANSLATE(Q3795,""en"",""pt"")"),"Refrigerado")</f>
        <v>Refrigerado</v>
      </c>
      <c r="K3795" s="3">
        <v>44463</v>
      </c>
      <c r="L3795" s="3">
        <v>44530</v>
      </c>
      <c r="M3795" s="1">
        <v>848</v>
      </c>
      <c r="N3795" s="1" t="s">
        <v>907</v>
      </c>
      <c r="O3795" s="1" t="s">
        <v>17554</v>
      </c>
      <c r="P3795" s="1">
        <v>145</v>
      </c>
      <c r="Q3795" s="1" t="s">
        <v>6567</v>
      </c>
      <c r="R3795">
        <f t="shared" ca="1" si="59"/>
        <v>0</v>
      </c>
      <c r="S3795">
        <f t="shared" ca="1" si="59"/>
        <v>0</v>
      </c>
    </row>
    <row r="3796" spans="1:19" ht="13.2">
      <c r="A3796" s="1" t="s">
        <v>17555</v>
      </c>
      <c r="B3796" s="1">
        <v>33</v>
      </c>
      <c r="C3796" s="1" t="str">
        <f ca="1">IFERROR(__xludf.DUMMYFUNCTION("GOOGLETRANSLATE(D3796,""en"",""pt"")"),"Médio")</f>
        <v>Médio</v>
      </c>
      <c r="D3796" s="3">
        <v>44702</v>
      </c>
      <c r="E3796" s="1">
        <v>6</v>
      </c>
      <c r="F3796" s="2" t="str">
        <f ca="1">IFERROR(__xludf.DUMMYFUNCTION("GOOGLETRANSLATE(I3796,""en"",""pt"")"),"Coalhada")</f>
        <v>Coalhada</v>
      </c>
      <c r="G3796" s="1" t="s">
        <v>7309</v>
      </c>
      <c r="H3796" s="1" t="s">
        <v>12187</v>
      </c>
      <c r="I3796" s="1" t="str">
        <f ca="1">IFERROR(__xludf.DUMMYFUNCTION("GOOGLETRANSLATE(O3796,""en"",""pt"")"),"7")</f>
        <v>7</v>
      </c>
      <c r="J3796" s="1" t="str">
        <f ca="1">IFERROR(__xludf.DUMMYFUNCTION("GOOGLETRANSLATE(Q3796,""en"",""pt"")"),"Refrigerado")</f>
        <v>Refrigerado</v>
      </c>
      <c r="K3796" s="3">
        <v>44650</v>
      </c>
      <c r="L3796" s="3">
        <v>44657</v>
      </c>
      <c r="M3796" s="1">
        <v>25</v>
      </c>
      <c r="N3796" s="1" t="s">
        <v>2841</v>
      </c>
      <c r="O3796" s="1" t="s">
        <v>17556</v>
      </c>
      <c r="P3796" s="1">
        <v>313</v>
      </c>
      <c r="Q3796" s="1" t="s">
        <v>17557</v>
      </c>
      <c r="R3796">
        <f t="shared" ca="1" si="59"/>
        <v>0</v>
      </c>
      <c r="S3796">
        <f t="shared" ca="1" si="59"/>
        <v>1</v>
      </c>
    </row>
    <row r="3797" spans="1:19" ht="13.2">
      <c r="A3797" s="1" t="s">
        <v>17558</v>
      </c>
      <c r="B3797" s="1">
        <v>97</v>
      </c>
      <c r="C3797" s="1" t="str">
        <f ca="1">IFERROR(__xludf.DUMMYFUNCTION("GOOGLETRANSLATE(D3797,""en"",""pt"")"),"Grande")</f>
        <v>Grande</v>
      </c>
      <c r="D3797" s="3">
        <v>43582</v>
      </c>
      <c r="E3797" s="1">
        <v>10</v>
      </c>
      <c r="F3797" s="2" t="str">
        <f ca="1">IFERROR(__xludf.DUMMYFUNCTION("GOOGLETRANSLATE(I3797,""en"",""pt"")"),"ghee")</f>
        <v>ghee</v>
      </c>
      <c r="G3797" s="1" t="s">
        <v>17559</v>
      </c>
      <c r="H3797" s="1" t="s">
        <v>17560</v>
      </c>
      <c r="I3797" s="1" t="str">
        <f ca="1">IFERROR(__xludf.DUMMYFUNCTION("GOOGLETRANSLATE(O3797,""en"",""pt"")"),"135")</f>
        <v>135</v>
      </c>
      <c r="J3797" s="1" t="str">
        <f ca="1">IFERROR(__xludf.DUMMYFUNCTION("GOOGLETRANSLATE(Q3797,""en"",""pt"")"),"Ambiente")</f>
        <v>Ambiente</v>
      </c>
      <c r="K3797" s="3">
        <v>43566</v>
      </c>
      <c r="L3797" s="3">
        <v>43701</v>
      </c>
      <c r="M3797" s="1">
        <v>172</v>
      </c>
      <c r="N3797" s="1" t="s">
        <v>17561</v>
      </c>
      <c r="O3797" s="1" t="s">
        <v>17562</v>
      </c>
      <c r="P3797" s="1">
        <v>205</v>
      </c>
      <c r="Q3797" s="1" t="s">
        <v>17563</v>
      </c>
      <c r="R3797">
        <f t="shared" ca="1" si="59"/>
        <v>1</v>
      </c>
      <c r="S3797">
        <f t="shared" ca="1" si="59"/>
        <v>0</v>
      </c>
    </row>
    <row r="3798" spans="1:19" ht="13.2">
      <c r="A3798" s="1" t="s">
        <v>17564</v>
      </c>
      <c r="B3798" s="1">
        <v>53</v>
      </c>
      <c r="C3798" s="1" t="str">
        <f ca="1">IFERROR(__xludf.DUMMYFUNCTION("GOOGLETRANSLATE(D3798,""en"",""pt"")"),"Grande")</f>
        <v>Grande</v>
      </c>
      <c r="D3798" s="3">
        <v>44857</v>
      </c>
      <c r="E3798" s="1">
        <v>5</v>
      </c>
      <c r="F3798" s="2" t="str">
        <f ca="1">IFERROR(__xludf.DUMMYFUNCTION("GOOGLETRANSLATE(I3798,""en"",""pt"")"),"Sorvete")</f>
        <v>Sorvete</v>
      </c>
      <c r="G3798" s="1" t="s">
        <v>17565</v>
      </c>
      <c r="H3798" s="1" t="s">
        <v>360</v>
      </c>
      <c r="I3798" s="1" t="str">
        <f ca="1">IFERROR(__xludf.DUMMYFUNCTION("GOOGLETRANSLATE(O3798,""en"",""pt"")"),"28")</f>
        <v>28</v>
      </c>
      <c r="J3798" s="1" t="str">
        <f ca="1">IFERROR(__xludf.DUMMYFUNCTION("GOOGLETRANSLATE(Q3798,""en"",""pt"")"),"Congeladas")</f>
        <v>Congeladas</v>
      </c>
      <c r="K3798" s="3">
        <v>44822</v>
      </c>
      <c r="L3798" s="3">
        <v>44850</v>
      </c>
      <c r="M3798" s="1">
        <v>100</v>
      </c>
      <c r="N3798" s="1" t="s">
        <v>12008</v>
      </c>
      <c r="O3798" s="1" t="s">
        <v>17566</v>
      </c>
      <c r="P3798" s="1">
        <v>153</v>
      </c>
      <c r="Q3798" s="1" t="s">
        <v>17567</v>
      </c>
      <c r="R3798">
        <f t="shared" ca="1" si="59"/>
        <v>1</v>
      </c>
      <c r="S3798">
        <f t="shared" ca="1" si="59"/>
        <v>0</v>
      </c>
    </row>
    <row r="3799" spans="1:19" ht="13.2">
      <c r="A3799" s="1" t="s">
        <v>17568</v>
      </c>
      <c r="B3799" s="1">
        <v>55</v>
      </c>
      <c r="C3799" s="1" t="str">
        <f ca="1">IFERROR(__xludf.DUMMYFUNCTION("GOOGLETRANSLATE(D3799,""en"",""pt"")"),"Pequeno")</f>
        <v>Pequeno</v>
      </c>
      <c r="D3799" s="3">
        <v>44847</v>
      </c>
      <c r="E3799" s="1">
        <v>6</v>
      </c>
      <c r="F3799" s="2" t="str">
        <f ca="1">IFERROR(__xludf.DUMMYFUNCTION("GOOGLETRANSLATE(I3799,""en"",""pt"")"),"Coalhada")</f>
        <v>Coalhada</v>
      </c>
      <c r="G3799" s="1" t="s">
        <v>17569</v>
      </c>
      <c r="H3799" s="1" t="s">
        <v>17570</v>
      </c>
      <c r="I3799" s="1" t="str">
        <f ca="1">IFERROR(__xludf.DUMMYFUNCTION("GOOGLETRANSLATE(O3799,""en"",""pt"")"),"6")</f>
        <v>6</v>
      </c>
      <c r="J3799" s="1" t="str">
        <f ca="1">IFERROR(__xludf.DUMMYFUNCTION("GOOGLETRANSLATE(Q3799,""en"",""pt"")"),"Refrigerado")</f>
        <v>Refrigerado</v>
      </c>
      <c r="K3799" s="3">
        <v>44810</v>
      </c>
      <c r="L3799" s="3">
        <v>44816</v>
      </c>
      <c r="M3799" s="1">
        <v>46</v>
      </c>
      <c r="N3799" s="1" t="s">
        <v>9360</v>
      </c>
      <c r="O3799" s="5">
        <v>741625</v>
      </c>
      <c r="P3799" s="1">
        <v>248</v>
      </c>
      <c r="Q3799" s="1" t="s">
        <v>17571</v>
      </c>
      <c r="R3799">
        <f t="shared" ca="1" si="59"/>
        <v>1</v>
      </c>
      <c r="S3799">
        <f t="shared" ca="1" si="59"/>
        <v>1</v>
      </c>
    </row>
    <row r="3800" spans="1:19" ht="13.2">
      <c r="A3800" s="1" t="s">
        <v>17572</v>
      </c>
      <c r="B3800" s="1">
        <v>53</v>
      </c>
      <c r="C3800" s="1" t="str">
        <f ca="1">IFERROR(__xludf.DUMMYFUNCTION("GOOGLETRANSLATE(D3800,""en"",""pt"")"),"Grande")</f>
        <v>Grande</v>
      </c>
      <c r="D3800" s="3">
        <v>43502</v>
      </c>
      <c r="E3800" s="1">
        <v>7</v>
      </c>
      <c r="F3800" s="2" t="str">
        <f ca="1">IFERROR(__xludf.DUMMYFUNCTION("GOOGLETRANSLATE(I3800,""en"",""pt"")"),"Lassi")</f>
        <v>Lassi</v>
      </c>
      <c r="G3800" s="1" t="s">
        <v>17573</v>
      </c>
      <c r="H3800" s="1" t="s">
        <v>7169</v>
      </c>
      <c r="I3800" s="1" t="str">
        <f ca="1">IFERROR(__xludf.DUMMYFUNCTION("GOOGLETRANSLATE(O3800,""en"",""pt"")"),"18")</f>
        <v>18</v>
      </c>
      <c r="J3800" s="1" t="str">
        <f ca="1">IFERROR(__xludf.DUMMYFUNCTION("GOOGLETRANSLATE(Q3800,""en"",""pt"")"),"Refrigerado")</f>
        <v>Refrigerado</v>
      </c>
      <c r="K3800" s="3">
        <v>43482</v>
      </c>
      <c r="L3800" s="3">
        <v>43500</v>
      </c>
      <c r="M3800" s="1">
        <v>366</v>
      </c>
      <c r="N3800" s="1" t="s">
        <v>17574</v>
      </c>
      <c r="O3800" s="1" t="s">
        <v>17575</v>
      </c>
      <c r="P3800" s="1">
        <v>344</v>
      </c>
      <c r="Q3800" s="1" t="s">
        <v>17576</v>
      </c>
      <c r="R3800">
        <f t="shared" ca="1" si="59"/>
        <v>1</v>
      </c>
      <c r="S3800">
        <f t="shared" ca="1" si="59"/>
        <v>0</v>
      </c>
    </row>
    <row r="3801" spans="1:19" ht="13.2">
      <c r="A3801" s="1" t="s">
        <v>441</v>
      </c>
      <c r="B3801" s="1">
        <v>79</v>
      </c>
      <c r="C3801" s="1" t="str">
        <f ca="1">IFERROR(__xludf.DUMMYFUNCTION("GOOGLETRANSLATE(D3801,""en"",""pt"")"),"Pequeno")</f>
        <v>Pequeno</v>
      </c>
      <c r="D3801" s="3">
        <v>43689</v>
      </c>
      <c r="E3801" s="1">
        <v>6</v>
      </c>
      <c r="F3801" s="2" t="str">
        <f ca="1">IFERROR(__xludf.DUMMYFUNCTION("GOOGLETRANSLATE(I3801,""en"",""pt"")"),"Coalhada")</f>
        <v>Coalhada</v>
      </c>
      <c r="G3801" s="1" t="s">
        <v>17577</v>
      </c>
      <c r="H3801" s="1" t="s">
        <v>722</v>
      </c>
      <c r="I3801" s="1" t="str">
        <f ca="1">IFERROR(__xludf.DUMMYFUNCTION("GOOGLETRANSLATE(O3801,""en"",""pt"")"),"6")</f>
        <v>6</v>
      </c>
      <c r="J3801" s="1" t="str">
        <f ca="1">IFERROR(__xludf.DUMMYFUNCTION("GOOGLETRANSLATE(Q3801,""en"",""pt"")"),"Refrigerado")</f>
        <v>Refrigerado</v>
      </c>
      <c r="K3801" s="3">
        <v>43631</v>
      </c>
      <c r="L3801" s="3">
        <v>43637</v>
      </c>
      <c r="M3801" s="1">
        <v>558</v>
      </c>
      <c r="N3801" s="1" t="s">
        <v>17578</v>
      </c>
      <c r="O3801" s="1" t="s">
        <v>17579</v>
      </c>
      <c r="P3801" s="1">
        <v>313</v>
      </c>
      <c r="Q3801" s="1" t="s">
        <v>9073</v>
      </c>
      <c r="R3801">
        <f t="shared" ca="1" si="59"/>
        <v>0</v>
      </c>
      <c r="S3801">
        <f t="shared" ca="1" si="59"/>
        <v>1</v>
      </c>
    </row>
    <row r="3802" spans="1:19" ht="13.2">
      <c r="A3802" s="1" t="s">
        <v>17580</v>
      </c>
      <c r="B3802" s="1">
        <v>29</v>
      </c>
      <c r="C3802" s="1" t="str">
        <f ca="1">IFERROR(__xludf.DUMMYFUNCTION("GOOGLETRANSLATE(D3802,""en"",""pt"")"),"Grande")</f>
        <v>Grande</v>
      </c>
      <c r="D3802" s="3">
        <v>44049</v>
      </c>
      <c r="E3802" s="1">
        <v>10</v>
      </c>
      <c r="F3802" s="2" t="str">
        <f ca="1">IFERROR(__xludf.DUMMYFUNCTION("GOOGLETRANSLATE(I3802,""en"",""pt"")"),"ghee")</f>
        <v>ghee</v>
      </c>
      <c r="G3802" s="1" t="s">
        <v>931</v>
      </c>
      <c r="H3802" s="1" t="s">
        <v>13749</v>
      </c>
      <c r="I3802" s="1" t="str">
        <f ca="1">IFERROR(__xludf.DUMMYFUNCTION("GOOGLETRANSLATE(O3802,""en"",""pt"")"),"132")</f>
        <v>132</v>
      </c>
      <c r="J3802" s="1" t="str">
        <f ca="1">IFERROR(__xludf.DUMMYFUNCTION("GOOGLETRANSLATE(Q3802,""en"",""pt"")"),"Ambiente")</f>
        <v>Ambiente</v>
      </c>
      <c r="K3802" s="3">
        <v>44033</v>
      </c>
      <c r="L3802" s="3">
        <v>44165</v>
      </c>
      <c r="M3802" s="1">
        <v>31</v>
      </c>
      <c r="N3802" s="1" t="s">
        <v>8416</v>
      </c>
      <c r="O3802" s="1" t="s">
        <v>17581</v>
      </c>
      <c r="P3802" s="1">
        <v>21</v>
      </c>
      <c r="Q3802" s="1" t="s">
        <v>17582</v>
      </c>
      <c r="R3802">
        <f t="shared" ca="1" si="59"/>
        <v>0</v>
      </c>
      <c r="S3802">
        <f t="shared" ca="1" si="59"/>
        <v>1</v>
      </c>
    </row>
    <row r="3803" spans="1:19" ht="13.2">
      <c r="A3803" s="1" t="s">
        <v>17583</v>
      </c>
      <c r="B3803" s="1">
        <v>72</v>
      </c>
      <c r="C3803" s="1" t="str">
        <f ca="1">IFERROR(__xludf.DUMMYFUNCTION("GOOGLETRANSLATE(D3803,""en"",""pt"")"),"Pequeno")</f>
        <v>Pequeno</v>
      </c>
      <c r="D3803" s="3">
        <v>44105</v>
      </c>
      <c r="E3803" s="1">
        <v>2</v>
      </c>
      <c r="F3803" s="2" t="str">
        <f ca="1">IFERROR(__xludf.DUMMYFUNCTION("GOOGLETRANSLATE(I3803,""en"",""pt"")"),"Manteiga")</f>
        <v>Manteiga</v>
      </c>
      <c r="G3803" s="1" t="s">
        <v>17584</v>
      </c>
      <c r="H3803" s="1" t="s">
        <v>1855</v>
      </c>
      <c r="I3803" s="1" t="str">
        <f ca="1">IFERROR(__xludf.DUMMYFUNCTION("GOOGLETRANSLATE(O3803,""en"",""pt"")"),"32")</f>
        <v>32</v>
      </c>
      <c r="J3803" s="1" t="str">
        <f ca="1">IFERROR(__xludf.DUMMYFUNCTION("GOOGLETRANSLATE(Q3803,""en"",""pt"")"),"Refrigerado")</f>
        <v>Refrigerado</v>
      </c>
      <c r="K3803" s="3">
        <v>44047</v>
      </c>
      <c r="L3803" s="3">
        <v>44079</v>
      </c>
      <c r="M3803" s="1">
        <v>43</v>
      </c>
      <c r="N3803" s="1" t="s">
        <v>998</v>
      </c>
      <c r="O3803" s="7">
        <v>206850</v>
      </c>
      <c r="P3803" s="1">
        <v>583</v>
      </c>
      <c r="Q3803" s="1" t="s">
        <v>17585</v>
      </c>
      <c r="R3803">
        <f t="shared" ca="1" si="59"/>
        <v>0</v>
      </c>
      <c r="S3803">
        <f t="shared" ca="1" si="59"/>
        <v>1</v>
      </c>
    </row>
    <row r="3804" spans="1:19" ht="13.2">
      <c r="A3804" s="1" t="s">
        <v>17586</v>
      </c>
      <c r="B3804" s="1">
        <v>91</v>
      </c>
      <c r="C3804" s="1" t="str">
        <f ca="1">IFERROR(__xludf.DUMMYFUNCTION("GOOGLETRANSLATE(D3804,""en"",""pt"")"),"Pequeno")</f>
        <v>Pequeno</v>
      </c>
      <c r="D3804" s="3">
        <v>44785</v>
      </c>
      <c r="E3804" s="1">
        <v>2</v>
      </c>
      <c r="F3804" s="2" t="str">
        <f ca="1">IFERROR(__xludf.DUMMYFUNCTION("GOOGLETRANSLATE(I3804,""en"",""pt"")"),"Manteiga")</f>
        <v>Manteiga</v>
      </c>
      <c r="G3804" s="1" t="s">
        <v>17587</v>
      </c>
      <c r="H3804" s="1" t="s">
        <v>7705</v>
      </c>
      <c r="I3804" s="1" t="str">
        <f ca="1">IFERROR(__xludf.DUMMYFUNCTION("GOOGLETRANSLATE(O3804,""en"",""pt"")"),"33")</f>
        <v>33</v>
      </c>
      <c r="J3804" s="1" t="str">
        <f ca="1">IFERROR(__xludf.DUMMYFUNCTION("GOOGLETRANSLATE(Q3804,""en"",""pt"")"),"Refrigerado")</f>
        <v>Refrigerado</v>
      </c>
      <c r="K3804" s="3">
        <v>44779</v>
      </c>
      <c r="L3804" s="3">
        <v>44812</v>
      </c>
      <c r="M3804" s="1">
        <v>175</v>
      </c>
      <c r="N3804" s="1" t="s">
        <v>12876</v>
      </c>
      <c r="O3804" s="1" t="s">
        <v>17588</v>
      </c>
      <c r="P3804" s="1">
        <v>692</v>
      </c>
      <c r="Q3804" s="6">
        <v>45555</v>
      </c>
      <c r="R3804">
        <f t="shared" ca="1" si="59"/>
        <v>0</v>
      </c>
      <c r="S3804">
        <f t="shared" ca="1" si="59"/>
        <v>0</v>
      </c>
    </row>
    <row r="3805" spans="1:19" ht="13.2">
      <c r="A3805" s="1" t="s">
        <v>17589</v>
      </c>
      <c r="B3805" s="1">
        <v>31</v>
      </c>
      <c r="C3805" s="1" t="str">
        <f ca="1">IFERROR(__xludf.DUMMYFUNCTION("GOOGLETRANSLATE(D3805,""en"",""pt"")"),"Pequeno")</f>
        <v>Pequeno</v>
      </c>
      <c r="D3805" s="3">
        <v>44024</v>
      </c>
      <c r="E3805" s="1">
        <v>6</v>
      </c>
      <c r="F3805" s="2" t="str">
        <f ca="1">IFERROR(__xludf.DUMMYFUNCTION("GOOGLETRANSLATE(I3805,""en"",""pt"")"),"Coalhada")</f>
        <v>Coalhada</v>
      </c>
      <c r="G3805" s="1" t="s">
        <v>17590</v>
      </c>
      <c r="H3805" s="4">
        <v>45340</v>
      </c>
      <c r="I3805" s="1" t="str">
        <f ca="1">IFERROR(__xludf.DUMMYFUNCTION("GOOGLETRANSLATE(O3805,""en"",""pt"")"),"7")</f>
        <v>7</v>
      </c>
      <c r="J3805" s="1" t="str">
        <f ca="1">IFERROR(__xludf.DUMMYFUNCTION("GOOGLETRANSLATE(Q3805,""en"",""pt"")"),"Refrigerado")</f>
        <v>Refrigerado</v>
      </c>
      <c r="K3805" s="3">
        <v>44006</v>
      </c>
      <c r="L3805" s="3">
        <v>44013</v>
      </c>
      <c r="M3805" s="1">
        <v>259</v>
      </c>
      <c r="N3805" s="1" t="s">
        <v>3738</v>
      </c>
      <c r="O3805" s="7">
        <v>1140289</v>
      </c>
      <c r="P3805" s="1">
        <v>656</v>
      </c>
      <c r="Q3805" s="1" t="s">
        <v>17591</v>
      </c>
      <c r="R3805">
        <f t="shared" ca="1" si="59"/>
        <v>1</v>
      </c>
      <c r="S3805">
        <f t="shared" ca="1" si="59"/>
        <v>1</v>
      </c>
    </row>
    <row r="3806" spans="1:19" ht="13.2">
      <c r="A3806" s="1" t="s">
        <v>3518</v>
      </c>
      <c r="B3806" s="1">
        <v>41</v>
      </c>
      <c r="C3806" s="1" t="str">
        <f ca="1">IFERROR(__xludf.DUMMYFUNCTION("GOOGLETRANSLATE(D3806,""en"",""pt"")"),"Grande")</f>
        <v>Grande</v>
      </c>
      <c r="D3806" s="3">
        <v>43525</v>
      </c>
      <c r="E3806" s="1">
        <v>5</v>
      </c>
      <c r="F3806" s="2" t="str">
        <f ca="1">IFERROR(__xludf.DUMMYFUNCTION("GOOGLETRANSLATE(I3806,""en"",""pt"")"),"Sorvete")</f>
        <v>Sorvete</v>
      </c>
      <c r="G3806" s="1" t="s">
        <v>17592</v>
      </c>
      <c r="H3806" s="1" t="s">
        <v>12991</v>
      </c>
      <c r="I3806" s="1" t="str">
        <f ca="1">IFERROR(__xludf.DUMMYFUNCTION("GOOGLETRANSLATE(O3806,""en"",""pt"")"),"27")</f>
        <v>27</v>
      </c>
      <c r="J3806" s="1" t="str">
        <f ca="1">IFERROR(__xludf.DUMMYFUNCTION("GOOGLETRANSLATE(Q3806,""en"",""pt"")"),"Congeladas")</f>
        <v>Congeladas</v>
      </c>
      <c r="K3806" s="3">
        <v>43473</v>
      </c>
      <c r="L3806" s="3">
        <v>43500</v>
      </c>
      <c r="M3806" s="1">
        <v>6</v>
      </c>
      <c r="N3806" s="1" t="s">
        <v>3333</v>
      </c>
      <c r="O3806" s="1" t="s">
        <v>11251</v>
      </c>
      <c r="P3806" s="1">
        <v>395</v>
      </c>
      <c r="Q3806" s="1" t="s">
        <v>6927</v>
      </c>
      <c r="R3806">
        <f t="shared" ca="1" si="59"/>
        <v>0</v>
      </c>
      <c r="S3806">
        <f t="shared" ca="1" si="59"/>
        <v>1</v>
      </c>
    </row>
    <row r="3807" spans="1:19" ht="13.2">
      <c r="A3807" s="1" t="s">
        <v>17593</v>
      </c>
      <c r="B3807" s="1">
        <v>15</v>
      </c>
      <c r="C3807" s="1" t="str">
        <f ca="1">IFERROR(__xludf.DUMMYFUNCTION("GOOGLETRANSLATE(D3807,""en"",""pt"")"),"Grande")</f>
        <v>Grande</v>
      </c>
      <c r="D3807" s="3">
        <v>44768</v>
      </c>
      <c r="E3807" s="1">
        <v>3</v>
      </c>
      <c r="F3807" s="2" t="str">
        <f ca="1">IFERROR(__xludf.DUMMYFUNCTION("GOOGLETRANSLATE(I3807,""en"",""pt"")"),"Queijo")</f>
        <v>Queijo</v>
      </c>
      <c r="G3807" s="1" t="s">
        <v>17594</v>
      </c>
      <c r="H3807" s="1" t="s">
        <v>1830</v>
      </c>
      <c r="I3807" s="1" t="str">
        <f ca="1">IFERROR(__xludf.DUMMYFUNCTION("GOOGLETRANSLATE(O3807,""en"",""pt"")"),"53")</f>
        <v>53</v>
      </c>
      <c r="J3807" s="1" t="str">
        <f ca="1">IFERROR(__xludf.DUMMYFUNCTION("GOOGLETRANSLATE(Q3807,""en"",""pt"")"),"Refrigerado")</f>
        <v>Refrigerado</v>
      </c>
      <c r="K3807" s="3">
        <v>44713</v>
      </c>
      <c r="L3807" s="3">
        <v>44766</v>
      </c>
      <c r="M3807" s="1">
        <v>589</v>
      </c>
      <c r="N3807" s="1" t="s">
        <v>14343</v>
      </c>
      <c r="O3807" s="1" t="s">
        <v>17595</v>
      </c>
      <c r="P3807" s="1">
        <v>281</v>
      </c>
      <c r="Q3807" s="1" t="s">
        <v>17597</v>
      </c>
      <c r="R3807">
        <f t="shared" ca="1" si="59"/>
        <v>1</v>
      </c>
      <c r="S3807">
        <f t="shared" ca="1" si="59"/>
        <v>0</v>
      </c>
    </row>
    <row r="3808" spans="1:19" ht="13.2">
      <c r="A3808" s="1" t="s">
        <v>17598</v>
      </c>
      <c r="B3808" s="1">
        <v>66</v>
      </c>
      <c r="C3808" s="1" t="str">
        <f ca="1">IFERROR(__xludf.DUMMYFUNCTION("GOOGLETRANSLATE(D3808,""en"",""pt"")"),"Pequeno")</f>
        <v>Pequeno</v>
      </c>
      <c r="D3808" s="3">
        <v>43891</v>
      </c>
      <c r="E3808" s="1">
        <v>4</v>
      </c>
      <c r="F3808" s="2" t="str">
        <f ca="1">IFERROR(__xludf.DUMMYFUNCTION("GOOGLETRANSLATE(I3808,""en"",""pt"")"),"Iogurte")</f>
        <v>Iogurte</v>
      </c>
      <c r="G3808" s="1" t="s">
        <v>17599</v>
      </c>
      <c r="H3808" s="1" t="s">
        <v>10199</v>
      </c>
      <c r="I3808" s="1" t="str">
        <f ca="1">IFERROR(__xludf.DUMMYFUNCTION("GOOGLETRANSLATE(O3808,""en"",""pt"")"),"30")</f>
        <v>30</v>
      </c>
      <c r="J3808" s="1" t="str">
        <f ca="1">IFERROR(__xludf.DUMMYFUNCTION("GOOGLETRANSLATE(Q3808,""en"",""pt"")"),"Refrigerado")</f>
        <v>Refrigerado</v>
      </c>
      <c r="K3808" s="3">
        <v>43874</v>
      </c>
      <c r="L3808" s="3">
        <v>43904</v>
      </c>
      <c r="M3808" s="1">
        <v>107</v>
      </c>
      <c r="N3808" s="1" t="s">
        <v>17600</v>
      </c>
      <c r="O3808" s="7">
        <v>1238387</v>
      </c>
      <c r="P3808" s="1">
        <v>67</v>
      </c>
      <c r="Q3808" s="1" t="s">
        <v>17601</v>
      </c>
      <c r="R3808">
        <f t="shared" ca="1" si="59"/>
        <v>1</v>
      </c>
      <c r="S3808">
        <f t="shared" ca="1" si="59"/>
        <v>0</v>
      </c>
    </row>
    <row r="3809" spans="1:19" ht="13.2">
      <c r="A3809" s="1" t="s">
        <v>17602</v>
      </c>
      <c r="B3809" s="1">
        <v>35</v>
      </c>
      <c r="C3809" s="1" t="str">
        <f ca="1">IFERROR(__xludf.DUMMYFUNCTION("GOOGLETRANSLATE(D3809,""en"",""pt"")"),"Pequeno")</f>
        <v>Pequeno</v>
      </c>
      <c r="D3809" s="3">
        <v>44553</v>
      </c>
      <c r="E3809" s="1">
        <v>6</v>
      </c>
      <c r="F3809" s="2" t="str">
        <f ca="1">IFERROR(__xludf.DUMMYFUNCTION("GOOGLETRANSLATE(I3809,""en"",""pt"")"),"Coalhada")</f>
        <v>Coalhada</v>
      </c>
      <c r="G3809" s="1" t="s">
        <v>17603</v>
      </c>
      <c r="H3809" s="1" t="s">
        <v>468</v>
      </c>
      <c r="I3809" s="1" t="str">
        <f ca="1">IFERROR(__xludf.DUMMYFUNCTION("GOOGLETRANSLATE(O3809,""en"",""pt"")"),"7")</f>
        <v>7</v>
      </c>
      <c r="J3809" s="1" t="str">
        <f ca="1">IFERROR(__xludf.DUMMYFUNCTION("GOOGLETRANSLATE(Q3809,""en"",""pt"")"),"Refrigerado")</f>
        <v>Refrigerado</v>
      </c>
      <c r="K3809" s="3">
        <v>44506</v>
      </c>
      <c r="L3809" s="3">
        <v>44513</v>
      </c>
      <c r="M3809" s="1">
        <v>915</v>
      </c>
      <c r="N3809" s="1" t="s">
        <v>8595</v>
      </c>
      <c r="O3809" s="1" t="s">
        <v>17604</v>
      </c>
      <c r="P3809" s="1">
        <v>0</v>
      </c>
      <c r="Q3809" s="1" t="s">
        <v>17605</v>
      </c>
      <c r="R3809">
        <f t="shared" ca="1" si="59"/>
        <v>0</v>
      </c>
      <c r="S3809">
        <f t="shared" ca="1" si="59"/>
        <v>1</v>
      </c>
    </row>
    <row r="3810" spans="1:19" ht="13.2">
      <c r="A3810" s="1" t="s">
        <v>17606</v>
      </c>
      <c r="B3810" s="1">
        <v>89</v>
      </c>
      <c r="C3810" s="1" t="str">
        <f ca="1">IFERROR(__xludf.DUMMYFUNCTION("GOOGLETRANSLATE(D3810,""en"",""pt"")"),"Grande")</f>
        <v>Grande</v>
      </c>
      <c r="D3810" s="3">
        <v>44252</v>
      </c>
      <c r="E3810" s="1">
        <v>4</v>
      </c>
      <c r="F3810" s="2" t="str">
        <f ca="1">IFERROR(__xludf.DUMMYFUNCTION("GOOGLETRANSLATE(I3810,""en"",""pt"")"),"Iogurte")</f>
        <v>Iogurte</v>
      </c>
      <c r="G3810" s="1" t="s">
        <v>17607</v>
      </c>
      <c r="H3810" s="1" t="s">
        <v>17477</v>
      </c>
      <c r="I3810" s="1" t="str">
        <f ca="1">IFERROR(__xludf.DUMMYFUNCTION("GOOGLETRANSLATE(O3810,""en"",""pt"")"),"24")</f>
        <v>24</v>
      </c>
      <c r="J3810" s="1" t="str">
        <f ca="1">IFERROR(__xludf.DUMMYFUNCTION("GOOGLETRANSLATE(Q3810,""en"",""pt"")"),"Refrigerado")</f>
        <v>Refrigerado</v>
      </c>
      <c r="K3810" s="3">
        <v>44212</v>
      </c>
      <c r="L3810" s="3">
        <v>44236</v>
      </c>
      <c r="M3810" s="1">
        <v>528</v>
      </c>
      <c r="N3810" s="1" t="s">
        <v>17608</v>
      </c>
      <c r="O3810" s="1" t="s">
        <v>17609</v>
      </c>
      <c r="P3810" s="1">
        <v>235</v>
      </c>
      <c r="Q3810" s="1" t="s">
        <v>17610</v>
      </c>
      <c r="R3810">
        <f t="shared" ca="1" si="59"/>
        <v>0</v>
      </c>
      <c r="S3810">
        <f t="shared" ca="1" si="59"/>
        <v>1</v>
      </c>
    </row>
    <row r="3811" spans="1:19" ht="13.2">
      <c r="A3811" s="1" t="s">
        <v>17611</v>
      </c>
      <c r="B3811" s="1">
        <v>84</v>
      </c>
      <c r="C3811" s="1" t="str">
        <f ca="1">IFERROR(__xludf.DUMMYFUNCTION("GOOGLETRANSLATE(D3811,""en"",""pt"")"),"Médio")</f>
        <v>Médio</v>
      </c>
      <c r="D3811" s="3">
        <v>44912</v>
      </c>
      <c r="E3811" s="1">
        <v>3</v>
      </c>
      <c r="F3811" s="2" t="str">
        <f ca="1">IFERROR(__xludf.DUMMYFUNCTION("GOOGLETRANSLATE(I3811,""en"",""pt"")"),"Queijo")</f>
        <v>Queijo</v>
      </c>
      <c r="G3811" s="1" t="s">
        <v>17612</v>
      </c>
      <c r="H3811" s="1" t="s">
        <v>173</v>
      </c>
      <c r="I3811" s="1" t="str">
        <f ca="1">IFERROR(__xludf.DUMMYFUNCTION("GOOGLETRANSLATE(O3811,""en"",""pt"")"),"47")</f>
        <v>47</v>
      </c>
      <c r="J3811" s="1" t="str">
        <f ca="1">IFERROR(__xludf.DUMMYFUNCTION("GOOGLETRANSLATE(Q3811,""en"",""pt"")"),"Congeladas")</f>
        <v>Congeladas</v>
      </c>
      <c r="K3811" s="3">
        <v>44907</v>
      </c>
      <c r="L3811" s="3">
        <v>44954</v>
      </c>
      <c r="M3811" s="1">
        <v>413</v>
      </c>
      <c r="N3811" s="1" t="s">
        <v>3085</v>
      </c>
      <c r="O3811" s="1" t="s">
        <v>17613</v>
      </c>
      <c r="P3811" s="1">
        <v>496</v>
      </c>
      <c r="Q3811" s="1" t="s">
        <v>11572</v>
      </c>
      <c r="R3811">
        <f t="shared" ca="1" si="59"/>
        <v>0</v>
      </c>
      <c r="S3811">
        <f t="shared" ca="1" si="59"/>
        <v>0</v>
      </c>
    </row>
    <row r="3812" spans="1:19" ht="13.2">
      <c r="A3812" s="1" t="s">
        <v>17614</v>
      </c>
      <c r="B3812" s="1">
        <v>86</v>
      </c>
      <c r="C3812" s="1" t="str">
        <f ca="1">IFERROR(__xludf.DUMMYFUNCTION("GOOGLETRANSLATE(D3812,""en"",""pt"")"),"Médio")</f>
        <v>Médio</v>
      </c>
      <c r="D3812" s="3">
        <v>44373</v>
      </c>
      <c r="E3812" s="1">
        <v>4</v>
      </c>
      <c r="F3812" s="2" t="str">
        <f ca="1">IFERROR(__xludf.DUMMYFUNCTION("GOOGLETRANSLATE(I3812,""en"",""pt"")"),"Iogurte")</f>
        <v>Iogurte</v>
      </c>
      <c r="G3812" s="1" t="s">
        <v>17615</v>
      </c>
      <c r="H3812" s="1" t="s">
        <v>13025</v>
      </c>
      <c r="I3812" s="1" t="str">
        <f ca="1">IFERROR(__xludf.DUMMYFUNCTION("GOOGLETRANSLATE(O3812,""en"",""pt"")"),"26")</f>
        <v>26</v>
      </c>
      <c r="J3812" s="1" t="str">
        <f ca="1">IFERROR(__xludf.DUMMYFUNCTION("GOOGLETRANSLATE(Q3812,""en"",""pt"")"),"Refrigerado")</f>
        <v>Refrigerado</v>
      </c>
      <c r="K3812" s="3">
        <v>44354</v>
      </c>
      <c r="L3812" s="3">
        <v>44380</v>
      </c>
      <c r="M3812" s="1">
        <v>435</v>
      </c>
      <c r="N3812" s="1" t="s">
        <v>11358</v>
      </c>
      <c r="O3812" s="5">
        <v>1813126</v>
      </c>
      <c r="P3812" s="1">
        <v>279</v>
      </c>
      <c r="Q3812" s="1" t="s">
        <v>17616</v>
      </c>
      <c r="R3812">
        <f t="shared" ca="1" si="59"/>
        <v>1</v>
      </c>
      <c r="S3812">
        <f t="shared" ca="1" si="59"/>
        <v>0</v>
      </c>
    </row>
    <row r="3813" spans="1:19" ht="13.2">
      <c r="A3813" s="1" t="s">
        <v>17617</v>
      </c>
      <c r="B3813" s="1">
        <v>85</v>
      </c>
      <c r="C3813" s="1" t="str">
        <f ca="1">IFERROR(__xludf.DUMMYFUNCTION("GOOGLETRANSLATE(D3813,""en"",""pt"")"),"Pequeno")</f>
        <v>Pequeno</v>
      </c>
      <c r="D3813" s="3">
        <v>43670</v>
      </c>
      <c r="E3813" s="1">
        <v>5</v>
      </c>
      <c r="F3813" s="2" t="str">
        <f ca="1">IFERROR(__xludf.DUMMYFUNCTION("GOOGLETRANSLATE(I3813,""en"",""pt"")"),"Sorvete")</f>
        <v>Sorvete</v>
      </c>
      <c r="G3813" s="1" t="s">
        <v>17618</v>
      </c>
      <c r="H3813" s="1" t="s">
        <v>3099</v>
      </c>
      <c r="I3813" s="1" t="str">
        <f ca="1">IFERROR(__xludf.DUMMYFUNCTION("GOOGLETRANSLATE(O3813,""en"",""pt"")"),"29")</f>
        <v>29</v>
      </c>
      <c r="J3813" s="1" t="str">
        <f ca="1">IFERROR(__xludf.DUMMYFUNCTION("GOOGLETRANSLATE(Q3813,""en"",""pt"")"),"Congeladas")</f>
        <v>Congeladas</v>
      </c>
      <c r="K3813" s="3">
        <v>43634</v>
      </c>
      <c r="L3813" s="3">
        <v>43663</v>
      </c>
      <c r="M3813" s="1">
        <v>61</v>
      </c>
      <c r="N3813" s="1" t="s">
        <v>3877</v>
      </c>
      <c r="O3813" s="1" t="s">
        <v>17619</v>
      </c>
      <c r="P3813" s="1">
        <v>493</v>
      </c>
      <c r="Q3813" s="1" t="s">
        <v>17620</v>
      </c>
      <c r="R3813">
        <f t="shared" ca="1" si="59"/>
        <v>0</v>
      </c>
      <c r="S3813">
        <f t="shared" ca="1" si="59"/>
        <v>0</v>
      </c>
    </row>
    <row r="3814" spans="1:19" ht="13.2">
      <c r="A3814" s="1" t="s">
        <v>7918</v>
      </c>
      <c r="B3814" s="1">
        <v>25</v>
      </c>
      <c r="C3814" s="1" t="str">
        <f ca="1">IFERROR(__xludf.DUMMYFUNCTION("GOOGLETRANSLATE(D3814,""en"",""pt"")"),"Grande")</f>
        <v>Grande</v>
      </c>
      <c r="D3814" s="3">
        <v>44028</v>
      </c>
      <c r="E3814" s="1">
        <v>2</v>
      </c>
      <c r="F3814" s="2" t="str">
        <f ca="1">IFERROR(__xludf.DUMMYFUNCTION("GOOGLETRANSLATE(I3814,""en"",""pt"")"),"Manteiga")</f>
        <v>Manteiga</v>
      </c>
      <c r="G3814" s="1" t="s">
        <v>17621</v>
      </c>
      <c r="H3814" s="1" t="s">
        <v>11952</v>
      </c>
      <c r="I3814" s="1" t="str">
        <f ca="1">IFERROR(__xludf.DUMMYFUNCTION("GOOGLETRANSLATE(O3814,""en"",""pt"")"),"32")</f>
        <v>32</v>
      </c>
      <c r="J3814" s="1" t="str">
        <f ca="1">IFERROR(__xludf.DUMMYFUNCTION("GOOGLETRANSLATE(Q3814,""en"",""pt"")"),"Refrigerado")</f>
        <v>Refrigerado</v>
      </c>
      <c r="K3814" s="3">
        <v>43977</v>
      </c>
      <c r="L3814" s="3">
        <v>44009</v>
      </c>
      <c r="M3814" s="1">
        <v>83</v>
      </c>
      <c r="N3814" s="1" t="s">
        <v>956</v>
      </c>
      <c r="O3814" s="1" t="s">
        <v>17622</v>
      </c>
      <c r="P3814" s="1">
        <v>214</v>
      </c>
      <c r="Q3814" s="1" t="s">
        <v>15956</v>
      </c>
      <c r="R3814">
        <f t="shared" ca="1" si="59"/>
        <v>0</v>
      </c>
      <c r="S3814">
        <f t="shared" ca="1" si="59"/>
        <v>0</v>
      </c>
    </row>
    <row r="3815" spans="1:19" ht="13.2">
      <c r="A3815" s="1" t="s">
        <v>17623</v>
      </c>
      <c r="B3815" s="1">
        <v>12</v>
      </c>
      <c r="C3815" s="1" t="str">
        <f ca="1">IFERROR(__xludf.DUMMYFUNCTION("GOOGLETRANSLATE(D3815,""en"",""pt"")"),"Pequeno")</f>
        <v>Pequeno</v>
      </c>
      <c r="D3815" s="3">
        <v>43490</v>
      </c>
      <c r="E3815" s="1">
        <v>9</v>
      </c>
      <c r="F3815" s="2" t="str">
        <f ca="1">IFERROR(__xludf.DUMMYFUNCTION("GOOGLETRANSLATE(I3815,""en"",""pt"")"),"Painel")</f>
        <v>Painel</v>
      </c>
      <c r="G3815" s="1" t="s">
        <v>17624</v>
      </c>
      <c r="H3815" s="1" t="s">
        <v>14438</v>
      </c>
      <c r="I3815" s="1" t="str">
        <f ca="1">IFERROR(__xludf.DUMMYFUNCTION("GOOGLETRANSLATE(O3815,""en"",""pt"")"),"7")</f>
        <v>7</v>
      </c>
      <c r="J3815" s="1" t="str">
        <f ca="1">IFERROR(__xludf.DUMMYFUNCTION("GOOGLETRANSLATE(Q3815,""en"",""pt"")"),"Refrigerado")</f>
        <v>Refrigerado</v>
      </c>
      <c r="K3815" s="3">
        <v>43441</v>
      </c>
      <c r="L3815" s="3">
        <v>43448</v>
      </c>
      <c r="M3815" s="1">
        <v>114</v>
      </c>
      <c r="N3815" s="1" t="s">
        <v>17625</v>
      </c>
      <c r="O3815" s="1" t="s">
        <v>17626</v>
      </c>
      <c r="P3815" s="1">
        <v>100</v>
      </c>
      <c r="Q3815" s="1" t="s">
        <v>17627</v>
      </c>
      <c r="R3815">
        <f t="shared" ca="1" si="59"/>
        <v>0</v>
      </c>
      <c r="S3815">
        <f t="shared" ca="1" si="59"/>
        <v>0</v>
      </c>
    </row>
    <row r="3816" spans="1:19" ht="13.2">
      <c r="A3816" s="1" t="s">
        <v>17628</v>
      </c>
      <c r="B3816" s="1">
        <v>50</v>
      </c>
      <c r="C3816" s="1" t="str">
        <f ca="1">IFERROR(__xludf.DUMMYFUNCTION("GOOGLETRANSLATE(D3816,""en"",""pt"")"),"Pequeno")</f>
        <v>Pequeno</v>
      </c>
      <c r="D3816" s="3">
        <v>44699</v>
      </c>
      <c r="E3816" s="1">
        <v>5</v>
      </c>
      <c r="F3816" s="2" t="str">
        <f ca="1">IFERROR(__xludf.DUMMYFUNCTION("GOOGLETRANSLATE(I3816,""en"",""pt"")"),"Sorvete")</f>
        <v>Sorvete</v>
      </c>
      <c r="G3816" s="1" t="s">
        <v>17629</v>
      </c>
      <c r="H3816" s="1" t="s">
        <v>15442</v>
      </c>
      <c r="I3816" s="1" t="str">
        <f ca="1">IFERROR(__xludf.DUMMYFUNCTION("GOOGLETRANSLATE(O3816,""en"",""pt"")"),"28")</f>
        <v>28</v>
      </c>
      <c r="J3816" s="1" t="str">
        <f ca="1">IFERROR(__xludf.DUMMYFUNCTION("GOOGLETRANSLATE(Q3816,""en"",""pt"")"),"Congeladas")</f>
        <v>Congeladas</v>
      </c>
      <c r="K3816" s="3">
        <v>44676</v>
      </c>
      <c r="L3816" s="3">
        <v>44704</v>
      </c>
      <c r="M3816" s="1">
        <v>363</v>
      </c>
      <c r="N3816" s="1" t="s">
        <v>5609</v>
      </c>
      <c r="O3816" s="1" t="s">
        <v>17630</v>
      </c>
      <c r="P3816" s="1">
        <v>595</v>
      </c>
      <c r="Q3816" s="1" t="s">
        <v>17631</v>
      </c>
      <c r="R3816">
        <f t="shared" ca="1" si="59"/>
        <v>1</v>
      </c>
      <c r="S3816">
        <f t="shared" ca="1" si="59"/>
        <v>1</v>
      </c>
    </row>
    <row r="3817" spans="1:19" ht="13.2">
      <c r="A3817" s="1" t="s">
        <v>17632</v>
      </c>
      <c r="B3817" s="1">
        <v>99</v>
      </c>
      <c r="C3817" s="1" t="str">
        <f ca="1">IFERROR(__xludf.DUMMYFUNCTION("GOOGLETRANSLATE(D3817,""en"",""pt"")"),"Grande")</f>
        <v>Grande</v>
      </c>
      <c r="D3817" s="3">
        <v>44413</v>
      </c>
      <c r="E3817" s="1">
        <v>10</v>
      </c>
      <c r="F3817" s="2" t="str">
        <f ca="1">IFERROR(__xludf.DUMMYFUNCTION("GOOGLETRANSLATE(I3817,""en"",""pt"")"),"ghee")</f>
        <v>ghee</v>
      </c>
      <c r="G3817" s="1" t="s">
        <v>17633</v>
      </c>
      <c r="H3817" s="1" t="s">
        <v>12599</v>
      </c>
      <c r="I3817" s="1" t="str">
        <f ca="1">IFERROR(__xludf.DUMMYFUNCTION("GOOGLETRANSLATE(O3817,""en"",""pt"")"),"61")</f>
        <v>61</v>
      </c>
      <c r="J3817" s="1" t="str">
        <f ca="1">IFERROR(__xludf.DUMMYFUNCTION("GOOGLETRANSLATE(Q3817,""en"",""pt"")"),"Ambiente")</f>
        <v>Ambiente</v>
      </c>
      <c r="K3817" s="3">
        <v>44371</v>
      </c>
      <c r="L3817" s="3">
        <v>44432</v>
      </c>
      <c r="M3817" s="1">
        <v>11</v>
      </c>
      <c r="N3817" s="1" t="s">
        <v>12413</v>
      </c>
      <c r="O3817" s="5" t="s">
        <v>17634</v>
      </c>
      <c r="P3817" s="1">
        <v>3</v>
      </c>
      <c r="Q3817" s="1" t="s">
        <v>17636</v>
      </c>
      <c r="R3817">
        <f t="shared" ca="1" si="59"/>
        <v>0</v>
      </c>
      <c r="S3817">
        <f t="shared" ca="1" si="59"/>
        <v>0</v>
      </c>
    </row>
    <row r="3818" spans="1:19" ht="13.2">
      <c r="A3818" s="1" t="s">
        <v>17008</v>
      </c>
      <c r="B3818" s="1">
        <v>88</v>
      </c>
      <c r="C3818" s="1" t="str">
        <f ca="1">IFERROR(__xludf.DUMMYFUNCTION("GOOGLETRANSLATE(D3818,""en"",""pt"")"),"Médio")</f>
        <v>Médio</v>
      </c>
      <c r="D3818" s="3">
        <v>44204</v>
      </c>
      <c r="E3818" s="1">
        <v>9</v>
      </c>
      <c r="F3818" s="2" t="str">
        <f ca="1">IFERROR(__xludf.DUMMYFUNCTION("GOOGLETRANSLATE(I3818,""en"",""pt"")"),"Painel")</f>
        <v>Painel</v>
      </c>
      <c r="G3818" s="1" t="s">
        <v>17637</v>
      </c>
      <c r="H3818" s="1" t="s">
        <v>7954</v>
      </c>
      <c r="I3818" s="1" t="str">
        <f ca="1">IFERROR(__xludf.DUMMYFUNCTION("GOOGLETRANSLATE(O3818,""en"",""pt"")"),"10")</f>
        <v>10</v>
      </c>
      <c r="J3818" s="1" t="str">
        <f ca="1">IFERROR(__xludf.DUMMYFUNCTION("GOOGLETRANSLATE(Q3818,""en"",""pt"")"),"Refrigerado")</f>
        <v>Refrigerado</v>
      </c>
      <c r="K3818" s="3">
        <v>44182</v>
      </c>
      <c r="L3818" s="3">
        <v>44192</v>
      </c>
      <c r="M3818" s="1">
        <v>855</v>
      </c>
      <c r="N3818" s="1" t="s">
        <v>7091</v>
      </c>
      <c r="O3818" s="1" t="s">
        <v>17638</v>
      </c>
      <c r="P3818" s="1">
        <v>70</v>
      </c>
      <c r="Q3818" s="1" t="s">
        <v>11720</v>
      </c>
      <c r="R3818">
        <f t="shared" ca="1" si="59"/>
        <v>0</v>
      </c>
      <c r="S3818">
        <f t="shared" ca="1" si="59"/>
        <v>1</v>
      </c>
    </row>
    <row r="3819" spans="1:19" ht="13.2">
      <c r="A3819" s="1" t="s">
        <v>17639</v>
      </c>
      <c r="B3819" s="1">
        <v>51</v>
      </c>
      <c r="C3819" s="1" t="str">
        <f ca="1">IFERROR(__xludf.DUMMYFUNCTION("GOOGLETRANSLATE(D3819,""en"",""pt"")"),"Pequeno")</f>
        <v>Pequeno</v>
      </c>
      <c r="D3819" s="3">
        <v>44508</v>
      </c>
      <c r="E3819" s="1">
        <v>10</v>
      </c>
      <c r="F3819" s="2" t="str">
        <f ca="1">IFERROR(__xludf.DUMMYFUNCTION("GOOGLETRANSLATE(I3819,""en"",""pt"")"),"ghee")</f>
        <v>ghee</v>
      </c>
      <c r="G3819" s="1" t="s">
        <v>2283</v>
      </c>
      <c r="H3819" s="1" t="s">
        <v>5529</v>
      </c>
      <c r="I3819" s="1" t="str">
        <f ca="1">IFERROR(__xludf.DUMMYFUNCTION("GOOGLETRANSLATE(O3819,""en"",""pt"")"),"146")</f>
        <v>146</v>
      </c>
      <c r="J3819" s="1" t="str">
        <f ca="1">IFERROR(__xludf.DUMMYFUNCTION("GOOGLETRANSLATE(Q3819,""en"",""pt"")"),"Ambiente")</f>
        <v>Ambiente</v>
      </c>
      <c r="K3819" s="3">
        <v>44463</v>
      </c>
      <c r="L3819" s="3">
        <v>44609</v>
      </c>
      <c r="M3819" s="1">
        <v>25</v>
      </c>
      <c r="N3819" s="1" t="s">
        <v>10596</v>
      </c>
      <c r="O3819" s="1" t="s">
        <v>17640</v>
      </c>
      <c r="P3819" s="1">
        <v>23</v>
      </c>
      <c r="Q3819" s="1" t="s">
        <v>17641</v>
      </c>
      <c r="R3819">
        <f t="shared" ca="1" si="59"/>
        <v>1</v>
      </c>
      <c r="S3819">
        <f t="shared" ca="1" si="59"/>
        <v>0</v>
      </c>
    </row>
    <row r="3820" spans="1:19" ht="13.2">
      <c r="A3820" s="1" t="s">
        <v>17642</v>
      </c>
      <c r="B3820" s="1">
        <v>40</v>
      </c>
      <c r="C3820" s="1" t="str">
        <f ca="1">IFERROR(__xludf.DUMMYFUNCTION("GOOGLETRANSLATE(D3820,""en"",""pt"")"),"Pequeno")</f>
        <v>Pequeno</v>
      </c>
      <c r="D3820" s="3">
        <v>44238</v>
      </c>
      <c r="E3820" s="1">
        <v>7</v>
      </c>
      <c r="F3820" s="2" t="str">
        <f ca="1">IFERROR(__xludf.DUMMYFUNCTION("GOOGLETRANSLATE(I3820,""en"",""pt"")"),"Lassi")</f>
        <v>Lassi</v>
      </c>
      <c r="G3820" s="1" t="s">
        <v>17643</v>
      </c>
      <c r="H3820" s="1" t="s">
        <v>9599</v>
      </c>
      <c r="I3820" s="1" t="str">
        <f ca="1">IFERROR(__xludf.DUMMYFUNCTION("GOOGLETRANSLATE(O3820,""en"",""pt"")"),"14")</f>
        <v>14</v>
      </c>
      <c r="J3820" s="1" t="str">
        <f ca="1">IFERROR(__xludf.DUMMYFUNCTION("GOOGLETRANSLATE(Q3820,""en"",""pt"")"),"Refrigerado")</f>
        <v>Refrigerado</v>
      </c>
      <c r="K3820" s="3">
        <v>44187</v>
      </c>
      <c r="L3820" s="3">
        <v>44201</v>
      </c>
      <c r="M3820" s="1">
        <v>63</v>
      </c>
      <c r="N3820" s="1" t="s">
        <v>754</v>
      </c>
      <c r="O3820" s="1" t="s">
        <v>17644</v>
      </c>
      <c r="P3820" s="1">
        <v>714</v>
      </c>
      <c r="Q3820" s="1" t="s">
        <v>13543</v>
      </c>
      <c r="R3820">
        <f t="shared" ca="1" si="59"/>
        <v>1</v>
      </c>
      <c r="S3820">
        <f t="shared" ca="1" si="59"/>
        <v>0</v>
      </c>
    </row>
    <row r="3821" spans="1:19" ht="13.2">
      <c r="A3821" s="1" t="s">
        <v>17645</v>
      </c>
      <c r="B3821" s="1">
        <v>20</v>
      </c>
      <c r="C3821" s="1" t="str">
        <f ca="1">IFERROR(__xludf.DUMMYFUNCTION("GOOGLETRANSLATE(D3821,""en"",""pt"")"),"Pequeno")</f>
        <v>Pequeno</v>
      </c>
      <c r="D3821" s="3">
        <v>44275</v>
      </c>
      <c r="E3821" s="1">
        <v>10</v>
      </c>
      <c r="F3821" s="2" t="str">
        <f ca="1">IFERROR(__xludf.DUMMYFUNCTION("GOOGLETRANSLATE(I3821,""en"",""pt"")"),"ghee")</f>
        <v>ghee</v>
      </c>
      <c r="G3821" s="1" t="s">
        <v>17646</v>
      </c>
      <c r="H3821" s="1" t="s">
        <v>17239</v>
      </c>
      <c r="I3821" s="1" t="str">
        <f ca="1">IFERROR(__xludf.DUMMYFUNCTION("GOOGLETRANSLATE(O3821,""en"",""pt"")"),"143")</f>
        <v>143</v>
      </c>
      <c r="J3821" s="1" t="str">
        <f ca="1">IFERROR(__xludf.DUMMYFUNCTION("GOOGLETRANSLATE(Q3821,""en"",""pt"")"),"Ambiente")</f>
        <v>Ambiente</v>
      </c>
      <c r="K3821" s="3">
        <v>44220</v>
      </c>
      <c r="L3821" s="3">
        <v>44363</v>
      </c>
      <c r="M3821" s="1">
        <v>163</v>
      </c>
      <c r="N3821" s="1" t="s">
        <v>14411</v>
      </c>
      <c r="O3821" s="1" t="s">
        <v>17647</v>
      </c>
      <c r="P3821" s="1">
        <v>718</v>
      </c>
      <c r="Q3821" s="1" t="s">
        <v>9969</v>
      </c>
      <c r="R3821">
        <f t="shared" ca="1" si="59"/>
        <v>1</v>
      </c>
      <c r="S3821">
        <f t="shared" ca="1" si="59"/>
        <v>1</v>
      </c>
    </row>
    <row r="3822" spans="1:19" ht="13.2">
      <c r="A3822" s="1" t="s">
        <v>4903</v>
      </c>
      <c r="B3822" s="1">
        <v>34</v>
      </c>
      <c r="C3822" s="1" t="str">
        <f ca="1">IFERROR(__xludf.DUMMYFUNCTION("GOOGLETRANSLATE(D3822,""en"",""pt"")"),"Pequeno")</f>
        <v>Pequeno</v>
      </c>
      <c r="D3822" s="3">
        <v>43536</v>
      </c>
      <c r="E3822" s="1">
        <v>2</v>
      </c>
      <c r="F3822" s="2" t="str">
        <f ca="1">IFERROR(__xludf.DUMMYFUNCTION("GOOGLETRANSLATE(I3822,""en"",""pt"")"),"Manteiga")</f>
        <v>Manteiga</v>
      </c>
      <c r="G3822" s="1" t="s">
        <v>17648</v>
      </c>
      <c r="H3822" s="1" t="s">
        <v>7525</v>
      </c>
      <c r="I3822" s="1" t="str">
        <f ca="1">IFERROR(__xludf.DUMMYFUNCTION("GOOGLETRANSLATE(O3822,""en"",""pt"")"),"26")</f>
        <v>26</v>
      </c>
      <c r="J3822" s="1" t="str">
        <f ca="1">IFERROR(__xludf.DUMMYFUNCTION("GOOGLETRANSLATE(Q3822,""en"",""pt"")"),"Refrigerado")</f>
        <v>Refrigerado</v>
      </c>
      <c r="K3822" s="3">
        <v>43479</v>
      </c>
      <c r="L3822" s="3">
        <v>43505</v>
      </c>
      <c r="M3822" s="1">
        <v>303</v>
      </c>
      <c r="N3822" s="1" t="s">
        <v>2992</v>
      </c>
      <c r="O3822" s="1" t="s">
        <v>17649</v>
      </c>
      <c r="P3822" s="1">
        <v>437</v>
      </c>
      <c r="Q3822" s="1" t="s">
        <v>12774</v>
      </c>
      <c r="R3822">
        <f t="shared" ca="1" si="59"/>
        <v>0</v>
      </c>
      <c r="S3822">
        <f t="shared" ca="1" si="59"/>
        <v>0</v>
      </c>
    </row>
    <row r="3823" spans="1:19" ht="13.2">
      <c r="A3823" s="1" t="s">
        <v>17650</v>
      </c>
      <c r="B3823" s="1">
        <v>12</v>
      </c>
      <c r="C3823" s="1" t="str">
        <f ca="1">IFERROR(__xludf.DUMMYFUNCTION("GOOGLETRANSLATE(D3823,""en"",""pt"")"),"Grande")</f>
        <v>Grande</v>
      </c>
      <c r="D3823" s="3">
        <v>44097</v>
      </c>
      <c r="E3823" s="1">
        <v>8</v>
      </c>
      <c r="F3823" s="2" t="str">
        <f ca="1">IFERROR(__xludf.DUMMYFUNCTION("GOOGLETRANSLATE(I3823,""en"",""pt"")"),"Soro de leite coalhado")</f>
        <v>Soro de leite coalhado</v>
      </c>
      <c r="G3823" s="1" t="s">
        <v>17651</v>
      </c>
      <c r="H3823" s="1" t="s">
        <v>4128</v>
      </c>
      <c r="I3823" s="1" t="str">
        <f ca="1">IFERROR(__xludf.DUMMYFUNCTION("GOOGLETRANSLATE(O3823,""en"",""pt"")"),"11")</f>
        <v>11</v>
      </c>
      <c r="J3823" s="1" t="str">
        <f ca="1">IFERROR(__xludf.DUMMYFUNCTION("GOOGLETRANSLATE(Q3823,""en"",""pt"")"),"Refrigerado")</f>
        <v>Refrigerado</v>
      </c>
      <c r="K3823" s="3">
        <v>44050</v>
      </c>
      <c r="L3823" s="3">
        <v>44061</v>
      </c>
      <c r="M3823" s="1">
        <v>118</v>
      </c>
      <c r="N3823" s="1" t="s">
        <v>17652</v>
      </c>
      <c r="O3823" s="1" t="s">
        <v>17653</v>
      </c>
      <c r="P3823" s="1">
        <v>594</v>
      </c>
      <c r="Q3823" s="1" t="s">
        <v>17654</v>
      </c>
      <c r="R3823">
        <f t="shared" ca="1" si="59"/>
        <v>0</v>
      </c>
      <c r="S3823">
        <f t="shared" ca="1" si="59"/>
        <v>0</v>
      </c>
    </row>
    <row r="3824" spans="1:19" ht="13.2">
      <c r="A3824" s="1" t="s">
        <v>11352</v>
      </c>
      <c r="B3824" s="1">
        <v>43</v>
      </c>
      <c r="C3824" s="1" t="str">
        <f ca="1">IFERROR(__xludf.DUMMYFUNCTION("GOOGLETRANSLATE(D3824,""en"",""pt"")"),"Médio")</f>
        <v>Médio</v>
      </c>
      <c r="D3824" s="3">
        <v>44356</v>
      </c>
      <c r="E3824" s="1">
        <v>4</v>
      </c>
      <c r="F3824" s="2" t="str">
        <f ca="1">IFERROR(__xludf.DUMMYFUNCTION("GOOGLETRANSLATE(I3824,""en"",""pt"")"),"Iogurte")</f>
        <v>Iogurte</v>
      </c>
      <c r="G3824" s="1" t="s">
        <v>17655</v>
      </c>
      <c r="H3824" s="1" t="s">
        <v>1969</v>
      </c>
      <c r="I3824" s="1" t="str">
        <f ca="1">IFERROR(__xludf.DUMMYFUNCTION("GOOGLETRANSLATE(O3824,""en"",""pt"")"),"22")</f>
        <v>22</v>
      </c>
      <c r="J3824" s="1" t="str">
        <f ca="1">IFERROR(__xludf.DUMMYFUNCTION("GOOGLETRANSLATE(Q3824,""en"",""pt"")"),"Congeladas")</f>
        <v>Congeladas</v>
      </c>
      <c r="K3824" s="3">
        <v>44340</v>
      </c>
      <c r="L3824" s="3">
        <v>44362</v>
      </c>
      <c r="M3824" s="1">
        <v>207</v>
      </c>
      <c r="N3824" s="1" t="s">
        <v>14707</v>
      </c>
      <c r="O3824" s="1" t="s">
        <v>17656</v>
      </c>
      <c r="P3824" s="1">
        <v>441</v>
      </c>
      <c r="Q3824" s="1" t="s">
        <v>5278</v>
      </c>
      <c r="R3824">
        <f t="shared" ca="1" si="59"/>
        <v>1</v>
      </c>
      <c r="S3824">
        <f t="shared" ca="1" si="59"/>
        <v>1</v>
      </c>
    </row>
    <row r="3825" spans="1:19" ht="13.2">
      <c r="A3825" s="1" t="s">
        <v>17657</v>
      </c>
      <c r="B3825" s="1">
        <v>55</v>
      </c>
      <c r="C3825" s="1" t="str">
        <f ca="1">IFERROR(__xludf.DUMMYFUNCTION("GOOGLETRANSLATE(D3825,""en"",""pt"")"),"Pequeno")</f>
        <v>Pequeno</v>
      </c>
      <c r="D3825" s="3">
        <v>43678</v>
      </c>
      <c r="E3825" s="1">
        <v>1</v>
      </c>
      <c r="F3825" s="2" t="str">
        <f ca="1">IFERROR(__xludf.DUMMYFUNCTION("GOOGLETRANSLATE(I3825,""en"",""pt"")"),"Leite")</f>
        <v>Leite</v>
      </c>
      <c r="G3825" s="1" t="s">
        <v>10685</v>
      </c>
      <c r="H3825" s="1" t="s">
        <v>2989</v>
      </c>
      <c r="I3825" s="1" t="str">
        <f ca="1">IFERROR(__xludf.DUMMYFUNCTION("GOOGLETRANSLATE(O3825,""en"",""pt"")"),"2")</f>
        <v>2</v>
      </c>
      <c r="J3825" s="1" t="str">
        <f ca="1">IFERROR(__xludf.DUMMYFUNCTION("GOOGLETRANSLATE(Q3825,""en"",""pt"")"),"Pacote de polietileno")</f>
        <v>Pacote de polietileno</v>
      </c>
      <c r="K3825" s="3">
        <v>43674</v>
      </c>
      <c r="L3825" s="3">
        <v>43676</v>
      </c>
      <c r="M3825" s="1">
        <v>128</v>
      </c>
      <c r="N3825" s="1" t="s">
        <v>11628</v>
      </c>
      <c r="O3825" s="1" t="s">
        <v>17658</v>
      </c>
      <c r="P3825" s="1">
        <v>733</v>
      </c>
      <c r="Q3825" s="1" t="s">
        <v>17659</v>
      </c>
      <c r="R3825">
        <f t="shared" ca="1" si="59"/>
        <v>1</v>
      </c>
      <c r="S3825">
        <f t="shared" ca="1" si="59"/>
        <v>0</v>
      </c>
    </row>
    <row r="3826" spans="1:19" ht="13.2">
      <c r="A3826" s="1" t="s">
        <v>17660</v>
      </c>
      <c r="B3826" s="1">
        <v>100</v>
      </c>
      <c r="C3826" s="1" t="str">
        <f ca="1">IFERROR(__xludf.DUMMYFUNCTION("GOOGLETRANSLATE(D3826,""en"",""pt"")"),"Médio")</f>
        <v>Médio</v>
      </c>
      <c r="D3826" s="3">
        <v>43750</v>
      </c>
      <c r="E3826" s="1">
        <v>3</v>
      </c>
      <c r="F3826" s="2" t="str">
        <f ca="1">IFERROR(__xludf.DUMMYFUNCTION("GOOGLETRANSLATE(I3826,""en"",""pt"")"),"Queijo")</f>
        <v>Queijo</v>
      </c>
      <c r="G3826" s="1" t="s">
        <v>17661</v>
      </c>
      <c r="H3826" s="1" t="s">
        <v>10592</v>
      </c>
      <c r="I3826" s="1" t="str">
        <f ca="1">IFERROR(__xludf.DUMMYFUNCTION("GOOGLETRANSLATE(O3826,""en"",""pt"")"),"58")</f>
        <v>58</v>
      </c>
      <c r="J3826" s="1" t="str">
        <f ca="1">IFERROR(__xludf.DUMMYFUNCTION("GOOGLETRANSLATE(Q3826,""en"",""pt"")"),"Congeladas")</f>
        <v>Congeladas</v>
      </c>
      <c r="K3826" s="3">
        <v>43737</v>
      </c>
      <c r="L3826" s="3">
        <v>43795</v>
      </c>
      <c r="M3826" s="1">
        <v>695</v>
      </c>
      <c r="N3826" s="1" t="s">
        <v>4448</v>
      </c>
      <c r="O3826" s="1" t="s">
        <v>17662</v>
      </c>
      <c r="P3826" s="1">
        <v>239</v>
      </c>
      <c r="Q3826" s="1" t="s">
        <v>4262</v>
      </c>
      <c r="R3826">
        <f t="shared" ca="1" si="59"/>
        <v>0</v>
      </c>
      <c r="S3826">
        <f t="shared" ca="1" si="59"/>
        <v>1</v>
      </c>
    </row>
    <row r="3827" spans="1:19" ht="13.2">
      <c r="A3827" s="1" t="s">
        <v>17663</v>
      </c>
      <c r="B3827" s="1">
        <v>58</v>
      </c>
      <c r="C3827" s="1" t="str">
        <f ca="1">IFERROR(__xludf.DUMMYFUNCTION("GOOGLETRANSLATE(D3827,""en"",""pt"")"),"Grande")</f>
        <v>Grande</v>
      </c>
      <c r="D3827" s="3">
        <v>43847</v>
      </c>
      <c r="E3827" s="1">
        <v>1</v>
      </c>
      <c r="F3827" s="2" t="str">
        <f ca="1">IFERROR(__xludf.DUMMYFUNCTION("GOOGLETRANSLATE(I3827,""en"",""pt"")"),"Leite")</f>
        <v>Leite</v>
      </c>
      <c r="G3827" s="1" t="s">
        <v>17664</v>
      </c>
      <c r="H3827" s="4">
        <v>45428</v>
      </c>
      <c r="I3827" s="1" t="str">
        <f ca="1">IFERROR(__xludf.DUMMYFUNCTION("GOOGLETRANSLATE(O3827,""en"",""pt"")"),"24")</f>
        <v>24</v>
      </c>
      <c r="J3827" s="1" t="str">
        <f ca="1">IFERROR(__xludf.DUMMYFUNCTION("GOOGLETRANSLATE(Q3827,""en"",""pt"")"),"Pacote Tetra")</f>
        <v>Pacote Tetra</v>
      </c>
      <c r="K3827" s="3">
        <v>43836</v>
      </c>
      <c r="L3827" s="3">
        <v>43860</v>
      </c>
      <c r="M3827" s="1">
        <v>473</v>
      </c>
      <c r="N3827" s="1" t="s">
        <v>11460</v>
      </c>
      <c r="O3827" s="1" t="s">
        <v>17665</v>
      </c>
      <c r="P3827" s="1">
        <v>291</v>
      </c>
      <c r="Q3827" s="1" t="s">
        <v>17666</v>
      </c>
      <c r="R3827">
        <f t="shared" ca="1" si="59"/>
        <v>1</v>
      </c>
      <c r="S3827">
        <f t="shared" ca="1" si="59"/>
        <v>0</v>
      </c>
    </row>
    <row r="3828" spans="1:19" ht="13.2">
      <c r="A3828" s="1" t="s">
        <v>15621</v>
      </c>
      <c r="B3828" s="1">
        <v>76</v>
      </c>
      <c r="C3828" s="1" t="str">
        <f ca="1">IFERROR(__xludf.DUMMYFUNCTION("GOOGLETRANSLATE(D3828,""en"",""pt"")"),"Grande")</f>
        <v>Grande</v>
      </c>
      <c r="D3828" s="3">
        <v>44048</v>
      </c>
      <c r="E3828" s="1">
        <v>6</v>
      </c>
      <c r="F3828" s="2" t="str">
        <f ca="1">IFERROR(__xludf.DUMMYFUNCTION("GOOGLETRANSLATE(I3828,""en"",""pt"")"),"Coalhada")</f>
        <v>Coalhada</v>
      </c>
      <c r="G3828" s="1" t="s">
        <v>17667</v>
      </c>
      <c r="H3828" s="1" t="s">
        <v>1391</v>
      </c>
      <c r="I3828" s="1" t="str">
        <f ca="1">IFERROR(__xludf.DUMMYFUNCTION("GOOGLETRANSLATE(O3828,""en"",""pt"")"),"6")</f>
        <v>6</v>
      </c>
      <c r="J3828" s="1" t="str">
        <f ca="1">IFERROR(__xludf.DUMMYFUNCTION("GOOGLETRANSLATE(Q3828,""en"",""pt"")"),"Refrigerado")</f>
        <v>Refrigerado</v>
      </c>
      <c r="K3828" s="3">
        <v>43988</v>
      </c>
      <c r="L3828" s="3">
        <v>43994</v>
      </c>
      <c r="M3828" s="1">
        <v>693</v>
      </c>
      <c r="N3828" s="1" t="s">
        <v>3043</v>
      </c>
      <c r="O3828" s="1" t="s">
        <v>17668</v>
      </c>
      <c r="P3828" s="1">
        <v>10</v>
      </c>
      <c r="Q3828" s="1" t="s">
        <v>17669</v>
      </c>
      <c r="R3828">
        <f t="shared" ca="1" si="59"/>
        <v>1</v>
      </c>
      <c r="S3828">
        <f t="shared" ca="1" si="59"/>
        <v>0</v>
      </c>
    </row>
    <row r="3829" spans="1:19" ht="13.2">
      <c r="A3829" s="1" t="s">
        <v>3546</v>
      </c>
      <c r="B3829" s="1">
        <v>64</v>
      </c>
      <c r="C3829" s="1" t="str">
        <f ca="1">IFERROR(__xludf.DUMMYFUNCTION("GOOGLETRANSLATE(D3829,""en"",""pt"")"),"Grande")</f>
        <v>Grande</v>
      </c>
      <c r="D3829" s="3">
        <v>43813</v>
      </c>
      <c r="E3829" s="1">
        <v>10</v>
      </c>
      <c r="F3829" s="2" t="str">
        <f ca="1">IFERROR(__xludf.DUMMYFUNCTION("GOOGLETRANSLATE(I3829,""en"",""pt"")"),"ghee")</f>
        <v>ghee</v>
      </c>
      <c r="G3829" s="1" t="s">
        <v>17670</v>
      </c>
      <c r="H3829" s="1" t="s">
        <v>6697</v>
      </c>
      <c r="I3829" s="1" t="str">
        <f ca="1">IFERROR(__xludf.DUMMYFUNCTION("GOOGLETRANSLATE(O3829,""en"",""pt"")"),"71")</f>
        <v>71</v>
      </c>
      <c r="J3829" s="1" t="str">
        <f ca="1">IFERROR(__xludf.DUMMYFUNCTION("GOOGLETRANSLATE(Q3829,""en"",""pt"")"),"Ambiente")</f>
        <v>Ambiente</v>
      </c>
      <c r="K3829" s="3">
        <v>43786</v>
      </c>
      <c r="L3829" s="3">
        <v>43857</v>
      </c>
      <c r="M3829" s="1">
        <v>306</v>
      </c>
      <c r="N3829" s="1" t="s">
        <v>2937</v>
      </c>
      <c r="O3829" s="1" t="s">
        <v>17671</v>
      </c>
      <c r="P3829" s="1">
        <v>7</v>
      </c>
      <c r="Q3829" s="1" t="s">
        <v>17672</v>
      </c>
      <c r="R3829">
        <f t="shared" ca="1" si="59"/>
        <v>0</v>
      </c>
      <c r="S3829">
        <f t="shared" ca="1" si="59"/>
        <v>1</v>
      </c>
    </row>
    <row r="3830" spans="1:19" ht="13.2">
      <c r="A3830" s="1" t="s">
        <v>17673</v>
      </c>
      <c r="B3830" s="1">
        <v>23</v>
      </c>
      <c r="C3830" s="1" t="str">
        <f ca="1">IFERROR(__xludf.DUMMYFUNCTION("GOOGLETRANSLATE(D3830,""en"",""pt"")"),"Grande")</f>
        <v>Grande</v>
      </c>
      <c r="D3830" s="3">
        <v>44333</v>
      </c>
      <c r="E3830" s="1">
        <v>7</v>
      </c>
      <c r="F3830" s="2" t="str">
        <f ca="1">IFERROR(__xludf.DUMMYFUNCTION("GOOGLETRANSLATE(I3830,""en"",""pt"")"),"Lassi")</f>
        <v>Lassi</v>
      </c>
      <c r="G3830" s="1" t="s">
        <v>3361</v>
      </c>
      <c r="H3830" s="1" t="s">
        <v>3814</v>
      </c>
      <c r="I3830" s="1" t="str">
        <f ca="1">IFERROR(__xludf.DUMMYFUNCTION("GOOGLETRANSLATE(O3830,""en"",""pt"")"),"15")</f>
        <v>15</v>
      </c>
      <c r="J3830" s="1" t="str">
        <f ca="1">IFERROR(__xludf.DUMMYFUNCTION("GOOGLETRANSLATE(Q3830,""en"",""pt"")"),"Refrigerado")</f>
        <v>Refrigerado</v>
      </c>
      <c r="K3830" s="3">
        <v>44330</v>
      </c>
      <c r="L3830" s="3">
        <v>44345</v>
      </c>
      <c r="M3830" s="1">
        <v>53</v>
      </c>
      <c r="N3830" s="1" t="s">
        <v>17674</v>
      </c>
      <c r="O3830" s="5">
        <v>639723</v>
      </c>
      <c r="P3830" s="1">
        <v>33</v>
      </c>
      <c r="Q3830" s="1" t="s">
        <v>13158</v>
      </c>
      <c r="R3830">
        <f t="shared" ca="1" si="59"/>
        <v>0</v>
      </c>
      <c r="S3830">
        <f t="shared" ca="1" si="59"/>
        <v>0</v>
      </c>
    </row>
    <row r="3831" spans="1:19" ht="13.2">
      <c r="A3831" s="1" t="s">
        <v>17675</v>
      </c>
      <c r="B3831" s="1">
        <v>34</v>
      </c>
      <c r="C3831" s="1" t="str">
        <f ca="1">IFERROR(__xludf.DUMMYFUNCTION("GOOGLETRANSLATE(D3831,""en"",""pt"")"),"Grande")</f>
        <v>Grande</v>
      </c>
      <c r="D3831" s="3">
        <v>43597</v>
      </c>
      <c r="E3831" s="1">
        <v>2</v>
      </c>
      <c r="F3831" s="2" t="str">
        <f ca="1">IFERROR(__xludf.DUMMYFUNCTION("GOOGLETRANSLATE(I3831,""en"",""pt"")"),"Manteiga")</f>
        <v>Manteiga</v>
      </c>
      <c r="G3831" s="1" t="s">
        <v>17676</v>
      </c>
      <c r="H3831" s="1" t="s">
        <v>3068</v>
      </c>
      <c r="I3831" s="1" t="str">
        <f ca="1">IFERROR(__xludf.DUMMYFUNCTION("GOOGLETRANSLATE(O3831,""en"",""pt"")"),"36")</f>
        <v>36</v>
      </c>
      <c r="J3831" s="1" t="str">
        <f ca="1">IFERROR(__xludf.DUMMYFUNCTION("GOOGLETRANSLATE(Q3831,""en"",""pt"")"),"Congeladas")</f>
        <v>Congeladas</v>
      </c>
      <c r="K3831" s="3">
        <v>43567</v>
      </c>
      <c r="L3831" s="3">
        <v>43603</v>
      </c>
      <c r="M3831" s="1">
        <v>360</v>
      </c>
      <c r="N3831" s="1" t="s">
        <v>17677</v>
      </c>
      <c r="O3831" s="5">
        <v>1386129</v>
      </c>
      <c r="P3831" s="1">
        <v>314</v>
      </c>
      <c r="Q3831" s="1" t="s">
        <v>17678</v>
      </c>
      <c r="R3831">
        <f t="shared" ca="1" si="59"/>
        <v>1</v>
      </c>
      <c r="S3831">
        <f t="shared" ca="1" si="59"/>
        <v>0</v>
      </c>
    </row>
    <row r="3832" spans="1:19" ht="13.2">
      <c r="A3832" s="1" t="s">
        <v>17679</v>
      </c>
      <c r="B3832" s="1">
        <v>48</v>
      </c>
      <c r="C3832" s="1" t="str">
        <f ca="1">IFERROR(__xludf.DUMMYFUNCTION("GOOGLETRANSLATE(D3832,""en"",""pt"")"),"Médio")</f>
        <v>Médio</v>
      </c>
      <c r="D3832" s="3">
        <v>43650</v>
      </c>
      <c r="E3832" s="1">
        <v>2</v>
      </c>
      <c r="F3832" s="2" t="str">
        <f ca="1">IFERROR(__xludf.DUMMYFUNCTION("GOOGLETRANSLATE(I3832,""en"",""pt"")"),"Manteiga")</f>
        <v>Manteiga</v>
      </c>
      <c r="G3832" s="1" t="s">
        <v>17680</v>
      </c>
      <c r="H3832" s="1" t="s">
        <v>407</v>
      </c>
      <c r="I3832" s="1" t="str">
        <f ca="1">IFERROR(__xludf.DUMMYFUNCTION("GOOGLETRANSLATE(O3832,""en"",""pt"")"),"32")</f>
        <v>32</v>
      </c>
      <c r="J3832" s="1" t="str">
        <f ca="1">IFERROR(__xludf.DUMMYFUNCTION("GOOGLETRANSLATE(Q3832,""en"",""pt"")"),"Refrigerado")</f>
        <v>Refrigerado</v>
      </c>
      <c r="K3832" s="3">
        <v>43614</v>
      </c>
      <c r="L3832" s="3">
        <v>43646</v>
      </c>
      <c r="M3832" s="1">
        <v>71</v>
      </c>
      <c r="N3832" s="6">
        <v>45322</v>
      </c>
      <c r="O3832" s="1" t="s">
        <v>17681</v>
      </c>
      <c r="P3832" s="1">
        <v>74</v>
      </c>
      <c r="Q3832" s="1" t="s">
        <v>17260</v>
      </c>
      <c r="R3832">
        <f t="shared" ca="1" si="59"/>
        <v>1</v>
      </c>
      <c r="S3832">
        <f t="shared" ca="1" si="59"/>
        <v>0</v>
      </c>
    </row>
    <row r="3833" spans="1:19" ht="13.2">
      <c r="A3833" s="1" t="s">
        <v>17682</v>
      </c>
      <c r="B3833" s="1">
        <v>36</v>
      </c>
      <c r="C3833" s="1" t="str">
        <f ca="1">IFERROR(__xludf.DUMMYFUNCTION("GOOGLETRANSLATE(D3833,""en"",""pt"")"),"Médio")</f>
        <v>Médio</v>
      </c>
      <c r="D3833" s="3">
        <v>43893</v>
      </c>
      <c r="E3833" s="1">
        <v>8</v>
      </c>
      <c r="F3833" s="2" t="str">
        <f ca="1">IFERROR(__xludf.DUMMYFUNCTION("GOOGLETRANSLATE(I3833,""en"",""pt"")"),"Soro de leite coalhado")</f>
        <v>Soro de leite coalhado</v>
      </c>
      <c r="G3833" s="1" t="s">
        <v>17683</v>
      </c>
      <c r="H3833" s="1" t="s">
        <v>17684</v>
      </c>
      <c r="I3833" s="1" t="str">
        <f ca="1">IFERROR(__xludf.DUMMYFUNCTION("GOOGLETRANSLATE(O3833,""en"",""pt"")"),"11")</f>
        <v>11</v>
      </c>
      <c r="J3833" s="1" t="str">
        <f ca="1">IFERROR(__xludf.DUMMYFUNCTION("GOOGLETRANSLATE(Q3833,""en"",""pt"")"),"Refrigerado")</f>
        <v>Refrigerado</v>
      </c>
      <c r="K3833" s="3">
        <v>43873</v>
      </c>
      <c r="L3833" s="3">
        <v>43884</v>
      </c>
      <c r="M3833" s="1">
        <v>582</v>
      </c>
      <c r="N3833" s="1" t="s">
        <v>17685</v>
      </c>
      <c r="O3833" s="1" t="s">
        <v>17686</v>
      </c>
      <c r="P3833" s="1">
        <v>176</v>
      </c>
      <c r="Q3833" s="1" t="s">
        <v>17687</v>
      </c>
      <c r="R3833">
        <f t="shared" ca="1" si="59"/>
        <v>0</v>
      </c>
      <c r="S3833">
        <f t="shared" ca="1" si="59"/>
        <v>1</v>
      </c>
    </row>
    <row r="3834" spans="1:19" ht="13.2">
      <c r="A3834" s="1" t="s">
        <v>9036</v>
      </c>
      <c r="B3834" s="1">
        <v>46</v>
      </c>
      <c r="C3834" s="1" t="str">
        <f ca="1">IFERROR(__xludf.DUMMYFUNCTION("GOOGLETRANSLATE(D3834,""en"",""pt"")"),"Pequeno")</f>
        <v>Pequeno</v>
      </c>
      <c r="D3834" s="3">
        <v>44015</v>
      </c>
      <c r="E3834" s="1">
        <v>10</v>
      </c>
      <c r="F3834" s="2" t="str">
        <f ca="1">IFERROR(__xludf.DUMMYFUNCTION("GOOGLETRANSLATE(I3834,""en"",""pt"")"),"ghee")</f>
        <v>ghee</v>
      </c>
      <c r="G3834" s="1" t="s">
        <v>6259</v>
      </c>
      <c r="H3834" s="1" t="s">
        <v>2737</v>
      </c>
      <c r="I3834" s="1" t="str">
        <f ca="1">IFERROR(__xludf.DUMMYFUNCTION("GOOGLETRANSLATE(O3834,""en"",""pt"")"),"99")</f>
        <v>99</v>
      </c>
      <c r="J3834" s="1" t="str">
        <f ca="1">IFERROR(__xludf.DUMMYFUNCTION("GOOGLETRANSLATE(Q3834,""en"",""pt"")"),"Ambiente")</f>
        <v>Ambiente</v>
      </c>
      <c r="K3834" s="3">
        <v>43971</v>
      </c>
      <c r="L3834" s="3">
        <v>44070</v>
      </c>
      <c r="M3834" s="1">
        <v>13</v>
      </c>
      <c r="N3834" s="1" t="s">
        <v>15254</v>
      </c>
      <c r="O3834" s="1" t="s">
        <v>17688</v>
      </c>
      <c r="P3834" s="1">
        <v>80</v>
      </c>
      <c r="Q3834" s="1" t="s">
        <v>1064</v>
      </c>
      <c r="R3834">
        <f t="shared" ca="1" si="59"/>
        <v>0</v>
      </c>
      <c r="S3834">
        <f t="shared" ca="1" si="59"/>
        <v>1</v>
      </c>
    </row>
    <row r="3835" spans="1:19" ht="13.2">
      <c r="A3835" s="1" t="s">
        <v>17689</v>
      </c>
      <c r="B3835" s="1">
        <v>20</v>
      </c>
      <c r="C3835" s="1" t="str">
        <f ca="1">IFERROR(__xludf.DUMMYFUNCTION("GOOGLETRANSLATE(D3835,""en"",""pt"")"),"Pequeno")</f>
        <v>Pequeno</v>
      </c>
      <c r="D3835" s="3">
        <v>44390</v>
      </c>
      <c r="E3835" s="1">
        <v>3</v>
      </c>
      <c r="F3835" s="2" t="str">
        <f ca="1">IFERROR(__xludf.DUMMYFUNCTION("GOOGLETRANSLATE(I3835,""en"",""pt"")"),"Queijo")</f>
        <v>Queijo</v>
      </c>
      <c r="G3835" s="1" t="s">
        <v>17690</v>
      </c>
      <c r="H3835" s="1" t="s">
        <v>1640</v>
      </c>
      <c r="I3835" s="1" t="str">
        <f ca="1">IFERROR(__xludf.DUMMYFUNCTION("GOOGLETRANSLATE(O3835,""en"",""pt"")"),"61")</f>
        <v>61</v>
      </c>
      <c r="J3835" s="1" t="str">
        <f ca="1">IFERROR(__xludf.DUMMYFUNCTION("GOOGLETRANSLATE(Q3835,""en"",""pt"")"),"Refrigerado")</f>
        <v>Refrigerado</v>
      </c>
      <c r="K3835" s="3">
        <v>44330</v>
      </c>
      <c r="L3835" s="3">
        <v>44391</v>
      </c>
      <c r="M3835" s="1">
        <v>372</v>
      </c>
      <c r="N3835" s="1" t="s">
        <v>7449</v>
      </c>
      <c r="O3835" s="1" t="s">
        <v>17691</v>
      </c>
      <c r="P3835" s="1">
        <v>166</v>
      </c>
      <c r="Q3835" s="1" t="s">
        <v>17692</v>
      </c>
      <c r="R3835">
        <f t="shared" ca="1" si="59"/>
        <v>0</v>
      </c>
      <c r="S3835">
        <f t="shared" ca="1" si="59"/>
        <v>1</v>
      </c>
    </row>
    <row r="3836" spans="1:19" ht="13.2">
      <c r="A3836" s="1" t="s">
        <v>17693</v>
      </c>
      <c r="B3836" s="1">
        <v>77</v>
      </c>
      <c r="C3836" s="1" t="str">
        <f ca="1">IFERROR(__xludf.DUMMYFUNCTION("GOOGLETRANSLATE(D3836,""en"",""pt"")"),"Médio")</f>
        <v>Médio</v>
      </c>
      <c r="D3836" s="3">
        <v>43724</v>
      </c>
      <c r="E3836" s="1">
        <v>9</v>
      </c>
      <c r="F3836" s="2" t="str">
        <f ca="1">IFERROR(__xludf.DUMMYFUNCTION("GOOGLETRANSLATE(I3836,""en"",""pt"")"),"Painel")</f>
        <v>Painel</v>
      </c>
      <c r="G3836" s="1" t="s">
        <v>17694</v>
      </c>
      <c r="H3836" s="1" t="s">
        <v>11407</v>
      </c>
      <c r="I3836" s="1" t="str">
        <f ca="1">IFERROR(__xludf.DUMMYFUNCTION("GOOGLETRANSLATE(O3836,""en"",""pt"")"),"14")</f>
        <v>14</v>
      </c>
      <c r="J3836" s="1" t="str">
        <f ca="1">IFERROR(__xludf.DUMMYFUNCTION("GOOGLETRANSLATE(Q3836,""en"",""pt"")"),"Refrigerado")</f>
        <v>Refrigerado</v>
      </c>
      <c r="K3836" s="3">
        <v>43678</v>
      </c>
      <c r="L3836" s="3">
        <v>43692</v>
      </c>
      <c r="M3836" s="1">
        <v>32</v>
      </c>
      <c r="N3836" s="1" t="s">
        <v>10167</v>
      </c>
      <c r="O3836" s="1" t="s">
        <v>17695</v>
      </c>
      <c r="P3836" s="1">
        <v>233</v>
      </c>
      <c r="Q3836" s="1" t="s">
        <v>17696</v>
      </c>
      <c r="R3836">
        <f t="shared" ca="1" si="59"/>
        <v>1</v>
      </c>
      <c r="S3836">
        <f t="shared" ca="1" si="59"/>
        <v>0</v>
      </c>
    </row>
    <row r="3837" spans="1:19" ht="13.2">
      <c r="A3837" s="1" t="s">
        <v>17697</v>
      </c>
      <c r="B3837" s="1">
        <v>92</v>
      </c>
      <c r="C3837" s="1" t="str">
        <f ca="1">IFERROR(__xludf.DUMMYFUNCTION("GOOGLETRANSLATE(D3837,""en"",""pt"")"),"Grande")</f>
        <v>Grande</v>
      </c>
      <c r="D3837" s="3">
        <v>44395</v>
      </c>
      <c r="E3837" s="1">
        <v>1</v>
      </c>
      <c r="F3837" s="2" t="str">
        <f ca="1">IFERROR(__xludf.DUMMYFUNCTION("GOOGLETRANSLATE(I3837,""en"",""pt"")"),"Leite")</f>
        <v>Leite</v>
      </c>
      <c r="G3837" s="1" t="s">
        <v>17698</v>
      </c>
      <c r="H3837" s="1" t="s">
        <v>4568</v>
      </c>
      <c r="I3837" s="1" t="str">
        <f ca="1">IFERROR(__xludf.DUMMYFUNCTION("GOOGLETRANSLATE(O3837,""en"",""pt"")"),"2")</f>
        <v>2</v>
      </c>
      <c r="J3837" s="1" t="str">
        <f ca="1">IFERROR(__xludf.DUMMYFUNCTION("GOOGLETRANSLATE(Q3837,""en"",""pt"")"),"Pacote de polietileno")</f>
        <v>Pacote de polietileno</v>
      </c>
      <c r="K3837" s="3">
        <v>44370</v>
      </c>
      <c r="L3837" s="3">
        <v>44372</v>
      </c>
      <c r="M3837" s="1">
        <v>80</v>
      </c>
      <c r="N3837" s="1" t="s">
        <v>17699</v>
      </c>
      <c r="O3837" s="5">
        <v>34425</v>
      </c>
      <c r="P3837" s="1">
        <v>47</v>
      </c>
      <c r="Q3837" s="1" t="s">
        <v>13815</v>
      </c>
      <c r="R3837">
        <f t="shared" ca="1" si="59"/>
        <v>0</v>
      </c>
      <c r="S3837">
        <f t="shared" ca="1" si="59"/>
        <v>0</v>
      </c>
    </row>
    <row r="3838" spans="1:19" ht="13.2">
      <c r="A3838" s="1" t="s">
        <v>17700</v>
      </c>
      <c r="B3838" s="1">
        <v>63</v>
      </c>
      <c r="C3838" s="1" t="str">
        <f ca="1">IFERROR(__xludf.DUMMYFUNCTION("GOOGLETRANSLATE(D3838,""en"",""pt"")"),"Grande")</f>
        <v>Grande</v>
      </c>
      <c r="D3838" s="3">
        <v>43664</v>
      </c>
      <c r="E3838" s="1">
        <v>7</v>
      </c>
      <c r="F3838" s="2" t="str">
        <f ca="1">IFERROR(__xludf.DUMMYFUNCTION("GOOGLETRANSLATE(I3838,""en"",""pt"")"),"Lassi")</f>
        <v>Lassi</v>
      </c>
      <c r="G3838" s="1" t="s">
        <v>17701</v>
      </c>
      <c r="H3838" s="1" t="s">
        <v>5276</v>
      </c>
      <c r="I3838" s="1" t="str">
        <f ca="1">IFERROR(__xludf.DUMMYFUNCTION("GOOGLETRANSLATE(O3838,""en"",""pt"")"),"14")</f>
        <v>14</v>
      </c>
      <c r="J3838" s="1" t="str">
        <f ca="1">IFERROR(__xludf.DUMMYFUNCTION("GOOGLETRANSLATE(Q3838,""en"",""pt"")"),"Refrigerado")</f>
        <v>Refrigerado</v>
      </c>
      <c r="K3838" s="3">
        <v>43631</v>
      </c>
      <c r="L3838" s="3">
        <v>43645</v>
      </c>
      <c r="M3838" s="1">
        <v>163</v>
      </c>
      <c r="N3838" s="1" t="s">
        <v>9483</v>
      </c>
      <c r="O3838" s="1" t="s">
        <v>17702</v>
      </c>
      <c r="P3838" s="1">
        <v>63</v>
      </c>
      <c r="Q3838" s="1" t="s">
        <v>14046</v>
      </c>
      <c r="R3838">
        <f t="shared" ca="1" si="59"/>
        <v>1</v>
      </c>
      <c r="S3838">
        <f t="shared" ca="1" si="59"/>
        <v>1</v>
      </c>
    </row>
    <row r="3839" spans="1:19" ht="13.2">
      <c r="A3839" s="1" t="s">
        <v>17703</v>
      </c>
      <c r="B3839" s="1">
        <v>59</v>
      </c>
      <c r="C3839" s="1" t="str">
        <f ca="1">IFERROR(__xludf.DUMMYFUNCTION("GOOGLETRANSLATE(D3839,""en"",""pt"")"),"Grande")</f>
        <v>Grande</v>
      </c>
      <c r="D3839" s="3">
        <v>43594</v>
      </c>
      <c r="E3839" s="1">
        <v>6</v>
      </c>
      <c r="F3839" s="2" t="str">
        <f ca="1">IFERROR(__xludf.DUMMYFUNCTION("GOOGLETRANSLATE(I3839,""en"",""pt"")"),"Coalhada")</f>
        <v>Coalhada</v>
      </c>
      <c r="G3839" s="1" t="s">
        <v>17704</v>
      </c>
      <c r="H3839" s="1" t="s">
        <v>4400</v>
      </c>
      <c r="I3839" s="1" t="str">
        <f ca="1">IFERROR(__xludf.DUMMYFUNCTION("GOOGLETRANSLATE(O3839,""en"",""pt"")"),"7")</f>
        <v>7</v>
      </c>
      <c r="J3839" s="1" t="str">
        <f ca="1">IFERROR(__xludf.DUMMYFUNCTION("GOOGLETRANSLATE(Q3839,""en"",""pt"")"),"Refrigerado")</f>
        <v>Refrigerado</v>
      </c>
      <c r="K3839" s="3">
        <v>43582</v>
      </c>
      <c r="L3839" s="3">
        <v>43589</v>
      </c>
      <c r="M3839" s="1">
        <v>81</v>
      </c>
      <c r="N3839" s="1" t="s">
        <v>4878</v>
      </c>
      <c r="O3839" s="1" t="s">
        <v>17705</v>
      </c>
      <c r="P3839" s="1">
        <v>147</v>
      </c>
      <c r="Q3839" s="1" t="s">
        <v>2325</v>
      </c>
      <c r="R3839">
        <f t="shared" ca="1" si="59"/>
        <v>1</v>
      </c>
      <c r="S3839">
        <f t="shared" ca="1" si="59"/>
        <v>0</v>
      </c>
    </row>
    <row r="3840" spans="1:19" ht="13.2">
      <c r="A3840" s="1" t="s">
        <v>17706</v>
      </c>
      <c r="B3840" s="1">
        <v>39</v>
      </c>
      <c r="C3840" s="1" t="str">
        <f ca="1">IFERROR(__xludf.DUMMYFUNCTION("GOOGLETRANSLATE(D3840,""en"",""pt"")"),"Grande")</f>
        <v>Grande</v>
      </c>
      <c r="D3840" s="3">
        <v>43907</v>
      </c>
      <c r="E3840" s="1">
        <v>10</v>
      </c>
      <c r="F3840" s="2" t="str">
        <f ca="1">IFERROR(__xludf.DUMMYFUNCTION("GOOGLETRANSLATE(I3840,""en"",""pt"")"),"ghee")</f>
        <v>ghee</v>
      </c>
      <c r="G3840" s="1" t="s">
        <v>17707</v>
      </c>
      <c r="H3840" s="1" t="s">
        <v>17708</v>
      </c>
      <c r="I3840" s="1" t="str">
        <f ca="1">IFERROR(__xludf.DUMMYFUNCTION("GOOGLETRANSLATE(O3840,""en"",""pt"")"),"110")</f>
        <v>110</v>
      </c>
      <c r="J3840" s="1" t="str">
        <f ca="1">IFERROR(__xludf.DUMMYFUNCTION("GOOGLETRANSLATE(Q3840,""en"",""pt"")"),"Ambiente")</f>
        <v>Ambiente</v>
      </c>
      <c r="K3840" s="3">
        <v>43905</v>
      </c>
      <c r="L3840" s="3">
        <v>44015</v>
      </c>
      <c r="M3840" s="1">
        <v>320</v>
      </c>
      <c r="N3840" s="1" t="s">
        <v>772</v>
      </c>
      <c r="O3840" s="1" t="s">
        <v>17709</v>
      </c>
      <c r="P3840" s="1">
        <v>430</v>
      </c>
      <c r="Q3840" s="1" t="s">
        <v>17711</v>
      </c>
      <c r="R3840">
        <f t="shared" ca="1" si="59"/>
        <v>1</v>
      </c>
      <c r="S3840">
        <f t="shared" ca="1" si="59"/>
        <v>0</v>
      </c>
    </row>
    <row r="3841" spans="1:19" ht="13.2">
      <c r="A3841" s="1" t="s">
        <v>17712</v>
      </c>
      <c r="B3841" s="1">
        <v>32</v>
      </c>
      <c r="C3841" s="1" t="str">
        <f ca="1">IFERROR(__xludf.DUMMYFUNCTION("GOOGLETRANSLATE(D3841,""en"",""pt"")"),"Pequeno")</f>
        <v>Pequeno</v>
      </c>
      <c r="D3841" s="3">
        <v>44120</v>
      </c>
      <c r="E3841" s="1">
        <v>6</v>
      </c>
      <c r="F3841" s="2" t="str">
        <f ca="1">IFERROR(__xludf.DUMMYFUNCTION("GOOGLETRANSLATE(I3841,""en"",""pt"")"),"Coalhada")</f>
        <v>Coalhada</v>
      </c>
      <c r="G3841" s="1" t="s">
        <v>17713</v>
      </c>
      <c r="H3841" s="1" t="s">
        <v>7533</v>
      </c>
      <c r="I3841" s="1" t="str">
        <f ca="1">IFERROR(__xludf.DUMMYFUNCTION("GOOGLETRANSLATE(O3841,""en"",""pt"")"),"6")</f>
        <v>6</v>
      </c>
      <c r="J3841" s="1" t="str">
        <f ca="1">IFERROR(__xludf.DUMMYFUNCTION("GOOGLETRANSLATE(Q3841,""en"",""pt"")"),"Refrigerado")</f>
        <v>Refrigerado</v>
      </c>
      <c r="K3841" s="3">
        <v>44079</v>
      </c>
      <c r="L3841" s="3">
        <v>44085</v>
      </c>
      <c r="M3841" s="1">
        <v>276</v>
      </c>
      <c r="N3841" s="1" t="s">
        <v>6729</v>
      </c>
      <c r="O3841" s="1" t="s">
        <v>17714</v>
      </c>
      <c r="P3841" s="1">
        <v>173</v>
      </c>
      <c r="Q3841" s="1" t="s">
        <v>17715</v>
      </c>
      <c r="R3841">
        <f t="shared" ca="1" si="59"/>
        <v>1</v>
      </c>
      <c r="S3841">
        <f t="shared" ca="1" si="59"/>
        <v>1</v>
      </c>
    </row>
    <row r="3842" spans="1:19" ht="13.2">
      <c r="A3842" s="1" t="s">
        <v>17716</v>
      </c>
      <c r="B3842" s="1">
        <v>95</v>
      </c>
      <c r="C3842" s="1" t="str">
        <f ca="1">IFERROR(__xludf.DUMMYFUNCTION("GOOGLETRANSLATE(D3842,""en"",""pt"")"),"Grande")</f>
        <v>Grande</v>
      </c>
      <c r="D3842" s="3">
        <v>44729</v>
      </c>
      <c r="E3842" s="1">
        <v>8</v>
      </c>
      <c r="F3842" s="2" t="str">
        <f ca="1">IFERROR(__xludf.DUMMYFUNCTION("GOOGLETRANSLATE(I3842,""en"",""pt"")"),"Soro de leite coalhado")</f>
        <v>Soro de leite coalhado</v>
      </c>
      <c r="G3842" s="1" t="s">
        <v>1171</v>
      </c>
      <c r="H3842" s="1" t="s">
        <v>17717</v>
      </c>
      <c r="I3842" s="1" t="str">
        <f ca="1">IFERROR(__xludf.DUMMYFUNCTION("GOOGLETRANSLATE(O3842,""en"",""pt"")"),"7")</f>
        <v>7</v>
      </c>
      <c r="J3842" s="1" t="str">
        <f ca="1">IFERROR(__xludf.DUMMYFUNCTION("GOOGLETRANSLATE(Q3842,""en"",""pt"")"),"Refrigerado")</f>
        <v>Refrigerado</v>
      </c>
      <c r="K3842" s="3">
        <v>44676</v>
      </c>
      <c r="L3842" s="3">
        <v>44683</v>
      </c>
      <c r="M3842" s="1">
        <v>56</v>
      </c>
      <c r="N3842" s="1" t="s">
        <v>12040</v>
      </c>
      <c r="O3842" s="5">
        <v>752067</v>
      </c>
      <c r="P3842" s="1">
        <v>14</v>
      </c>
      <c r="Q3842" s="1" t="s">
        <v>17718</v>
      </c>
      <c r="R3842">
        <f t="shared" ca="1" si="59"/>
        <v>1</v>
      </c>
      <c r="S3842">
        <f t="shared" ca="1" si="59"/>
        <v>1</v>
      </c>
    </row>
    <row r="3843" spans="1:19" ht="13.2">
      <c r="A3843" s="1" t="s">
        <v>17719</v>
      </c>
      <c r="B3843" s="1">
        <v>52</v>
      </c>
      <c r="C3843" s="1" t="str">
        <f ca="1">IFERROR(__xludf.DUMMYFUNCTION("GOOGLETRANSLATE(D3843,""en"",""pt"")"),"Pequeno")</f>
        <v>Pequeno</v>
      </c>
      <c r="D3843" s="3">
        <v>44836</v>
      </c>
      <c r="E3843" s="1">
        <v>7</v>
      </c>
      <c r="F3843" s="2" t="str">
        <f ca="1">IFERROR(__xludf.DUMMYFUNCTION("GOOGLETRANSLATE(I3843,""en"",""pt"")"),"Lassi")</f>
        <v>Lassi</v>
      </c>
      <c r="G3843" s="1" t="s">
        <v>6727</v>
      </c>
      <c r="H3843" s="1" t="s">
        <v>1258</v>
      </c>
      <c r="I3843" s="1" t="str">
        <f ca="1">IFERROR(__xludf.DUMMYFUNCTION("GOOGLETRANSLATE(O3843,""en"",""pt"")"),"13")</f>
        <v>13</v>
      </c>
      <c r="J3843" s="1" t="str">
        <f ca="1">IFERROR(__xludf.DUMMYFUNCTION("GOOGLETRANSLATE(Q3843,""en"",""pt"")"),"Refrigerado")</f>
        <v>Refrigerado</v>
      </c>
      <c r="K3843" s="3">
        <v>44827</v>
      </c>
      <c r="L3843" s="3">
        <v>44840</v>
      </c>
      <c r="M3843" s="1">
        <v>126</v>
      </c>
      <c r="N3843" s="1" t="s">
        <v>17720</v>
      </c>
      <c r="O3843" s="1" t="s">
        <v>17721</v>
      </c>
      <c r="P3843" s="1">
        <v>12</v>
      </c>
      <c r="Q3843" s="1" t="s">
        <v>17722</v>
      </c>
      <c r="R3843">
        <f t="shared" ref="R3843:S3906" ca="1" si="60">RANDBETWEEN(0,1)</f>
        <v>0</v>
      </c>
      <c r="S3843">
        <f t="shared" ca="1" si="60"/>
        <v>0</v>
      </c>
    </row>
    <row r="3844" spans="1:19" ht="13.2">
      <c r="A3844" s="1" t="s">
        <v>17723</v>
      </c>
      <c r="B3844" s="1">
        <v>98</v>
      </c>
      <c r="C3844" s="1" t="str">
        <f ca="1">IFERROR(__xludf.DUMMYFUNCTION("GOOGLETRANSLATE(D3844,""en"",""pt"")"),"Pequeno")</f>
        <v>Pequeno</v>
      </c>
      <c r="D3844" s="3">
        <v>44611</v>
      </c>
      <c r="E3844" s="1">
        <v>3</v>
      </c>
      <c r="F3844" s="2" t="str">
        <f ca="1">IFERROR(__xludf.DUMMYFUNCTION("GOOGLETRANSLATE(I3844,""en"",""pt"")"),"Queijo")</f>
        <v>Queijo</v>
      </c>
      <c r="G3844" s="1" t="s">
        <v>4476</v>
      </c>
      <c r="H3844" s="1" t="s">
        <v>5324</v>
      </c>
      <c r="I3844" s="1" t="str">
        <f ca="1">IFERROR(__xludf.DUMMYFUNCTION("GOOGLETRANSLATE(O3844,""en"",""pt"")"),"46")</f>
        <v>46</v>
      </c>
      <c r="J3844" s="1" t="str">
        <f ca="1">IFERROR(__xludf.DUMMYFUNCTION("GOOGLETRANSLATE(Q3844,""en"",""pt"")"),"Congeladas")</f>
        <v>Congeladas</v>
      </c>
      <c r="K3844" s="3">
        <v>44605</v>
      </c>
      <c r="L3844" s="3">
        <v>44651</v>
      </c>
      <c r="M3844" s="1">
        <v>55</v>
      </c>
      <c r="N3844" s="1" t="s">
        <v>94</v>
      </c>
      <c r="O3844" s="5">
        <v>1087024</v>
      </c>
      <c r="P3844" s="1">
        <v>37</v>
      </c>
      <c r="Q3844" s="1" t="s">
        <v>17724</v>
      </c>
      <c r="R3844">
        <f t="shared" ca="1" si="60"/>
        <v>0</v>
      </c>
      <c r="S3844">
        <f t="shared" ca="1" si="60"/>
        <v>0</v>
      </c>
    </row>
    <row r="3845" spans="1:19" ht="13.2">
      <c r="A3845" s="1" t="s">
        <v>17725</v>
      </c>
      <c r="B3845" s="1">
        <v>39</v>
      </c>
      <c r="C3845" s="1" t="str">
        <f ca="1">IFERROR(__xludf.DUMMYFUNCTION("GOOGLETRANSLATE(D3845,""en"",""pt"")"),"Médio")</f>
        <v>Médio</v>
      </c>
      <c r="D3845" s="3">
        <v>44847</v>
      </c>
      <c r="E3845" s="1">
        <v>7</v>
      </c>
      <c r="F3845" s="2" t="str">
        <f ca="1">IFERROR(__xludf.DUMMYFUNCTION("GOOGLETRANSLATE(I3845,""en"",""pt"")"),"Lassi")</f>
        <v>Lassi</v>
      </c>
      <c r="G3845" s="1" t="s">
        <v>17726</v>
      </c>
      <c r="H3845" s="1" t="s">
        <v>7202</v>
      </c>
      <c r="I3845" s="1" t="str">
        <f ca="1">IFERROR(__xludf.DUMMYFUNCTION("GOOGLETRANSLATE(O3845,""en"",""pt"")"),"18")</f>
        <v>18</v>
      </c>
      <c r="J3845" s="1" t="str">
        <f ca="1">IFERROR(__xludf.DUMMYFUNCTION("GOOGLETRANSLATE(Q3845,""en"",""pt"")"),"Refrigerado")</f>
        <v>Refrigerado</v>
      </c>
      <c r="K3845" s="3">
        <v>44835</v>
      </c>
      <c r="L3845" s="3">
        <v>44853</v>
      </c>
      <c r="M3845" s="1">
        <v>621</v>
      </c>
      <c r="N3845" s="1" t="s">
        <v>2922</v>
      </c>
      <c r="O3845" s="1" t="s">
        <v>17727</v>
      </c>
      <c r="P3845" s="1">
        <v>294</v>
      </c>
      <c r="Q3845" s="1" t="s">
        <v>17728</v>
      </c>
      <c r="R3845">
        <f t="shared" ca="1" si="60"/>
        <v>1</v>
      </c>
      <c r="S3845">
        <f t="shared" ca="1" si="60"/>
        <v>0</v>
      </c>
    </row>
    <row r="3846" spans="1:19" ht="13.2">
      <c r="A3846" s="1" t="s">
        <v>17729</v>
      </c>
      <c r="B3846" s="1">
        <v>74</v>
      </c>
      <c r="C3846" s="1" t="str">
        <f ca="1">IFERROR(__xludf.DUMMYFUNCTION("GOOGLETRANSLATE(D3846,""en"",""pt"")"),"Médio")</f>
        <v>Médio</v>
      </c>
      <c r="D3846" s="3">
        <v>43575</v>
      </c>
      <c r="E3846" s="1">
        <v>6</v>
      </c>
      <c r="F3846" s="2" t="str">
        <f ca="1">IFERROR(__xludf.DUMMYFUNCTION("GOOGLETRANSLATE(I3846,""en"",""pt"")"),"Coalhada")</f>
        <v>Coalhada</v>
      </c>
      <c r="G3846" s="1" t="s">
        <v>4203</v>
      </c>
      <c r="H3846" s="1" t="s">
        <v>5729</v>
      </c>
      <c r="I3846" s="1" t="str">
        <f ca="1">IFERROR(__xludf.DUMMYFUNCTION("GOOGLETRANSLATE(O3846,""en"",""pt"")"),"7")</f>
        <v>7</v>
      </c>
      <c r="J3846" s="1" t="str">
        <f ca="1">IFERROR(__xludf.DUMMYFUNCTION("GOOGLETRANSLATE(Q3846,""en"",""pt"")"),"Refrigerado")</f>
        <v>Refrigerado</v>
      </c>
      <c r="K3846" s="3">
        <v>43523</v>
      </c>
      <c r="L3846" s="3">
        <v>43530</v>
      </c>
      <c r="M3846" s="1">
        <v>1</v>
      </c>
      <c r="N3846" s="1" t="s">
        <v>17730</v>
      </c>
      <c r="O3846" s="1" t="s">
        <v>17730</v>
      </c>
      <c r="P3846" s="1">
        <v>7</v>
      </c>
      <c r="Q3846" s="1" t="s">
        <v>11055</v>
      </c>
      <c r="R3846">
        <f t="shared" ca="1" si="60"/>
        <v>1</v>
      </c>
      <c r="S3846">
        <f t="shared" ca="1" si="60"/>
        <v>1</v>
      </c>
    </row>
    <row r="3847" spans="1:19" ht="13.2">
      <c r="A3847" s="1" t="s">
        <v>17731</v>
      </c>
      <c r="B3847" s="1">
        <v>17</v>
      </c>
      <c r="C3847" s="1" t="str">
        <f ca="1">IFERROR(__xludf.DUMMYFUNCTION("GOOGLETRANSLATE(D3847,""en"",""pt"")"),"Médio")</f>
        <v>Médio</v>
      </c>
      <c r="D3847" s="3">
        <v>44816</v>
      </c>
      <c r="E3847" s="1">
        <v>4</v>
      </c>
      <c r="F3847" s="2" t="str">
        <f ca="1">IFERROR(__xludf.DUMMYFUNCTION("GOOGLETRANSLATE(I3847,""en"",""pt"")"),"Iogurte")</f>
        <v>Iogurte</v>
      </c>
      <c r="G3847" s="1" t="s">
        <v>17732</v>
      </c>
      <c r="H3847" s="1" t="s">
        <v>17733</v>
      </c>
      <c r="I3847" s="1" t="str">
        <f ca="1">IFERROR(__xludf.DUMMYFUNCTION("GOOGLETRANSLATE(O3847,""en"",""pt"")"),"28")</f>
        <v>28</v>
      </c>
      <c r="J3847" s="1" t="str">
        <f ca="1">IFERROR(__xludf.DUMMYFUNCTION("GOOGLETRANSLATE(Q3847,""en"",""pt"")"),"Congeladas")</f>
        <v>Congeladas</v>
      </c>
      <c r="K3847" s="3">
        <v>44778</v>
      </c>
      <c r="L3847" s="3">
        <v>44806</v>
      </c>
      <c r="M3847" s="1">
        <v>39</v>
      </c>
      <c r="N3847" s="1" t="s">
        <v>4512</v>
      </c>
      <c r="O3847" s="1" t="s">
        <v>17734</v>
      </c>
      <c r="P3847" s="1">
        <v>2</v>
      </c>
      <c r="Q3847" s="1" t="s">
        <v>17735</v>
      </c>
      <c r="R3847">
        <f t="shared" ca="1" si="60"/>
        <v>1</v>
      </c>
      <c r="S3847">
        <f t="shared" ca="1" si="60"/>
        <v>1</v>
      </c>
    </row>
    <row r="3848" spans="1:19" ht="13.2">
      <c r="A3848" s="1" t="s">
        <v>17736</v>
      </c>
      <c r="B3848" s="1">
        <v>74</v>
      </c>
      <c r="C3848" s="1" t="str">
        <f ca="1">IFERROR(__xludf.DUMMYFUNCTION("GOOGLETRANSLATE(D3848,""en"",""pt"")"),"Pequeno")</f>
        <v>Pequeno</v>
      </c>
      <c r="D3848" s="3">
        <v>43498</v>
      </c>
      <c r="E3848" s="1">
        <v>3</v>
      </c>
      <c r="F3848" s="2" t="str">
        <f ca="1">IFERROR(__xludf.DUMMYFUNCTION("GOOGLETRANSLATE(I3848,""en"",""pt"")"),"Queijo")</f>
        <v>Queijo</v>
      </c>
      <c r="G3848" s="1" t="s">
        <v>17737</v>
      </c>
      <c r="H3848" s="1" t="s">
        <v>17738</v>
      </c>
      <c r="I3848" s="1" t="str">
        <f ca="1">IFERROR(__xludf.DUMMYFUNCTION("GOOGLETRANSLATE(O3848,""en"",""pt"")"),"58")</f>
        <v>58</v>
      </c>
      <c r="J3848" s="1" t="str">
        <f ca="1">IFERROR(__xludf.DUMMYFUNCTION("GOOGLETRANSLATE(Q3848,""en"",""pt"")"),"Refrigerado")</f>
        <v>Refrigerado</v>
      </c>
      <c r="K3848" s="3">
        <v>43473</v>
      </c>
      <c r="L3848" s="3">
        <v>43531</v>
      </c>
      <c r="M3848" s="1">
        <v>360</v>
      </c>
      <c r="N3848" s="1" t="s">
        <v>17739</v>
      </c>
      <c r="O3848" s="1" t="s">
        <v>17740</v>
      </c>
      <c r="P3848" s="1">
        <v>262</v>
      </c>
      <c r="Q3848" s="1" t="s">
        <v>17741</v>
      </c>
      <c r="R3848">
        <f t="shared" ca="1" si="60"/>
        <v>1</v>
      </c>
      <c r="S3848">
        <f t="shared" ca="1" si="60"/>
        <v>1</v>
      </c>
    </row>
    <row r="3849" spans="1:19" ht="13.2">
      <c r="A3849" s="1" t="s">
        <v>17742</v>
      </c>
      <c r="B3849" s="1">
        <v>96</v>
      </c>
      <c r="C3849" s="1" t="str">
        <f ca="1">IFERROR(__xludf.DUMMYFUNCTION("GOOGLETRANSLATE(D3849,""en"",""pt"")"),"Grande")</f>
        <v>Grande</v>
      </c>
      <c r="D3849" s="3">
        <v>43900</v>
      </c>
      <c r="E3849" s="1">
        <v>5</v>
      </c>
      <c r="F3849" s="2" t="str">
        <f ca="1">IFERROR(__xludf.DUMMYFUNCTION("GOOGLETRANSLATE(I3849,""en"",""pt"")"),"Sorvete")</f>
        <v>Sorvete</v>
      </c>
      <c r="G3849" s="1" t="s">
        <v>17743</v>
      </c>
      <c r="H3849" s="1" t="s">
        <v>9222</v>
      </c>
      <c r="I3849" s="1" t="str">
        <f ca="1">IFERROR(__xludf.DUMMYFUNCTION("GOOGLETRANSLATE(O3849,""en"",""pt"")"),"27")</f>
        <v>27</v>
      </c>
      <c r="J3849" s="1" t="str">
        <f ca="1">IFERROR(__xludf.DUMMYFUNCTION("GOOGLETRANSLATE(Q3849,""en"",""pt"")"),"Congeladas")</f>
        <v>Congeladas</v>
      </c>
      <c r="K3849" s="3">
        <v>43854</v>
      </c>
      <c r="L3849" s="3">
        <v>43881</v>
      </c>
      <c r="M3849" s="1">
        <v>13</v>
      </c>
      <c r="N3849" s="1" t="s">
        <v>14619</v>
      </c>
      <c r="O3849" s="1" t="s">
        <v>17744</v>
      </c>
      <c r="P3849" s="1">
        <v>2</v>
      </c>
      <c r="Q3849" s="1" t="s">
        <v>17745</v>
      </c>
      <c r="R3849">
        <f t="shared" ca="1" si="60"/>
        <v>0</v>
      </c>
      <c r="S3849">
        <f t="shared" ca="1" si="60"/>
        <v>0</v>
      </c>
    </row>
    <row r="3850" spans="1:19" ht="13.2">
      <c r="A3850" s="1" t="s">
        <v>17746</v>
      </c>
      <c r="B3850" s="1">
        <v>91</v>
      </c>
      <c r="C3850" s="1" t="str">
        <f ca="1">IFERROR(__xludf.DUMMYFUNCTION("GOOGLETRANSLATE(D3850,""en"",""pt"")"),"Médio")</f>
        <v>Médio</v>
      </c>
      <c r="D3850" s="3">
        <v>43723</v>
      </c>
      <c r="E3850" s="1">
        <v>2</v>
      </c>
      <c r="F3850" s="2" t="str">
        <f ca="1">IFERROR(__xludf.DUMMYFUNCTION("GOOGLETRANSLATE(I3850,""en"",""pt"")"),"Manteiga")</f>
        <v>Manteiga</v>
      </c>
      <c r="G3850" s="1" t="s">
        <v>17747</v>
      </c>
      <c r="H3850" s="1" t="s">
        <v>17748</v>
      </c>
      <c r="I3850" s="1" t="str">
        <f ca="1">IFERROR(__xludf.DUMMYFUNCTION("GOOGLETRANSLATE(O3850,""en"",""pt"")"),"36")</f>
        <v>36</v>
      </c>
      <c r="J3850" s="1" t="str">
        <f ca="1">IFERROR(__xludf.DUMMYFUNCTION("GOOGLETRANSLATE(Q3850,""en"",""pt"")"),"Congeladas")</f>
        <v>Congeladas</v>
      </c>
      <c r="K3850" s="3">
        <v>43713</v>
      </c>
      <c r="L3850" s="3">
        <v>43749</v>
      </c>
      <c r="M3850" s="1">
        <v>125</v>
      </c>
      <c r="N3850" s="1" t="s">
        <v>15365</v>
      </c>
      <c r="O3850" s="1" t="s">
        <v>17749</v>
      </c>
      <c r="P3850" s="1">
        <v>756</v>
      </c>
      <c r="Q3850" s="1" t="s">
        <v>13492</v>
      </c>
      <c r="R3850">
        <f t="shared" ca="1" si="60"/>
        <v>0</v>
      </c>
      <c r="S3850">
        <f t="shared" ca="1" si="60"/>
        <v>0</v>
      </c>
    </row>
    <row r="3851" spans="1:19" ht="13.2">
      <c r="A3851" s="1" t="s">
        <v>17750</v>
      </c>
      <c r="B3851" s="1">
        <v>45</v>
      </c>
      <c r="C3851" s="1" t="str">
        <f ca="1">IFERROR(__xludf.DUMMYFUNCTION("GOOGLETRANSLATE(D3851,""en"",""pt"")"),"Médio")</f>
        <v>Médio</v>
      </c>
      <c r="D3851" s="3">
        <v>44313</v>
      </c>
      <c r="E3851" s="1">
        <v>1</v>
      </c>
      <c r="F3851" s="2" t="str">
        <f ca="1">IFERROR(__xludf.DUMMYFUNCTION("GOOGLETRANSLATE(I3851,""en"",""pt"")"),"Leite")</f>
        <v>Leite</v>
      </c>
      <c r="G3851" s="1" t="s">
        <v>17751</v>
      </c>
      <c r="H3851" s="1" t="s">
        <v>10022</v>
      </c>
      <c r="I3851" s="1" t="str">
        <f ca="1">IFERROR(__xludf.DUMMYFUNCTION("GOOGLETRANSLATE(O3851,""en"",""pt"")"),"22")</f>
        <v>22</v>
      </c>
      <c r="J3851" s="1" t="str">
        <f ca="1">IFERROR(__xludf.DUMMYFUNCTION("GOOGLETRANSLATE(Q3851,""en"",""pt"")"),"Pacote Tetra")</f>
        <v>Pacote Tetra</v>
      </c>
      <c r="K3851" s="3">
        <v>44312</v>
      </c>
      <c r="L3851" s="3">
        <v>44334</v>
      </c>
      <c r="M3851" s="1">
        <v>121</v>
      </c>
      <c r="N3851" s="1" t="s">
        <v>6007</v>
      </c>
      <c r="O3851" s="7">
        <v>1297098</v>
      </c>
      <c r="P3851" s="1">
        <v>195</v>
      </c>
      <c r="Q3851" s="1" t="s">
        <v>12791</v>
      </c>
      <c r="R3851">
        <f t="shared" ca="1" si="60"/>
        <v>0</v>
      </c>
      <c r="S3851">
        <f t="shared" ca="1" si="60"/>
        <v>0</v>
      </c>
    </row>
    <row r="3852" spans="1:19" ht="13.2">
      <c r="A3852" s="1" t="s">
        <v>17752</v>
      </c>
      <c r="B3852" s="1">
        <v>17</v>
      </c>
      <c r="C3852" s="1" t="str">
        <f ca="1">IFERROR(__xludf.DUMMYFUNCTION("GOOGLETRANSLATE(D3852,""en"",""pt"")"),"Grande")</f>
        <v>Grande</v>
      </c>
      <c r="D3852" s="3">
        <v>43964</v>
      </c>
      <c r="E3852" s="1">
        <v>3</v>
      </c>
      <c r="F3852" s="2" t="str">
        <f ca="1">IFERROR(__xludf.DUMMYFUNCTION("GOOGLETRANSLATE(I3852,""en"",""pt"")"),"Queijo")</f>
        <v>Queijo</v>
      </c>
      <c r="G3852" s="1" t="s">
        <v>17753</v>
      </c>
      <c r="H3852" s="1" t="s">
        <v>6136</v>
      </c>
      <c r="I3852" s="1" t="str">
        <f ca="1">IFERROR(__xludf.DUMMYFUNCTION("GOOGLETRANSLATE(O3852,""en"",""pt"")"),"45")</f>
        <v>45</v>
      </c>
      <c r="J3852" s="1" t="str">
        <f ca="1">IFERROR(__xludf.DUMMYFUNCTION("GOOGLETRANSLATE(Q3852,""en"",""pt"")"),"Refrigerado")</f>
        <v>Refrigerado</v>
      </c>
      <c r="K3852" s="3">
        <v>43921</v>
      </c>
      <c r="L3852" s="3">
        <v>43966</v>
      </c>
      <c r="M3852" s="1">
        <v>553</v>
      </c>
      <c r="N3852" s="4">
        <v>45484</v>
      </c>
      <c r="O3852" s="5">
        <v>1669161</v>
      </c>
      <c r="P3852" s="1">
        <v>36</v>
      </c>
      <c r="Q3852" s="1" t="s">
        <v>17754</v>
      </c>
      <c r="R3852">
        <f t="shared" ca="1" si="60"/>
        <v>0</v>
      </c>
      <c r="S3852">
        <f t="shared" ca="1" si="60"/>
        <v>0</v>
      </c>
    </row>
    <row r="3853" spans="1:19" ht="13.2">
      <c r="A3853" s="1" t="s">
        <v>10700</v>
      </c>
      <c r="B3853" s="1">
        <v>44</v>
      </c>
      <c r="C3853" s="1" t="str">
        <f ca="1">IFERROR(__xludf.DUMMYFUNCTION("GOOGLETRANSLATE(D3853,""en"",""pt"")"),"Médio")</f>
        <v>Médio</v>
      </c>
      <c r="D3853" s="3">
        <v>43576</v>
      </c>
      <c r="E3853" s="1">
        <v>8</v>
      </c>
      <c r="F3853" s="2" t="str">
        <f ca="1">IFERROR(__xludf.DUMMYFUNCTION("GOOGLETRANSLATE(I3853,""en"",""pt"")"),"Soro de leite coalhado")</f>
        <v>Soro de leite coalhado</v>
      </c>
      <c r="G3853" s="1" t="s">
        <v>17755</v>
      </c>
      <c r="H3853" s="1" t="s">
        <v>9433</v>
      </c>
      <c r="I3853" s="1" t="str">
        <f ca="1">IFERROR(__xludf.DUMMYFUNCTION("GOOGLETRANSLATE(O3853,""en"",""pt"")"),"7")</f>
        <v>7</v>
      </c>
      <c r="J3853" s="1" t="str">
        <f ca="1">IFERROR(__xludf.DUMMYFUNCTION("GOOGLETRANSLATE(Q3853,""en"",""pt"")"),"Refrigerado")</f>
        <v>Refrigerado</v>
      </c>
      <c r="K3853" s="3">
        <v>43550</v>
      </c>
      <c r="L3853" s="3">
        <v>43557</v>
      </c>
      <c r="M3853" s="1">
        <v>461</v>
      </c>
      <c r="N3853" s="1" t="s">
        <v>17756</v>
      </c>
      <c r="O3853" s="1" t="s">
        <v>17757</v>
      </c>
      <c r="P3853" s="1">
        <v>151</v>
      </c>
      <c r="Q3853" s="1" t="s">
        <v>12778</v>
      </c>
      <c r="R3853">
        <f t="shared" ca="1" si="60"/>
        <v>0</v>
      </c>
      <c r="S3853">
        <f t="shared" ca="1" si="60"/>
        <v>1</v>
      </c>
    </row>
    <row r="3854" spans="1:19" ht="13.2">
      <c r="A3854" s="1" t="s">
        <v>17758</v>
      </c>
      <c r="B3854" s="1">
        <v>30</v>
      </c>
      <c r="C3854" s="1" t="str">
        <f ca="1">IFERROR(__xludf.DUMMYFUNCTION("GOOGLETRANSLATE(D3854,""en"",""pt"")"),"Pequeno")</f>
        <v>Pequeno</v>
      </c>
      <c r="D3854" s="3">
        <v>44694</v>
      </c>
      <c r="E3854" s="1">
        <v>4</v>
      </c>
      <c r="F3854" s="2" t="str">
        <f ca="1">IFERROR(__xludf.DUMMYFUNCTION("GOOGLETRANSLATE(I3854,""en"",""pt"")"),"Iogurte")</f>
        <v>Iogurte</v>
      </c>
      <c r="G3854" s="1" t="s">
        <v>17759</v>
      </c>
      <c r="H3854" s="1" t="s">
        <v>17760</v>
      </c>
      <c r="I3854" s="1" t="str">
        <f ca="1">IFERROR(__xludf.DUMMYFUNCTION("GOOGLETRANSLATE(O3854,""en"",""pt"")"),"28")</f>
        <v>28</v>
      </c>
      <c r="J3854" s="1" t="str">
        <f ca="1">IFERROR(__xludf.DUMMYFUNCTION("GOOGLETRANSLATE(Q3854,""en"",""pt"")"),"Refrigerado")</f>
        <v>Refrigerado</v>
      </c>
      <c r="K3854" s="3">
        <v>44690</v>
      </c>
      <c r="L3854" s="3">
        <v>44718</v>
      </c>
      <c r="M3854" s="1">
        <v>1</v>
      </c>
      <c r="N3854" s="1" t="s">
        <v>5020</v>
      </c>
      <c r="O3854" s="1" t="s">
        <v>5020</v>
      </c>
      <c r="P3854" s="1">
        <v>815</v>
      </c>
      <c r="Q3854" s="1" t="s">
        <v>17761</v>
      </c>
      <c r="R3854">
        <f t="shared" ca="1" si="60"/>
        <v>0</v>
      </c>
      <c r="S3854">
        <f t="shared" ca="1" si="60"/>
        <v>0</v>
      </c>
    </row>
    <row r="3855" spans="1:19" ht="13.2">
      <c r="A3855" s="1" t="s">
        <v>6715</v>
      </c>
      <c r="B3855" s="1">
        <v>44</v>
      </c>
      <c r="C3855" s="1" t="str">
        <f ca="1">IFERROR(__xludf.DUMMYFUNCTION("GOOGLETRANSLATE(D3855,""en"",""pt"")"),"Grande")</f>
        <v>Grande</v>
      </c>
      <c r="D3855" s="3">
        <v>44241</v>
      </c>
      <c r="E3855" s="1">
        <v>6</v>
      </c>
      <c r="F3855" s="2" t="str">
        <f ca="1">IFERROR(__xludf.DUMMYFUNCTION("GOOGLETRANSLATE(I3855,""en"",""pt"")"),"Coalhada")</f>
        <v>Coalhada</v>
      </c>
      <c r="G3855" s="1" t="s">
        <v>17762</v>
      </c>
      <c r="H3855" s="1" t="s">
        <v>2023</v>
      </c>
      <c r="I3855" s="1" t="str">
        <f ca="1">IFERROR(__xludf.DUMMYFUNCTION("GOOGLETRANSLATE(O3855,""en"",""pt"")"),"6")</f>
        <v>6</v>
      </c>
      <c r="J3855" s="1" t="str">
        <f ca="1">IFERROR(__xludf.DUMMYFUNCTION("GOOGLETRANSLATE(Q3855,""en"",""pt"")"),"Refrigerado")</f>
        <v>Refrigerado</v>
      </c>
      <c r="K3855" s="3">
        <v>44209</v>
      </c>
      <c r="L3855" s="3">
        <v>44215</v>
      </c>
      <c r="M3855" s="1">
        <v>622</v>
      </c>
      <c r="N3855" s="1" t="s">
        <v>4751</v>
      </c>
      <c r="O3855" s="1" t="s">
        <v>17763</v>
      </c>
      <c r="P3855" s="1">
        <v>122</v>
      </c>
      <c r="Q3855" s="1" t="s">
        <v>17764</v>
      </c>
      <c r="R3855">
        <f t="shared" ca="1" si="60"/>
        <v>1</v>
      </c>
      <c r="S3855">
        <f t="shared" ca="1" si="60"/>
        <v>1</v>
      </c>
    </row>
    <row r="3856" spans="1:19" ht="13.2">
      <c r="A3856" s="1" t="s">
        <v>17765</v>
      </c>
      <c r="B3856" s="1">
        <v>90</v>
      </c>
      <c r="C3856" s="1" t="str">
        <f ca="1">IFERROR(__xludf.DUMMYFUNCTION("GOOGLETRANSLATE(D3856,""en"",""pt"")"),"Pequeno")</f>
        <v>Pequeno</v>
      </c>
      <c r="D3856" s="3">
        <v>43644</v>
      </c>
      <c r="E3856" s="1">
        <v>5</v>
      </c>
      <c r="F3856" s="2" t="str">
        <f ca="1">IFERROR(__xludf.DUMMYFUNCTION("GOOGLETRANSLATE(I3856,""en"",""pt"")"),"Sorvete")</f>
        <v>Sorvete</v>
      </c>
      <c r="G3856" s="1" t="s">
        <v>17766</v>
      </c>
      <c r="H3856" s="1" t="s">
        <v>17767</v>
      </c>
      <c r="I3856" s="1" t="str">
        <f ca="1">IFERROR(__xludf.DUMMYFUNCTION("GOOGLETRANSLATE(O3856,""en"",""pt"")"),"25")</f>
        <v>25</v>
      </c>
      <c r="J3856" s="1" t="str">
        <f ca="1">IFERROR(__xludf.DUMMYFUNCTION("GOOGLETRANSLATE(Q3856,""en"",""pt"")"),"Congeladas")</f>
        <v>Congeladas</v>
      </c>
      <c r="K3856" s="3">
        <v>43623</v>
      </c>
      <c r="L3856" s="3">
        <v>43648</v>
      </c>
      <c r="M3856" s="1">
        <v>601</v>
      </c>
      <c r="N3856" s="1" t="s">
        <v>613</v>
      </c>
      <c r="O3856" s="1" t="s">
        <v>17768</v>
      </c>
      <c r="P3856" s="1">
        <v>329</v>
      </c>
      <c r="Q3856" s="1" t="s">
        <v>3406</v>
      </c>
      <c r="R3856">
        <f t="shared" ca="1" si="60"/>
        <v>1</v>
      </c>
      <c r="S3856">
        <f t="shared" ca="1" si="60"/>
        <v>0</v>
      </c>
    </row>
    <row r="3857" spans="1:19" ht="13.2">
      <c r="A3857" s="1" t="s">
        <v>17769</v>
      </c>
      <c r="B3857" s="1">
        <v>41</v>
      </c>
      <c r="C3857" s="1" t="str">
        <f ca="1">IFERROR(__xludf.DUMMYFUNCTION("GOOGLETRANSLATE(D3857,""en"",""pt"")"),"Médio")</f>
        <v>Médio</v>
      </c>
      <c r="D3857" s="3">
        <v>44759</v>
      </c>
      <c r="E3857" s="1">
        <v>3</v>
      </c>
      <c r="F3857" s="2" t="str">
        <f ca="1">IFERROR(__xludf.DUMMYFUNCTION("GOOGLETRANSLATE(I3857,""en"",""pt"")"),"Queijo")</f>
        <v>Queijo</v>
      </c>
      <c r="G3857" s="1" t="s">
        <v>8471</v>
      </c>
      <c r="H3857" s="1" t="s">
        <v>14334</v>
      </c>
      <c r="I3857" s="1" t="str">
        <f ca="1">IFERROR(__xludf.DUMMYFUNCTION("GOOGLETRANSLATE(O3857,""en"",""pt"")"),"65")</f>
        <v>65</v>
      </c>
      <c r="J3857" s="1" t="str">
        <f ca="1">IFERROR(__xludf.DUMMYFUNCTION("GOOGLETRANSLATE(Q3857,""en"",""pt"")"),"Congeladas")</f>
        <v>Congeladas</v>
      </c>
      <c r="K3857" s="3">
        <v>44731</v>
      </c>
      <c r="L3857" s="3">
        <v>44796</v>
      </c>
      <c r="M3857" s="1">
        <v>45</v>
      </c>
      <c r="N3857" s="1" t="s">
        <v>4707</v>
      </c>
      <c r="O3857" s="1" t="s">
        <v>17770</v>
      </c>
      <c r="P3857" s="1">
        <v>10</v>
      </c>
      <c r="Q3857" s="1" t="s">
        <v>13671</v>
      </c>
      <c r="R3857">
        <f t="shared" ca="1" si="60"/>
        <v>1</v>
      </c>
      <c r="S3857">
        <f t="shared" ca="1" si="60"/>
        <v>1</v>
      </c>
    </row>
    <row r="3858" spans="1:19" ht="13.2">
      <c r="A3858" s="1" t="s">
        <v>17771</v>
      </c>
      <c r="B3858" s="1">
        <v>81</v>
      </c>
      <c r="C3858" s="1" t="str">
        <f ca="1">IFERROR(__xludf.DUMMYFUNCTION("GOOGLETRANSLATE(D3858,""en"",""pt"")"),"Médio")</f>
        <v>Médio</v>
      </c>
      <c r="D3858" s="3">
        <v>44143</v>
      </c>
      <c r="E3858" s="1">
        <v>1</v>
      </c>
      <c r="F3858" s="2" t="str">
        <f ca="1">IFERROR(__xludf.DUMMYFUNCTION("GOOGLETRANSLATE(I3858,""en"",""pt"")"),"Leite")</f>
        <v>Leite</v>
      </c>
      <c r="G3858" s="1" t="s">
        <v>17772</v>
      </c>
      <c r="H3858" s="1" t="s">
        <v>9599</v>
      </c>
      <c r="I3858" s="1" t="str">
        <f ca="1">IFERROR(__xludf.DUMMYFUNCTION("GOOGLETRANSLATE(O3858,""en"",""pt"")"),"22")</f>
        <v>22</v>
      </c>
      <c r="J3858" s="1" t="str">
        <f ca="1">IFERROR(__xludf.DUMMYFUNCTION("GOOGLETRANSLATE(Q3858,""en"",""pt"")"),"Pacote Tetra")</f>
        <v>Pacote Tetra</v>
      </c>
      <c r="K3858" s="3">
        <v>44125</v>
      </c>
      <c r="L3858" s="3">
        <v>44147</v>
      </c>
      <c r="M3858" s="1">
        <v>692</v>
      </c>
      <c r="N3858" s="1" t="s">
        <v>3422</v>
      </c>
      <c r="O3858" s="1" t="s">
        <v>17773</v>
      </c>
      <c r="P3858" s="1">
        <v>221</v>
      </c>
      <c r="Q3858" s="1" t="s">
        <v>17774</v>
      </c>
      <c r="R3858">
        <f t="shared" ca="1" si="60"/>
        <v>1</v>
      </c>
      <c r="S3858">
        <f t="shared" ca="1" si="60"/>
        <v>1</v>
      </c>
    </row>
    <row r="3859" spans="1:19" ht="13.2">
      <c r="A3859" s="1" t="s">
        <v>17775</v>
      </c>
      <c r="B3859" s="1">
        <v>32</v>
      </c>
      <c r="C3859" s="1" t="str">
        <f ca="1">IFERROR(__xludf.DUMMYFUNCTION("GOOGLETRANSLATE(D3859,""en"",""pt"")"),"Médio")</f>
        <v>Médio</v>
      </c>
      <c r="D3859" s="3">
        <v>43842</v>
      </c>
      <c r="E3859" s="1">
        <v>9</v>
      </c>
      <c r="F3859" s="2" t="str">
        <f ca="1">IFERROR(__xludf.DUMMYFUNCTION("GOOGLETRANSLATE(I3859,""en"",""pt"")"),"Painel")</f>
        <v>Painel</v>
      </c>
      <c r="G3859" s="1" t="s">
        <v>17776</v>
      </c>
      <c r="H3859" s="1" t="s">
        <v>1378</v>
      </c>
      <c r="I3859" s="1" t="str">
        <f ca="1">IFERROR(__xludf.DUMMYFUNCTION("GOOGLETRANSLATE(O3859,""en"",""pt"")"),"13")</f>
        <v>13</v>
      </c>
      <c r="J3859" s="1" t="str">
        <f ca="1">IFERROR(__xludf.DUMMYFUNCTION("GOOGLETRANSLATE(Q3859,""en"",""pt"")"),"Refrigerado")</f>
        <v>Refrigerado</v>
      </c>
      <c r="K3859" s="3">
        <v>43793</v>
      </c>
      <c r="L3859" s="3">
        <v>43806</v>
      </c>
      <c r="M3859" s="1">
        <v>390</v>
      </c>
      <c r="N3859" s="1" t="s">
        <v>9357</v>
      </c>
      <c r="O3859" s="5">
        <v>2569361</v>
      </c>
      <c r="P3859" s="1">
        <v>374</v>
      </c>
      <c r="Q3859" s="1" t="s">
        <v>5117</v>
      </c>
      <c r="R3859">
        <f t="shared" ca="1" si="60"/>
        <v>1</v>
      </c>
      <c r="S3859">
        <f t="shared" ca="1" si="60"/>
        <v>0</v>
      </c>
    </row>
    <row r="3860" spans="1:19" ht="13.2">
      <c r="A3860" s="1" t="s">
        <v>17777</v>
      </c>
      <c r="B3860" s="1">
        <v>25</v>
      </c>
      <c r="C3860" s="1" t="str">
        <f ca="1">IFERROR(__xludf.DUMMYFUNCTION("GOOGLETRANSLATE(D3860,""en"",""pt"")"),"Médio")</f>
        <v>Médio</v>
      </c>
      <c r="D3860" s="3">
        <v>44807</v>
      </c>
      <c r="E3860" s="1">
        <v>7</v>
      </c>
      <c r="F3860" s="2" t="str">
        <f ca="1">IFERROR(__xludf.DUMMYFUNCTION("GOOGLETRANSLATE(I3860,""en"",""pt"")"),"Lassi")</f>
        <v>Lassi</v>
      </c>
      <c r="G3860" s="1" t="s">
        <v>17778</v>
      </c>
      <c r="H3860" s="1" t="s">
        <v>13241</v>
      </c>
      <c r="I3860" s="1" t="str">
        <f ca="1">IFERROR(__xludf.DUMMYFUNCTION("GOOGLETRANSLATE(O3860,""en"",""pt"")"),"16")</f>
        <v>16</v>
      </c>
      <c r="J3860" s="1" t="str">
        <f ca="1">IFERROR(__xludf.DUMMYFUNCTION("GOOGLETRANSLATE(Q3860,""en"",""pt"")"),"Refrigerado")</f>
        <v>Refrigerado</v>
      </c>
      <c r="K3860" s="3">
        <v>44803</v>
      </c>
      <c r="L3860" s="3">
        <v>44819</v>
      </c>
      <c r="M3860" s="1">
        <v>23</v>
      </c>
      <c r="N3860" s="1" t="s">
        <v>1575</v>
      </c>
      <c r="O3860" s="1" t="s">
        <v>17779</v>
      </c>
      <c r="P3860" s="1">
        <v>104</v>
      </c>
      <c r="Q3860" s="1" t="s">
        <v>10443</v>
      </c>
      <c r="R3860">
        <f t="shared" ca="1" si="60"/>
        <v>1</v>
      </c>
      <c r="S3860">
        <f t="shared" ca="1" si="60"/>
        <v>0</v>
      </c>
    </row>
    <row r="3861" spans="1:19" ht="13.2">
      <c r="A3861" s="1" t="s">
        <v>15304</v>
      </c>
      <c r="B3861" s="1">
        <v>58</v>
      </c>
      <c r="C3861" s="1" t="str">
        <f ca="1">IFERROR(__xludf.DUMMYFUNCTION("GOOGLETRANSLATE(D3861,""en"",""pt"")"),"Pequeno")</f>
        <v>Pequeno</v>
      </c>
      <c r="D3861" s="3">
        <v>44031</v>
      </c>
      <c r="E3861" s="1">
        <v>1</v>
      </c>
      <c r="F3861" s="2" t="str">
        <f ca="1">IFERROR(__xludf.DUMMYFUNCTION("GOOGLETRANSLATE(I3861,""en"",""pt"")"),"Leite")</f>
        <v>Leite</v>
      </c>
      <c r="G3861" s="1" t="s">
        <v>17780</v>
      </c>
      <c r="H3861" s="1" t="s">
        <v>3621</v>
      </c>
      <c r="I3861" s="1" t="str">
        <f ca="1">IFERROR(__xludf.DUMMYFUNCTION("GOOGLETRANSLATE(O3861,""en"",""pt"")"),"2")</f>
        <v>2</v>
      </c>
      <c r="J3861" s="1" t="str">
        <f ca="1">IFERROR(__xludf.DUMMYFUNCTION("GOOGLETRANSLATE(Q3861,""en"",""pt"")"),"Pacote de polietileno")</f>
        <v>Pacote de polietileno</v>
      </c>
      <c r="K3861" s="3">
        <v>43986</v>
      </c>
      <c r="L3861" s="3">
        <v>43988</v>
      </c>
      <c r="M3861" s="1">
        <v>316</v>
      </c>
      <c r="N3861" s="1" t="s">
        <v>11632</v>
      </c>
      <c r="O3861" s="1" t="s">
        <v>17781</v>
      </c>
      <c r="P3861" s="1">
        <v>59</v>
      </c>
      <c r="Q3861" s="1" t="s">
        <v>17782</v>
      </c>
      <c r="R3861">
        <f t="shared" ca="1" si="60"/>
        <v>1</v>
      </c>
      <c r="S3861">
        <f t="shared" ca="1" si="60"/>
        <v>1</v>
      </c>
    </row>
    <row r="3862" spans="1:19" ht="13.2">
      <c r="A3862" s="1" t="s">
        <v>17783</v>
      </c>
      <c r="B3862" s="1">
        <v>82</v>
      </c>
      <c r="C3862" s="1" t="str">
        <f ca="1">IFERROR(__xludf.DUMMYFUNCTION("GOOGLETRANSLATE(D3862,""en"",""pt"")"),"Médio")</f>
        <v>Médio</v>
      </c>
      <c r="D3862" s="3">
        <v>43467</v>
      </c>
      <c r="E3862" s="1">
        <v>8</v>
      </c>
      <c r="F3862" s="2" t="str">
        <f ca="1">IFERROR(__xludf.DUMMYFUNCTION("GOOGLETRANSLATE(I3862,""en"",""pt"")"),"Soro de leite coalhado")</f>
        <v>Soro de leite coalhado</v>
      </c>
      <c r="G3862" s="1" t="s">
        <v>17784</v>
      </c>
      <c r="H3862" s="1" t="s">
        <v>1653</v>
      </c>
      <c r="I3862" s="1" t="str">
        <f ca="1">IFERROR(__xludf.DUMMYFUNCTION("GOOGLETRANSLATE(O3862,""en"",""pt"")"),"10")</f>
        <v>10</v>
      </c>
      <c r="J3862" s="1" t="str">
        <f ca="1">IFERROR(__xludf.DUMMYFUNCTION("GOOGLETRANSLATE(Q3862,""en"",""pt"")"),"Refrigerado")</f>
        <v>Refrigerado</v>
      </c>
      <c r="K3862" s="3">
        <v>43449</v>
      </c>
      <c r="L3862" s="3">
        <v>43459</v>
      </c>
      <c r="M3862" s="1">
        <v>64</v>
      </c>
      <c r="N3862" s="1" t="s">
        <v>6221</v>
      </c>
      <c r="O3862" s="1" t="s">
        <v>17785</v>
      </c>
      <c r="P3862" s="1">
        <v>150</v>
      </c>
      <c r="Q3862" s="1" t="s">
        <v>8304</v>
      </c>
      <c r="R3862">
        <f t="shared" ca="1" si="60"/>
        <v>1</v>
      </c>
      <c r="S3862">
        <f t="shared" ca="1" si="60"/>
        <v>0</v>
      </c>
    </row>
    <row r="3863" spans="1:19" ht="13.2">
      <c r="A3863" s="1" t="s">
        <v>17786</v>
      </c>
      <c r="B3863" s="1">
        <v>84</v>
      </c>
      <c r="C3863" s="1" t="str">
        <f ca="1">IFERROR(__xludf.DUMMYFUNCTION("GOOGLETRANSLATE(D3863,""en"",""pt"")"),"Grande")</f>
        <v>Grande</v>
      </c>
      <c r="D3863" s="3">
        <v>44319</v>
      </c>
      <c r="E3863" s="1">
        <v>1</v>
      </c>
      <c r="F3863" s="2" t="str">
        <f ca="1">IFERROR(__xludf.DUMMYFUNCTION("GOOGLETRANSLATE(I3863,""en"",""pt"")"),"Leite")</f>
        <v>Leite</v>
      </c>
      <c r="G3863" s="1" t="s">
        <v>17787</v>
      </c>
      <c r="H3863" s="1" t="s">
        <v>9046</v>
      </c>
      <c r="I3863" s="1" t="str">
        <f ca="1">IFERROR(__xludf.DUMMYFUNCTION("GOOGLETRANSLATE(O3863,""en"",""pt"")"),"1")</f>
        <v>1</v>
      </c>
      <c r="J3863" s="1" t="str">
        <f ca="1">IFERROR(__xludf.DUMMYFUNCTION("GOOGLETRANSLATE(Q3863,""en"",""pt"")"),"Pacote de polietileno")</f>
        <v>Pacote de polietileno</v>
      </c>
      <c r="K3863" s="3">
        <v>44265</v>
      </c>
      <c r="L3863" s="3">
        <v>44266</v>
      </c>
      <c r="M3863" s="1">
        <v>1</v>
      </c>
      <c r="N3863" s="1" t="s">
        <v>13030</v>
      </c>
      <c r="O3863" s="1" t="s">
        <v>13030</v>
      </c>
      <c r="P3863" s="1">
        <v>568</v>
      </c>
      <c r="Q3863" s="1" t="s">
        <v>17788</v>
      </c>
      <c r="R3863">
        <f t="shared" ca="1" si="60"/>
        <v>0</v>
      </c>
      <c r="S3863">
        <f t="shared" ca="1" si="60"/>
        <v>1</v>
      </c>
    </row>
    <row r="3864" spans="1:19" ht="13.2">
      <c r="A3864" s="1" t="s">
        <v>17789</v>
      </c>
      <c r="B3864" s="1">
        <v>92</v>
      </c>
      <c r="C3864" s="1" t="str">
        <f ca="1">IFERROR(__xludf.DUMMYFUNCTION("GOOGLETRANSLATE(D3864,""en"",""pt"")"),"Médio")</f>
        <v>Médio</v>
      </c>
      <c r="D3864" s="3">
        <v>44623</v>
      </c>
      <c r="E3864" s="1">
        <v>8</v>
      </c>
      <c r="F3864" s="2" t="str">
        <f ca="1">IFERROR(__xludf.DUMMYFUNCTION("GOOGLETRANSLATE(I3864,""en"",""pt"")"),"Soro de leite coalhado")</f>
        <v>Soro de leite coalhado</v>
      </c>
      <c r="G3864" s="1" t="s">
        <v>17790</v>
      </c>
      <c r="H3864" s="1" t="s">
        <v>5838</v>
      </c>
      <c r="I3864" s="1" t="str">
        <f ca="1">IFERROR(__xludf.DUMMYFUNCTION("GOOGLETRANSLATE(O3864,""en"",""pt"")"),"12")</f>
        <v>12</v>
      </c>
      <c r="J3864" s="1" t="str">
        <f ca="1">IFERROR(__xludf.DUMMYFUNCTION("GOOGLETRANSLATE(Q3864,""en"",""pt"")"),"Refrigerado")</f>
        <v>Refrigerado</v>
      </c>
      <c r="K3864" s="3">
        <v>44587</v>
      </c>
      <c r="L3864" s="3">
        <v>44599</v>
      </c>
      <c r="M3864" s="1">
        <v>543</v>
      </c>
      <c r="N3864" s="1" t="s">
        <v>1411</v>
      </c>
      <c r="O3864" s="1" t="s">
        <v>17791</v>
      </c>
      <c r="P3864" s="1">
        <v>20</v>
      </c>
      <c r="Q3864" s="1" t="s">
        <v>17792</v>
      </c>
      <c r="R3864">
        <f t="shared" ca="1" si="60"/>
        <v>0</v>
      </c>
      <c r="S3864">
        <f t="shared" ca="1" si="60"/>
        <v>1</v>
      </c>
    </row>
    <row r="3865" spans="1:19" ht="13.2">
      <c r="A3865" s="1" t="s">
        <v>17793</v>
      </c>
      <c r="B3865" s="1">
        <v>80</v>
      </c>
      <c r="C3865" s="1" t="str">
        <f ca="1">IFERROR(__xludf.DUMMYFUNCTION("GOOGLETRANSLATE(D3865,""en"",""pt"")"),"Grande")</f>
        <v>Grande</v>
      </c>
      <c r="D3865" s="3">
        <v>44666</v>
      </c>
      <c r="E3865" s="1">
        <v>5</v>
      </c>
      <c r="F3865" s="2" t="str">
        <f ca="1">IFERROR(__xludf.DUMMYFUNCTION("GOOGLETRANSLATE(I3865,""en"",""pt"")"),"Sorvete")</f>
        <v>Sorvete</v>
      </c>
      <c r="G3865" s="1" t="s">
        <v>1540</v>
      </c>
      <c r="H3865" s="1" t="s">
        <v>17540</v>
      </c>
      <c r="I3865" s="1" t="str">
        <f ca="1">IFERROR(__xludf.DUMMYFUNCTION("GOOGLETRANSLATE(O3865,""en"",""pt"")"),"24")</f>
        <v>24</v>
      </c>
      <c r="J3865" s="1" t="str">
        <f ca="1">IFERROR(__xludf.DUMMYFUNCTION("GOOGLETRANSLATE(Q3865,""en"",""pt"")"),"Congeladas")</f>
        <v>Congeladas</v>
      </c>
      <c r="K3865" s="3">
        <v>44611</v>
      </c>
      <c r="L3865" s="3">
        <v>44635</v>
      </c>
      <c r="M3865" s="1">
        <v>10</v>
      </c>
      <c r="N3865" s="1" t="s">
        <v>17794</v>
      </c>
      <c r="O3865" s="1" t="s">
        <v>17795</v>
      </c>
      <c r="P3865" s="1">
        <v>6</v>
      </c>
      <c r="Q3865" s="1" t="s">
        <v>4165</v>
      </c>
      <c r="R3865">
        <f t="shared" ca="1" si="60"/>
        <v>0</v>
      </c>
      <c r="S3865">
        <f t="shared" ca="1" si="60"/>
        <v>0</v>
      </c>
    </row>
    <row r="3866" spans="1:19" ht="13.2">
      <c r="A3866" s="1" t="s">
        <v>3308</v>
      </c>
      <c r="B3866" s="1">
        <v>98</v>
      </c>
      <c r="C3866" s="1" t="str">
        <f ca="1">IFERROR(__xludf.DUMMYFUNCTION("GOOGLETRANSLATE(D3866,""en"",""pt"")"),"Médio")</f>
        <v>Médio</v>
      </c>
      <c r="D3866" s="3">
        <v>44096</v>
      </c>
      <c r="E3866" s="1">
        <v>5</v>
      </c>
      <c r="F3866" s="2" t="str">
        <f ca="1">IFERROR(__xludf.DUMMYFUNCTION("GOOGLETRANSLATE(I3866,""en"",""pt"")"),"Sorvete")</f>
        <v>Sorvete</v>
      </c>
      <c r="G3866" s="1" t="s">
        <v>17796</v>
      </c>
      <c r="H3866" s="1" t="s">
        <v>5594</v>
      </c>
      <c r="I3866" s="1" t="str">
        <f ca="1">IFERROR(__xludf.DUMMYFUNCTION("GOOGLETRANSLATE(O3866,""en"",""pt"")"),"24")</f>
        <v>24</v>
      </c>
      <c r="J3866" s="1" t="str">
        <f ca="1">IFERROR(__xludf.DUMMYFUNCTION("GOOGLETRANSLATE(Q3866,""en"",""pt"")"),"Congeladas")</f>
        <v>Congeladas</v>
      </c>
      <c r="K3866" s="3">
        <v>44041</v>
      </c>
      <c r="L3866" s="3">
        <v>44065</v>
      </c>
      <c r="M3866" s="1">
        <v>10</v>
      </c>
      <c r="N3866" s="1" t="s">
        <v>16047</v>
      </c>
      <c r="O3866" s="1" t="s">
        <v>17797</v>
      </c>
      <c r="P3866" s="1">
        <v>404</v>
      </c>
      <c r="Q3866" s="1" t="s">
        <v>17798</v>
      </c>
      <c r="R3866">
        <f t="shared" ca="1" si="60"/>
        <v>1</v>
      </c>
      <c r="S3866">
        <f t="shared" ca="1" si="60"/>
        <v>1</v>
      </c>
    </row>
    <row r="3867" spans="1:19" ht="13.2">
      <c r="A3867" s="1" t="s">
        <v>17799</v>
      </c>
      <c r="B3867" s="1">
        <v>85</v>
      </c>
      <c r="C3867" s="1" t="str">
        <f ca="1">IFERROR(__xludf.DUMMYFUNCTION("GOOGLETRANSLATE(D3867,""en"",""pt"")"),"Médio")</f>
        <v>Médio</v>
      </c>
      <c r="D3867" s="3">
        <v>43825</v>
      </c>
      <c r="E3867" s="1">
        <v>8</v>
      </c>
      <c r="F3867" s="2" t="str">
        <f ca="1">IFERROR(__xludf.DUMMYFUNCTION("GOOGLETRANSLATE(I3867,""en"",""pt"")"),"Soro de leite coalhado")</f>
        <v>Soro de leite coalhado</v>
      </c>
      <c r="G3867" s="1" t="s">
        <v>13178</v>
      </c>
      <c r="H3867" s="1" t="s">
        <v>4448</v>
      </c>
      <c r="I3867" s="1" t="str">
        <f ca="1">IFERROR(__xludf.DUMMYFUNCTION("GOOGLETRANSLATE(O3867,""en"",""pt"")"),"9")</f>
        <v>9</v>
      </c>
      <c r="J3867" s="1" t="str">
        <f ca="1">IFERROR(__xludf.DUMMYFUNCTION("GOOGLETRANSLATE(Q3867,""en"",""pt"")"),"Refrigerado")</f>
        <v>Refrigerado</v>
      </c>
      <c r="K3867" s="3">
        <v>43816</v>
      </c>
      <c r="L3867" s="3">
        <v>43825</v>
      </c>
      <c r="M3867" s="1">
        <v>6</v>
      </c>
      <c r="N3867" s="1" t="s">
        <v>3588</v>
      </c>
      <c r="O3867" s="1" t="s">
        <v>17800</v>
      </c>
      <c r="P3867" s="1">
        <v>50</v>
      </c>
      <c r="Q3867" s="1" t="s">
        <v>17801</v>
      </c>
      <c r="R3867">
        <f t="shared" ca="1" si="60"/>
        <v>0</v>
      </c>
      <c r="S3867">
        <f t="shared" ca="1" si="60"/>
        <v>1</v>
      </c>
    </row>
    <row r="3868" spans="1:19" ht="13.2">
      <c r="A3868" s="1" t="s">
        <v>17802</v>
      </c>
      <c r="B3868" s="1">
        <v>32</v>
      </c>
      <c r="C3868" s="1" t="str">
        <f ca="1">IFERROR(__xludf.DUMMYFUNCTION("GOOGLETRANSLATE(D3868,""en"",""pt"")"),"Grande")</f>
        <v>Grande</v>
      </c>
      <c r="D3868" s="3">
        <v>44626</v>
      </c>
      <c r="E3868" s="1">
        <v>8</v>
      </c>
      <c r="F3868" s="2" t="str">
        <f ca="1">IFERROR(__xludf.DUMMYFUNCTION("GOOGLETRANSLATE(I3868,""en"",""pt"")"),"Soro de leite coalhado")</f>
        <v>Soro de leite coalhado</v>
      </c>
      <c r="G3868" s="1" t="s">
        <v>17803</v>
      </c>
      <c r="H3868" s="1" t="s">
        <v>17804</v>
      </c>
      <c r="I3868" s="1" t="str">
        <f ca="1">IFERROR(__xludf.DUMMYFUNCTION("GOOGLETRANSLATE(O3868,""en"",""pt"")"),"14")</f>
        <v>14</v>
      </c>
      <c r="J3868" s="1" t="str">
        <f ca="1">IFERROR(__xludf.DUMMYFUNCTION("GOOGLETRANSLATE(Q3868,""en"",""pt"")"),"Refrigerado")</f>
        <v>Refrigerado</v>
      </c>
      <c r="K3868" s="3">
        <v>44577</v>
      </c>
      <c r="L3868" s="3">
        <v>44591</v>
      </c>
      <c r="M3868" s="1">
        <v>398</v>
      </c>
      <c r="N3868" s="1" t="s">
        <v>17805</v>
      </c>
      <c r="O3868" s="1" t="s">
        <v>17806</v>
      </c>
      <c r="P3868" s="1">
        <v>95</v>
      </c>
      <c r="Q3868" s="1" t="s">
        <v>9055</v>
      </c>
      <c r="R3868">
        <f t="shared" ca="1" si="60"/>
        <v>0</v>
      </c>
      <c r="S3868">
        <f t="shared" ca="1" si="60"/>
        <v>1</v>
      </c>
    </row>
    <row r="3869" spans="1:19" ht="13.2">
      <c r="A3869" s="1" t="s">
        <v>17807</v>
      </c>
      <c r="B3869" s="1">
        <v>84</v>
      </c>
      <c r="C3869" s="1" t="str">
        <f ca="1">IFERROR(__xludf.DUMMYFUNCTION("GOOGLETRANSLATE(D3869,""en"",""pt"")"),"Médio")</f>
        <v>Médio</v>
      </c>
      <c r="D3869" s="3">
        <v>44335</v>
      </c>
      <c r="E3869" s="1">
        <v>7</v>
      </c>
      <c r="F3869" s="2" t="str">
        <f ca="1">IFERROR(__xludf.DUMMYFUNCTION("GOOGLETRANSLATE(I3869,""en"",""pt"")"),"Lassi")</f>
        <v>Lassi</v>
      </c>
      <c r="G3869" s="1" t="s">
        <v>2826</v>
      </c>
      <c r="H3869" s="1" t="s">
        <v>9630</v>
      </c>
      <c r="I3869" s="1" t="str">
        <f ca="1">IFERROR(__xludf.DUMMYFUNCTION("GOOGLETRANSLATE(O3869,""en"",""pt"")"),"12")</f>
        <v>12</v>
      </c>
      <c r="J3869" s="1" t="str">
        <f ca="1">IFERROR(__xludf.DUMMYFUNCTION("GOOGLETRANSLATE(Q3869,""en"",""pt"")"),"Refrigerado")</f>
        <v>Refrigerado</v>
      </c>
      <c r="K3869" s="3">
        <v>44316</v>
      </c>
      <c r="L3869" s="3">
        <v>44328</v>
      </c>
      <c r="M3869" s="1">
        <v>220</v>
      </c>
      <c r="N3869" s="1" t="s">
        <v>1359</v>
      </c>
      <c r="O3869" s="1" t="s">
        <v>17808</v>
      </c>
      <c r="P3869" s="1">
        <v>106</v>
      </c>
      <c r="Q3869" s="1" t="s">
        <v>7928</v>
      </c>
      <c r="R3869">
        <f t="shared" ca="1" si="60"/>
        <v>0</v>
      </c>
      <c r="S3869">
        <f t="shared" ca="1" si="60"/>
        <v>1</v>
      </c>
    </row>
    <row r="3870" spans="1:19" ht="13.2">
      <c r="A3870" s="1" t="s">
        <v>17809</v>
      </c>
      <c r="B3870" s="1">
        <v>19</v>
      </c>
      <c r="C3870" s="1" t="str">
        <f ca="1">IFERROR(__xludf.DUMMYFUNCTION("GOOGLETRANSLATE(D3870,""en"",""pt"")"),"Médio")</f>
        <v>Médio</v>
      </c>
      <c r="D3870" s="3">
        <v>43739</v>
      </c>
      <c r="E3870" s="1">
        <v>1</v>
      </c>
      <c r="F3870" s="2" t="str">
        <f ca="1">IFERROR(__xludf.DUMMYFUNCTION("GOOGLETRANSLATE(I3870,""en"",""pt"")"),"Leite")</f>
        <v>Leite</v>
      </c>
      <c r="G3870" s="1" t="s">
        <v>17810</v>
      </c>
      <c r="H3870" s="1" t="s">
        <v>9762</v>
      </c>
      <c r="I3870" s="1" t="str">
        <f ca="1">IFERROR(__xludf.DUMMYFUNCTION("GOOGLETRANSLATE(O3870,""en"",""pt"")"),"21")</f>
        <v>21</v>
      </c>
      <c r="J3870" s="1" t="str">
        <f ca="1">IFERROR(__xludf.DUMMYFUNCTION("GOOGLETRANSLATE(Q3870,""en"",""pt"")"),"Pacote Tetra")</f>
        <v>Pacote Tetra</v>
      </c>
      <c r="K3870" s="3">
        <v>43734</v>
      </c>
      <c r="L3870" s="3">
        <v>43755</v>
      </c>
      <c r="M3870" s="1">
        <v>688</v>
      </c>
      <c r="N3870" s="1" t="s">
        <v>17811</v>
      </c>
      <c r="O3870" s="1" t="s">
        <v>17812</v>
      </c>
      <c r="P3870" s="1">
        <v>263</v>
      </c>
      <c r="Q3870" s="1" t="s">
        <v>4382</v>
      </c>
      <c r="R3870">
        <f t="shared" ca="1" si="60"/>
        <v>1</v>
      </c>
      <c r="S3870">
        <f t="shared" ca="1" si="60"/>
        <v>0</v>
      </c>
    </row>
    <row r="3871" spans="1:19" ht="13.2">
      <c r="A3871" s="1" t="s">
        <v>17813</v>
      </c>
      <c r="B3871" s="1">
        <v>11</v>
      </c>
      <c r="C3871" s="1" t="str">
        <f ca="1">IFERROR(__xludf.DUMMYFUNCTION("GOOGLETRANSLATE(D3871,""en"",""pt"")"),"Pequeno")</f>
        <v>Pequeno</v>
      </c>
      <c r="D3871" s="3">
        <v>44478</v>
      </c>
      <c r="E3871" s="1">
        <v>2</v>
      </c>
      <c r="F3871" s="2" t="str">
        <f ca="1">IFERROR(__xludf.DUMMYFUNCTION("GOOGLETRANSLATE(I3871,""en"",""pt"")"),"Manteiga")</f>
        <v>Manteiga</v>
      </c>
      <c r="G3871" s="1" t="s">
        <v>17814</v>
      </c>
      <c r="H3871" s="1" t="s">
        <v>9400</v>
      </c>
      <c r="I3871" s="1" t="str">
        <f ca="1">IFERROR(__xludf.DUMMYFUNCTION("GOOGLETRANSLATE(O3871,""en"",""pt"")"),"37")</f>
        <v>37</v>
      </c>
      <c r="J3871" s="1" t="str">
        <f ca="1">IFERROR(__xludf.DUMMYFUNCTION("GOOGLETRANSLATE(Q3871,""en"",""pt"")"),"Refrigerado")</f>
        <v>Refrigerado</v>
      </c>
      <c r="K3871" s="3">
        <v>44465</v>
      </c>
      <c r="L3871" s="3">
        <v>44502</v>
      </c>
      <c r="M3871" s="1">
        <v>234</v>
      </c>
      <c r="N3871" s="1" t="s">
        <v>17815</v>
      </c>
      <c r="O3871" s="1" t="s">
        <v>17816</v>
      </c>
      <c r="P3871" s="1">
        <v>343</v>
      </c>
      <c r="Q3871" s="1" t="s">
        <v>17817</v>
      </c>
      <c r="R3871">
        <f t="shared" ca="1" si="60"/>
        <v>0</v>
      </c>
      <c r="S3871">
        <f t="shared" ca="1" si="60"/>
        <v>1</v>
      </c>
    </row>
    <row r="3872" spans="1:19" ht="13.2">
      <c r="A3872" s="1" t="s">
        <v>17818</v>
      </c>
      <c r="B3872" s="1">
        <v>61</v>
      </c>
      <c r="C3872" s="1" t="str">
        <f ca="1">IFERROR(__xludf.DUMMYFUNCTION("GOOGLETRANSLATE(D3872,""en"",""pt"")"),"Pequeno")</f>
        <v>Pequeno</v>
      </c>
      <c r="D3872" s="3">
        <v>44040</v>
      </c>
      <c r="E3872" s="1">
        <v>7</v>
      </c>
      <c r="F3872" s="2" t="str">
        <f ca="1">IFERROR(__xludf.DUMMYFUNCTION("GOOGLETRANSLATE(I3872,""en"",""pt"")"),"Lassi")</f>
        <v>Lassi</v>
      </c>
      <c r="G3872" s="1" t="s">
        <v>17819</v>
      </c>
      <c r="H3872" s="1" t="s">
        <v>17820</v>
      </c>
      <c r="I3872" s="1" t="str">
        <f ca="1">IFERROR(__xludf.DUMMYFUNCTION("GOOGLETRANSLATE(O3872,""en"",""pt"")"),"15")</f>
        <v>15</v>
      </c>
      <c r="J3872" s="1" t="str">
        <f ca="1">IFERROR(__xludf.DUMMYFUNCTION("GOOGLETRANSLATE(Q3872,""en"",""pt"")"),"Refrigerado")</f>
        <v>Refrigerado</v>
      </c>
      <c r="K3872" s="3">
        <v>44014</v>
      </c>
      <c r="L3872" s="3">
        <v>44029</v>
      </c>
      <c r="M3872" s="1">
        <v>7</v>
      </c>
      <c r="N3872" s="1" t="s">
        <v>17821</v>
      </c>
      <c r="O3872" s="1" t="s">
        <v>17822</v>
      </c>
      <c r="P3872" s="1">
        <v>28</v>
      </c>
      <c r="Q3872" s="1" t="s">
        <v>4493</v>
      </c>
      <c r="R3872">
        <f t="shared" ca="1" si="60"/>
        <v>1</v>
      </c>
      <c r="S3872">
        <f t="shared" ca="1" si="60"/>
        <v>0</v>
      </c>
    </row>
    <row r="3873" spans="1:19" ht="13.2">
      <c r="A3873" s="1" t="s">
        <v>17823</v>
      </c>
      <c r="B3873" s="1">
        <v>28</v>
      </c>
      <c r="C3873" s="1" t="str">
        <f ca="1">IFERROR(__xludf.DUMMYFUNCTION("GOOGLETRANSLATE(D3873,""en"",""pt"")"),"Pequeno")</f>
        <v>Pequeno</v>
      </c>
      <c r="D3873" s="3">
        <v>43910</v>
      </c>
      <c r="E3873" s="1">
        <v>8</v>
      </c>
      <c r="F3873" s="2" t="str">
        <f ca="1">IFERROR(__xludf.DUMMYFUNCTION("GOOGLETRANSLATE(I3873,""en"",""pt"")"),"Soro de leite coalhado")</f>
        <v>Soro de leite coalhado</v>
      </c>
      <c r="G3873" s="1" t="s">
        <v>17824</v>
      </c>
      <c r="H3873" s="1" t="s">
        <v>16070</v>
      </c>
      <c r="I3873" s="1" t="str">
        <f ca="1">IFERROR(__xludf.DUMMYFUNCTION("GOOGLETRANSLATE(O3873,""en"",""pt"")"),"13")</f>
        <v>13</v>
      </c>
      <c r="J3873" s="1" t="str">
        <f ca="1">IFERROR(__xludf.DUMMYFUNCTION("GOOGLETRANSLATE(Q3873,""en"",""pt"")"),"Refrigerado")</f>
        <v>Refrigerado</v>
      </c>
      <c r="K3873" s="3">
        <v>43870</v>
      </c>
      <c r="L3873" s="3">
        <v>43883</v>
      </c>
      <c r="M3873" s="1">
        <v>149</v>
      </c>
      <c r="N3873" s="1" t="s">
        <v>5740</v>
      </c>
      <c r="O3873" s="1" t="s">
        <v>17825</v>
      </c>
      <c r="P3873" s="1">
        <v>173</v>
      </c>
      <c r="Q3873" s="1" t="s">
        <v>17826</v>
      </c>
      <c r="R3873">
        <f t="shared" ca="1" si="60"/>
        <v>0</v>
      </c>
      <c r="S3873">
        <f t="shared" ca="1" si="60"/>
        <v>1</v>
      </c>
    </row>
    <row r="3874" spans="1:19" ht="13.2">
      <c r="A3874" s="1" t="s">
        <v>17827</v>
      </c>
      <c r="B3874" s="1">
        <v>72</v>
      </c>
      <c r="C3874" s="1" t="str">
        <f ca="1">IFERROR(__xludf.DUMMYFUNCTION("GOOGLETRANSLATE(D3874,""en"",""pt"")"),"Grande")</f>
        <v>Grande</v>
      </c>
      <c r="D3874" s="3">
        <v>44015</v>
      </c>
      <c r="E3874" s="1">
        <v>8</v>
      </c>
      <c r="F3874" s="2" t="str">
        <f ca="1">IFERROR(__xludf.DUMMYFUNCTION("GOOGLETRANSLATE(I3874,""en"",""pt"")"),"Soro de leite coalhado")</f>
        <v>Soro de leite coalhado</v>
      </c>
      <c r="G3874" s="1" t="s">
        <v>17828</v>
      </c>
      <c r="H3874" s="1" t="s">
        <v>1752</v>
      </c>
      <c r="I3874" s="1" t="str">
        <f ca="1">IFERROR(__xludf.DUMMYFUNCTION("GOOGLETRANSLATE(O3874,""en"",""pt"")"),"10")</f>
        <v>10</v>
      </c>
      <c r="J3874" s="1" t="str">
        <f ca="1">IFERROR(__xludf.DUMMYFUNCTION("GOOGLETRANSLATE(Q3874,""en"",""pt"")"),"Refrigerado")</f>
        <v>Refrigerado</v>
      </c>
      <c r="K3874" s="3">
        <v>43972</v>
      </c>
      <c r="L3874" s="3">
        <v>43982</v>
      </c>
      <c r="M3874" s="1">
        <v>74</v>
      </c>
      <c r="N3874" s="1" t="s">
        <v>17829</v>
      </c>
      <c r="O3874" s="5">
        <v>1795259</v>
      </c>
      <c r="P3874" s="1">
        <v>238</v>
      </c>
      <c r="Q3874" s="1" t="s">
        <v>17830</v>
      </c>
      <c r="R3874">
        <f t="shared" ca="1" si="60"/>
        <v>1</v>
      </c>
      <c r="S3874">
        <f t="shared" ca="1" si="60"/>
        <v>1</v>
      </c>
    </row>
    <row r="3875" spans="1:19" ht="13.2">
      <c r="A3875" s="1" t="s">
        <v>17831</v>
      </c>
      <c r="B3875" s="1">
        <v>94</v>
      </c>
      <c r="C3875" s="1" t="str">
        <f ca="1">IFERROR(__xludf.DUMMYFUNCTION("GOOGLETRANSLATE(D3875,""en"",""pt"")"),"Médio")</f>
        <v>Médio</v>
      </c>
      <c r="D3875" s="3">
        <v>44301</v>
      </c>
      <c r="E3875" s="1">
        <v>1</v>
      </c>
      <c r="F3875" s="2" t="str">
        <f ca="1">IFERROR(__xludf.DUMMYFUNCTION("GOOGLETRANSLATE(I3875,""en"",""pt"")"),"Leite")</f>
        <v>Leite</v>
      </c>
      <c r="G3875" s="1" t="s">
        <v>17832</v>
      </c>
      <c r="H3875" s="1" t="s">
        <v>6844</v>
      </c>
      <c r="I3875" s="1" t="str">
        <f ca="1">IFERROR(__xludf.DUMMYFUNCTION("GOOGLETRANSLATE(O3875,""en"",""pt"")"),"2")</f>
        <v>2</v>
      </c>
      <c r="J3875" s="1" t="str">
        <f ca="1">IFERROR(__xludf.DUMMYFUNCTION("GOOGLETRANSLATE(Q3875,""en"",""pt"")"),"Pacote de polietileno")</f>
        <v>Pacote de polietileno</v>
      </c>
      <c r="K3875" s="3">
        <v>44244</v>
      </c>
      <c r="L3875" s="3">
        <v>44246</v>
      </c>
      <c r="M3875" s="1">
        <v>33</v>
      </c>
      <c r="N3875" s="1" t="s">
        <v>14753</v>
      </c>
      <c r="O3875" s="1" t="s">
        <v>17833</v>
      </c>
      <c r="P3875" s="1">
        <v>358</v>
      </c>
      <c r="Q3875" s="1" t="s">
        <v>17834</v>
      </c>
      <c r="R3875">
        <f t="shared" ca="1" si="60"/>
        <v>0</v>
      </c>
      <c r="S3875">
        <f t="shared" ca="1" si="60"/>
        <v>1</v>
      </c>
    </row>
    <row r="3876" spans="1:19" ht="13.2">
      <c r="A3876" s="1" t="s">
        <v>17835</v>
      </c>
      <c r="B3876" s="1">
        <v>74</v>
      </c>
      <c r="C3876" s="1" t="str">
        <f ca="1">IFERROR(__xludf.DUMMYFUNCTION("GOOGLETRANSLATE(D3876,""en"",""pt"")"),"Médio")</f>
        <v>Médio</v>
      </c>
      <c r="D3876" s="3">
        <v>43753</v>
      </c>
      <c r="E3876" s="1">
        <v>5</v>
      </c>
      <c r="F3876" s="2" t="str">
        <f ca="1">IFERROR(__xludf.DUMMYFUNCTION("GOOGLETRANSLATE(I3876,""en"",""pt"")"),"Sorvete")</f>
        <v>Sorvete</v>
      </c>
      <c r="G3876" s="1" t="s">
        <v>13921</v>
      </c>
      <c r="H3876" s="1" t="s">
        <v>13330</v>
      </c>
      <c r="I3876" s="1" t="str">
        <f ca="1">IFERROR(__xludf.DUMMYFUNCTION("GOOGLETRANSLATE(O3876,""en"",""pt"")"),"27")</f>
        <v>27</v>
      </c>
      <c r="J3876" s="1" t="str">
        <f ca="1">IFERROR(__xludf.DUMMYFUNCTION("GOOGLETRANSLATE(Q3876,""en"",""pt"")"),"Congeladas")</f>
        <v>Congeladas</v>
      </c>
      <c r="K3876" s="3">
        <v>43700</v>
      </c>
      <c r="L3876" s="3">
        <v>43727</v>
      </c>
      <c r="M3876" s="1">
        <v>20</v>
      </c>
      <c r="N3876" s="4">
        <v>45498</v>
      </c>
      <c r="O3876" s="1" t="s">
        <v>17836</v>
      </c>
      <c r="P3876" s="1">
        <v>52</v>
      </c>
      <c r="Q3876" s="1" t="s">
        <v>17837</v>
      </c>
      <c r="R3876">
        <f t="shared" ca="1" si="60"/>
        <v>1</v>
      </c>
      <c r="S3876">
        <f t="shared" ca="1" si="60"/>
        <v>0</v>
      </c>
    </row>
    <row r="3877" spans="1:19" ht="13.2">
      <c r="A3877" s="1" t="s">
        <v>17838</v>
      </c>
      <c r="B3877" s="1">
        <v>55</v>
      </c>
      <c r="C3877" s="1" t="str">
        <f ca="1">IFERROR(__xludf.DUMMYFUNCTION("GOOGLETRANSLATE(D3877,""en"",""pt"")"),"Grande")</f>
        <v>Grande</v>
      </c>
      <c r="D3877" s="3">
        <v>44783</v>
      </c>
      <c r="E3877" s="1">
        <v>10</v>
      </c>
      <c r="F3877" s="2" t="str">
        <f ca="1">IFERROR(__xludf.DUMMYFUNCTION("GOOGLETRANSLATE(I3877,""en"",""pt"")"),"ghee")</f>
        <v>ghee</v>
      </c>
      <c r="G3877" s="1" t="s">
        <v>17839</v>
      </c>
      <c r="H3877" s="1" t="s">
        <v>17840</v>
      </c>
      <c r="I3877" s="1" t="str">
        <f ca="1">IFERROR(__xludf.DUMMYFUNCTION("GOOGLETRANSLATE(O3877,""en"",""pt"")"),"76")</f>
        <v>76</v>
      </c>
      <c r="J3877" s="1" t="str">
        <f ca="1">IFERROR(__xludf.DUMMYFUNCTION("GOOGLETRANSLATE(Q3877,""en"",""pt"")"),"Ambiente")</f>
        <v>Ambiente</v>
      </c>
      <c r="K3877" s="3">
        <v>44766</v>
      </c>
      <c r="L3877" s="3">
        <v>44842</v>
      </c>
      <c r="M3877" s="1">
        <v>717</v>
      </c>
      <c r="N3877" s="1" t="s">
        <v>4226</v>
      </c>
      <c r="O3877" s="1" t="s">
        <v>17841</v>
      </c>
      <c r="P3877" s="1">
        <v>121</v>
      </c>
      <c r="Q3877" s="1" t="s">
        <v>17842</v>
      </c>
      <c r="R3877">
        <f t="shared" ca="1" si="60"/>
        <v>0</v>
      </c>
      <c r="S3877">
        <f t="shared" ca="1" si="60"/>
        <v>1</v>
      </c>
    </row>
    <row r="3878" spans="1:19" ht="13.2">
      <c r="A3878" s="1" t="s">
        <v>17843</v>
      </c>
      <c r="B3878" s="1">
        <v>69</v>
      </c>
      <c r="C3878" s="1" t="str">
        <f ca="1">IFERROR(__xludf.DUMMYFUNCTION("GOOGLETRANSLATE(D3878,""en"",""pt"")"),"Grande")</f>
        <v>Grande</v>
      </c>
      <c r="D3878" s="3">
        <v>44819</v>
      </c>
      <c r="E3878" s="1">
        <v>6</v>
      </c>
      <c r="F3878" s="2" t="str">
        <f ca="1">IFERROR(__xludf.DUMMYFUNCTION("GOOGLETRANSLATE(I3878,""en"",""pt"")"),"Coalhada")</f>
        <v>Coalhada</v>
      </c>
      <c r="G3878" s="1" t="s">
        <v>17844</v>
      </c>
      <c r="H3878" s="1" t="s">
        <v>17845</v>
      </c>
      <c r="I3878" s="1" t="str">
        <f ca="1">IFERROR(__xludf.DUMMYFUNCTION("GOOGLETRANSLATE(O3878,""en"",""pt"")"),"5")</f>
        <v>5</v>
      </c>
      <c r="J3878" s="1" t="str">
        <f ca="1">IFERROR(__xludf.DUMMYFUNCTION("GOOGLETRANSLATE(Q3878,""en"",""pt"")"),"Refrigerado")</f>
        <v>Refrigerado</v>
      </c>
      <c r="K3878" s="3">
        <v>44780</v>
      </c>
      <c r="L3878" s="3">
        <v>44785</v>
      </c>
      <c r="M3878" s="1">
        <v>156</v>
      </c>
      <c r="N3878" s="1" t="s">
        <v>13613</v>
      </c>
      <c r="O3878" s="5">
        <v>2488185</v>
      </c>
      <c r="P3878" s="1">
        <v>120</v>
      </c>
      <c r="Q3878" s="1" t="s">
        <v>3252</v>
      </c>
      <c r="R3878">
        <f t="shared" ca="1" si="60"/>
        <v>0</v>
      </c>
      <c r="S3878">
        <f t="shared" ca="1" si="60"/>
        <v>1</v>
      </c>
    </row>
    <row r="3879" spans="1:19" ht="13.2">
      <c r="A3879" s="1" t="s">
        <v>17846</v>
      </c>
      <c r="B3879" s="1">
        <v>70</v>
      </c>
      <c r="C3879" s="1" t="str">
        <f ca="1">IFERROR(__xludf.DUMMYFUNCTION("GOOGLETRANSLATE(D3879,""en"",""pt"")"),"Grande")</f>
        <v>Grande</v>
      </c>
      <c r="D3879" s="3">
        <v>44607</v>
      </c>
      <c r="E3879" s="1">
        <v>8</v>
      </c>
      <c r="F3879" s="2" t="str">
        <f ca="1">IFERROR(__xludf.DUMMYFUNCTION("GOOGLETRANSLATE(I3879,""en"",""pt"")"),"Soro de leite coalhado")</f>
        <v>Soro de leite coalhado</v>
      </c>
      <c r="G3879" s="1" t="s">
        <v>17847</v>
      </c>
      <c r="H3879" s="1" t="s">
        <v>13233</v>
      </c>
      <c r="I3879" s="1" t="str">
        <f ca="1">IFERROR(__xludf.DUMMYFUNCTION("GOOGLETRANSLATE(O3879,""en"",""pt"")"),"14")</f>
        <v>14</v>
      </c>
      <c r="J3879" s="1" t="str">
        <f ca="1">IFERROR(__xludf.DUMMYFUNCTION("GOOGLETRANSLATE(Q3879,""en"",""pt"")"),"Refrigerado")</f>
        <v>Refrigerado</v>
      </c>
      <c r="K3879" s="3">
        <v>44574</v>
      </c>
      <c r="L3879" s="3">
        <v>44588</v>
      </c>
      <c r="M3879" s="1">
        <v>414</v>
      </c>
      <c r="N3879" s="4">
        <v>45428</v>
      </c>
      <c r="O3879" s="1" t="s">
        <v>17848</v>
      </c>
      <c r="P3879" s="1">
        <v>240</v>
      </c>
      <c r="Q3879" s="1" t="s">
        <v>17849</v>
      </c>
      <c r="R3879">
        <f t="shared" ca="1" si="60"/>
        <v>0</v>
      </c>
      <c r="S3879">
        <f t="shared" ca="1" si="60"/>
        <v>1</v>
      </c>
    </row>
    <row r="3880" spans="1:19" ht="13.2">
      <c r="A3880" s="1" t="s">
        <v>17850</v>
      </c>
      <c r="B3880" s="1">
        <v>13</v>
      </c>
      <c r="C3880" s="1" t="str">
        <f ca="1">IFERROR(__xludf.DUMMYFUNCTION("GOOGLETRANSLATE(D3880,""en"",""pt"")"),"Pequeno")</f>
        <v>Pequeno</v>
      </c>
      <c r="D3880" s="3">
        <v>43990</v>
      </c>
      <c r="E3880" s="1">
        <v>3</v>
      </c>
      <c r="F3880" s="2" t="str">
        <f ca="1">IFERROR(__xludf.DUMMYFUNCTION("GOOGLETRANSLATE(I3880,""en"",""pt"")"),"Queijo")</f>
        <v>Queijo</v>
      </c>
      <c r="G3880" s="1" t="s">
        <v>17851</v>
      </c>
      <c r="H3880" s="1" t="s">
        <v>1239</v>
      </c>
      <c r="I3880" s="1" t="str">
        <f ca="1">IFERROR(__xludf.DUMMYFUNCTION("GOOGLETRANSLATE(O3880,""en"",""pt"")"),"40")</f>
        <v>40</v>
      </c>
      <c r="J3880" s="1" t="str">
        <f ca="1">IFERROR(__xludf.DUMMYFUNCTION("GOOGLETRANSLATE(Q3880,""en"",""pt"")"),"Congeladas")</f>
        <v>Congeladas</v>
      </c>
      <c r="K3880" s="3">
        <v>43978</v>
      </c>
      <c r="L3880" s="3">
        <v>44018</v>
      </c>
      <c r="M3880" s="1">
        <v>726</v>
      </c>
      <c r="N3880" s="1" t="s">
        <v>9522</v>
      </c>
      <c r="O3880" s="1" t="s">
        <v>17852</v>
      </c>
      <c r="P3880" s="1">
        <v>153</v>
      </c>
      <c r="Q3880" s="1" t="s">
        <v>14505</v>
      </c>
      <c r="R3880">
        <f t="shared" ca="1" si="60"/>
        <v>0</v>
      </c>
      <c r="S3880">
        <f t="shared" ca="1" si="60"/>
        <v>0</v>
      </c>
    </row>
    <row r="3881" spans="1:19" ht="13.2">
      <c r="A3881" s="1" t="s">
        <v>17853</v>
      </c>
      <c r="B3881" s="1">
        <v>23</v>
      </c>
      <c r="C3881" s="1" t="str">
        <f ca="1">IFERROR(__xludf.DUMMYFUNCTION("GOOGLETRANSLATE(D3881,""en"",""pt"")"),"Pequeno")</f>
        <v>Pequeno</v>
      </c>
      <c r="D3881" s="3">
        <v>44472</v>
      </c>
      <c r="E3881" s="1">
        <v>3</v>
      </c>
      <c r="F3881" s="2" t="str">
        <f ca="1">IFERROR(__xludf.DUMMYFUNCTION("GOOGLETRANSLATE(I3881,""en"",""pt"")"),"Queijo")</f>
        <v>Queijo</v>
      </c>
      <c r="G3881" s="1" t="s">
        <v>17854</v>
      </c>
      <c r="H3881" s="1" t="s">
        <v>8510</v>
      </c>
      <c r="I3881" s="1" t="str">
        <f ca="1">IFERROR(__xludf.DUMMYFUNCTION("GOOGLETRANSLATE(O3881,""en"",""pt"")"),"63")</f>
        <v>63</v>
      </c>
      <c r="J3881" s="1" t="str">
        <f ca="1">IFERROR(__xludf.DUMMYFUNCTION("GOOGLETRANSLATE(Q3881,""en"",""pt"")"),"Refrigerado")</f>
        <v>Refrigerado</v>
      </c>
      <c r="K3881" s="3">
        <v>44466</v>
      </c>
      <c r="L3881" s="3">
        <v>44529</v>
      </c>
      <c r="M3881" s="1">
        <v>456</v>
      </c>
      <c r="N3881" s="1" t="s">
        <v>7302</v>
      </c>
      <c r="O3881" s="1" t="s">
        <v>17855</v>
      </c>
      <c r="P3881" s="1">
        <v>235</v>
      </c>
      <c r="Q3881" s="1" t="s">
        <v>17856</v>
      </c>
      <c r="R3881">
        <f t="shared" ca="1" si="60"/>
        <v>0</v>
      </c>
      <c r="S3881">
        <f t="shared" ca="1" si="60"/>
        <v>1</v>
      </c>
    </row>
    <row r="3882" spans="1:19" ht="13.2">
      <c r="A3882" s="1" t="s">
        <v>17857</v>
      </c>
      <c r="B3882" s="1">
        <v>82</v>
      </c>
      <c r="C3882" s="1" t="str">
        <f ca="1">IFERROR(__xludf.DUMMYFUNCTION("GOOGLETRANSLATE(D3882,""en"",""pt"")"),"Médio")</f>
        <v>Médio</v>
      </c>
      <c r="D3882" s="3">
        <v>44352</v>
      </c>
      <c r="E3882" s="1">
        <v>4</v>
      </c>
      <c r="F3882" s="2" t="str">
        <f ca="1">IFERROR(__xludf.DUMMYFUNCTION("GOOGLETRANSLATE(I3882,""en"",""pt"")"),"Iogurte")</f>
        <v>Iogurte</v>
      </c>
      <c r="G3882" s="1" t="s">
        <v>8217</v>
      </c>
      <c r="H3882" s="4">
        <v>45406</v>
      </c>
      <c r="I3882" s="1" t="str">
        <f ca="1">IFERROR(__xludf.DUMMYFUNCTION("GOOGLETRANSLATE(O3882,""en"",""pt"")"),"22")</f>
        <v>22</v>
      </c>
      <c r="J3882" s="1" t="str">
        <f ca="1">IFERROR(__xludf.DUMMYFUNCTION("GOOGLETRANSLATE(Q3882,""en"",""pt"")"),"Congeladas")</f>
        <v>Congeladas</v>
      </c>
      <c r="K3882" s="3">
        <v>44310</v>
      </c>
      <c r="L3882" s="3">
        <v>44332</v>
      </c>
      <c r="M3882" s="1">
        <v>25</v>
      </c>
      <c r="N3882" s="4">
        <v>45403</v>
      </c>
      <c r="O3882" s="1" t="s">
        <v>17858</v>
      </c>
      <c r="P3882" s="1">
        <v>169</v>
      </c>
      <c r="Q3882" s="1" t="s">
        <v>5483</v>
      </c>
      <c r="R3882">
        <f t="shared" ca="1" si="60"/>
        <v>1</v>
      </c>
      <c r="S3882">
        <f t="shared" ca="1" si="60"/>
        <v>1</v>
      </c>
    </row>
    <row r="3883" spans="1:19" ht="13.2">
      <c r="A3883" s="1" t="s">
        <v>17859</v>
      </c>
      <c r="B3883" s="1">
        <v>79</v>
      </c>
      <c r="C3883" s="1" t="str">
        <f ca="1">IFERROR(__xludf.DUMMYFUNCTION("GOOGLETRANSLATE(D3883,""en"",""pt"")"),"Pequeno")</f>
        <v>Pequeno</v>
      </c>
      <c r="D3883" s="3">
        <v>44778</v>
      </c>
      <c r="E3883" s="1">
        <v>3</v>
      </c>
      <c r="F3883" s="2" t="str">
        <f ca="1">IFERROR(__xludf.DUMMYFUNCTION("GOOGLETRANSLATE(I3883,""en"",""pt"")"),"Queijo")</f>
        <v>Queijo</v>
      </c>
      <c r="G3883" s="1" t="s">
        <v>17860</v>
      </c>
      <c r="H3883" s="1" t="s">
        <v>1787</v>
      </c>
      <c r="I3883" s="1" t="str">
        <f ca="1">IFERROR(__xludf.DUMMYFUNCTION("GOOGLETRANSLATE(O3883,""en"",""pt"")"),"71")</f>
        <v>71</v>
      </c>
      <c r="J3883" s="1" t="str">
        <f ca="1">IFERROR(__xludf.DUMMYFUNCTION("GOOGLETRANSLATE(Q3883,""en"",""pt"")"),"Congeladas")</f>
        <v>Congeladas</v>
      </c>
      <c r="K3883" s="3">
        <v>44774</v>
      </c>
      <c r="L3883" s="3">
        <v>44845</v>
      </c>
      <c r="M3883" s="1">
        <v>52</v>
      </c>
      <c r="N3883" s="1" t="s">
        <v>1436</v>
      </c>
      <c r="O3883" s="1" t="s">
        <v>17861</v>
      </c>
      <c r="P3883" s="1">
        <v>749</v>
      </c>
      <c r="Q3883" s="1" t="s">
        <v>17862</v>
      </c>
      <c r="R3883">
        <f t="shared" ca="1" si="60"/>
        <v>1</v>
      </c>
      <c r="S3883">
        <f t="shared" ca="1" si="60"/>
        <v>0</v>
      </c>
    </row>
    <row r="3884" spans="1:19" ht="13.2">
      <c r="A3884" s="1" t="s">
        <v>17863</v>
      </c>
      <c r="B3884" s="1">
        <v>62</v>
      </c>
      <c r="C3884" s="1" t="str">
        <f ca="1">IFERROR(__xludf.DUMMYFUNCTION("GOOGLETRANSLATE(D3884,""en"",""pt"")"),"Médio")</f>
        <v>Médio</v>
      </c>
      <c r="D3884" s="3">
        <v>43973</v>
      </c>
      <c r="E3884" s="1">
        <v>6</v>
      </c>
      <c r="F3884" s="2" t="str">
        <f ca="1">IFERROR(__xludf.DUMMYFUNCTION("GOOGLETRANSLATE(I3884,""en"",""pt"")"),"Coalhada")</f>
        <v>Coalhada</v>
      </c>
      <c r="G3884" s="1" t="s">
        <v>17864</v>
      </c>
      <c r="H3884" s="1" t="s">
        <v>950</v>
      </c>
      <c r="I3884" s="1" t="str">
        <f ca="1">IFERROR(__xludf.DUMMYFUNCTION("GOOGLETRANSLATE(O3884,""en"",""pt"")"),"5")</f>
        <v>5</v>
      </c>
      <c r="J3884" s="1" t="str">
        <f ca="1">IFERROR(__xludf.DUMMYFUNCTION("GOOGLETRANSLATE(Q3884,""en"",""pt"")"),"Refrigerado")</f>
        <v>Refrigerado</v>
      </c>
      <c r="K3884" s="3">
        <v>43925</v>
      </c>
      <c r="L3884" s="3">
        <v>43930</v>
      </c>
      <c r="M3884" s="1">
        <v>2</v>
      </c>
      <c r="N3884" s="1" t="s">
        <v>12104</v>
      </c>
      <c r="O3884" s="1" t="s">
        <v>17865</v>
      </c>
      <c r="P3884" s="1">
        <v>7</v>
      </c>
      <c r="Q3884" s="1" t="s">
        <v>17866</v>
      </c>
      <c r="R3884">
        <f t="shared" ca="1" si="60"/>
        <v>1</v>
      </c>
      <c r="S3884">
        <f t="shared" ca="1" si="60"/>
        <v>0</v>
      </c>
    </row>
    <row r="3885" spans="1:19" ht="13.2">
      <c r="A3885" s="1" t="s">
        <v>17867</v>
      </c>
      <c r="B3885" s="1">
        <v>51</v>
      </c>
      <c r="C3885" s="1" t="str">
        <f ca="1">IFERROR(__xludf.DUMMYFUNCTION("GOOGLETRANSLATE(D3885,""en"",""pt"")"),"Pequeno")</f>
        <v>Pequeno</v>
      </c>
      <c r="D3885" s="3">
        <v>43892</v>
      </c>
      <c r="E3885" s="1">
        <v>7</v>
      </c>
      <c r="F3885" s="2" t="str">
        <f ca="1">IFERROR(__xludf.DUMMYFUNCTION("GOOGLETRANSLATE(I3885,""en"",""pt"")"),"Lassi")</f>
        <v>Lassi</v>
      </c>
      <c r="G3885" s="1" t="s">
        <v>13619</v>
      </c>
      <c r="H3885" s="6">
        <v>45321</v>
      </c>
      <c r="I3885" s="1" t="str">
        <f ca="1">IFERROR(__xludf.DUMMYFUNCTION("GOOGLETRANSLATE(O3885,""en"",""pt"")"),"14")</f>
        <v>14</v>
      </c>
      <c r="J3885" s="1" t="str">
        <f ca="1">IFERROR(__xludf.DUMMYFUNCTION("GOOGLETRANSLATE(Q3885,""en"",""pt"")"),"Refrigerado")</f>
        <v>Refrigerado</v>
      </c>
      <c r="K3885" s="3">
        <v>43885</v>
      </c>
      <c r="L3885" s="3">
        <v>43899</v>
      </c>
      <c r="M3885" s="1">
        <v>19</v>
      </c>
      <c r="N3885" s="1" t="s">
        <v>7028</v>
      </c>
      <c r="O3885" s="1" t="s">
        <v>17868</v>
      </c>
      <c r="P3885" s="1">
        <v>94</v>
      </c>
      <c r="Q3885" s="1" t="s">
        <v>17869</v>
      </c>
      <c r="R3885">
        <f t="shared" ca="1" si="60"/>
        <v>0</v>
      </c>
      <c r="S3885">
        <f t="shared" ca="1" si="60"/>
        <v>0</v>
      </c>
    </row>
    <row r="3886" spans="1:19" ht="13.2">
      <c r="A3886" s="1" t="s">
        <v>17870</v>
      </c>
      <c r="B3886" s="1">
        <v>14</v>
      </c>
      <c r="C3886" s="1" t="str">
        <f ca="1">IFERROR(__xludf.DUMMYFUNCTION("GOOGLETRANSLATE(D3886,""en"",""pt"")"),"Pequeno")</f>
        <v>Pequeno</v>
      </c>
      <c r="D3886" s="3">
        <v>43874</v>
      </c>
      <c r="E3886" s="1">
        <v>7</v>
      </c>
      <c r="F3886" s="2" t="str">
        <f ca="1">IFERROR(__xludf.DUMMYFUNCTION("GOOGLETRANSLATE(I3886,""en"",""pt"")"),"Lassi")</f>
        <v>Lassi</v>
      </c>
      <c r="G3886" s="1" t="s">
        <v>17871</v>
      </c>
      <c r="H3886" s="1" t="s">
        <v>6701</v>
      </c>
      <c r="I3886" s="1" t="str">
        <f ca="1">IFERROR(__xludf.DUMMYFUNCTION("GOOGLETRANSLATE(O3886,""en"",""pt"")"),"17")</f>
        <v>17</v>
      </c>
      <c r="J3886" s="1" t="str">
        <f ca="1">IFERROR(__xludf.DUMMYFUNCTION("GOOGLETRANSLATE(Q3886,""en"",""pt"")"),"Refrigerado")</f>
        <v>Refrigerado</v>
      </c>
      <c r="K3886" s="3">
        <v>43855</v>
      </c>
      <c r="L3886" s="3">
        <v>43872</v>
      </c>
      <c r="M3886" s="1">
        <v>5</v>
      </c>
      <c r="N3886" s="1" t="s">
        <v>17872</v>
      </c>
      <c r="O3886" s="1" t="s">
        <v>17873</v>
      </c>
      <c r="P3886" s="1">
        <v>727</v>
      </c>
      <c r="Q3886" s="1" t="s">
        <v>17874</v>
      </c>
      <c r="R3886">
        <f t="shared" ca="1" si="60"/>
        <v>0</v>
      </c>
      <c r="S3886">
        <f t="shared" ca="1" si="60"/>
        <v>1</v>
      </c>
    </row>
    <row r="3887" spans="1:19" ht="13.2">
      <c r="A3887" s="1" t="s">
        <v>17875</v>
      </c>
      <c r="B3887" s="1">
        <v>23</v>
      </c>
      <c r="C3887" s="1" t="str">
        <f ca="1">IFERROR(__xludf.DUMMYFUNCTION("GOOGLETRANSLATE(D3887,""en"",""pt"")"),"Médio")</f>
        <v>Médio</v>
      </c>
      <c r="D3887" s="3">
        <v>44273</v>
      </c>
      <c r="E3887" s="1">
        <v>4</v>
      </c>
      <c r="F3887" s="2" t="str">
        <f ca="1">IFERROR(__xludf.DUMMYFUNCTION("GOOGLETRANSLATE(I3887,""en"",""pt"")"),"Iogurte")</f>
        <v>Iogurte</v>
      </c>
      <c r="G3887" s="1" t="s">
        <v>17876</v>
      </c>
      <c r="H3887" s="1" t="s">
        <v>9986</v>
      </c>
      <c r="I3887" s="1" t="str">
        <f ca="1">IFERROR(__xludf.DUMMYFUNCTION("GOOGLETRANSLATE(O3887,""en"",""pt"")"),"25")</f>
        <v>25</v>
      </c>
      <c r="J3887" s="1" t="str">
        <f ca="1">IFERROR(__xludf.DUMMYFUNCTION("GOOGLETRANSLATE(Q3887,""en"",""pt"")"),"Congeladas")</f>
        <v>Congeladas</v>
      </c>
      <c r="K3887" s="3">
        <v>44255</v>
      </c>
      <c r="L3887" s="3">
        <v>44280</v>
      </c>
      <c r="M3887" s="1">
        <v>372</v>
      </c>
      <c r="N3887" s="1" t="s">
        <v>16602</v>
      </c>
      <c r="O3887" s="1" t="s">
        <v>17877</v>
      </c>
      <c r="P3887" s="1">
        <v>126</v>
      </c>
      <c r="Q3887" s="1" t="s">
        <v>17878</v>
      </c>
      <c r="R3887">
        <f t="shared" ca="1" si="60"/>
        <v>1</v>
      </c>
      <c r="S3887">
        <f t="shared" ca="1" si="60"/>
        <v>1</v>
      </c>
    </row>
    <row r="3888" spans="1:19" ht="13.2">
      <c r="A3888" s="1" t="s">
        <v>17879</v>
      </c>
      <c r="B3888" s="1">
        <v>16</v>
      </c>
      <c r="C3888" s="1" t="str">
        <f ca="1">IFERROR(__xludf.DUMMYFUNCTION("GOOGLETRANSLATE(D3888,""en"",""pt"")"),"Pequeno")</f>
        <v>Pequeno</v>
      </c>
      <c r="D3888" s="3">
        <v>44358</v>
      </c>
      <c r="E3888" s="1">
        <v>8</v>
      </c>
      <c r="F3888" s="2" t="str">
        <f ca="1">IFERROR(__xludf.DUMMYFUNCTION("GOOGLETRANSLATE(I3888,""en"",""pt"")"),"Soro de leite coalhado")</f>
        <v>Soro de leite coalhado</v>
      </c>
      <c r="G3888" s="1" t="s">
        <v>17880</v>
      </c>
      <c r="H3888" s="1" t="s">
        <v>17881</v>
      </c>
      <c r="I3888" s="1" t="str">
        <f ca="1">IFERROR(__xludf.DUMMYFUNCTION("GOOGLETRANSLATE(O3888,""en"",""pt"")"),"12")</f>
        <v>12</v>
      </c>
      <c r="J3888" s="1" t="str">
        <f ca="1">IFERROR(__xludf.DUMMYFUNCTION("GOOGLETRANSLATE(Q3888,""en"",""pt"")"),"Refrigerado")</f>
        <v>Refrigerado</v>
      </c>
      <c r="K3888" s="3">
        <v>44326</v>
      </c>
      <c r="L3888" s="3">
        <v>44338</v>
      </c>
      <c r="M3888" s="1">
        <v>46</v>
      </c>
      <c r="N3888" s="1" t="s">
        <v>16540</v>
      </c>
      <c r="O3888" s="5">
        <v>299744</v>
      </c>
      <c r="P3888" s="1">
        <v>880</v>
      </c>
      <c r="Q3888" s="1" t="s">
        <v>17882</v>
      </c>
      <c r="R3888">
        <f t="shared" ca="1" si="60"/>
        <v>1</v>
      </c>
      <c r="S3888">
        <f t="shared" ca="1" si="60"/>
        <v>0</v>
      </c>
    </row>
    <row r="3889" spans="1:19" ht="13.2">
      <c r="A3889" s="1" t="s">
        <v>17883</v>
      </c>
      <c r="B3889" s="1">
        <v>83</v>
      </c>
      <c r="C3889" s="1" t="str">
        <f ca="1">IFERROR(__xludf.DUMMYFUNCTION("GOOGLETRANSLATE(D3889,""en"",""pt"")"),"Pequeno")</f>
        <v>Pequeno</v>
      </c>
      <c r="D3889" s="3">
        <v>43922</v>
      </c>
      <c r="E3889" s="1">
        <v>4</v>
      </c>
      <c r="F3889" s="2" t="str">
        <f ca="1">IFERROR(__xludf.DUMMYFUNCTION("GOOGLETRANSLATE(I3889,""en"",""pt"")"),"Iogurte")</f>
        <v>Iogurte</v>
      </c>
      <c r="G3889" s="1" t="s">
        <v>17884</v>
      </c>
      <c r="H3889" s="1" t="s">
        <v>8220</v>
      </c>
      <c r="I3889" s="1" t="str">
        <f ca="1">IFERROR(__xludf.DUMMYFUNCTION("GOOGLETRANSLATE(O3889,""en"",""pt"")"),"23")</f>
        <v>23</v>
      </c>
      <c r="J3889" s="1" t="str">
        <f ca="1">IFERROR(__xludf.DUMMYFUNCTION("GOOGLETRANSLATE(Q3889,""en"",""pt"")"),"Refrigerado")</f>
        <v>Refrigerado</v>
      </c>
      <c r="K3889" s="3">
        <v>43899</v>
      </c>
      <c r="L3889" s="3">
        <v>43922</v>
      </c>
      <c r="M3889" s="1">
        <v>338</v>
      </c>
      <c r="N3889" s="1" t="s">
        <v>16185</v>
      </c>
      <c r="O3889" s="1" t="s">
        <v>17885</v>
      </c>
      <c r="P3889" s="1">
        <v>568</v>
      </c>
      <c r="Q3889" s="1" t="s">
        <v>17887</v>
      </c>
      <c r="R3889">
        <f t="shared" ca="1" si="60"/>
        <v>0</v>
      </c>
      <c r="S3889">
        <f t="shared" ca="1" si="60"/>
        <v>0</v>
      </c>
    </row>
    <row r="3890" spans="1:19" ht="13.2">
      <c r="A3890" s="1" t="s">
        <v>17888</v>
      </c>
      <c r="B3890" s="1">
        <v>30</v>
      </c>
      <c r="C3890" s="1" t="str">
        <f ca="1">IFERROR(__xludf.DUMMYFUNCTION("GOOGLETRANSLATE(D3890,""en"",""pt"")"),"Pequeno")</f>
        <v>Pequeno</v>
      </c>
      <c r="D3890" s="3">
        <v>44221</v>
      </c>
      <c r="E3890" s="1">
        <v>2</v>
      </c>
      <c r="F3890" s="2" t="str">
        <f ca="1">IFERROR(__xludf.DUMMYFUNCTION("GOOGLETRANSLATE(I3890,""en"",""pt"")"),"Manteiga")</f>
        <v>Manteiga</v>
      </c>
      <c r="G3890" s="1" t="s">
        <v>17889</v>
      </c>
      <c r="H3890" s="1" t="s">
        <v>15578</v>
      </c>
      <c r="I3890" s="1" t="str">
        <f ca="1">IFERROR(__xludf.DUMMYFUNCTION("GOOGLETRANSLATE(O3890,""en"",""pt"")"),"39")</f>
        <v>39</v>
      </c>
      <c r="J3890" s="1" t="str">
        <f ca="1">IFERROR(__xludf.DUMMYFUNCTION("GOOGLETRANSLATE(Q3890,""en"",""pt"")"),"Congeladas")</f>
        <v>Congeladas</v>
      </c>
      <c r="K3890" s="3">
        <v>44204</v>
      </c>
      <c r="L3890" s="3">
        <v>44243</v>
      </c>
      <c r="M3890" s="1">
        <v>385</v>
      </c>
      <c r="N3890" s="1" t="s">
        <v>7428</v>
      </c>
      <c r="O3890" s="1" t="s">
        <v>13347</v>
      </c>
      <c r="P3890" s="1">
        <v>254</v>
      </c>
      <c r="Q3890" s="1" t="s">
        <v>17890</v>
      </c>
      <c r="R3890">
        <f t="shared" ca="1" si="60"/>
        <v>1</v>
      </c>
      <c r="S3890">
        <f t="shared" ca="1" si="60"/>
        <v>0</v>
      </c>
    </row>
    <row r="3891" spans="1:19" ht="13.2">
      <c r="A3891" s="1" t="s">
        <v>17891</v>
      </c>
      <c r="B3891" s="1">
        <v>29</v>
      </c>
      <c r="C3891" s="1" t="str">
        <f ca="1">IFERROR(__xludf.DUMMYFUNCTION("GOOGLETRANSLATE(D3891,""en"",""pt"")"),"Grande")</f>
        <v>Grande</v>
      </c>
      <c r="D3891" s="3">
        <v>44698</v>
      </c>
      <c r="E3891" s="1">
        <v>8</v>
      </c>
      <c r="F3891" s="2" t="str">
        <f ca="1">IFERROR(__xludf.DUMMYFUNCTION("GOOGLETRANSLATE(I3891,""en"",""pt"")"),"Soro de leite coalhado")</f>
        <v>Soro de leite coalhado</v>
      </c>
      <c r="G3891" s="1" t="s">
        <v>17892</v>
      </c>
      <c r="H3891" s="1" t="s">
        <v>17893</v>
      </c>
      <c r="I3891" s="1" t="str">
        <f ca="1">IFERROR(__xludf.DUMMYFUNCTION("GOOGLETRANSLATE(O3891,""en"",""pt"")"),"10")</f>
        <v>10</v>
      </c>
      <c r="J3891" s="1" t="str">
        <f ca="1">IFERROR(__xludf.DUMMYFUNCTION("GOOGLETRANSLATE(Q3891,""en"",""pt"")"),"Refrigerado")</f>
        <v>Refrigerado</v>
      </c>
      <c r="K3891" s="3">
        <v>44695</v>
      </c>
      <c r="L3891" s="3">
        <v>44705</v>
      </c>
      <c r="M3891" s="1">
        <v>228</v>
      </c>
      <c r="N3891" s="1" t="s">
        <v>4192</v>
      </c>
      <c r="O3891" s="1" t="s">
        <v>17894</v>
      </c>
      <c r="P3891" s="1">
        <v>693</v>
      </c>
      <c r="Q3891" s="1" t="s">
        <v>17895</v>
      </c>
      <c r="R3891">
        <f t="shared" ca="1" si="60"/>
        <v>0</v>
      </c>
      <c r="S3891">
        <f t="shared" ca="1" si="60"/>
        <v>0</v>
      </c>
    </row>
    <row r="3892" spans="1:19" ht="13.2">
      <c r="A3892" s="1" t="s">
        <v>17896</v>
      </c>
      <c r="B3892" s="1">
        <v>55</v>
      </c>
      <c r="C3892" s="1" t="str">
        <f ca="1">IFERROR(__xludf.DUMMYFUNCTION("GOOGLETRANSLATE(D3892,""en"",""pt"")"),"Médio")</f>
        <v>Médio</v>
      </c>
      <c r="D3892" s="3">
        <v>44386</v>
      </c>
      <c r="E3892" s="1">
        <v>3</v>
      </c>
      <c r="F3892" s="2" t="str">
        <f ca="1">IFERROR(__xludf.DUMMYFUNCTION("GOOGLETRANSLATE(I3892,""en"",""pt"")"),"Queijo")</f>
        <v>Queijo</v>
      </c>
      <c r="G3892" s="1" t="s">
        <v>17897</v>
      </c>
      <c r="H3892" s="1" t="s">
        <v>3622</v>
      </c>
      <c r="I3892" s="1" t="str">
        <f ca="1">IFERROR(__xludf.DUMMYFUNCTION("GOOGLETRANSLATE(O3892,""en"",""pt"")"),"39")</f>
        <v>39</v>
      </c>
      <c r="J3892" s="1" t="str">
        <f ca="1">IFERROR(__xludf.DUMMYFUNCTION("GOOGLETRANSLATE(Q3892,""en"",""pt"")"),"Congeladas")</f>
        <v>Congeladas</v>
      </c>
      <c r="K3892" s="3">
        <v>44337</v>
      </c>
      <c r="L3892" s="3">
        <v>44376</v>
      </c>
      <c r="M3892" s="1">
        <v>191</v>
      </c>
      <c r="N3892" s="1" t="s">
        <v>2675</v>
      </c>
      <c r="O3892" s="1" t="s">
        <v>17898</v>
      </c>
      <c r="P3892" s="1">
        <v>286</v>
      </c>
      <c r="Q3892" s="1" t="s">
        <v>17899</v>
      </c>
      <c r="R3892">
        <f t="shared" ca="1" si="60"/>
        <v>0</v>
      </c>
      <c r="S3892">
        <f t="shared" ca="1" si="60"/>
        <v>0</v>
      </c>
    </row>
    <row r="3893" spans="1:19" ht="13.2">
      <c r="A3893" s="1" t="s">
        <v>17900</v>
      </c>
      <c r="B3893" s="1">
        <v>35</v>
      </c>
      <c r="C3893" s="1" t="str">
        <f ca="1">IFERROR(__xludf.DUMMYFUNCTION("GOOGLETRANSLATE(D3893,""en"",""pt"")"),"Médio")</f>
        <v>Médio</v>
      </c>
      <c r="D3893" s="3">
        <v>43694</v>
      </c>
      <c r="E3893" s="1">
        <v>7</v>
      </c>
      <c r="F3893" s="2" t="str">
        <f ca="1">IFERROR(__xludf.DUMMYFUNCTION("GOOGLETRANSLATE(I3893,""en"",""pt"")"),"Lassi")</f>
        <v>Lassi</v>
      </c>
      <c r="G3893" s="1" t="s">
        <v>17209</v>
      </c>
      <c r="H3893" s="1" t="s">
        <v>9652</v>
      </c>
      <c r="I3893" s="1" t="str">
        <f ca="1">IFERROR(__xludf.DUMMYFUNCTION("GOOGLETRANSLATE(O3893,""en"",""pt"")"),"16")</f>
        <v>16</v>
      </c>
      <c r="J3893" s="1" t="str">
        <f ca="1">IFERROR(__xludf.DUMMYFUNCTION("GOOGLETRANSLATE(Q3893,""en"",""pt"")"),"Refrigerado")</f>
        <v>Refrigerado</v>
      </c>
      <c r="K3893" s="3">
        <v>43637</v>
      </c>
      <c r="L3893" s="3">
        <v>43653</v>
      </c>
      <c r="M3893" s="1">
        <v>188</v>
      </c>
      <c r="N3893" s="1" t="s">
        <v>17901</v>
      </c>
      <c r="O3893" s="1" t="s">
        <v>17902</v>
      </c>
      <c r="P3893" s="1">
        <v>256</v>
      </c>
      <c r="Q3893" s="1" t="s">
        <v>17903</v>
      </c>
      <c r="R3893">
        <f t="shared" ca="1" si="60"/>
        <v>1</v>
      </c>
      <c r="S3893">
        <f t="shared" ca="1" si="60"/>
        <v>1</v>
      </c>
    </row>
    <row r="3894" spans="1:19" ht="13.2">
      <c r="A3894" s="1" t="s">
        <v>17904</v>
      </c>
      <c r="B3894" s="1">
        <v>47</v>
      </c>
      <c r="C3894" s="1" t="str">
        <f ca="1">IFERROR(__xludf.DUMMYFUNCTION("GOOGLETRANSLATE(D3894,""en"",""pt"")"),"Grande")</f>
        <v>Grande</v>
      </c>
      <c r="D3894" s="3">
        <v>44674</v>
      </c>
      <c r="E3894" s="1">
        <v>4</v>
      </c>
      <c r="F3894" s="2" t="str">
        <f ca="1">IFERROR(__xludf.DUMMYFUNCTION("GOOGLETRANSLATE(I3894,""en"",""pt"")"),"Iogurte")</f>
        <v>Iogurte</v>
      </c>
      <c r="G3894" s="1" t="s">
        <v>17905</v>
      </c>
      <c r="H3894" s="1" t="s">
        <v>10756</v>
      </c>
      <c r="I3894" s="1" t="str">
        <f ca="1">IFERROR(__xludf.DUMMYFUNCTION("GOOGLETRANSLATE(O3894,""en"",""pt"")"),"23")</f>
        <v>23</v>
      </c>
      <c r="J3894" s="1" t="str">
        <f ca="1">IFERROR(__xludf.DUMMYFUNCTION("GOOGLETRANSLATE(Q3894,""en"",""pt"")"),"Refrigerado")</f>
        <v>Refrigerado</v>
      </c>
      <c r="K3894" s="3">
        <v>44624</v>
      </c>
      <c r="L3894" s="3">
        <v>44647</v>
      </c>
      <c r="M3894" s="1">
        <v>298</v>
      </c>
      <c r="N3894" s="6">
        <v>45375</v>
      </c>
      <c r="O3894" s="1" t="s">
        <v>17906</v>
      </c>
      <c r="P3894" s="1">
        <v>624</v>
      </c>
      <c r="Q3894" s="1" t="s">
        <v>17907</v>
      </c>
      <c r="R3894">
        <f t="shared" ca="1" si="60"/>
        <v>1</v>
      </c>
      <c r="S3894">
        <f t="shared" ca="1" si="60"/>
        <v>0</v>
      </c>
    </row>
    <row r="3895" spans="1:19" ht="13.2">
      <c r="A3895" s="1" t="s">
        <v>17908</v>
      </c>
      <c r="B3895" s="1">
        <v>94</v>
      </c>
      <c r="C3895" s="1" t="str">
        <f ca="1">IFERROR(__xludf.DUMMYFUNCTION("GOOGLETRANSLATE(D3895,""en"",""pt"")"),"Grande")</f>
        <v>Grande</v>
      </c>
      <c r="D3895" s="3">
        <v>43682</v>
      </c>
      <c r="E3895" s="1">
        <v>4</v>
      </c>
      <c r="F3895" s="2" t="str">
        <f ca="1">IFERROR(__xludf.DUMMYFUNCTION("GOOGLETRANSLATE(I3895,""en"",""pt"")"),"Iogurte")</f>
        <v>Iogurte</v>
      </c>
      <c r="G3895" s="1" t="s">
        <v>17909</v>
      </c>
      <c r="H3895" s="1" t="s">
        <v>316</v>
      </c>
      <c r="I3895" s="1" t="str">
        <f ca="1">IFERROR(__xludf.DUMMYFUNCTION("GOOGLETRANSLATE(O3895,""en"",""pt"")"),"22")</f>
        <v>22</v>
      </c>
      <c r="J3895" s="1" t="str">
        <f ca="1">IFERROR(__xludf.DUMMYFUNCTION("GOOGLETRANSLATE(Q3895,""en"",""pt"")"),"Congeladas")</f>
        <v>Congeladas</v>
      </c>
      <c r="K3895" s="3">
        <v>43662</v>
      </c>
      <c r="L3895" s="3">
        <v>43684</v>
      </c>
      <c r="M3895" s="1">
        <v>417</v>
      </c>
      <c r="N3895" s="1" t="s">
        <v>9314</v>
      </c>
      <c r="O3895" s="1" t="s">
        <v>17910</v>
      </c>
      <c r="P3895" s="1">
        <v>58</v>
      </c>
      <c r="Q3895" s="1" t="s">
        <v>17911</v>
      </c>
      <c r="R3895">
        <f t="shared" ca="1" si="60"/>
        <v>0</v>
      </c>
      <c r="S3895">
        <f t="shared" ca="1" si="60"/>
        <v>1</v>
      </c>
    </row>
    <row r="3896" spans="1:19" ht="13.2">
      <c r="A3896" s="1" t="s">
        <v>17912</v>
      </c>
      <c r="B3896" s="1">
        <v>82</v>
      </c>
      <c r="C3896" s="1" t="str">
        <f ca="1">IFERROR(__xludf.DUMMYFUNCTION("GOOGLETRANSLATE(D3896,""en"",""pt"")"),"Grande")</f>
        <v>Grande</v>
      </c>
      <c r="D3896" s="3">
        <v>44187</v>
      </c>
      <c r="E3896" s="1">
        <v>7</v>
      </c>
      <c r="F3896" s="2" t="str">
        <f ca="1">IFERROR(__xludf.DUMMYFUNCTION("GOOGLETRANSLATE(I3896,""en"",""pt"")"),"Lassi")</f>
        <v>Lassi</v>
      </c>
      <c r="G3896" s="1" t="s">
        <v>17913</v>
      </c>
      <c r="H3896" s="1" t="s">
        <v>17914</v>
      </c>
      <c r="I3896" s="1" t="str">
        <f ca="1">IFERROR(__xludf.DUMMYFUNCTION("GOOGLETRANSLATE(O3896,""en"",""pt"")"),"15")</f>
        <v>15</v>
      </c>
      <c r="J3896" s="1" t="str">
        <f ca="1">IFERROR(__xludf.DUMMYFUNCTION("GOOGLETRANSLATE(Q3896,""en"",""pt"")"),"Refrigerado")</f>
        <v>Refrigerado</v>
      </c>
      <c r="K3896" s="3">
        <v>44131</v>
      </c>
      <c r="L3896" s="3">
        <v>44146</v>
      </c>
      <c r="M3896" s="1">
        <v>263</v>
      </c>
      <c r="N3896" s="1" t="s">
        <v>13012</v>
      </c>
      <c r="O3896" s="1" t="s">
        <v>17915</v>
      </c>
      <c r="P3896" s="1">
        <v>437</v>
      </c>
      <c r="Q3896" s="1" t="s">
        <v>17916</v>
      </c>
      <c r="R3896">
        <f t="shared" ca="1" si="60"/>
        <v>1</v>
      </c>
      <c r="S3896">
        <f t="shared" ca="1" si="60"/>
        <v>0</v>
      </c>
    </row>
    <row r="3897" spans="1:19" ht="13.2">
      <c r="A3897" s="1" t="s">
        <v>17917</v>
      </c>
      <c r="B3897" s="1">
        <v>52</v>
      </c>
      <c r="C3897" s="1" t="str">
        <f ca="1">IFERROR(__xludf.DUMMYFUNCTION("GOOGLETRANSLATE(D3897,""en"",""pt"")"),"Grande")</f>
        <v>Grande</v>
      </c>
      <c r="D3897" s="3">
        <v>44161</v>
      </c>
      <c r="E3897" s="1">
        <v>1</v>
      </c>
      <c r="F3897" s="2" t="str">
        <f ca="1">IFERROR(__xludf.DUMMYFUNCTION("GOOGLETRANSLATE(I3897,""en"",""pt"")"),"Leite")</f>
        <v>Leite</v>
      </c>
      <c r="G3897" s="1" t="s">
        <v>17918</v>
      </c>
      <c r="H3897" s="1" t="s">
        <v>10933</v>
      </c>
      <c r="I3897" s="1" t="str">
        <f ca="1">IFERROR(__xludf.DUMMYFUNCTION("GOOGLETRANSLATE(O3897,""en"",""pt"")"),"29")</f>
        <v>29</v>
      </c>
      <c r="J3897" s="1" t="str">
        <f ca="1">IFERROR(__xludf.DUMMYFUNCTION("GOOGLETRANSLATE(Q3897,""en"",""pt"")"),"Pacote Tetra")</f>
        <v>Pacote Tetra</v>
      </c>
      <c r="K3897" s="3">
        <v>44137</v>
      </c>
      <c r="L3897" s="3">
        <v>44166</v>
      </c>
      <c r="M3897" s="1">
        <v>178</v>
      </c>
      <c r="N3897" s="1" t="s">
        <v>12144</v>
      </c>
      <c r="O3897" s="1" t="s">
        <v>17919</v>
      </c>
      <c r="P3897" s="1">
        <v>539</v>
      </c>
      <c r="Q3897" s="1" t="s">
        <v>17920</v>
      </c>
      <c r="R3897">
        <f t="shared" ca="1" si="60"/>
        <v>1</v>
      </c>
      <c r="S3897">
        <f t="shared" ca="1" si="60"/>
        <v>1</v>
      </c>
    </row>
    <row r="3898" spans="1:19" ht="13.2">
      <c r="A3898" s="1" t="s">
        <v>17921</v>
      </c>
      <c r="B3898" s="1">
        <v>44</v>
      </c>
      <c r="C3898" s="1" t="str">
        <f ca="1">IFERROR(__xludf.DUMMYFUNCTION("GOOGLETRANSLATE(D3898,""en"",""pt"")"),"Grande")</f>
        <v>Grande</v>
      </c>
      <c r="D3898" s="3">
        <v>43901</v>
      </c>
      <c r="E3898" s="1">
        <v>4</v>
      </c>
      <c r="F3898" s="2" t="str">
        <f ca="1">IFERROR(__xludf.DUMMYFUNCTION("GOOGLETRANSLATE(I3898,""en"",""pt"")"),"Iogurte")</f>
        <v>Iogurte</v>
      </c>
      <c r="G3898" s="1" t="s">
        <v>1941</v>
      </c>
      <c r="H3898" s="1" t="s">
        <v>17922</v>
      </c>
      <c r="I3898" s="1" t="str">
        <f ca="1">IFERROR(__xludf.DUMMYFUNCTION("GOOGLETRANSLATE(O3898,""en"",""pt"")"),"23")</f>
        <v>23</v>
      </c>
      <c r="J3898" s="1" t="str">
        <f ca="1">IFERROR(__xludf.DUMMYFUNCTION("GOOGLETRANSLATE(Q3898,""en"",""pt"")"),"Refrigerado")</f>
        <v>Refrigerado</v>
      </c>
      <c r="K3898" s="3">
        <v>43845</v>
      </c>
      <c r="L3898" s="3">
        <v>43868</v>
      </c>
      <c r="M3898" s="1">
        <v>489</v>
      </c>
      <c r="N3898" s="1" t="s">
        <v>17923</v>
      </c>
      <c r="O3898" s="1" t="s">
        <v>17924</v>
      </c>
      <c r="P3898" s="1">
        <v>231</v>
      </c>
      <c r="Q3898" s="1" t="s">
        <v>17311</v>
      </c>
      <c r="R3898">
        <f t="shared" ca="1" si="60"/>
        <v>1</v>
      </c>
      <c r="S3898">
        <f t="shared" ca="1" si="60"/>
        <v>1</v>
      </c>
    </row>
    <row r="3899" spans="1:19" ht="13.2">
      <c r="A3899" s="1" t="s">
        <v>17925</v>
      </c>
      <c r="B3899" s="1">
        <v>35</v>
      </c>
      <c r="C3899" s="1" t="str">
        <f ca="1">IFERROR(__xludf.DUMMYFUNCTION("GOOGLETRANSLATE(D3899,""en"",""pt"")"),"Médio")</f>
        <v>Médio</v>
      </c>
      <c r="D3899" s="3">
        <v>43839</v>
      </c>
      <c r="E3899" s="1">
        <v>10</v>
      </c>
      <c r="F3899" s="2" t="str">
        <f ca="1">IFERROR(__xludf.DUMMYFUNCTION("GOOGLETRANSLATE(I3899,""en"",""pt"")"),"ghee")</f>
        <v>ghee</v>
      </c>
      <c r="G3899" s="1" t="s">
        <v>9259</v>
      </c>
      <c r="H3899" s="1" t="s">
        <v>9862</v>
      </c>
      <c r="I3899" s="1" t="str">
        <f ca="1">IFERROR(__xludf.DUMMYFUNCTION("GOOGLETRANSLATE(O3899,""en"",""pt"")"),"82")</f>
        <v>82</v>
      </c>
      <c r="J3899" s="1" t="str">
        <f ca="1">IFERROR(__xludf.DUMMYFUNCTION("GOOGLETRANSLATE(Q3899,""en"",""pt"")"),"Ambiente")</f>
        <v>Ambiente</v>
      </c>
      <c r="K3899" s="3">
        <v>43811</v>
      </c>
      <c r="L3899" s="3">
        <v>43893</v>
      </c>
      <c r="M3899" s="1">
        <v>91</v>
      </c>
      <c r="N3899" s="1" t="s">
        <v>4855</v>
      </c>
      <c r="O3899" s="1" t="s">
        <v>17926</v>
      </c>
      <c r="P3899" s="1">
        <v>15</v>
      </c>
      <c r="Q3899" s="1" t="s">
        <v>17927</v>
      </c>
      <c r="R3899">
        <f t="shared" ca="1" si="60"/>
        <v>0</v>
      </c>
      <c r="S3899">
        <f t="shared" ca="1" si="60"/>
        <v>0</v>
      </c>
    </row>
    <row r="3900" spans="1:19" ht="13.2">
      <c r="A3900" s="1" t="s">
        <v>9831</v>
      </c>
      <c r="B3900" s="1">
        <v>81</v>
      </c>
      <c r="C3900" s="1" t="str">
        <f ca="1">IFERROR(__xludf.DUMMYFUNCTION("GOOGLETRANSLATE(D3900,""en"",""pt"")"),"Médio")</f>
        <v>Médio</v>
      </c>
      <c r="D3900" s="3">
        <v>43678</v>
      </c>
      <c r="E3900" s="1">
        <v>9</v>
      </c>
      <c r="F3900" s="2" t="str">
        <f ca="1">IFERROR(__xludf.DUMMYFUNCTION("GOOGLETRANSLATE(I3900,""en"",""pt"")"),"Painel")</f>
        <v>Painel</v>
      </c>
      <c r="G3900" s="1" t="s">
        <v>17928</v>
      </c>
      <c r="H3900" s="1" t="s">
        <v>10140</v>
      </c>
      <c r="I3900" s="1" t="str">
        <f ca="1">IFERROR(__xludf.DUMMYFUNCTION("GOOGLETRANSLATE(O3900,""en"",""pt"")"),"7")</f>
        <v>7</v>
      </c>
      <c r="J3900" s="1" t="str">
        <f ca="1">IFERROR(__xludf.DUMMYFUNCTION("GOOGLETRANSLATE(Q3900,""en"",""pt"")"),"Refrigerado")</f>
        <v>Refrigerado</v>
      </c>
      <c r="K3900" s="3">
        <v>43619</v>
      </c>
      <c r="L3900" s="3">
        <v>43626</v>
      </c>
      <c r="M3900" s="1">
        <v>48</v>
      </c>
      <c r="N3900" s="1" t="s">
        <v>3781</v>
      </c>
      <c r="O3900" s="5">
        <v>8980</v>
      </c>
      <c r="P3900" s="1">
        <v>52</v>
      </c>
      <c r="Q3900" s="1" t="s">
        <v>5397</v>
      </c>
      <c r="R3900">
        <f t="shared" ca="1" si="60"/>
        <v>0</v>
      </c>
      <c r="S3900">
        <f t="shared" ca="1" si="60"/>
        <v>0</v>
      </c>
    </row>
    <row r="3901" spans="1:19" ht="13.2">
      <c r="A3901" s="1" t="s">
        <v>7560</v>
      </c>
      <c r="B3901" s="1">
        <v>13</v>
      </c>
      <c r="C3901" s="1" t="str">
        <f ca="1">IFERROR(__xludf.DUMMYFUNCTION("GOOGLETRANSLATE(D3901,""en"",""pt"")"),"Grande")</f>
        <v>Grande</v>
      </c>
      <c r="D3901" s="3">
        <v>43640</v>
      </c>
      <c r="E3901" s="1">
        <v>1</v>
      </c>
      <c r="F3901" s="2" t="str">
        <f ca="1">IFERROR(__xludf.DUMMYFUNCTION("GOOGLETRANSLATE(I3901,""en"",""pt"")"),"Leite")</f>
        <v>Leite</v>
      </c>
      <c r="G3901" s="1" t="s">
        <v>5837</v>
      </c>
      <c r="H3901" s="1" t="s">
        <v>3083</v>
      </c>
      <c r="I3901" s="1" t="str">
        <f ca="1">IFERROR(__xludf.DUMMYFUNCTION("GOOGLETRANSLATE(O3901,""en"",""pt"")"),"2")</f>
        <v>2</v>
      </c>
      <c r="J3901" s="1" t="str">
        <f ca="1">IFERROR(__xludf.DUMMYFUNCTION("GOOGLETRANSLATE(Q3901,""en"",""pt"")"),"Pacote de polietileno")</f>
        <v>Pacote de polietileno</v>
      </c>
      <c r="K3901" s="3">
        <v>43584</v>
      </c>
      <c r="L3901" s="3">
        <v>43586</v>
      </c>
      <c r="M3901" s="1">
        <v>11</v>
      </c>
      <c r="N3901" s="1" t="s">
        <v>12821</v>
      </c>
      <c r="O3901" s="1" t="s">
        <v>17930</v>
      </c>
      <c r="P3901" s="1">
        <v>11</v>
      </c>
      <c r="Q3901" s="1" t="s">
        <v>17931</v>
      </c>
      <c r="R3901">
        <f t="shared" ca="1" si="60"/>
        <v>1</v>
      </c>
      <c r="S3901">
        <f t="shared" ca="1" si="60"/>
        <v>1</v>
      </c>
    </row>
    <row r="3902" spans="1:19" ht="13.2">
      <c r="A3902" s="1" t="s">
        <v>17932</v>
      </c>
      <c r="B3902" s="1">
        <v>77</v>
      </c>
      <c r="C3902" s="1" t="str">
        <f ca="1">IFERROR(__xludf.DUMMYFUNCTION("GOOGLETRANSLATE(D3902,""en"",""pt"")"),"Grande")</f>
        <v>Grande</v>
      </c>
      <c r="D3902" s="3">
        <v>43903</v>
      </c>
      <c r="E3902" s="1">
        <v>10</v>
      </c>
      <c r="F3902" s="2" t="str">
        <f ca="1">IFERROR(__xludf.DUMMYFUNCTION("GOOGLETRANSLATE(I3902,""en"",""pt"")"),"ghee")</f>
        <v>ghee</v>
      </c>
      <c r="G3902" s="1" t="s">
        <v>17933</v>
      </c>
      <c r="H3902" s="1" t="s">
        <v>17934</v>
      </c>
      <c r="I3902" s="1" t="str">
        <f ca="1">IFERROR(__xludf.DUMMYFUNCTION("GOOGLETRANSLATE(O3902,""en"",""pt"")"),"97")</f>
        <v>97</v>
      </c>
      <c r="J3902" s="1" t="str">
        <f ca="1">IFERROR(__xludf.DUMMYFUNCTION("GOOGLETRANSLATE(Q3902,""en"",""pt"")"),"Ambiente")</f>
        <v>Ambiente</v>
      </c>
      <c r="K3902" s="3">
        <v>43892</v>
      </c>
      <c r="L3902" s="3">
        <v>43989</v>
      </c>
      <c r="M3902" s="1">
        <v>157</v>
      </c>
      <c r="N3902" s="1" t="s">
        <v>16610</v>
      </c>
      <c r="O3902" s="1" t="s">
        <v>17935</v>
      </c>
      <c r="P3902" s="1">
        <v>188</v>
      </c>
      <c r="Q3902" s="1" t="s">
        <v>13391</v>
      </c>
      <c r="R3902">
        <f t="shared" ca="1" si="60"/>
        <v>1</v>
      </c>
      <c r="S3902">
        <f t="shared" ca="1" si="60"/>
        <v>1</v>
      </c>
    </row>
    <row r="3903" spans="1:19" ht="13.2">
      <c r="A3903" s="1" t="s">
        <v>17936</v>
      </c>
      <c r="B3903" s="1">
        <v>50</v>
      </c>
      <c r="C3903" s="1" t="str">
        <f ca="1">IFERROR(__xludf.DUMMYFUNCTION("GOOGLETRANSLATE(D3903,""en"",""pt"")"),"Médio")</f>
        <v>Médio</v>
      </c>
      <c r="D3903" s="3">
        <v>43483</v>
      </c>
      <c r="E3903" s="1">
        <v>5</v>
      </c>
      <c r="F3903" s="2" t="str">
        <f ca="1">IFERROR(__xludf.DUMMYFUNCTION("GOOGLETRANSLATE(I3903,""en"",""pt"")"),"Sorvete")</f>
        <v>Sorvete</v>
      </c>
      <c r="G3903" s="1" t="s">
        <v>17937</v>
      </c>
      <c r="H3903" s="1" t="s">
        <v>2328</v>
      </c>
      <c r="I3903" s="1" t="str">
        <f ca="1">IFERROR(__xludf.DUMMYFUNCTION("GOOGLETRANSLATE(O3903,""en"",""pt"")"),"28")</f>
        <v>28</v>
      </c>
      <c r="J3903" s="1" t="str">
        <f ca="1">IFERROR(__xludf.DUMMYFUNCTION("GOOGLETRANSLATE(Q3903,""en"",""pt"")"),"Congeladas")</f>
        <v>Congeladas</v>
      </c>
      <c r="K3903" s="3">
        <v>43452</v>
      </c>
      <c r="L3903" s="3">
        <v>43480</v>
      </c>
      <c r="M3903" s="1">
        <v>176</v>
      </c>
      <c r="N3903" s="1" t="s">
        <v>17938</v>
      </c>
      <c r="O3903" s="1" t="s">
        <v>17939</v>
      </c>
      <c r="P3903" s="1">
        <v>345</v>
      </c>
      <c r="Q3903" s="1" t="s">
        <v>5521</v>
      </c>
      <c r="R3903">
        <f t="shared" ca="1" si="60"/>
        <v>1</v>
      </c>
      <c r="S3903">
        <f t="shared" ca="1" si="60"/>
        <v>0</v>
      </c>
    </row>
    <row r="3904" spans="1:19" ht="13.2">
      <c r="A3904" s="1" t="s">
        <v>17940</v>
      </c>
      <c r="B3904" s="1">
        <v>30</v>
      </c>
      <c r="C3904" s="1" t="str">
        <f ca="1">IFERROR(__xludf.DUMMYFUNCTION("GOOGLETRANSLATE(D3904,""en"",""pt"")"),"Médio")</f>
        <v>Médio</v>
      </c>
      <c r="D3904" s="3">
        <v>44178</v>
      </c>
      <c r="E3904" s="1">
        <v>5</v>
      </c>
      <c r="F3904" s="2" t="str">
        <f ca="1">IFERROR(__xludf.DUMMYFUNCTION("GOOGLETRANSLATE(I3904,""en"",""pt"")"),"Sorvete")</f>
        <v>Sorvete</v>
      </c>
      <c r="G3904" s="1" t="s">
        <v>17941</v>
      </c>
      <c r="H3904" s="1" t="s">
        <v>5416</v>
      </c>
      <c r="I3904" s="1" t="str">
        <f ca="1">IFERROR(__xludf.DUMMYFUNCTION("GOOGLETRANSLATE(O3904,""en"",""pt"")"),"21")</f>
        <v>21</v>
      </c>
      <c r="J3904" s="1" t="str">
        <f ca="1">IFERROR(__xludf.DUMMYFUNCTION("GOOGLETRANSLATE(Q3904,""en"",""pt"")"),"Congeladas")</f>
        <v>Congeladas</v>
      </c>
      <c r="K3904" s="3">
        <v>44133</v>
      </c>
      <c r="L3904" s="3">
        <v>44154</v>
      </c>
      <c r="M3904" s="1">
        <v>177</v>
      </c>
      <c r="N3904" s="1" t="s">
        <v>2079</v>
      </c>
      <c r="O3904" s="1" t="s">
        <v>17942</v>
      </c>
      <c r="P3904" s="1">
        <v>404</v>
      </c>
      <c r="Q3904" s="1" t="s">
        <v>17943</v>
      </c>
      <c r="R3904">
        <f t="shared" ca="1" si="60"/>
        <v>0</v>
      </c>
      <c r="S3904">
        <f t="shared" ca="1" si="60"/>
        <v>1</v>
      </c>
    </row>
    <row r="3905" spans="1:19" ht="13.2">
      <c r="A3905" s="1" t="s">
        <v>17944</v>
      </c>
      <c r="B3905" s="1">
        <v>29</v>
      </c>
      <c r="C3905" s="1" t="str">
        <f ca="1">IFERROR(__xludf.DUMMYFUNCTION("GOOGLETRANSLATE(D3905,""en"",""pt"")"),"Pequeno")</f>
        <v>Pequeno</v>
      </c>
      <c r="D3905" s="3">
        <v>43947</v>
      </c>
      <c r="E3905" s="1">
        <v>1</v>
      </c>
      <c r="F3905" s="2" t="str">
        <f ca="1">IFERROR(__xludf.DUMMYFUNCTION("GOOGLETRANSLATE(I3905,""en"",""pt"")"),"Leite")</f>
        <v>Leite</v>
      </c>
      <c r="G3905" s="1" t="s">
        <v>17945</v>
      </c>
      <c r="H3905" s="1" t="s">
        <v>17946</v>
      </c>
      <c r="I3905" s="1" t="str">
        <f ca="1">IFERROR(__xludf.DUMMYFUNCTION("GOOGLETRANSLATE(O3905,""en"",""pt"")"),"28")</f>
        <v>28</v>
      </c>
      <c r="J3905" s="1" t="str">
        <f ca="1">IFERROR(__xludf.DUMMYFUNCTION("GOOGLETRANSLATE(Q3905,""en"",""pt"")"),"Pacote Tetra")</f>
        <v>Pacote Tetra</v>
      </c>
      <c r="K3905" s="3">
        <v>43945</v>
      </c>
      <c r="L3905" s="3">
        <v>43973</v>
      </c>
      <c r="M3905" s="1">
        <v>47</v>
      </c>
      <c r="N3905" s="4">
        <v>45487</v>
      </c>
      <c r="O3905" s="1" t="s">
        <v>17947</v>
      </c>
      <c r="P3905" s="1">
        <v>135</v>
      </c>
      <c r="Q3905" s="1" t="s">
        <v>17948</v>
      </c>
      <c r="R3905">
        <f t="shared" ca="1" si="60"/>
        <v>1</v>
      </c>
      <c r="S3905">
        <f t="shared" ca="1" si="60"/>
        <v>0</v>
      </c>
    </row>
    <row r="3906" spans="1:19" ht="13.2">
      <c r="A3906" s="1" t="s">
        <v>17949</v>
      </c>
      <c r="B3906" s="1">
        <v>46</v>
      </c>
      <c r="C3906" s="1" t="str">
        <f ca="1">IFERROR(__xludf.DUMMYFUNCTION("GOOGLETRANSLATE(D3906,""en"",""pt"")"),"Médio")</f>
        <v>Médio</v>
      </c>
      <c r="D3906" s="3">
        <v>44212</v>
      </c>
      <c r="E3906" s="1">
        <v>5</v>
      </c>
      <c r="F3906" s="2" t="str">
        <f ca="1">IFERROR(__xludf.DUMMYFUNCTION("GOOGLETRANSLATE(I3906,""en"",""pt"")"),"Sorvete")</f>
        <v>Sorvete</v>
      </c>
      <c r="G3906" s="1" t="s">
        <v>17950</v>
      </c>
      <c r="H3906" s="1" t="s">
        <v>9499</v>
      </c>
      <c r="I3906" s="1" t="str">
        <f ca="1">IFERROR(__xludf.DUMMYFUNCTION("GOOGLETRANSLATE(O3906,""en"",""pt"")"),"29")</f>
        <v>29</v>
      </c>
      <c r="J3906" s="1" t="str">
        <f ca="1">IFERROR(__xludf.DUMMYFUNCTION("GOOGLETRANSLATE(Q3906,""en"",""pt"")"),"Congeladas")</f>
        <v>Congeladas</v>
      </c>
      <c r="K3906" s="3">
        <v>44195</v>
      </c>
      <c r="L3906" s="3">
        <v>44224</v>
      </c>
      <c r="M3906" s="1">
        <v>913</v>
      </c>
      <c r="N3906" s="1" t="s">
        <v>11594</v>
      </c>
      <c r="O3906" s="1" t="s">
        <v>17951</v>
      </c>
      <c r="P3906" s="1">
        <v>41</v>
      </c>
      <c r="Q3906" s="1" t="s">
        <v>1133</v>
      </c>
      <c r="R3906">
        <f t="shared" ca="1" si="60"/>
        <v>0</v>
      </c>
      <c r="S3906">
        <f t="shared" ca="1" si="60"/>
        <v>1</v>
      </c>
    </row>
    <row r="3907" spans="1:19" ht="13.2">
      <c r="A3907" s="1" t="s">
        <v>17952</v>
      </c>
      <c r="B3907" s="1">
        <v>24</v>
      </c>
      <c r="C3907" s="1" t="str">
        <f ca="1">IFERROR(__xludf.DUMMYFUNCTION("GOOGLETRANSLATE(D3907,""en"",""pt"")"),"Pequeno")</f>
        <v>Pequeno</v>
      </c>
      <c r="D3907" s="3">
        <v>44909</v>
      </c>
      <c r="E3907" s="1">
        <v>6</v>
      </c>
      <c r="F3907" s="2" t="str">
        <f ca="1">IFERROR(__xludf.DUMMYFUNCTION("GOOGLETRANSLATE(I3907,""en"",""pt"")"),"Coalhada")</f>
        <v>Coalhada</v>
      </c>
      <c r="G3907" s="1" t="s">
        <v>17953</v>
      </c>
      <c r="H3907" s="1" t="s">
        <v>3964</v>
      </c>
      <c r="I3907" s="1" t="str">
        <f ca="1">IFERROR(__xludf.DUMMYFUNCTION("GOOGLETRANSLATE(O3907,""en"",""pt"")"),"7")</f>
        <v>7</v>
      </c>
      <c r="J3907" s="1" t="str">
        <f ca="1">IFERROR(__xludf.DUMMYFUNCTION("GOOGLETRANSLATE(Q3907,""en"",""pt"")"),"Refrigerado")</f>
        <v>Refrigerado</v>
      </c>
      <c r="K3907" s="3">
        <v>44907</v>
      </c>
      <c r="L3907" s="3">
        <v>44914</v>
      </c>
      <c r="M3907" s="1">
        <v>709</v>
      </c>
      <c r="N3907" s="1" t="s">
        <v>17954</v>
      </c>
      <c r="O3907" s="1" t="s">
        <v>17955</v>
      </c>
      <c r="P3907" s="1">
        <v>38</v>
      </c>
      <c r="Q3907" s="1" t="s">
        <v>16936</v>
      </c>
      <c r="R3907">
        <f t="shared" ref="R3907:S3970" ca="1" si="61">RANDBETWEEN(0,1)</f>
        <v>0</v>
      </c>
      <c r="S3907">
        <f t="shared" ca="1" si="61"/>
        <v>0</v>
      </c>
    </row>
    <row r="3908" spans="1:19" ht="13.2">
      <c r="A3908" s="1" t="s">
        <v>17956</v>
      </c>
      <c r="B3908" s="1">
        <v>78</v>
      </c>
      <c r="C3908" s="1" t="str">
        <f ca="1">IFERROR(__xludf.DUMMYFUNCTION("GOOGLETRANSLATE(D3908,""en"",""pt"")"),"Pequeno")</f>
        <v>Pequeno</v>
      </c>
      <c r="D3908" s="3">
        <v>43735</v>
      </c>
      <c r="E3908" s="1">
        <v>9</v>
      </c>
      <c r="F3908" s="2" t="str">
        <f ca="1">IFERROR(__xludf.DUMMYFUNCTION("GOOGLETRANSLATE(I3908,""en"",""pt"")"),"Painel")</f>
        <v>Painel</v>
      </c>
      <c r="G3908" s="1" t="s">
        <v>17957</v>
      </c>
      <c r="H3908" s="1" t="s">
        <v>14981</v>
      </c>
      <c r="I3908" s="1" t="str">
        <f ca="1">IFERROR(__xludf.DUMMYFUNCTION("GOOGLETRANSLATE(O3908,""en"",""pt"")"),"13")</f>
        <v>13</v>
      </c>
      <c r="J3908" s="1" t="str">
        <f ca="1">IFERROR(__xludf.DUMMYFUNCTION("GOOGLETRANSLATE(Q3908,""en"",""pt"")"),"Refrigerado")</f>
        <v>Refrigerado</v>
      </c>
      <c r="K3908" s="3">
        <v>43724</v>
      </c>
      <c r="L3908" s="3">
        <v>43737</v>
      </c>
      <c r="M3908" s="1">
        <v>226</v>
      </c>
      <c r="N3908" s="1" t="s">
        <v>2458</v>
      </c>
      <c r="O3908" s="1" t="s">
        <v>17958</v>
      </c>
      <c r="P3908" s="1">
        <v>157</v>
      </c>
      <c r="Q3908" s="1" t="s">
        <v>17959</v>
      </c>
      <c r="R3908">
        <f t="shared" ca="1" si="61"/>
        <v>0</v>
      </c>
      <c r="S3908">
        <f t="shared" ca="1" si="61"/>
        <v>1</v>
      </c>
    </row>
    <row r="3909" spans="1:19" ht="13.2">
      <c r="A3909" s="1" t="s">
        <v>17960</v>
      </c>
      <c r="B3909" s="1">
        <v>32</v>
      </c>
      <c r="C3909" s="1" t="str">
        <f ca="1">IFERROR(__xludf.DUMMYFUNCTION("GOOGLETRANSLATE(D3909,""en"",""pt"")"),"Pequeno")</f>
        <v>Pequeno</v>
      </c>
      <c r="D3909" s="3">
        <v>44219</v>
      </c>
      <c r="E3909" s="1">
        <v>4</v>
      </c>
      <c r="F3909" s="2" t="str">
        <f ca="1">IFERROR(__xludf.DUMMYFUNCTION("GOOGLETRANSLATE(I3909,""en"",""pt"")"),"Iogurte")</f>
        <v>Iogurte</v>
      </c>
      <c r="G3909" s="1" t="s">
        <v>17961</v>
      </c>
      <c r="H3909" s="1" t="s">
        <v>12873</v>
      </c>
      <c r="I3909" s="1" t="str">
        <f ca="1">IFERROR(__xludf.DUMMYFUNCTION("GOOGLETRANSLATE(O3909,""en"",""pt"")"),"24")</f>
        <v>24</v>
      </c>
      <c r="J3909" s="1" t="str">
        <f ca="1">IFERROR(__xludf.DUMMYFUNCTION("GOOGLETRANSLATE(Q3909,""en"",""pt"")"),"Refrigerado")</f>
        <v>Refrigerado</v>
      </c>
      <c r="K3909" s="3">
        <v>44214</v>
      </c>
      <c r="L3909" s="3">
        <v>44238</v>
      </c>
      <c r="M3909" s="1">
        <v>190</v>
      </c>
      <c r="N3909" s="1" t="s">
        <v>3388</v>
      </c>
      <c r="O3909" s="5">
        <v>878500</v>
      </c>
      <c r="P3909" s="1">
        <v>208</v>
      </c>
      <c r="Q3909" s="1" t="s">
        <v>3769</v>
      </c>
      <c r="R3909">
        <f t="shared" ca="1" si="61"/>
        <v>0</v>
      </c>
      <c r="S3909">
        <f t="shared" ca="1" si="61"/>
        <v>0</v>
      </c>
    </row>
    <row r="3910" spans="1:19" ht="13.2">
      <c r="A3910" s="1" t="s">
        <v>17962</v>
      </c>
      <c r="B3910" s="1">
        <v>43</v>
      </c>
      <c r="C3910" s="1" t="str">
        <f ca="1">IFERROR(__xludf.DUMMYFUNCTION("GOOGLETRANSLATE(D3910,""en"",""pt"")"),"Médio")</f>
        <v>Médio</v>
      </c>
      <c r="D3910" s="3">
        <v>44231</v>
      </c>
      <c r="E3910" s="1">
        <v>4</v>
      </c>
      <c r="F3910" s="2" t="str">
        <f ca="1">IFERROR(__xludf.DUMMYFUNCTION("GOOGLETRANSLATE(I3910,""en"",""pt"")"),"Iogurte")</f>
        <v>Iogurte</v>
      </c>
      <c r="G3910" s="1" t="s">
        <v>17963</v>
      </c>
      <c r="H3910" s="1" t="s">
        <v>2103</v>
      </c>
      <c r="I3910" s="1" t="str">
        <f ca="1">IFERROR(__xludf.DUMMYFUNCTION("GOOGLETRANSLATE(O3910,""en"",""pt"")"),"21")</f>
        <v>21</v>
      </c>
      <c r="J3910" s="1" t="str">
        <f ca="1">IFERROR(__xludf.DUMMYFUNCTION("GOOGLETRANSLATE(Q3910,""en"",""pt"")"),"Congeladas")</f>
        <v>Congeladas</v>
      </c>
      <c r="K3910" s="3">
        <v>44228</v>
      </c>
      <c r="L3910" s="3">
        <v>44249</v>
      </c>
      <c r="M3910" s="1">
        <v>557</v>
      </c>
      <c r="N3910" s="1" t="s">
        <v>1931</v>
      </c>
      <c r="O3910" s="1" t="s">
        <v>17964</v>
      </c>
      <c r="P3910" s="1">
        <v>156</v>
      </c>
      <c r="Q3910" s="1" t="s">
        <v>17700</v>
      </c>
      <c r="R3910">
        <f t="shared" ca="1" si="61"/>
        <v>1</v>
      </c>
      <c r="S3910">
        <f t="shared" ca="1" si="61"/>
        <v>0</v>
      </c>
    </row>
    <row r="3911" spans="1:19" ht="13.2">
      <c r="A3911" s="1" t="s">
        <v>17965</v>
      </c>
      <c r="B3911" s="1">
        <v>27</v>
      </c>
      <c r="C3911" s="1" t="str">
        <f ca="1">IFERROR(__xludf.DUMMYFUNCTION("GOOGLETRANSLATE(D3911,""en"",""pt"")"),"Grande")</f>
        <v>Grande</v>
      </c>
      <c r="D3911" s="3">
        <v>44374</v>
      </c>
      <c r="E3911" s="1">
        <v>7</v>
      </c>
      <c r="F3911" s="2" t="str">
        <f ca="1">IFERROR(__xludf.DUMMYFUNCTION("GOOGLETRANSLATE(I3911,""en"",""pt"")"),"Lassi")</f>
        <v>Lassi</v>
      </c>
      <c r="G3911" s="1" t="s">
        <v>17966</v>
      </c>
      <c r="H3911" s="1" t="s">
        <v>4009</v>
      </c>
      <c r="I3911" s="1" t="str">
        <f ca="1">IFERROR(__xludf.DUMMYFUNCTION("GOOGLETRANSLATE(O3911,""en"",""pt"")"),"15")</f>
        <v>15</v>
      </c>
      <c r="J3911" s="1" t="str">
        <f ca="1">IFERROR(__xludf.DUMMYFUNCTION("GOOGLETRANSLATE(Q3911,""en"",""pt"")"),"Refrigerado")</f>
        <v>Refrigerado</v>
      </c>
      <c r="K3911" s="3">
        <v>44342</v>
      </c>
      <c r="L3911" s="3">
        <v>44357</v>
      </c>
      <c r="M3911" s="1">
        <v>359</v>
      </c>
      <c r="N3911" s="1" t="s">
        <v>7103</v>
      </c>
      <c r="O3911" s="1" t="s">
        <v>17967</v>
      </c>
      <c r="P3911" s="1">
        <v>179</v>
      </c>
      <c r="Q3911" s="1" t="s">
        <v>16558</v>
      </c>
      <c r="R3911">
        <f t="shared" ca="1" si="61"/>
        <v>1</v>
      </c>
      <c r="S3911">
        <f t="shared" ca="1" si="61"/>
        <v>1</v>
      </c>
    </row>
    <row r="3912" spans="1:19" ht="13.2">
      <c r="A3912" s="1" t="s">
        <v>17968</v>
      </c>
      <c r="B3912" s="1">
        <v>39</v>
      </c>
      <c r="C3912" s="1" t="str">
        <f ca="1">IFERROR(__xludf.DUMMYFUNCTION("GOOGLETRANSLATE(D3912,""en"",""pt"")"),"Pequeno")</f>
        <v>Pequeno</v>
      </c>
      <c r="D3912" s="3">
        <v>43858</v>
      </c>
      <c r="E3912" s="1">
        <v>3</v>
      </c>
      <c r="F3912" s="2" t="str">
        <f ca="1">IFERROR(__xludf.DUMMYFUNCTION("GOOGLETRANSLATE(I3912,""en"",""pt"")"),"Queijo")</f>
        <v>Queijo</v>
      </c>
      <c r="G3912" s="1" t="s">
        <v>17969</v>
      </c>
      <c r="H3912" s="1" t="s">
        <v>15969</v>
      </c>
      <c r="I3912" s="1" t="str">
        <f ca="1">IFERROR(__xludf.DUMMYFUNCTION("GOOGLETRANSLATE(O3912,""en"",""pt"")"),"62")</f>
        <v>62</v>
      </c>
      <c r="J3912" s="1" t="str">
        <f ca="1">IFERROR(__xludf.DUMMYFUNCTION("GOOGLETRANSLATE(Q3912,""en"",""pt"")"),"Refrigerado")</f>
        <v>Refrigerado</v>
      </c>
      <c r="K3912" s="3">
        <v>43850</v>
      </c>
      <c r="L3912" s="3">
        <v>43912</v>
      </c>
      <c r="M3912" s="1">
        <v>145</v>
      </c>
      <c r="N3912" s="1" t="s">
        <v>3323</v>
      </c>
      <c r="O3912" s="5">
        <v>1391576</v>
      </c>
      <c r="P3912" s="1">
        <v>666</v>
      </c>
      <c r="Q3912" s="1" t="s">
        <v>9159</v>
      </c>
      <c r="R3912">
        <f t="shared" ca="1" si="61"/>
        <v>1</v>
      </c>
      <c r="S3912">
        <f t="shared" ca="1" si="61"/>
        <v>0</v>
      </c>
    </row>
    <row r="3913" spans="1:19" ht="13.2">
      <c r="A3913" s="1" t="s">
        <v>17970</v>
      </c>
      <c r="B3913" s="1">
        <v>19</v>
      </c>
      <c r="C3913" s="1" t="str">
        <f ca="1">IFERROR(__xludf.DUMMYFUNCTION("GOOGLETRANSLATE(D3913,""en"",""pt"")"),"Pequeno")</f>
        <v>Pequeno</v>
      </c>
      <c r="D3913" s="3">
        <v>44866</v>
      </c>
      <c r="E3913" s="1">
        <v>7</v>
      </c>
      <c r="F3913" s="2" t="str">
        <f ca="1">IFERROR(__xludf.DUMMYFUNCTION("GOOGLETRANSLATE(I3913,""en"",""pt"")"),"Lassi")</f>
        <v>Lassi</v>
      </c>
      <c r="G3913" s="1" t="s">
        <v>17971</v>
      </c>
      <c r="H3913" s="1" t="s">
        <v>9953</v>
      </c>
      <c r="I3913" s="1" t="str">
        <f ca="1">IFERROR(__xludf.DUMMYFUNCTION("GOOGLETRANSLATE(O3913,""en"",""pt"")"),"15")</f>
        <v>15</v>
      </c>
      <c r="J3913" s="1" t="str">
        <f ca="1">IFERROR(__xludf.DUMMYFUNCTION("GOOGLETRANSLATE(Q3913,""en"",""pt"")"),"Refrigerado")</f>
        <v>Refrigerado</v>
      </c>
      <c r="K3913" s="3">
        <v>44833</v>
      </c>
      <c r="L3913" s="3">
        <v>44848</v>
      </c>
      <c r="M3913" s="1">
        <v>279</v>
      </c>
      <c r="N3913" s="1" t="s">
        <v>12671</v>
      </c>
      <c r="O3913" s="1" t="s">
        <v>17972</v>
      </c>
      <c r="P3913" s="1">
        <v>202</v>
      </c>
      <c r="Q3913" s="1" t="s">
        <v>8022</v>
      </c>
      <c r="R3913">
        <f t="shared" ca="1" si="61"/>
        <v>0</v>
      </c>
      <c r="S3913">
        <f t="shared" ca="1" si="61"/>
        <v>0</v>
      </c>
    </row>
    <row r="3914" spans="1:19" ht="13.2">
      <c r="A3914" s="1" t="s">
        <v>4868</v>
      </c>
      <c r="B3914" s="1">
        <v>33</v>
      </c>
      <c r="C3914" s="1" t="str">
        <f ca="1">IFERROR(__xludf.DUMMYFUNCTION("GOOGLETRANSLATE(D3914,""en"",""pt"")"),"Médio")</f>
        <v>Médio</v>
      </c>
      <c r="D3914" s="3">
        <v>43947</v>
      </c>
      <c r="E3914" s="1">
        <v>9</v>
      </c>
      <c r="F3914" s="2" t="str">
        <f ca="1">IFERROR(__xludf.DUMMYFUNCTION("GOOGLETRANSLATE(I3914,""en"",""pt"")"),"Painel")</f>
        <v>Painel</v>
      </c>
      <c r="G3914" s="1" t="s">
        <v>17973</v>
      </c>
      <c r="H3914" s="4">
        <v>45378</v>
      </c>
      <c r="I3914" s="1" t="str">
        <f ca="1">IFERROR(__xludf.DUMMYFUNCTION("GOOGLETRANSLATE(O3914,""en"",""pt"")"),"14")</f>
        <v>14</v>
      </c>
      <c r="J3914" s="1" t="str">
        <f ca="1">IFERROR(__xludf.DUMMYFUNCTION("GOOGLETRANSLATE(Q3914,""en"",""pt"")"),"Refrigerado")</f>
        <v>Refrigerado</v>
      </c>
      <c r="K3914" s="3">
        <v>43912</v>
      </c>
      <c r="L3914" s="3">
        <v>43926</v>
      </c>
      <c r="M3914" s="1">
        <v>76</v>
      </c>
      <c r="N3914" s="1" t="s">
        <v>2766</v>
      </c>
      <c r="O3914" s="1" t="s">
        <v>17974</v>
      </c>
      <c r="P3914" s="1">
        <v>184</v>
      </c>
      <c r="Q3914" s="1" t="s">
        <v>17975</v>
      </c>
      <c r="R3914">
        <f t="shared" ca="1" si="61"/>
        <v>1</v>
      </c>
      <c r="S3914">
        <f t="shared" ca="1" si="61"/>
        <v>0</v>
      </c>
    </row>
    <row r="3915" spans="1:19" ht="13.2">
      <c r="A3915" s="1" t="s">
        <v>17976</v>
      </c>
      <c r="B3915" s="1">
        <v>49</v>
      </c>
      <c r="C3915" s="1" t="str">
        <f ca="1">IFERROR(__xludf.DUMMYFUNCTION("GOOGLETRANSLATE(D3915,""en"",""pt"")"),"Grande")</f>
        <v>Grande</v>
      </c>
      <c r="D3915" s="3">
        <v>44897</v>
      </c>
      <c r="E3915" s="1">
        <v>2</v>
      </c>
      <c r="F3915" s="2" t="str">
        <f ca="1">IFERROR(__xludf.DUMMYFUNCTION("GOOGLETRANSLATE(I3915,""en"",""pt"")"),"Manteiga")</f>
        <v>Manteiga</v>
      </c>
      <c r="G3915" s="1" t="s">
        <v>17977</v>
      </c>
      <c r="H3915" s="1" t="s">
        <v>17978</v>
      </c>
      <c r="I3915" s="1" t="str">
        <f ca="1">IFERROR(__xludf.DUMMYFUNCTION("GOOGLETRANSLATE(O3915,""en"",""pt"")"),"26")</f>
        <v>26</v>
      </c>
      <c r="J3915" s="1" t="str">
        <f ca="1">IFERROR(__xludf.DUMMYFUNCTION("GOOGLETRANSLATE(Q3915,""en"",""pt"")"),"Congeladas")</f>
        <v>Congeladas</v>
      </c>
      <c r="K3915" s="3">
        <v>44850</v>
      </c>
      <c r="L3915" s="3">
        <v>44876</v>
      </c>
      <c r="M3915" s="1">
        <v>217</v>
      </c>
      <c r="N3915" s="1" t="s">
        <v>3699</v>
      </c>
      <c r="O3915" s="1" t="s">
        <v>17979</v>
      </c>
      <c r="P3915" s="1">
        <v>114</v>
      </c>
      <c r="Q3915" s="4">
        <v>45467</v>
      </c>
      <c r="R3915">
        <f t="shared" ca="1" si="61"/>
        <v>1</v>
      </c>
      <c r="S3915">
        <f t="shared" ca="1" si="61"/>
        <v>0</v>
      </c>
    </row>
    <row r="3916" spans="1:19" ht="13.2">
      <c r="A3916" s="1" t="s">
        <v>17980</v>
      </c>
      <c r="B3916" s="1">
        <v>55</v>
      </c>
      <c r="C3916" s="1" t="str">
        <f ca="1">IFERROR(__xludf.DUMMYFUNCTION("GOOGLETRANSLATE(D3916,""en"",""pt"")"),"Grande")</f>
        <v>Grande</v>
      </c>
      <c r="D3916" s="3">
        <v>44486</v>
      </c>
      <c r="E3916" s="1">
        <v>8</v>
      </c>
      <c r="F3916" s="2" t="str">
        <f ca="1">IFERROR(__xludf.DUMMYFUNCTION("GOOGLETRANSLATE(I3916,""en"",""pt"")"),"Soro de leite coalhado")</f>
        <v>Soro de leite coalhado</v>
      </c>
      <c r="G3916" s="1" t="s">
        <v>17981</v>
      </c>
      <c r="H3916" s="1" t="s">
        <v>13507</v>
      </c>
      <c r="I3916" s="1" t="str">
        <f ca="1">IFERROR(__xludf.DUMMYFUNCTION("GOOGLETRANSLATE(O3916,""en"",""pt"")"),"10")</f>
        <v>10</v>
      </c>
      <c r="J3916" s="1" t="str">
        <f ca="1">IFERROR(__xludf.DUMMYFUNCTION("GOOGLETRANSLATE(Q3916,""en"",""pt"")"),"Refrigerado")</f>
        <v>Refrigerado</v>
      </c>
      <c r="K3916" s="3">
        <v>44469</v>
      </c>
      <c r="L3916" s="3">
        <v>44479</v>
      </c>
      <c r="M3916" s="1">
        <v>664</v>
      </c>
      <c r="N3916" s="1" t="s">
        <v>17982</v>
      </c>
      <c r="O3916" s="1" t="s">
        <v>17983</v>
      </c>
      <c r="P3916" s="1">
        <v>159</v>
      </c>
      <c r="Q3916" s="1" t="s">
        <v>17984</v>
      </c>
      <c r="R3916">
        <f t="shared" ca="1" si="61"/>
        <v>0</v>
      </c>
      <c r="S3916">
        <f t="shared" ca="1" si="61"/>
        <v>0</v>
      </c>
    </row>
    <row r="3917" spans="1:19" ht="13.2">
      <c r="A3917" s="1" t="s">
        <v>17985</v>
      </c>
      <c r="B3917" s="1">
        <v>76</v>
      </c>
      <c r="C3917" s="1" t="str">
        <f ca="1">IFERROR(__xludf.DUMMYFUNCTION("GOOGLETRANSLATE(D3917,""en"",""pt"")"),"Pequeno")</f>
        <v>Pequeno</v>
      </c>
      <c r="D3917" s="3">
        <v>43923</v>
      </c>
      <c r="E3917" s="1">
        <v>7</v>
      </c>
      <c r="F3917" s="2" t="str">
        <f ca="1">IFERROR(__xludf.DUMMYFUNCTION("GOOGLETRANSLATE(I3917,""en"",""pt"")"),"Lassi")</f>
        <v>Lassi</v>
      </c>
      <c r="G3917" s="1" t="s">
        <v>17986</v>
      </c>
      <c r="H3917" s="1" t="s">
        <v>17987</v>
      </c>
      <c r="I3917" s="1" t="str">
        <f ca="1">IFERROR(__xludf.DUMMYFUNCTION("GOOGLETRANSLATE(O3917,""en"",""pt"")"),"18")</f>
        <v>18</v>
      </c>
      <c r="J3917" s="1" t="str">
        <f ca="1">IFERROR(__xludf.DUMMYFUNCTION("GOOGLETRANSLATE(Q3917,""en"",""pt"")"),"Refrigerado")</f>
        <v>Refrigerado</v>
      </c>
      <c r="K3917" s="3">
        <v>43889</v>
      </c>
      <c r="L3917" s="3">
        <v>43907</v>
      </c>
      <c r="M3917" s="1">
        <v>140</v>
      </c>
      <c r="N3917" s="1" t="s">
        <v>7050</v>
      </c>
      <c r="O3917" s="5" t="s">
        <v>17988</v>
      </c>
      <c r="P3917" s="1">
        <v>209</v>
      </c>
      <c r="Q3917" s="1" t="s">
        <v>17989</v>
      </c>
      <c r="R3917">
        <f t="shared" ca="1" si="61"/>
        <v>1</v>
      </c>
      <c r="S3917">
        <f t="shared" ca="1" si="61"/>
        <v>0</v>
      </c>
    </row>
    <row r="3918" spans="1:19" ht="13.2">
      <c r="A3918" s="1" t="s">
        <v>17990</v>
      </c>
      <c r="B3918" s="1">
        <v>61</v>
      </c>
      <c r="C3918" s="1" t="str">
        <f ca="1">IFERROR(__xludf.DUMMYFUNCTION("GOOGLETRANSLATE(D3918,""en"",""pt"")"),"Médio")</f>
        <v>Médio</v>
      </c>
      <c r="D3918" s="3">
        <v>44667</v>
      </c>
      <c r="E3918" s="1">
        <v>9</v>
      </c>
      <c r="F3918" s="2" t="str">
        <f ca="1">IFERROR(__xludf.DUMMYFUNCTION("GOOGLETRANSLATE(I3918,""en"",""pt"")"),"Painel")</f>
        <v>Painel</v>
      </c>
      <c r="G3918" s="1" t="s">
        <v>17991</v>
      </c>
      <c r="H3918" s="1" t="s">
        <v>12395</v>
      </c>
      <c r="I3918" s="1" t="str">
        <f ca="1">IFERROR(__xludf.DUMMYFUNCTION("GOOGLETRANSLATE(O3918,""en"",""pt"")"),"10")</f>
        <v>10</v>
      </c>
      <c r="J3918" s="1" t="str">
        <f ca="1">IFERROR(__xludf.DUMMYFUNCTION("GOOGLETRANSLATE(Q3918,""en"",""pt"")"),"Refrigerado")</f>
        <v>Refrigerado</v>
      </c>
      <c r="K3918" s="3">
        <v>44657</v>
      </c>
      <c r="L3918" s="3">
        <v>44667</v>
      </c>
      <c r="M3918" s="1">
        <v>480</v>
      </c>
      <c r="N3918" s="1" t="s">
        <v>15349</v>
      </c>
      <c r="O3918" s="1" t="s">
        <v>17992</v>
      </c>
      <c r="P3918" s="1">
        <v>76</v>
      </c>
      <c r="Q3918" s="1" t="s">
        <v>17994</v>
      </c>
      <c r="R3918">
        <f t="shared" ca="1" si="61"/>
        <v>1</v>
      </c>
      <c r="S3918">
        <f t="shared" ca="1" si="61"/>
        <v>1</v>
      </c>
    </row>
    <row r="3919" spans="1:19" ht="13.2">
      <c r="A3919" s="1" t="s">
        <v>17995</v>
      </c>
      <c r="B3919" s="1">
        <v>62</v>
      </c>
      <c r="C3919" s="1" t="str">
        <f ca="1">IFERROR(__xludf.DUMMYFUNCTION("GOOGLETRANSLATE(D3919,""en"",""pt"")"),"Pequeno")</f>
        <v>Pequeno</v>
      </c>
      <c r="D3919" s="3">
        <v>44549</v>
      </c>
      <c r="E3919" s="1">
        <v>7</v>
      </c>
      <c r="F3919" s="2" t="str">
        <f ca="1">IFERROR(__xludf.DUMMYFUNCTION("GOOGLETRANSLATE(I3919,""en"",""pt"")"),"Lassi")</f>
        <v>Lassi</v>
      </c>
      <c r="G3919" s="1" t="s">
        <v>17996</v>
      </c>
      <c r="H3919" s="1" t="s">
        <v>10802</v>
      </c>
      <c r="I3919" s="1" t="str">
        <f ca="1">IFERROR(__xludf.DUMMYFUNCTION("GOOGLETRANSLATE(O3919,""en"",""pt"")"),"14")</f>
        <v>14</v>
      </c>
      <c r="J3919" s="1" t="str">
        <f ca="1">IFERROR(__xludf.DUMMYFUNCTION("GOOGLETRANSLATE(Q3919,""en"",""pt"")"),"Refrigerado")</f>
        <v>Refrigerado</v>
      </c>
      <c r="K3919" s="3">
        <v>44508</v>
      </c>
      <c r="L3919" s="3">
        <v>44522</v>
      </c>
      <c r="M3919" s="1">
        <v>419</v>
      </c>
      <c r="N3919" s="1" t="s">
        <v>13516</v>
      </c>
      <c r="O3919" s="1" t="s">
        <v>17997</v>
      </c>
      <c r="P3919" s="1">
        <v>20</v>
      </c>
      <c r="Q3919" s="1" t="s">
        <v>17998</v>
      </c>
      <c r="R3919">
        <f t="shared" ca="1" si="61"/>
        <v>1</v>
      </c>
      <c r="S3919">
        <f t="shared" ca="1" si="61"/>
        <v>0</v>
      </c>
    </row>
    <row r="3920" spans="1:19" ht="13.2">
      <c r="A3920" s="1" t="s">
        <v>17999</v>
      </c>
      <c r="B3920" s="1">
        <v>33</v>
      </c>
      <c r="C3920" s="1" t="str">
        <f ca="1">IFERROR(__xludf.DUMMYFUNCTION("GOOGLETRANSLATE(D3920,""en"",""pt"")"),"Grande")</f>
        <v>Grande</v>
      </c>
      <c r="D3920" s="3">
        <v>44131</v>
      </c>
      <c r="E3920" s="1">
        <v>4</v>
      </c>
      <c r="F3920" s="2" t="str">
        <f ca="1">IFERROR(__xludf.DUMMYFUNCTION("GOOGLETRANSLATE(I3920,""en"",""pt"")"),"Iogurte")</f>
        <v>Iogurte</v>
      </c>
      <c r="G3920" s="1" t="s">
        <v>18000</v>
      </c>
      <c r="H3920" s="1" t="s">
        <v>36</v>
      </c>
      <c r="I3920" s="1" t="str">
        <f ca="1">IFERROR(__xludf.DUMMYFUNCTION("GOOGLETRANSLATE(O3920,""en"",""pt"")"),"29")</f>
        <v>29</v>
      </c>
      <c r="J3920" s="1" t="str">
        <f ca="1">IFERROR(__xludf.DUMMYFUNCTION("GOOGLETRANSLATE(Q3920,""en"",""pt"")"),"Refrigerado")</f>
        <v>Refrigerado</v>
      </c>
      <c r="K3920" s="3">
        <v>44076</v>
      </c>
      <c r="L3920" s="3">
        <v>44105</v>
      </c>
      <c r="M3920" s="1">
        <v>820</v>
      </c>
      <c r="N3920" s="1" t="s">
        <v>18001</v>
      </c>
      <c r="O3920" s="1" t="s">
        <v>18002</v>
      </c>
      <c r="P3920" s="1">
        <v>56</v>
      </c>
      <c r="Q3920" s="1" t="s">
        <v>8752</v>
      </c>
      <c r="R3920">
        <f t="shared" ca="1" si="61"/>
        <v>0</v>
      </c>
      <c r="S3920">
        <f t="shared" ca="1" si="61"/>
        <v>1</v>
      </c>
    </row>
    <row r="3921" spans="1:19" ht="13.2">
      <c r="A3921" s="1" t="s">
        <v>18003</v>
      </c>
      <c r="B3921" s="1">
        <v>80</v>
      </c>
      <c r="C3921" s="1" t="str">
        <f ca="1">IFERROR(__xludf.DUMMYFUNCTION("GOOGLETRANSLATE(D3921,""en"",""pt"")"),"Grande")</f>
        <v>Grande</v>
      </c>
      <c r="D3921" s="3">
        <v>43609</v>
      </c>
      <c r="E3921" s="1">
        <v>2</v>
      </c>
      <c r="F3921" s="2" t="str">
        <f ca="1">IFERROR(__xludf.DUMMYFUNCTION("GOOGLETRANSLATE(I3921,""en"",""pt"")"),"Manteiga")</f>
        <v>Manteiga</v>
      </c>
      <c r="G3921" s="1" t="s">
        <v>18004</v>
      </c>
      <c r="H3921" s="1" t="s">
        <v>12263</v>
      </c>
      <c r="I3921" s="1" t="str">
        <f ca="1">IFERROR(__xludf.DUMMYFUNCTION("GOOGLETRANSLATE(O3921,""en"",""pt"")"),"26")</f>
        <v>26</v>
      </c>
      <c r="J3921" s="1" t="str">
        <f ca="1">IFERROR(__xludf.DUMMYFUNCTION("GOOGLETRANSLATE(Q3921,""en"",""pt"")"),"Congeladas")</f>
        <v>Congeladas</v>
      </c>
      <c r="K3921" s="3">
        <v>43597</v>
      </c>
      <c r="L3921" s="3">
        <v>43623</v>
      </c>
      <c r="M3921" s="1">
        <v>350</v>
      </c>
      <c r="N3921" s="1" t="s">
        <v>5694</v>
      </c>
      <c r="O3921" s="1" t="s">
        <v>18005</v>
      </c>
      <c r="P3921" s="1">
        <v>467</v>
      </c>
      <c r="Q3921" s="1" t="s">
        <v>18006</v>
      </c>
      <c r="R3921">
        <f t="shared" ca="1" si="61"/>
        <v>0</v>
      </c>
      <c r="S3921">
        <f t="shared" ca="1" si="61"/>
        <v>1</v>
      </c>
    </row>
    <row r="3922" spans="1:19" ht="13.2">
      <c r="A3922" s="1" t="s">
        <v>18007</v>
      </c>
      <c r="B3922" s="1">
        <v>56</v>
      </c>
      <c r="C3922" s="1" t="str">
        <f ca="1">IFERROR(__xludf.DUMMYFUNCTION("GOOGLETRANSLATE(D3922,""en"",""pt"")"),"Grande")</f>
        <v>Grande</v>
      </c>
      <c r="D3922" s="3">
        <v>44879</v>
      </c>
      <c r="E3922" s="1">
        <v>6</v>
      </c>
      <c r="F3922" s="2" t="str">
        <f ca="1">IFERROR(__xludf.DUMMYFUNCTION("GOOGLETRANSLATE(I3922,""en"",""pt"")"),"Coalhada")</f>
        <v>Coalhada</v>
      </c>
      <c r="G3922" s="1" t="s">
        <v>18008</v>
      </c>
      <c r="H3922" s="1" t="s">
        <v>9163</v>
      </c>
      <c r="I3922" s="1" t="str">
        <f ca="1">IFERROR(__xludf.DUMMYFUNCTION("GOOGLETRANSLATE(O3922,""en"",""pt"")"),"6")</f>
        <v>6</v>
      </c>
      <c r="J3922" s="1" t="str">
        <f ca="1">IFERROR(__xludf.DUMMYFUNCTION("GOOGLETRANSLATE(Q3922,""en"",""pt"")"),"Refrigerado")</f>
        <v>Refrigerado</v>
      </c>
      <c r="K3922" s="3">
        <v>44863</v>
      </c>
      <c r="L3922" s="3">
        <v>44869</v>
      </c>
      <c r="M3922" s="1">
        <v>864</v>
      </c>
      <c r="N3922" s="1" t="s">
        <v>18009</v>
      </c>
      <c r="O3922" s="1" t="s">
        <v>18010</v>
      </c>
      <c r="P3922" s="1">
        <v>121</v>
      </c>
      <c r="Q3922" s="1" t="s">
        <v>2583</v>
      </c>
      <c r="R3922">
        <f t="shared" ca="1" si="61"/>
        <v>0</v>
      </c>
      <c r="S3922">
        <f t="shared" ca="1" si="61"/>
        <v>0</v>
      </c>
    </row>
    <row r="3923" spans="1:19" ht="13.2">
      <c r="A3923" s="1" t="s">
        <v>18011</v>
      </c>
      <c r="B3923" s="1">
        <v>19</v>
      </c>
      <c r="C3923" s="1" t="str">
        <f ca="1">IFERROR(__xludf.DUMMYFUNCTION("GOOGLETRANSLATE(D3923,""en"",""pt"")"),"Médio")</f>
        <v>Médio</v>
      </c>
      <c r="D3923" s="3">
        <v>44668</v>
      </c>
      <c r="E3923" s="1">
        <v>9</v>
      </c>
      <c r="F3923" s="2" t="str">
        <f ca="1">IFERROR(__xludf.DUMMYFUNCTION("GOOGLETRANSLATE(I3923,""en"",""pt"")"),"Painel")</f>
        <v>Painel</v>
      </c>
      <c r="G3923" s="1" t="s">
        <v>6406</v>
      </c>
      <c r="H3923" s="1" t="s">
        <v>5300</v>
      </c>
      <c r="I3923" s="1" t="str">
        <f ca="1">IFERROR(__xludf.DUMMYFUNCTION("GOOGLETRANSLATE(O3923,""en"",""pt"")"),"13")</f>
        <v>13</v>
      </c>
      <c r="J3923" s="1" t="str">
        <f ca="1">IFERROR(__xludf.DUMMYFUNCTION("GOOGLETRANSLATE(Q3923,""en"",""pt"")"),"Refrigerado")</f>
        <v>Refrigerado</v>
      </c>
      <c r="K3923" s="3">
        <v>44658</v>
      </c>
      <c r="L3923" s="3">
        <v>44671</v>
      </c>
      <c r="M3923" s="1">
        <v>70</v>
      </c>
      <c r="N3923" s="1" t="s">
        <v>17929</v>
      </c>
      <c r="O3923" s="1" t="s">
        <v>6529</v>
      </c>
      <c r="P3923" s="1">
        <v>19</v>
      </c>
      <c r="Q3923" s="1" t="s">
        <v>18012</v>
      </c>
      <c r="R3923">
        <f t="shared" ca="1" si="61"/>
        <v>1</v>
      </c>
      <c r="S3923">
        <f t="shared" ca="1" si="61"/>
        <v>1</v>
      </c>
    </row>
    <row r="3924" spans="1:19" ht="13.2">
      <c r="A3924" s="1" t="s">
        <v>18013</v>
      </c>
      <c r="B3924" s="1">
        <v>66</v>
      </c>
      <c r="C3924" s="1" t="str">
        <f ca="1">IFERROR(__xludf.DUMMYFUNCTION("GOOGLETRANSLATE(D3924,""en"",""pt"")"),"Pequeno")</f>
        <v>Pequeno</v>
      </c>
      <c r="D3924" s="3">
        <v>44514</v>
      </c>
      <c r="E3924" s="1">
        <v>5</v>
      </c>
      <c r="F3924" s="2" t="str">
        <f ca="1">IFERROR(__xludf.DUMMYFUNCTION("GOOGLETRANSLATE(I3924,""en"",""pt"")"),"Sorvete")</f>
        <v>Sorvete</v>
      </c>
      <c r="G3924" s="1" t="s">
        <v>5772</v>
      </c>
      <c r="H3924" s="1" t="s">
        <v>2944</v>
      </c>
      <c r="I3924" s="1" t="str">
        <f ca="1">IFERROR(__xludf.DUMMYFUNCTION("GOOGLETRANSLATE(O3924,""en"",""pt"")"),"28")</f>
        <v>28</v>
      </c>
      <c r="J3924" s="1" t="str">
        <f ca="1">IFERROR(__xludf.DUMMYFUNCTION("GOOGLETRANSLATE(Q3924,""en"",""pt"")"),"Congeladas")</f>
        <v>Congeladas</v>
      </c>
      <c r="K3924" s="3">
        <v>44509</v>
      </c>
      <c r="L3924" s="3">
        <v>44537</v>
      </c>
      <c r="M3924" s="1">
        <v>48</v>
      </c>
      <c r="N3924" s="1" t="s">
        <v>18014</v>
      </c>
      <c r="O3924" s="1" t="s">
        <v>18015</v>
      </c>
      <c r="P3924" s="1">
        <v>1</v>
      </c>
      <c r="Q3924" s="1" t="s">
        <v>18016</v>
      </c>
      <c r="R3924">
        <f t="shared" ca="1" si="61"/>
        <v>0</v>
      </c>
      <c r="S3924">
        <f t="shared" ca="1" si="61"/>
        <v>0</v>
      </c>
    </row>
    <row r="3925" spans="1:19" ht="13.2">
      <c r="A3925" s="1" t="s">
        <v>18017</v>
      </c>
      <c r="B3925" s="1">
        <v>81</v>
      </c>
      <c r="C3925" s="1" t="str">
        <f ca="1">IFERROR(__xludf.DUMMYFUNCTION("GOOGLETRANSLATE(D3925,""en"",""pt"")"),"Grande")</f>
        <v>Grande</v>
      </c>
      <c r="D3925" s="3">
        <v>44832</v>
      </c>
      <c r="E3925" s="1">
        <v>10</v>
      </c>
      <c r="F3925" s="2" t="str">
        <f ca="1">IFERROR(__xludf.DUMMYFUNCTION("GOOGLETRANSLATE(I3925,""en"",""pt"")"),"ghee")</f>
        <v>ghee</v>
      </c>
      <c r="G3925" s="1" t="s">
        <v>7860</v>
      </c>
      <c r="H3925" s="1" t="s">
        <v>2110</v>
      </c>
      <c r="I3925" s="1" t="str">
        <f ca="1">IFERROR(__xludf.DUMMYFUNCTION("GOOGLETRANSLATE(O3925,""en"",""pt"")"),"89")</f>
        <v>89</v>
      </c>
      <c r="J3925" s="1" t="str">
        <f ca="1">IFERROR(__xludf.DUMMYFUNCTION("GOOGLETRANSLATE(Q3925,""en"",""pt"")"),"Ambiente")</f>
        <v>Ambiente</v>
      </c>
      <c r="K3925" s="3">
        <v>44825</v>
      </c>
      <c r="L3925" s="3">
        <v>44914</v>
      </c>
      <c r="M3925" s="1">
        <v>72</v>
      </c>
      <c r="N3925" s="1" t="s">
        <v>18018</v>
      </c>
      <c r="O3925" s="1" t="s">
        <v>18019</v>
      </c>
      <c r="P3925" s="1">
        <v>56</v>
      </c>
      <c r="Q3925" s="1" t="s">
        <v>18020</v>
      </c>
      <c r="R3925">
        <f t="shared" ca="1" si="61"/>
        <v>0</v>
      </c>
      <c r="S3925">
        <f t="shared" ca="1" si="61"/>
        <v>0</v>
      </c>
    </row>
    <row r="3926" spans="1:19" ht="13.2">
      <c r="A3926" s="1" t="s">
        <v>18021</v>
      </c>
      <c r="B3926" s="1">
        <v>11</v>
      </c>
      <c r="C3926" s="1" t="str">
        <f ca="1">IFERROR(__xludf.DUMMYFUNCTION("GOOGLETRANSLATE(D3926,""en"",""pt"")"),"Pequeno")</f>
        <v>Pequeno</v>
      </c>
      <c r="D3926" s="3">
        <v>43479</v>
      </c>
      <c r="E3926" s="1">
        <v>1</v>
      </c>
      <c r="F3926" s="2" t="str">
        <f ca="1">IFERROR(__xludf.DUMMYFUNCTION("GOOGLETRANSLATE(I3926,""en"",""pt"")"),"Leite")</f>
        <v>Leite</v>
      </c>
      <c r="G3926" s="1" t="s">
        <v>18022</v>
      </c>
      <c r="H3926" s="1" t="s">
        <v>17431</v>
      </c>
      <c r="I3926" s="1" t="str">
        <f ca="1">IFERROR(__xludf.DUMMYFUNCTION("GOOGLETRANSLATE(O3926,""en"",""pt"")"),"30")</f>
        <v>30</v>
      </c>
      <c r="J3926" s="1" t="str">
        <f ca="1">IFERROR(__xludf.DUMMYFUNCTION("GOOGLETRANSLATE(Q3926,""en"",""pt"")"),"Pacote Tetra")</f>
        <v>Pacote Tetra</v>
      </c>
      <c r="K3926" s="3">
        <v>43430</v>
      </c>
      <c r="L3926" s="3">
        <v>43460</v>
      </c>
      <c r="M3926" s="1">
        <v>331</v>
      </c>
      <c r="N3926" s="1" t="s">
        <v>6886</v>
      </c>
      <c r="O3926" s="1" t="s">
        <v>18023</v>
      </c>
      <c r="P3926" s="1">
        <v>65</v>
      </c>
      <c r="Q3926" s="1" t="s">
        <v>4946</v>
      </c>
      <c r="R3926">
        <f t="shared" ca="1" si="61"/>
        <v>1</v>
      </c>
      <c r="S3926">
        <f t="shared" ca="1" si="61"/>
        <v>1</v>
      </c>
    </row>
    <row r="3927" spans="1:19" ht="13.2">
      <c r="A3927" s="1" t="s">
        <v>18024</v>
      </c>
      <c r="B3927" s="1">
        <v>98</v>
      </c>
      <c r="C3927" s="1" t="str">
        <f ca="1">IFERROR(__xludf.DUMMYFUNCTION("GOOGLETRANSLATE(D3927,""en"",""pt"")"),"Médio")</f>
        <v>Médio</v>
      </c>
      <c r="D3927" s="3">
        <v>43916</v>
      </c>
      <c r="E3927" s="1">
        <v>7</v>
      </c>
      <c r="F3927" s="2" t="str">
        <f ca="1">IFERROR(__xludf.DUMMYFUNCTION("GOOGLETRANSLATE(I3927,""en"",""pt"")"),"Lassi")</f>
        <v>Lassi</v>
      </c>
      <c r="G3927" s="1" t="s">
        <v>15047</v>
      </c>
      <c r="H3927" s="1" t="s">
        <v>5978</v>
      </c>
      <c r="I3927" s="1" t="str">
        <f ca="1">IFERROR(__xludf.DUMMYFUNCTION("GOOGLETRANSLATE(O3927,""en"",""pt"")"),"12")</f>
        <v>12</v>
      </c>
      <c r="J3927" s="1" t="str">
        <f ca="1">IFERROR(__xludf.DUMMYFUNCTION("GOOGLETRANSLATE(Q3927,""en"",""pt"")"),"Refrigerado")</f>
        <v>Refrigerado</v>
      </c>
      <c r="K3927" s="3">
        <v>43886</v>
      </c>
      <c r="L3927" s="3">
        <v>43898</v>
      </c>
      <c r="M3927" s="1">
        <v>307</v>
      </c>
      <c r="N3927" s="1" t="s">
        <v>11083</v>
      </c>
      <c r="O3927" s="1" t="s">
        <v>18025</v>
      </c>
      <c r="P3927" s="1">
        <v>349</v>
      </c>
      <c r="Q3927" s="1" t="s">
        <v>9358</v>
      </c>
      <c r="R3927">
        <f t="shared" ca="1" si="61"/>
        <v>0</v>
      </c>
      <c r="S3927">
        <f t="shared" ca="1" si="61"/>
        <v>0</v>
      </c>
    </row>
    <row r="3928" spans="1:19" ht="13.2">
      <c r="A3928" s="1" t="s">
        <v>18026</v>
      </c>
      <c r="B3928" s="1">
        <v>70</v>
      </c>
      <c r="C3928" s="1" t="str">
        <f ca="1">IFERROR(__xludf.DUMMYFUNCTION("GOOGLETRANSLATE(D3928,""en"",""pt"")"),"Pequeno")</f>
        <v>Pequeno</v>
      </c>
      <c r="D3928" s="3">
        <v>44705</v>
      </c>
      <c r="E3928" s="1">
        <v>3</v>
      </c>
      <c r="F3928" s="2" t="str">
        <f ca="1">IFERROR(__xludf.DUMMYFUNCTION("GOOGLETRANSLATE(I3928,""en"",""pt"")"),"Queijo")</f>
        <v>Queijo</v>
      </c>
      <c r="G3928" s="1" t="s">
        <v>18027</v>
      </c>
      <c r="H3928" s="1" t="s">
        <v>18028</v>
      </c>
      <c r="I3928" s="1" t="str">
        <f ca="1">IFERROR(__xludf.DUMMYFUNCTION("GOOGLETRANSLATE(O3928,""en"",""pt"")"),"31")</f>
        <v>31</v>
      </c>
      <c r="J3928" s="1" t="str">
        <f ca="1">IFERROR(__xludf.DUMMYFUNCTION("GOOGLETRANSLATE(Q3928,""en"",""pt"")"),"Refrigerado")</f>
        <v>Refrigerado</v>
      </c>
      <c r="K3928" s="3">
        <v>44687</v>
      </c>
      <c r="L3928" s="3">
        <v>44718</v>
      </c>
      <c r="M3928" s="1">
        <v>152</v>
      </c>
      <c r="N3928" s="1" t="s">
        <v>18029</v>
      </c>
      <c r="O3928" s="1" t="s">
        <v>18030</v>
      </c>
      <c r="P3928" s="1">
        <v>229</v>
      </c>
      <c r="Q3928" s="1" t="s">
        <v>18031</v>
      </c>
      <c r="R3928">
        <f t="shared" ca="1" si="61"/>
        <v>0</v>
      </c>
      <c r="S3928">
        <f t="shared" ca="1" si="61"/>
        <v>1</v>
      </c>
    </row>
    <row r="3929" spans="1:19" ht="13.2">
      <c r="A3929" s="1" t="s">
        <v>18032</v>
      </c>
      <c r="B3929" s="1">
        <v>65</v>
      </c>
      <c r="C3929" s="1" t="str">
        <f ca="1">IFERROR(__xludf.DUMMYFUNCTION("GOOGLETRANSLATE(D3929,""en"",""pt"")"),"Pequeno")</f>
        <v>Pequeno</v>
      </c>
      <c r="D3929" s="3">
        <v>44403</v>
      </c>
      <c r="E3929" s="1">
        <v>8</v>
      </c>
      <c r="F3929" s="2" t="str">
        <f ca="1">IFERROR(__xludf.DUMMYFUNCTION("GOOGLETRANSLATE(I3929,""en"",""pt"")"),"Soro de leite coalhado")</f>
        <v>Soro de leite coalhado</v>
      </c>
      <c r="G3929" s="1" t="s">
        <v>14097</v>
      </c>
      <c r="H3929" s="1" t="s">
        <v>6192</v>
      </c>
      <c r="I3929" s="1" t="str">
        <f ca="1">IFERROR(__xludf.DUMMYFUNCTION("GOOGLETRANSLATE(O3929,""en"",""pt"")"),"7")</f>
        <v>7</v>
      </c>
      <c r="J3929" s="1" t="str">
        <f ca="1">IFERROR(__xludf.DUMMYFUNCTION("GOOGLETRANSLATE(Q3929,""en"",""pt"")"),"Refrigerado")</f>
        <v>Refrigerado</v>
      </c>
      <c r="K3929" s="3">
        <v>44361</v>
      </c>
      <c r="L3929" s="3">
        <v>44368</v>
      </c>
      <c r="M3929" s="1">
        <v>621</v>
      </c>
      <c r="N3929" s="1" t="s">
        <v>14379</v>
      </c>
      <c r="O3929" s="1" t="s">
        <v>18033</v>
      </c>
      <c r="P3929" s="1">
        <v>184</v>
      </c>
      <c r="Q3929" s="1" t="s">
        <v>18034</v>
      </c>
      <c r="R3929">
        <f t="shared" ca="1" si="61"/>
        <v>0</v>
      </c>
      <c r="S3929">
        <f t="shared" ca="1" si="61"/>
        <v>1</v>
      </c>
    </row>
    <row r="3930" spans="1:19" ht="13.2">
      <c r="A3930" s="1" t="s">
        <v>18035</v>
      </c>
      <c r="B3930" s="1">
        <v>77</v>
      </c>
      <c r="C3930" s="1" t="str">
        <f ca="1">IFERROR(__xludf.DUMMYFUNCTION("GOOGLETRANSLATE(D3930,""en"",""pt"")"),"Pequeno")</f>
        <v>Pequeno</v>
      </c>
      <c r="D3930" s="3">
        <v>44311</v>
      </c>
      <c r="E3930" s="1">
        <v>4</v>
      </c>
      <c r="F3930" s="2" t="str">
        <f ca="1">IFERROR(__xludf.DUMMYFUNCTION("GOOGLETRANSLATE(I3930,""en"",""pt"")"),"Iogurte")</f>
        <v>Iogurte</v>
      </c>
      <c r="G3930" s="4">
        <v>45455</v>
      </c>
      <c r="H3930" s="1" t="s">
        <v>13014</v>
      </c>
      <c r="I3930" s="1" t="str">
        <f ca="1">IFERROR(__xludf.DUMMYFUNCTION("GOOGLETRANSLATE(O3930,""en"",""pt"")"),"25")</f>
        <v>25</v>
      </c>
      <c r="J3930" s="1" t="str">
        <f ca="1">IFERROR(__xludf.DUMMYFUNCTION("GOOGLETRANSLATE(Q3930,""en"",""pt"")"),"Congeladas")</f>
        <v>Congeladas</v>
      </c>
      <c r="K3930" s="3">
        <v>44261</v>
      </c>
      <c r="L3930" s="3">
        <v>44286</v>
      </c>
      <c r="M3930" s="1">
        <v>7</v>
      </c>
      <c r="N3930" s="1" t="s">
        <v>1775</v>
      </c>
      <c r="O3930" s="1" t="s">
        <v>18036</v>
      </c>
      <c r="P3930" s="1">
        <v>5</v>
      </c>
      <c r="Q3930" s="1" t="s">
        <v>9332</v>
      </c>
      <c r="R3930">
        <f t="shared" ca="1" si="61"/>
        <v>0</v>
      </c>
      <c r="S3930">
        <f t="shared" ca="1" si="61"/>
        <v>1</v>
      </c>
    </row>
    <row r="3931" spans="1:19" ht="13.2">
      <c r="A3931" s="1" t="s">
        <v>18037</v>
      </c>
      <c r="B3931" s="1">
        <v>76</v>
      </c>
      <c r="C3931" s="1" t="str">
        <f ca="1">IFERROR(__xludf.DUMMYFUNCTION("GOOGLETRANSLATE(D3931,""en"",""pt"")"),"Grande")</f>
        <v>Grande</v>
      </c>
      <c r="D3931" s="3">
        <v>44023</v>
      </c>
      <c r="E3931" s="1">
        <v>4</v>
      </c>
      <c r="F3931" s="2" t="str">
        <f ca="1">IFERROR(__xludf.DUMMYFUNCTION("GOOGLETRANSLATE(I3931,""en"",""pt"")"),"Iogurte")</f>
        <v>Iogurte</v>
      </c>
      <c r="G3931" s="1" t="s">
        <v>3168</v>
      </c>
      <c r="H3931" s="1" t="s">
        <v>6737</v>
      </c>
      <c r="I3931" s="1" t="str">
        <f ca="1">IFERROR(__xludf.DUMMYFUNCTION("GOOGLETRANSLATE(O3931,""en"",""pt"")"),"24")</f>
        <v>24</v>
      </c>
      <c r="J3931" s="1" t="str">
        <f ca="1">IFERROR(__xludf.DUMMYFUNCTION("GOOGLETRANSLATE(Q3931,""en"",""pt"")"),"Congeladas")</f>
        <v>Congeladas</v>
      </c>
      <c r="K3931" s="3">
        <v>44006</v>
      </c>
      <c r="L3931" s="3">
        <v>44030</v>
      </c>
      <c r="M3931" s="1">
        <v>249</v>
      </c>
      <c r="N3931" s="1" t="s">
        <v>18038</v>
      </c>
      <c r="O3931" s="1" t="s">
        <v>18039</v>
      </c>
      <c r="P3931" s="1">
        <v>630</v>
      </c>
      <c r="Q3931" s="1" t="s">
        <v>18040</v>
      </c>
      <c r="R3931">
        <f t="shared" ca="1" si="61"/>
        <v>0</v>
      </c>
      <c r="S3931">
        <f t="shared" ca="1" si="61"/>
        <v>1</v>
      </c>
    </row>
    <row r="3932" spans="1:19" ht="13.2">
      <c r="A3932" s="1" t="s">
        <v>18041</v>
      </c>
      <c r="B3932" s="1">
        <v>32</v>
      </c>
      <c r="C3932" s="1" t="str">
        <f ca="1">IFERROR(__xludf.DUMMYFUNCTION("GOOGLETRANSLATE(D3932,""en"",""pt"")"),"Médio")</f>
        <v>Médio</v>
      </c>
      <c r="D3932" s="3">
        <v>44221</v>
      </c>
      <c r="E3932" s="1">
        <v>2</v>
      </c>
      <c r="F3932" s="2" t="str">
        <f ca="1">IFERROR(__xludf.DUMMYFUNCTION("GOOGLETRANSLATE(I3932,""en"",""pt"")"),"Manteiga")</f>
        <v>Manteiga</v>
      </c>
      <c r="G3932" s="1" t="s">
        <v>18042</v>
      </c>
      <c r="H3932" s="1" t="s">
        <v>510</v>
      </c>
      <c r="I3932" s="1" t="str">
        <f ca="1">IFERROR(__xludf.DUMMYFUNCTION("GOOGLETRANSLATE(O3932,""en"",""pt"")"),"40")</f>
        <v>40</v>
      </c>
      <c r="J3932" s="1" t="str">
        <f ca="1">IFERROR(__xludf.DUMMYFUNCTION("GOOGLETRANSLATE(Q3932,""en"",""pt"")"),"Refrigerado")</f>
        <v>Refrigerado</v>
      </c>
      <c r="K3932" s="3">
        <v>44219</v>
      </c>
      <c r="L3932" s="3">
        <v>44259</v>
      </c>
      <c r="M3932" s="1">
        <v>758</v>
      </c>
      <c r="N3932" s="1" t="s">
        <v>15911</v>
      </c>
      <c r="O3932" s="1" t="s">
        <v>18043</v>
      </c>
      <c r="P3932" s="1">
        <v>232</v>
      </c>
      <c r="Q3932" s="1" t="s">
        <v>4185</v>
      </c>
      <c r="R3932">
        <f t="shared" ca="1" si="61"/>
        <v>1</v>
      </c>
      <c r="S3932">
        <f t="shared" ca="1" si="61"/>
        <v>1</v>
      </c>
    </row>
    <row r="3933" spans="1:19" ht="13.2">
      <c r="A3933" s="1" t="s">
        <v>18044</v>
      </c>
      <c r="B3933" s="1">
        <v>89</v>
      </c>
      <c r="C3933" s="1" t="str">
        <f ca="1">IFERROR(__xludf.DUMMYFUNCTION("GOOGLETRANSLATE(D3933,""en"",""pt"")"),"Médio")</f>
        <v>Médio</v>
      </c>
      <c r="D3933" s="3">
        <v>44544</v>
      </c>
      <c r="E3933" s="1">
        <v>5</v>
      </c>
      <c r="F3933" s="2" t="str">
        <f ca="1">IFERROR(__xludf.DUMMYFUNCTION("GOOGLETRANSLATE(I3933,""en"",""pt"")"),"Sorvete")</f>
        <v>Sorvete</v>
      </c>
      <c r="G3933" s="1" t="s">
        <v>18045</v>
      </c>
      <c r="H3933" s="6">
        <v>45556</v>
      </c>
      <c r="I3933" s="1" t="str">
        <f ca="1">IFERROR(__xludf.DUMMYFUNCTION("GOOGLETRANSLATE(O3933,""en"",""pt"")"),"23")</f>
        <v>23</v>
      </c>
      <c r="J3933" s="1" t="str">
        <f ca="1">IFERROR(__xludf.DUMMYFUNCTION("GOOGLETRANSLATE(Q3933,""en"",""pt"")"),"Congeladas")</f>
        <v>Congeladas</v>
      </c>
      <c r="K3933" s="3">
        <v>44502</v>
      </c>
      <c r="L3933" s="3">
        <v>44525</v>
      </c>
      <c r="M3933" s="1">
        <v>220</v>
      </c>
      <c r="N3933" s="6">
        <v>45374</v>
      </c>
      <c r="O3933" s="5">
        <v>1156511</v>
      </c>
      <c r="P3933" s="1">
        <v>675</v>
      </c>
      <c r="Q3933" s="1" t="s">
        <v>6030</v>
      </c>
      <c r="R3933">
        <f t="shared" ca="1" si="61"/>
        <v>0</v>
      </c>
      <c r="S3933">
        <f t="shared" ca="1" si="61"/>
        <v>0</v>
      </c>
    </row>
    <row r="3934" spans="1:19" ht="13.2">
      <c r="A3934" s="1" t="s">
        <v>18046</v>
      </c>
      <c r="B3934" s="1">
        <v>20</v>
      </c>
      <c r="C3934" s="1" t="str">
        <f ca="1">IFERROR(__xludf.DUMMYFUNCTION("GOOGLETRANSLATE(D3934,""en"",""pt"")"),"Grande")</f>
        <v>Grande</v>
      </c>
      <c r="D3934" s="3">
        <v>44524</v>
      </c>
      <c r="E3934" s="1">
        <v>1</v>
      </c>
      <c r="F3934" s="2" t="str">
        <f ca="1">IFERROR(__xludf.DUMMYFUNCTION("GOOGLETRANSLATE(I3934,""en"",""pt"")"),"Leite")</f>
        <v>Leite</v>
      </c>
      <c r="G3934" s="1" t="s">
        <v>11740</v>
      </c>
      <c r="H3934" s="1" t="s">
        <v>8</v>
      </c>
      <c r="I3934" s="1" t="str">
        <f ca="1">IFERROR(__xludf.DUMMYFUNCTION("GOOGLETRANSLATE(O3934,""en"",""pt"")"),"27")</f>
        <v>27</v>
      </c>
      <c r="J3934" s="1" t="str">
        <f ca="1">IFERROR(__xludf.DUMMYFUNCTION("GOOGLETRANSLATE(Q3934,""en"",""pt"")"),"Pacote Tetra")</f>
        <v>Pacote Tetra</v>
      </c>
      <c r="K3934" s="3">
        <v>44508</v>
      </c>
      <c r="L3934" s="3">
        <v>44535</v>
      </c>
      <c r="M3934" s="1">
        <v>81</v>
      </c>
      <c r="N3934" s="1" t="s">
        <v>11516</v>
      </c>
      <c r="O3934" s="1" t="s">
        <v>18047</v>
      </c>
      <c r="P3934" s="1">
        <v>12</v>
      </c>
      <c r="Q3934" s="1" t="s">
        <v>18048</v>
      </c>
      <c r="R3934">
        <f t="shared" ca="1" si="61"/>
        <v>0</v>
      </c>
      <c r="S3934">
        <f t="shared" ca="1" si="61"/>
        <v>0</v>
      </c>
    </row>
    <row r="3935" spans="1:19" ht="13.2">
      <c r="A3935" s="1" t="s">
        <v>3320</v>
      </c>
      <c r="B3935" s="1">
        <v>58</v>
      </c>
      <c r="C3935" s="1" t="str">
        <f ca="1">IFERROR(__xludf.DUMMYFUNCTION("GOOGLETRANSLATE(D3935,""en"",""pt"")"),"Grande")</f>
        <v>Grande</v>
      </c>
      <c r="D3935" s="3">
        <v>43470</v>
      </c>
      <c r="E3935" s="1">
        <v>9</v>
      </c>
      <c r="F3935" s="2" t="str">
        <f ca="1">IFERROR(__xludf.DUMMYFUNCTION("GOOGLETRANSLATE(I3935,""en"",""pt"")"),"Painel")</f>
        <v>Painel</v>
      </c>
      <c r="G3935" s="1" t="s">
        <v>18049</v>
      </c>
      <c r="H3935" s="1" t="s">
        <v>16526</v>
      </c>
      <c r="I3935" s="1" t="str">
        <f ca="1">IFERROR(__xludf.DUMMYFUNCTION("GOOGLETRANSLATE(O3935,""en"",""pt"")"),"11")</f>
        <v>11</v>
      </c>
      <c r="J3935" s="1" t="str">
        <f ca="1">IFERROR(__xludf.DUMMYFUNCTION("GOOGLETRANSLATE(Q3935,""en"",""pt"")"),"Refrigerado")</f>
        <v>Refrigerado</v>
      </c>
      <c r="K3935" s="3">
        <v>43452</v>
      </c>
      <c r="L3935" s="3">
        <v>43463</v>
      </c>
      <c r="M3935" s="1">
        <v>18</v>
      </c>
      <c r="N3935" s="1" t="s">
        <v>13898</v>
      </c>
      <c r="O3935" s="1" t="s">
        <v>18050</v>
      </c>
      <c r="P3935" s="1">
        <v>166</v>
      </c>
      <c r="Q3935" s="1" t="s">
        <v>18051</v>
      </c>
      <c r="R3935">
        <f t="shared" ca="1" si="61"/>
        <v>0</v>
      </c>
      <c r="S3935">
        <f t="shared" ca="1" si="61"/>
        <v>0</v>
      </c>
    </row>
    <row r="3936" spans="1:19" ht="13.2">
      <c r="A3936" s="1" t="s">
        <v>18052</v>
      </c>
      <c r="B3936" s="1">
        <v>28</v>
      </c>
      <c r="C3936" s="1" t="str">
        <f ca="1">IFERROR(__xludf.DUMMYFUNCTION("GOOGLETRANSLATE(D3936,""en"",""pt"")"),"Grande")</f>
        <v>Grande</v>
      </c>
      <c r="D3936" s="3">
        <v>44293</v>
      </c>
      <c r="E3936" s="1">
        <v>8</v>
      </c>
      <c r="F3936" s="2" t="str">
        <f ca="1">IFERROR(__xludf.DUMMYFUNCTION("GOOGLETRANSLATE(I3936,""en"",""pt"")"),"Soro de leite coalhado")</f>
        <v>Soro de leite coalhado</v>
      </c>
      <c r="G3936" s="1" t="s">
        <v>18053</v>
      </c>
      <c r="H3936" s="1" t="s">
        <v>8738</v>
      </c>
      <c r="I3936" s="1" t="str">
        <f ca="1">IFERROR(__xludf.DUMMYFUNCTION("GOOGLETRANSLATE(O3936,""en"",""pt"")"),"11")</f>
        <v>11</v>
      </c>
      <c r="J3936" s="1" t="str">
        <f ca="1">IFERROR(__xludf.DUMMYFUNCTION("GOOGLETRANSLATE(Q3936,""en"",""pt"")"),"Refrigerado")</f>
        <v>Refrigerado</v>
      </c>
      <c r="K3936" s="3">
        <v>44271</v>
      </c>
      <c r="L3936" s="3">
        <v>44282</v>
      </c>
      <c r="M3936" s="1">
        <v>446</v>
      </c>
      <c r="N3936" s="1" t="s">
        <v>855</v>
      </c>
      <c r="O3936" s="1" t="s">
        <v>18054</v>
      </c>
      <c r="P3936" s="1">
        <v>398</v>
      </c>
      <c r="Q3936" s="1" t="s">
        <v>18056</v>
      </c>
      <c r="R3936">
        <f t="shared" ca="1" si="61"/>
        <v>1</v>
      </c>
      <c r="S3936">
        <f t="shared" ca="1" si="61"/>
        <v>0</v>
      </c>
    </row>
    <row r="3937" spans="1:19" ht="13.2">
      <c r="A3937" s="1" t="s">
        <v>18057</v>
      </c>
      <c r="B3937" s="1">
        <v>93</v>
      </c>
      <c r="C3937" s="1" t="str">
        <f ca="1">IFERROR(__xludf.DUMMYFUNCTION("GOOGLETRANSLATE(D3937,""en"",""pt"")"),"Pequeno")</f>
        <v>Pequeno</v>
      </c>
      <c r="D3937" s="3">
        <v>44730</v>
      </c>
      <c r="E3937" s="1">
        <v>6</v>
      </c>
      <c r="F3937" s="2" t="str">
        <f ca="1">IFERROR(__xludf.DUMMYFUNCTION("GOOGLETRANSLATE(I3937,""en"",""pt"")"),"Coalhada")</f>
        <v>Coalhada</v>
      </c>
      <c r="G3937" s="1" t="s">
        <v>18058</v>
      </c>
      <c r="H3937" s="1" t="s">
        <v>18059</v>
      </c>
      <c r="I3937" s="1" t="str">
        <f ca="1">IFERROR(__xludf.DUMMYFUNCTION("GOOGLETRANSLATE(O3937,""en"",""pt"")"),"6")</f>
        <v>6</v>
      </c>
      <c r="J3937" s="1" t="str">
        <f ca="1">IFERROR(__xludf.DUMMYFUNCTION("GOOGLETRANSLATE(Q3937,""en"",""pt"")"),"Refrigerado")</f>
        <v>Refrigerado</v>
      </c>
      <c r="K3937" s="3">
        <v>44711</v>
      </c>
      <c r="L3937" s="3">
        <v>44717</v>
      </c>
      <c r="M3937" s="1">
        <v>339</v>
      </c>
      <c r="N3937" s="1" t="s">
        <v>10942</v>
      </c>
      <c r="O3937" s="1" t="s">
        <v>18060</v>
      </c>
      <c r="P3937" s="1">
        <v>656</v>
      </c>
      <c r="Q3937" s="1" t="s">
        <v>18061</v>
      </c>
      <c r="R3937">
        <f t="shared" ca="1" si="61"/>
        <v>0</v>
      </c>
      <c r="S3937">
        <f t="shared" ca="1" si="61"/>
        <v>0</v>
      </c>
    </row>
    <row r="3938" spans="1:19" ht="13.2">
      <c r="A3938" s="1" t="s">
        <v>3678</v>
      </c>
      <c r="B3938" s="1">
        <v>29</v>
      </c>
      <c r="C3938" s="1" t="str">
        <f ca="1">IFERROR(__xludf.DUMMYFUNCTION("GOOGLETRANSLATE(D3938,""en"",""pt"")"),"Pequeno")</f>
        <v>Pequeno</v>
      </c>
      <c r="D3938" s="3">
        <v>43620</v>
      </c>
      <c r="E3938" s="1">
        <v>10</v>
      </c>
      <c r="F3938" s="2" t="str">
        <f ca="1">IFERROR(__xludf.DUMMYFUNCTION("GOOGLETRANSLATE(I3938,""en"",""pt"")"),"ghee")</f>
        <v>ghee</v>
      </c>
      <c r="G3938" s="1" t="s">
        <v>18062</v>
      </c>
      <c r="H3938" s="1" t="s">
        <v>18063</v>
      </c>
      <c r="I3938" s="1" t="str">
        <f ca="1">IFERROR(__xludf.DUMMYFUNCTION("GOOGLETRANSLATE(O3938,""en"",""pt"")"),"108")</f>
        <v>108</v>
      </c>
      <c r="J3938" s="1" t="str">
        <f ca="1">IFERROR(__xludf.DUMMYFUNCTION("GOOGLETRANSLATE(Q3938,""en"",""pt"")"),"Ambiente")</f>
        <v>Ambiente</v>
      </c>
      <c r="K3938" s="3">
        <v>43576</v>
      </c>
      <c r="L3938" s="3">
        <v>43684</v>
      </c>
      <c r="M3938" s="1">
        <v>35</v>
      </c>
      <c r="N3938" s="1" t="s">
        <v>6497</v>
      </c>
      <c r="O3938" s="5" t="s">
        <v>18064</v>
      </c>
      <c r="P3938" s="1">
        <v>34</v>
      </c>
      <c r="Q3938" s="1" t="s">
        <v>2269</v>
      </c>
      <c r="R3938">
        <f t="shared" ca="1" si="61"/>
        <v>1</v>
      </c>
      <c r="S3938">
        <f t="shared" ca="1" si="61"/>
        <v>0</v>
      </c>
    </row>
    <row r="3939" spans="1:19" ht="13.2">
      <c r="A3939" s="1" t="s">
        <v>18065</v>
      </c>
      <c r="B3939" s="1">
        <v>89</v>
      </c>
      <c r="C3939" s="1" t="str">
        <f ca="1">IFERROR(__xludf.DUMMYFUNCTION("GOOGLETRANSLATE(D3939,""en"",""pt"")"),"Médio")</f>
        <v>Médio</v>
      </c>
      <c r="D3939" s="3">
        <v>43734</v>
      </c>
      <c r="E3939" s="1">
        <v>7</v>
      </c>
      <c r="F3939" s="2" t="str">
        <f ca="1">IFERROR(__xludf.DUMMYFUNCTION("GOOGLETRANSLATE(I3939,""en"",""pt"")"),"Lassi")</f>
        <v>Lassi</v>
      </c>
      <c r="G3939" s="1" t="s">
        <v>18066</v>
      </c>
      <c r="H3939" s="1" t="s">
        <v>18067</v>
      </c>
      <c r="I3939" s="1" t="str">
        <f ca="1">IFERROR(__xludf.DUMMYFUNCTION("GOOGLETRANSLATE(O3939,""en"",""pt"")"),"15")</f>
        <v>15</v>
      </c>
      <c r="J3939" s="1" t="str">
        <f ca="1">IFERROR(__xludf.DUMMYFUNCTION("GOOGLETRANSLATE(Q3939,""en"",""pt"")"),"Refrigerado")</f>
        <v>Refrigerado</v>
      </c>
      <c r="K3939" s="3">
        <v>43702</v>
      </c>
      <c r="L3939" s="3">
        <v>43717</v>
      </c>
      <c r="M3939" s="1">
        <v>97</v>
      </c>
      <c r="N3939" s="1" t="s">
        <v>11412</v>
      </c>
      <c r="O3939" s="1" t="s">
        <v>18068</v>
      </c>
      <c r="P3939" s="1">
        <v>383</v>
      </c>
      <c r="Q3939" s="1" t="s">
        <v>17079</v>
      </c>
      <c r="R3939">
        <f t="shared" ca="1" si="61"/>
        <v>1</v>
      </c>
      <c r="S3939">
        <f t="shared" ca="1" si="61"/>
        <v>1</v>
      </c>
    </row>
    <row r="3940" spans="1:19" ht="13.2">
      <c r="A3940" s="1" t="s">
        <v>18069</v>
      </c>
      <c r="B3940" s="1">
        <v>77</v>
      </c>
      <c r="C3940" s="1" t="str">
        <f ca="1">IFERROR(__xludf.DUMMYFUNCTION("GOOGLETRANSLATE(D3940,""en"",""pt"")"),"Pequeno")</f>
        <v>Pequeno</v>
      </c>
      <c r="D3940" s="3">
        <v>44739</v>
      </c>
      <c r="E3940" s="1">
        <v>4</v>
      </c>
      <c r="F3940" s="2" t="str">
        <f ca="1">IFERROR(__xludf.DUMMYFUNCTION("GOOGLETRANSLATE(I3940,""en"",""pt"")"),"Iogurte")</f>
        <v>Iogurte</v>
      </c>
      <c r="G3940" s="1" t="s">
        <v>18070</v>
      </c>
      <c r="H3940" s="1" t="s">
        <v>2250</v>
      </c>
      <c r="I3940" s="1" t="str">
        <f ca="1">IFERROR(__xludf.DUMMYFUNCTION("GOOGLETRANSLATE(O3940,""en"",""pt"")"),"21")</f>
        <v>21</v>
      </c>
      <c r="J3940" s="1" t="str">
        <f ca="1">IFERROR(__xludf.DUMMYFUNCTION("GOOGLETRANSLATE(Q3940,""en"",""pt"")"),"Congeladas")</f>
        <v>Congeladas</v>
      </c>
      <c r="K3940" s="3">
        <v>44705</v>
      </c>
      <c r="L3940" s="3">
        <v>44726</v>
      </c>
      <c r="M3940" s="1">
        <v>152</v>
      </c>
      <c r="N3940" s="1" t="s">
        <v>16319</v>
      </c>
      <c r="O3940" s="1" t="s">
        <v>18071</v>
      </c>
      <c r="P3940" s="1">
        <v>123</v>
      </c>
      <c r="Q3940" s="1" t="s">
        <v>3034</v>
      </c>
      <c r="R3940">
        <f t="shared" ca="1" si="61"/>
        <v>1</v>
      </c>
      <c r="S3940">
        <f t="shared" ca="1" si="61"/>
        <v>0</v>
      </c>
    </row>
    <row r="3941" spans="1:19" ht="13.2">
      <c r="A3941" s="1" t="s">
        <v>298</v>
      </c>
      <c r="B3941" s="1">
        <v>35</v>
      </c>
      <c r="C3941" s="1" t="str">
        <f ca="1">IFERROR(__xludf.DUMMYFUNCTION("GOOGLETRANSLATE(D3941,""en"",""pt"")"),"Médio")</f>
        <v>Médio</v>
      </c>
      <c r="D3941" s="3">
        <v>44716</v>
      </c>
      <c r="E3941" s="1">
        <v>2</v>
      </c>
      <c r="F3941" s="2" t="str">
        <f ca="1">IFERROR(__xludf.DUMMYFUNCTION("GOOGLETRANSLATE(I3941,""en"",""pt"")"),"Manteiga")</f>
        <v>Manteiga</v>
      </c>
      <c r="G3941" s="1" t="s">
        <v>18072</v>
      </c>
      <c r="H3941" s="1" t="s">
        <v>1338</v>
      </c>
      <c r="I3941" s="1" t="str">
        <f ca="1">IFERROR(__xludf.DUMMYFUNCTION("GOOGLETRANSLATE(O3941,""en"",""pt"")"),"34")</f>
        <v>34</v>
      </c>
      <c r="J3941" s="1" t="str">
        <f ca="1">IFERROR(__xludf.DUMMYFUNCTION("GOOGLETRANSLATE(Q3941,""en"",""pt"")"),"Congeladas")</f>
        <v>Congeladas</v>
      </c>
      <c r="K3941" s="3">
        <v>44711</v>
      </c>
      <c r="L3941" s="3">
        <v>44745</v>
      </c>
      <c r="M3941" s="1">
        <v>345</v>
      </c>
      <c r="N3941" s="1" t="s">
        <v>18073</v>
      </c>
      <c r="O3941" s="1" t="s">
        <v>18074</v>
      </c>
      <c r="P3941" s="1">
        <v>144</v>
      </c>
      <c r="Q3941" s="1" t="s">
        <v>17316</v>
      </c>
      <c r="R3941">
        <f t="shared" ca="1" si="61"/>
        <v>0</v>
      </c>
      <c r="S3941">
        <f t="shared" ca="1" si="61"/>
        <v>0</v>
      </c>
    </row>
    <row r="3942" spans="1:19" ht="13.2">
      <c r="A3942" s="1" t="s">
        <v>18075</v>
      </c>
      <c r="B3942" s="1">
        <v>32</v>
      </c>
      <c r="C3942" s="1" t="str">
        <f ca="1">IFERROR(__xludf.DUMMYFUNCTION("GOOGLETRANSLATE(D3942,""en"",""pt"")"),"Grande")</f>
        <v>Grande</v>
      </c>
      <c r="D3942" s="3">
        <v>43596</v>
      </c>
      <c r="E3942" s="1">
        <v>4</v>
      </c>
      <c r="F3942" s="2" t="str">
        <f ca="1">IFERROR(__xludf.DUMMYFUNCTION("GOOGLETRANSLATE(I3942,""en"",""pt"")"),"Iogurte")</f>
        <v>Iogurte</v>
      </c>
      <c r="G3942" s="1" t="s">
        <v>18076</v>
      </c>
      <c r="H3942" s="1" t="s">
        <v>3467</v>
      </c>
      <c r="I3942" s="1" t="str">
        <f ca="1">IFERROR(__xludf.DUMMYFUNCTION("GOOGLETRANSLATE(O3942,""en"",""pt"")"),"26")</f>
        <v>26</v>
      </c>
      <c r="J3942" s="1" t="str">
        <f ca="1">IFERROR(__xludf.DUMMYFUNCTION("GOOGLETRANSLATE(Q3942,""en"",""pt"")"),"Refrigerado")</f>
        <v>Refrigerado</v>
      </c>
      <c r="K3942" s="3">
        <v>43567</v>
      </c>
      <c r="L3942" s="3">
        <v>43593</v>
      </c>
      <c r="M3942" s="1">
        <v>66</v>
      </c>
      <c r="N3942" s="1" t="s">
        <v>1743</v>
      </c>
      <c r="O3942" s="1" t="s">
        <v>18077</v>
      </c>
      <c r="P3942" s="1">
        <v>135</v>
      </c>
      <c r="Q3942" s="1" t="s">
        <v>18079</v>
      </c>
      <c r="R3942">
        <f t="shared" ca="1" si="61"/>
        <v>1</v>
      </c>
      <c r="S3942">
        <f t="shared" ca="1" si="61"/>
        <v>0</v>
      </c>
    </row>
    <row r="3943" spans="1:19" ht="13.2">
      <c r="A3943" s="1" t="s">
        <v>18080</v>
      </c>
      <c r="B3943" s="1">
        <v>23</v>
      </c>
      <c r="C3943" s="1" t="str">
        <f ca="1">IFERROR(__xludf.DUMMYFUNCTION("GOOGLETRANSLATE(D3943,""en"",""pt"")"),"Grande")</f>
        <v>Grande</v>
      </c>
      <c r="D3943" s="3">
        <v>43511</v>
      </c>
      <c r="E3943" s="1">
        <v>6</v>
      </c>
      <c r="F3943" s="2" t="str">
        <f ca="1">IFERROR(__xludf.DUMMYFUNCTION("GOOGLETRANSLATE(I3943,""en"",""pt"")"),"Coalhada")</f>
        <v>Coalhada</v>
      </c>
      <c r="G3943" s="1" t="s">
        <v>18081</v>
      </c>
      <c r="H3943" s="1" t="s">
        <v>5523</v>
      </c>
      <c r="I3943" s="1" t="str">
        <f ca="1">IFERROR(__xludf.DUMMYFUNCTION("GOOGLETRANSLATE(O3943,""en"",""pt"")"),"7")</f>
        <v>7</v>
      </c>
      <c r="J3943" s="1" t="str">
        <f ca="1">IFERROR(__xludf.DUMMYFUNCTION("GOOGLETRANSLATE(Q3943,""en"",""pt"")"),"Refrigerado")</f>
        <v>Refrigerado</v>
      </c>
      <c r="K3943" s="3">
        <v>43501</v>
      </c>
      <c r="L3943" s="3">
        <v>43508</v>
      </c>
      <c r="M3943" s="1">
        <v>246</v>
      </c>
      <c r="N3943" s="1" t="s">
        <v>18082</v>
      </c>
      <c r="O3943" s="1" t="s">
        <v>18083</v>
      </c>
      <c r="P3943" s="1">
        <v>656</v>
      </c>
      <c r="Q3943" s="1" t="s">
        <v>11091</v>
      </c>
      <c r="R3943">
        <f t="shared" ca="1" si="61"/>
        <v>0</v>
      </c>
      <c r="S3943">
        <f t="shared" ca="1" si="61"/>
        <v>0</v>
      </c>
    </row>
    <row r="3944" spans="1:19" ht="13.2">
      <c r="A3944" s="1" t="s">
        <v>18084</v>
      </c>
      <c r="B3944" s="1">
        <v>74</v>
      </c>
      <c r="C3944" s="1" t="str">
        <f ca="1">IFERROR(__xludf.DUMMYFUNCTION("GOOGLETRANSLATE(D3944,""en"",""pt"")"),"Pequeno")</f>
        <v>Pequeno</v>
      </c>
      <c r="D3944" s="3">
        <v>44353</v>
      </c>
      <c r="E3944" s="1">
        <v>1</v>
      </c>
      <c r="F3944" s="2" t="str">
        <f ca="1">IFERROR(__xludf.DUMMYFUNCTION("GOOGLETRANSLATE(I3944,""en"",""pt"")"),"Leite")</f>
        <v>Leite</v>
      </c>
      <c r="G3944" s="1" t="s">
        <v>18085</v>
      </c>
      <c r="H3944" s="6">
        <v>45406</v>
      </c>
      <c r="I3944" s="1" t="str">
        <f ca="1">IFERROR(__xludf.DUMMYFUNCTION("GOOGLETRANSLATE(O3944,""en"",""pt"")"),"1")</f>
        <v>1</v>
      </c>
      <c r="J3944" s="1" t="str">
        <f ca="1">IFERROR(__xludf.DUMMYFUNCTION("GOOGLETRANSLATE(Q3944,""en"",""pt"")"),"Pacote de polietileno")</f>
        <v>Pacote de polietileno</v>
      </c>
      <c r="K3944" s="3">
        <v>44315</v>
      </c>
      <c r="L3944" s="3">
        <v>44316</v>
      </c>
      <c r="M3944" s="1">
        <v>174</v>
      </c>
      <c r="N3944" s="6">
        <v>45557</v>
      </c>
      <c r="O3944" s="1" t="s">
        <v>18086</v>
      </c>
      <c r="P3944" s="1">
        <v>524</v>
      </c>
      <c r="Q3944" s="1" t="s">
        <v>18087</v>
      </c>
      <c r="R3944">
        <f t="shared" ca="1" si="61"/>
        <v>1</v>
      </c>
      <c r="S3944">
        <f t="shared" ca="1" si="61"/>
        <v>0</v>
      </c>
    </row>
    <row r="3945" spans="1:19" ht="13.2">
      <c r="A3945" s="1" t="s">
        <v>18088</v>
      </c>
      <c r="B3945" s="1">
        <v>57</v>
      </c>
      <c r="C3945" s="1" t="str">
        <f ca="1">IFERROR(__xludf.DUMMYFUNCTION("GOOGLETRANSLATE(D3945,""en"",""pt"")"),"Pequeno")</f>
        <v>Pequeno</v>
      </c>
      <c r="D3945" s="3">
        <v>44807</v>
      </c>
      <c r="E3945" s="1">
        <v>5</v>
      </c>
      <c r="F3945" s="2" t="str">
        <f ca="1">IFERROR(__xludf.DUMMYFUNCTION("GOOGLETRANSLATE(I3945,""en"",""pt"")"),"Sorvete")</f>
        <v>Sorvete</v>
      </c>
      <c r="G3945" s="1" t="s">
        <v>18089</v>
      </c>
      <c r="H3945" s="1" t="s">
        <v>6573</v>
      </c>
      <c r="I3945" s="1" t="str">
        <f ca="1">IFERROR(__xludf.DUMMYFUNCTION("GOOGLETRANSLATE(O3945,""en"",""pt"")"),"21")</f>
        <v>21</v>
      </c>
      <c r="J3945" s="1" t="str">
        <f ca="1">IFERROR(__xludf.DUMMYFUNCTION("GOOGLETRANSLATE(Q3945,""en"",""pt"")"),"Congeladas")</f>
        <v>Congeladas</v>
      </c>
      <c r="K3945" s="3">
        <v>44790</v>
      </c>
      <c r="L3945" s="3">
        <v>44811</v>
      </c>
      <c r="M3945" s="1">
        <v>168</v>
      </c>
      <c r="N3945" s="1" t="s">
        <v>9420</v>
      </c>
      <c r="O3945" s="1" t="s">
        <v>18090</v>
      </c>
      <c r="P3945" s="1">
        <v>670</v>
      </c>
      <c r="Q3945" s="1" t="s">
        <v>18091</v>
      </c>
      <c r="R3945">
        <f t="shared" ca="1" si="61"/>
        <v>0</v>
      </c>
      <c r="S3945">
        <f t="shared" ca="1" si="61"/>
        <v>0</v>
      </c>
    </row>
    <row r="3946" spans="1:19" ht="13.2">
      <c r="A3946" s="1" t="s">
        <v>18092</v>
      </c>
      <c r="B3946" s="1">
        <v>30</v>
      </c>
      <c r="C3946" s="1" t="str">
        <f ca="1">IFERROR(__xludf.DUMMYFUNCTION("GOOGLETRANSLATE(D3946,""en"",""pt"")"),"Grande")</f>
        <v>Grande</v>
      </c>
      <c r="D3946" s="3">
        <v>43800</v>
      </c>
      <c r="E3946" s="1">
        <v>7</v>
      </c>
      <c r="F3946" s="2" t="str">
        <f ca="1">IFERROR(__xludf.DUMMYFUNCTION("GOOGLETRANSLATE(I3946,""en"",""pt"")"),"Lassi")</f>
        <v>Lassi</v>
      </c>
      <c r="G3946" s="1" t="s">
        <v>18093</v>
      </c>
      <c r="H3946" s="1" t="s">
        <v>17508</v>
      </c>
      <c r="I3946" s="1" t="str">
        <f ca="1">IFERROR(__xludf.DUMMYFUNCTION("GOOGLETRANSLATE(O3946,""en"",""pt"")"),"16")</f>
        <v>16</v>
      </c>
      <c r="J3946" s="1" t="str">
        <f ca="1">IFERROR(__xludf.DUMMYFUNCTION("GOOGLETRANSLATE(Q3946,""en"",""pt"")"),"Refrigerado")</f>
        <v>Refrigerado</v>
      </c>
      <c r="K3946" s="3">
        <v>43768</v>
      </c>
      <c r="L3946" s="3">
        <v>43784</v>
      </c>
      <c r="M3946" s="1">
        <v>60</v>
      </c>
      <c r="N3946" s="1" t="s">
        <v>18094</v>
      </c>
      <c r="O3946" s="5">
        <v>711585</v>
      </c>
      <c r="P3946" s="1">
        <v>188</v>
      </c>
      <c r="Q3946" s="1" t="s">
        <v>4470</v>
      </c>
      <c r="R3946">
        <f t="shared" ca="1" si="61"/>
        <v>0</v>
      </c>
      <c r="S3946">
        <f t="shared" ca="1" si="61"/>
        <v>1</v>
      </c>
    </row>
    <row r="3947" spans="1:19" ht="13.2">
      <c r="A3947" s="1" t="s">
        <v>3030</v>
      </c>
      <c r="B3947" s="1">
        <v>53</v>
      </c>
      <c r="C3947" s="1" t="str">
        <f ca="1">IFERROR(__xludf.DUMMYFUNCTION("GOOGLETRANSLATE(D3947,""en"",""pt"")"),"Pequeno")</f>
        <v>Pequeno</v>
      </c>
      <c r="D3947" s="3">
        <v>44607</v>
      </c>
      <c r="E3947" s="1">
        <v>1</v>
      </c>
      <c r="F3947" s="2" t="str">
        <f ca="1">IFERROR(__xludf.DUMMYFUNCTION("GOOGLETRANSLATE(I3947,""en"",""pt"")"),"Leite")</f>
        <v>Leite</v>
      </c>
      <c r="G3947" s="1" t="s">
        <v>18095</v>
      </c>
      <c r="H3947" s="1" t="s">
        <v>9629</v>
      </c>
      <c r="I3947" s="1" t="str">
        <f ca="1">IFERROR(__xludf.DUMMYFUNCTION("GOOGLETRANSLATE(O3947,""en"",""pt"")"),"22")</f>
        <v>22</v>
      </c>
      <c r="J3947" s="1" t="str">
        <f ca="1">IFERROR(__xludf.DUMMYFUNCTION("GOOGLETRANSLATE(Q3947,""en"",""pt"")"),"Pacote Tetra")</f>
        <v>Pacote Tetra</v>
      </c>
      <c r="K3947" s="3">
        <v>44571</v>
      </c>
      <c r="L3947" s="3">
        <v>44593</v>
      </c>
      <c r="M3947" s="1">
        <v>416</v>
      </c>
      <c r="N3947" s="1" t="s">
        <v>7593</v>
      </c>
      <c r="O3947" s="1" t="s">
        <v>18096</v>
      </c>
      <c r="P3947" s="1">
        <v>324</v>
      </c>
      <c r="Q3947" s="1" t="s">
        <v>18097</v>
      </c>
      <c r="R3947">
        <f t="shared" ca="1" si="61"/>
        <v>0</v>
      </c>
      <c r="S3947">
        <f t="shared" ca="1" si="61"/>
        <v>0</v>
      </c>
    </row>
    <row r="3948" spans="1:19" ht="13.2">
      <c r="A3948" s="1" t="s">
        <v>18098</v>
      </c>
      <c r="B3948" s="1">
        <v>72</v>
      </c>
      <c r="C3948" s="1" t="str">
        <f ca="1">IFERROR(__xludf.DUMMYFUNCTION("GOOGLETRANSLATE(D3948,""en"",""pt"")"),"Pequeno")</f>
        <v>Pequeno</v>
      </c>
      <c r="D3948" s="3">
        <v>43892</v>
      </c>
      <c r="E3948" s="1">
        <v>4</v>
      </c>
      <c r="F3948" s="2" t="str">
        <f ca="1">IFERROR(__xludf.DUMMYFUNCTION("GOOGLETRANSLATE(I3948,""en"",""pt"")"),"Iogurte")</f>
        <v>Iogurte</v>
      </c>
      <c r="G3948" s="1" t="s">
        <v>18099</v>
      </c>
      <c r="H3948" s="1" t="s">
        <v>11792</v>
      </c>
      <c r="I3948" s="1" t="str">
        <f ca="1">IFERROR(__xludf.DUMMYFUNCTION("GOOGLETRANSLATE(O3948,""en"",""pt"")"),"29")</f>
        <v>29</v>
      </c>
      <c r="J3948" s="1" t="str">
        <f ca="1">IFERROR(__xludf.DUMMYFUNCTION("GOOGLETRANSLATE(Q3948,""en"",""pt"")"),"Refrigerado")</f>
        <v>Refrigerado</v>
      </c>
      <c r="K3948" s="3">
        <v>43856</v>
      </c>
      <c r="L3948" s="3">
        <v>43885</v>
      </c>
      <c r="M3948" s="1">
        <v>573</v>
      </c>
      <c r="N3948" s="1" t="s">
        <v>14512</v>
      </c>
      <c r="O3948" s="1" t="s">
        <v>18100</v>
      </c>
      <c r="P3948" s="1">
        <v>283</v>
      </c>
      <c r="Q3948" s="1" t="s">
        <v>18101</v>
      </c>
      <c r="R3948">
        <f t="shared" ca="1" si="61"/>
        <v>0</v>
      </c>
      <c r="S3948">
        <f t="shared" ca="1" si="61"/>
        <v>0</v>
      </c>
    </row>
    <row r="3949" spans="1:19" ht="13.2">
      <c r="A3949" s="1" t="s">
        <v>18102</v>
      </c>
      <c r="B3949" s="1">
        <v>70</v>
      </c>
      <c r="C3949" s="1" t="str">
        <f ca="1">IFERROR(__xludf.DUMMYFUNCTION("GOOGLETRANSLATE(D3949,""en"",""pt"")"),"Grande")</f>
        <v>Grande</v>
      </c>
      <c r="D3949" s="3">
        <v>44184</v>
      </c>
      <c r="E3949" s="1">
        <v>3</v>
      </c>
      <c r="F3949" s="2" t="str">
        <f ca="1">IFERROR(__xludf.DUMMYFUNCTION("GOOGLETRANSLATE(I3949,""en"",""pt"")"),"Queijo")</f>
        <v>Queijo</v>
      </c>
      <c r="G3949" s="1" t="s">
        <v>18103</v>
      </c>
      <c r="H3949" s="1" t="s">
        <v>119</v>
      </c>
      <c r="I3949" s="1" t="str">
        <f ca="1">IFERROR(__xludf.DUMMYFUNCTION("GOOGLETRANSLATE(O3949,""en"",""pt"")"),"67")</f>
        <v>67</v>
      </c>
      <c r="J3949" s="1" t="str">
        <f ca="1">IFERROR(__xludf.DUMMYFUNCTION("GOOGLETRANSLATE(Q3949,""en"",""pt"")"),"Congeladas")</f>
        <v>Congeladas</v>
      </c>
      <c r="K3949" s="3">
        <v>44173</v>
      </c>
      <c r="L3949" s="3">
        <v>44240</v>
      </c>
      <c r="M3949" s="1">
        <v>151</v>
      </c>
      <c r="N3949" s="1" t="s">
        <v>18104</v>
      </c>
      <c r="O3949" s="1" t="s">
        <v>18105</v>
      </c>
      <c r="P3949" s="1">
        <v>518</v>
      </c>
      <c r="Q3949" s="1" t="s">
        <v>18106</v>
      </c>
      <c r="R3949">
        <f t="shared" ca="1" si="61"/>
        <v>1</v>
      </c>
      <c r="S3949">
        <f t="shared" ca="1" si="61"/>
        <v>0</v>
      </c>
    </row>
    <row r="3950" spans="1:19" ht="13.2">
      <c r="A3950" s="1" t="s">
        <v>18107</v>
      </c>
      <c r="B3950" s="1">
        <v>67</v>
      </c>
      <c r="C3950" s="1" t="str">
        <f ca="1">IFERROR(__xludf.DUMMYFUNCTION("GOOGLETRANSLATE(D3950,""en"",""pt"")"),"Grande")</f>
        <v>Grande</v>
      </c>
      <c r="D3950" s="3">
        <v>44447</v>
      </c>
      <c r="E3950" s="1">
        <v>6</v>
      </c>
      <c r="F3950" s="2" t="str">
        <f ca="1">IFERROR(__xludf.DUMMYFUNCTION("GOOGLETRANSLATE(I3950,""en"",""pt"")"),"Coalhada")</f>
        <v>Coalhada</v>
      </c>
      <c r="G3950" s="1" t="s">
        <v>18108</v>
      </c>
      <c r="H3950" s="1" t="s">
        <v>18109</v>
      </c>
      <c r="I3950" s="1" t="str">
        <f ca="1">IFERROR(__xludf.DUMMYFUNCTION("GOOGLETRANSLATE(O3950,""en"",""pt"")"),"5")</f>
        <v>5</v>
      </c>
      <c r="J3950" s="1" t="str">
        <f ca="1">IFERROR(__xludf.DUMMYFUNCTION("GOOGLETRANSLATE(Q3950,""en"",""pt"")"),"Refrigerado")</f>
        <v>Refrigerado</v>
      </c>
      <c r="K3950" s="3">
        <v>44421</v>
      </c>
      <c r="L3950" s="3">
        <v>44426</v>
      </c>
      <c r="M3950" s="1">
        <v>374</v>
      </c>
      <c r="N3950" s="1" t="s">
        <v>18110</v>
      </c>
      <c r="O3950" s="1" t="s">
        <v>18111</v>
      </c>
      <c r="P3950" s="1">
        <v>173</v>
      </c>
      <c r="Q3950" s="1" t="s">
        <v>14866</v>
      </c>
      <c r="R3950">
        <f t="shared" ca="1" si="61"/>
        <v>1</v>
      </c>
      <c r="S3950">
        <f t="shared" ca="1" si="61"/>
        <v>1</v>
      </c>
    </row>
    <row r="3951" spans="1:19" ht="13.2">
      <c r="A3951" s="1" t="s">
        <v>18112</v>
      </c>
      <c r="B3951" s="1">
        <v>38</v>
      </c>
      <c r="C3951" s="1" t="str">
        <f ca="1">IFERROR(__xludf.DUMMYFUNCTION("GOOGLETRANSLATE(D3951,""en"",""pt"")"),"Médio")</f>
        <v>Médio</v>
      </c>
      <c r="D3951" s="3">
        <v>44504</v>
      </c>
      <c r="E3951" s="1">
        <v>9</v>
      </c>
      <c r="F3951" s="2" t="str">
        <f ca="1">IFERROR(__xludf.DUMMYFUNCTION("GOOGLETRANSLATE(I3951,""en"",""pt"")"),"Painel")</f>
        <v>Painel</v>
      </c>
      <c r="G3951" s="1" t="s">
        <v>18113</v>
      </c>
      <c r="H3951" s="1" t="s">
        <v>168</v>
      </c>
      <c r="I3951" s="1" t="str">
        <f ca="1">IFERROR(__xludf.DUMMYFUNCTION("GOOGLETRANSLATE(O3951,""en"",""pt"")"),"13")</f>
        <v>13</v>
      </c>
      <c r="J3951" s="1" t="str">
        <f ca="1">IFERROR(__xludf.DUMMYFUNCTION("GOOGLETRANSLATE(Q3951,""en"",""pt"")"),"Refrigerado")</f>
        <v>Refrigerado</v>
      </c>
      <c r="K3951" s="3">
        <v>44470</v>
      </c>
      <c r="L3951" s="3">
        <v>44483</v>
      </c>
      <c r="M3951" s="1">
        <v>474</v>
      </c>
      <c r="N3951" s="1" t="s">
        <v>6717</v>
      </c>
      <c r="O3951" s="1" t="s">
        <v>18114</v>
      </c>
      <c r="P3951" s="1">
        <v>478</v>
      </c>
      <c r="Q3951" s="1" t="s">
        <v>18115</v>
      </c>
      <c r="R3951">
        <f t="shared" ca="1" si="61"/>
        <v>0</v>
      </c>
      <c r="S3951">
        <f t="shared" ca="1" si="61"/>
        <v>1</v>
      </c>
    </row>
    <row r="3952" spans="1:19" ht="13.2">
      <c r="A3952" s="1" t="s">
        <v>18116</v>
      </c>
      <c r="B3952" s="1">
        <v>57</v>
      </c>
      <c r="C3952" s="1" t="str">
        <f ca="1">IFERROR(__xludf.DUMMYFUNCTION("GOOGLETRANSLATE(D3952,""en"",""pt"")"),"Pequeno")</f>
        <v>Pequeno</v>
      </c>
      <c r="D3952" s="3">
        <v>44131</v>
      </c>
      <c r="E3952" s="1">
        <v>7</v>
      </c>
      <c r="F3952" s="2" t="str">
        <f ca="1">IFERROR(__xludf.DUMMYFUNCTION("GOOGLETRANSLATE(I3952,""en"",""pt"")"),"Lassi")</f>
        <v>Lassi</v>
      </c>
      <c r="G3952" s="1" t="s">
        <v>18117</v>
      </c>
      <c r="H3952" s="1" t="s">
        <v>544</v>
      </c>
      <c r="I3952" s="1" t="str">
        <f ca="1">IFERROR(__xludf.DUMMYFUNCTION("GOOGLETRANSLATE(O3952,""en"",""pt"")"),"17")</f>
        <v>17</v>
      </c>
      <c r="J3952" s="1" t="str">
        <f ca="1">IFERROR(__xludf.DUMMYFUNCTION("GOOGLETRANSLATE(Q3952,""en"",""pt"")"),"Refrigerado")</f>
        <v>Refrigerado</v>
      </c>
      <c r="K3952" s="3">
        <v>44095</v>
      </c>
      <c r="L3952" s="3">
        <v>44112</v>
      </c>
      <c r="M3952" s="1">
        <v>208</v>
      </c>
      <c r="N3952" s="1" t="s">
        <v>4715</v>
      </c>
      <c r="O3952" s="5">
        <v>1049495</v>
      </c>
      <c r="P3952" s="1">
        <v>487</v>
      </c>
      <c r="Q3952" s="1" t="s">
        <v>18118</v>
      </c>
      <c r="R3952">
        <f t="shared" ca="1" si="61"/>
        <v>0</v>
      </c>
      <c r="S3952">
        <f t="shared" ca="1" si="61"/>
        <v>0</v>
      </c>
    </row>
    <row r="3953" spans="1:19" ht="13.2">
      <c r="A3953" s="1" t="s">
        <v>18119</v>
      </c>
      <c r="B3953" s="1">
        <v>62</v>
      </c>
      <c r="C3953" s="1" t="str">
        <f ca="1">IFERROR(__xludf.DUMMYFUNCTION("GOOGLETRANSLATE(D3953,""en"",""pt"")"),"Grande")</f>
        <v>Grande</v>
      </c>
      <c r="D3953" s="3">
        <v>44477</v>
      </c>
      <c r="E3953" s="1">
        <v>2</v>
      </c>
      <c r="F3953" s="2" t="str">
        <f ca="1">IFERROR(__xludf.DUMMYFUNCTION("GOOGLETRANSLATE(I3953,""en"",""pt"")"),"Manteiga")</f>
        <v>Manteiga</v>
      </c>
      <c r="G3953" s="1" t="s">
        <v>18120</v>
      </c>
      <c r="H3953" s="1" t="s">
        <v>1333</v>
      </c>
      <c r="I3953" s="1" t="str">
        <f ca="1">IFERROR(__xludf.DUMMYFUNCTION("GOOGLETRANSLATE(O3953,""en"",""pt"")"),"25")</f>
        <v>25</v>
      </c>
      <c r="J3953" s="1" t="str">
        <f ca="1">IFERROR(__xludf.DUMMYFUNCTION("GOOGLETRANSLATE(Q3953,""en"",""pt"")"),"Refrigerado")</f>
        <v>Refrigerado</v>
      </c>
      <c r="K3953" s="3">
        <v>44418</v>
      </c>
      <c r="L3953" s="3">
        <v>44443</v>
      </c>
      <c r="M3953" s="1">
        <v>312</v>
      </c>
      <c r="N3953" s="1" t="s">
        <v>18121</v>
      </c>
      <c r="O3953" s="1" t="s">
        <v>18122</v>
      </c>
      <c r="P3953" s="1">
        <v>174</v>
      </c>
      <c r="Q3953" s="1" t="s">
        <v>16253</v>
      </c>
      <c r="R3953">
        <f t="shared" ca="1" si="61"/>
        <v>0</v>
      </c>
      <c r="S3953">
        <f t="shared" ca="1" si="61"/>
        <v>1</v>
      </c>
    </row>
    <row r="3954" spans="1:19" ht="13.2">
      <c r="A3954" s="1" t="s">
        <v>18123</v>
      </c>
      <c r="B3954" s="1">
        <v>59</v>
      </c>
      <c r="C3954" s="1" t="str">
        <f ca="1">IFERROR(__xludf.DUMMYFUNCTION("GOOGLETRANSLATE(D3954,""en"",""pt"")"),"Pequeno")</f>
        <v>Pequeno</v>
      </c>
      <c r="D3954" s="3">
        <v>44911</v>
      </c>
      <c r="E3954" s="1">
        <v>9</v>
      </c>
      <c r="F3954" s="2" t="str">
        <f ca="1">IFERROR(__xludf.DUMMYFUNCTION("GOOGLETRANSLATE(I3954,""en"",""pt"")"),"Painel")</f>
        <v>Painel</v>
      </c>
      <c r="G3954" s="1" t="s">
        <v>18124</v>
      </c>
      <c r="H3954" s="1" t="s">
        <v>10828</v>
      </c>
      <c r="I3954" s="1" t="str">
        <f ca="1">IFERROR(__xludf.DUMMYFUNCTION("GOOGLETRANSLATE(O3954,""en"",""pt"")"),"12")</f>
        <v>12</v>
      </c>
      <c r="J3954" s="1" t="str">
        <f ca="1">IFERROR(__xludf.DUMMYFUNCTION("GOOGLETRANSLATE(Q3954,""en"",""pt"")"),"Refrigerado")</f>
        <v>Refrigerado</v>
      </c>
      <c r="K3954" s="3">
        <v>44890</v>
      </c>
      <c r="L3954" s="3">
        <v>44902</v>
      </c>
      <c r="M3954" s="1">
        <v>93</v>
      </c>
      <c r="N3954" s="1" t="s">
        <v>8916</v>
      </c>
      <c r="O3954" s="1" t="s">
        <v>18125</v>
      </c>
      <c r="P3954" s="1">
        <v>812</v>
      </c>
      <c r="Q3954" s="1" t="s">
        <v>18126</v>
      </c>
      <c r="R3954">
        <f t="shared" ca="1" si="61"/>
        <v>0</v>
      </c>
      <c r="S3954">
        <f t="shared" ca="1" si="61"/>
        <v>0</v>
      </c>
    </row>
    <row r="3955" spans="1:19" ht="13.2">
      <c r="A3955" s="1" t="s">
        <v>18127</v>
      </c>
      <c r="B3955" s="1">
        <v>31</v>
      </c>
      <c r="C3955" s="1" t="str">
        <f ca="1">IFERROR(__xludf.DUMMYFUNCTION("GOOGLETRANSLATE(D3955,""en"",""pt"")"),"Grande")</f>
        <v>Grande</v>
      </c>
      <c r="D3955" s="3">
        <v>44088</v>
      </c>
      <c r="E3955" s="1">
        <v>2</v>
      </c>
      <c r="F3955" s="2" t="str">
        <f ca="1">IFERROR(__xludf.DUMMYFUNCTION("GOOGLETRANSLATE(I3955,""en"",""pt"")"),"Manteiga")</f>
        <v>Manteiga</v>
      </c>
      <c r="G3955" s="1" t="s">
        <v>18128</v>
      </c>
      <c r="H3955" s="1" t="s">
        <v>2962</v>
      </c>
      <c r="I3955" s="1" t="str">
        <f ca="1">IFERROR(__xludf.DUMMYFUNCTION("GOOGLETRANSLATE(O3955,""en"",""pt"")"),"38")</f>
        <v>38</v>
      </c>
      <c r="J3955" s="1" t="str">
        <f ca="1">IFERROR(__xludf.DUMMYFUNCTION("GOOGLETRANSLATE(Q3955,""en"",""pt"")"),"Congeladas")</f>
        <v>Congeladas</v>
      </c>
      <c r="K3955" s="3">
        <v>44073</v>
      </c>
      <c r="L3955" s="3">
        <v>44111</v>
      </c>
      <c r="M3955" s="1">
        <v>123</v>
      </c>
      <c r="N3955" s="1" t="s">
        <v>16841</v>
      </c>
      <c r="O3955" s="1" t="s">
        <v>18129</v>
      </c>
      <c r="P3955" s="1">
        <v>241</v>
      </c>
      <c r="Q3955" s="1" t="s">
        <v>6711</v>
      </c>
      <c r="R3955">
        <f t="shared" ca="1" si="61"/>
        <v>1</v>
      </c>
      <c r="S3955">
        <f t="shared" ca="1" si="61"/>
        <v>1</v>
      </c>
    </row>
    <row r="3956" spans="1:19" ht="13.2">
      <c r="A3956" s="1" t="s">
        <v>18130</v>
      </c>
      <c r="B3956" s="1">
        <v>69</v>
      </c>
      <c r="C3956" s="1" t="str">
        <f ca="1">IFERROR(__xludf.DUMMYFUNCTION("GOOGLETRANSLATE(D3956,""en"",""pt"")"),"Grande")</f>
        <v>Grande</v>
      </c>
      <c r="D3956" s="3">
        <v>44372</v>
      </c>
      <c r="E3956" s="1">
        <v>6</v>
      </c>
      <c r="F3956" s="2" t="str">
        <f ca="1">IFERROR(__xludf.DUMMYFUNCTION("GOOGLETRANSLATE(I3956,""en"",""pt"")"),"Coalhada")</f>
        <v>Coalhada</v>
      </c>
      <c r="G3956" s="1" t="s">
        <v>18131</v>
      </c>
      <c r="H3956" s="1" t="s">
        <v>11420</v>
      </c>
      <c r="I3956" s="1" t="str">
        <f ca="1">IFERROR(__xludf.DUMMYFUNCTION("GOOGLETRANSLATE(O3956,""en"",""pt"")"),"5")</f>
        <v>5</v>
      </c>
      <c r="J3956" s="1" t="str">
        <f ca="1">IFERROR(__xludf.DUMMYFUNCTION("GOOGLETRANSLATE(Q3956,""en"",""pt"")"),"Refrigerado")</f>
        <v>Refrigerado</v>
      </c>
      <c r="K3956" s="3">
        <v>44341</v>
      </c>
      <c r="L3956" s="3">
        <v>44346</v>
      </c>
      <c r="M3956" s="1">
        <v>60</v>
      </c>
      <c r="N3956" s="1" t="s">
        <v>7806</v>
      </c>
      <c r="O3956" s="1" t="s">
        <v>18132</v>
      </c>
      <c r="P3956" s="1">
        <v>54</v>
      </c>
      <c r="Q3956" s="1" t="s">
        <v>2276</v>
      </c>
      <c r="R3956">
        <f t="shared" ca="1" si="61"/>
        <v>0</v>
      </c>
      <c r="S3956">
        <f t="shared" ca="1" si="61"/>
        <v>1</v>
      </c>
    </row>
    <row r="3957" spans="1:19" ht="13.2">
      <c r="A3957" s="1" t="s">
        <v>18133</v>
      </c>
      <c r="B3957" s="1">
        <v>58</v>
      </c>
      <c r="C3957" s="1" t="str">
        <f ca="1">IFERROR(__xludf.DUMMYFUNCTION("GOOGLETRANSLATE(D3957,""en"",""pt"")"),"Grande")</f>
        <v>Grande</v>
      </c>
      <c r="D3957" s="3">
        <v>43629</v>
      </c>
      <c r="E3957" s="1">
        <v>8</v>
      </c>
      <c r="F3957" s="2" t="str">
        <f ca="1">IFERROR(__xludf.DUMMYFUNCTION("GOOGLETRANSLATE(I3957,""en"",""pt"")"),"Soro de leite coalhado")</f>
        <v>Soro de leite coalhado</v>
      </c>
      <c r="G3957" s="1" t="s">
        <v>18134</v>
      </c>
      <c r="H3957" s="1" t="s">
        <v>10874</v>
      </c>
      <c r="I3957" s="1" t="str">
        <f ca="1">IFERROR(__xludf.DUMMYFUNCTION("GOOGLETRANSLATE(O3957,""en"",""pt"")"),"8")</f>
        <v>8</v>
      </c>
      <c r="J3957" s="1" t="str">
        <f ca="1">IFERROR(__xludf.DUMMYFUNCTION("GOOGLETRANSLATE(Q3957,""en"",""pt"")"),"Refrigerado")</f>
        <v>Refrigerado</v>
      </c>
      <c r="K3957" s="3">
        <v>43594</v>
      </c>
      <c r="L3957" s="3">
        <v>43602</v>
      </c>
      <c r="M3957" s="1">
        <v>683</v>
      </c>
      <c r="N3957" s="1" t="s">
        <v>14167</v>
      </c>
      <c r="O3957" s="1" t="s">
        <v>18135</v>
      </c>
      <c r="P3957" s="1">
        <v>249</v>
      </c>
      <c r="Q3957" s="1" t="s">
        <v>18136</v>
      </c>
      <c r="R3957">
        <f t="shared" ca="1" si="61"/>
        <v>1</v>
      </c>
      <c r="S3957">
        <f t="shared" ca="1" si="61"/>
        <v>1</v>
      </c>
    </row>
    <row r="3958" spans="1:19" ht="13.2">
      <c r="A3958" s="1" t="s">
        <v>18137</v>
      </c>
      <c r="B3958" s="1">
        <v>58</v>
      </c>
      <c r="C3958" s="1" t="str">
        <f ca="1">IFERROR(__xludf.DUMMYFUNCTION("GOOGLETRANSLATE(D3958,""en"",""pt"")"),"Pequeno")</f>
        <v>Pequeno</v>
      </c>
      <c r="D3958" s="3">
        <v>44826</v>
      </c>
      <c r="E3958" s="1">
        <v>2</v>
      </c>
      <c r="F3958" s="2" t="str">
        <f ca="1">IFERROR(__xludf.DUMMYFUNCTION("GOOGLETRANSLATE(I3958,""en"",""pt"")"),"Manteiga")</f>
        <v>Manteiga</v>
      </c>
      <c r="G3958" s="1" t="s">
        <v>18138</v>
      </c>
      <c r="H3958" s="1" t="s">
        <v>4233</v>
      </c>
      <c r="I3958" s="1" t="str">
        <f ca="1">IFERROR(__xludf.DUMMYFUNCTION("GOOGLETRANSLATE(O3958,""en"",""pt"")"),"38")</f>
        <v>38</v>
      </c>
      <c r="J3958" s="1" t="str">
        <f ca="1">IFERROR(__xludf.DUMMYFUNCTION("GOOGLETRANSLATE(Q3958,""en"",""pt"")"),"Congeladas")</f>
        <v>Congeladas</v>
      </c>
      <c r="K3958" s="3">
        <v>44777</v>
      </c>
      <c r="L3958" s="3">
        <v>44815</v>
      </c>
      <c r="M3958" s="1">
        <v>427</v>
      </c>
      <c r="N3958" s="1" t="s">
        <v>18139</v>
      </c>
      <c r="O3958" s="1" t="s">
        <v>18140</v>
      </c>
      <c r="P3958" s="1">
        <v>259</v>
      </c>
      <c r="Q3958" s="1" t="s">
        <v>10147</v>
      </c>
      <c r="R3958">
        <f t="shared" ca="1" si="61"/>
        <v>0</v>
      </c>
      <c r="S3958">
        <f t="shared" ca="1" si="61"/>
        <v>1</v>
      </c>
    </row>
    <row r="3959" spans="1:19" ht="13.2">
      <c r="A3959" s="1" t="s">
        <v>18141</v>
      </c>
      <c r="B3959" s="1">
        <v>59</v>
      </c>
      <c r="C3959" s="1" t="str">
        <f ca="1">IFERROR(__xludf.DUMMYFUNCTION("GOOGLETRANSLATE(D3959,""en"",""pt"")"),"Grande")</f>
        <v>Grande</v>
      </c>
      <c r="D3959" s="3">
        <v>44266</v>
      </c>
      <c r="E3959" s="1">
        <v>2</v>
      </c>
      <c r="F3959" s="2" t="str">
        <f ca="1">IFERROR(__xludf.DUMMYFUNCTION("GOOGLETRANSLATE(I3959,""en"",""pt"")"),"Manteiga")</f>
        <v>Manteiga</v>
      </c>
      <c r="G3959" s="1" t="s">
        <v>18142</v>
      </c>
      <c r="H3959" s="1" t="s">
        <v>12227</v>
      </c>
      <c r="I3959" s="1" t="str">
        <f ca="1">IFERROR(__xludf.DUMMYFUNCTION("GOOGLETRANSLATE(O3959,""en"",""pt"")"),"29")</f>
        <v>29</v>
      </c>
      <c r="J3959" s="1" t="str">
        <f ca="1">IFERROR(__xludf.DUMMYFUNCTION("GOOGLETRANSLATE(Q3959,""en"",""pt"")"),"Congeladas")</f>
        <v>Congeladas</v>
      </c>
      <c r="K3959" s="3">
        <v>44234</v>
      </c>
      <c r="L3959" s="3">
        <v>44263</v>
      </c>
      <c r="M3959" s="1">
        <v>671</v>
      </c>
      <c r="N3959" s="1" t="s">
        <v>10798</v>
      </c>
      <c r="O3959" s="1" t="s">
        <v>18143</v>
      </c>
      <c r="P3959" s="1">
        <v>92</v>
      </c>
      <c r="Q3959" s="1" t="s">
        <v>17025</v>
      </c>
      <c r="R3959">
        <f t="shared" ca="1" si="61"/>
        <v>0</v>
      </c>
      <c r="S3959">
        <f t="shared" ca="1" si="61"/>
        <v>1</v>
      </c>
    </row>
    <row r="3960" spans="1:19" ht="13.2">
      <c r="A3960" s="1" t="s">
        <v>18144</v>
      </c>
      <c r="B3960" s="1">
        <v>11</v>
      </c>
      <c r="C3960" s="1" t="str">
        <f ca="1">IFERROR(__xludf.DUMMYFUNCTION("GOOGLETRANSLATE(D3960,""en"",""pt"")"),"Médio")</f>
        <v>Médio</v>
      </c>
      <c r="D3960" s="3">
        <v>44698</v>
      </c>
      <c r="E3960" s="1">
        <v>7</v>
      </c>
      <c r="F3960" s="2" t="str">
        <f ca="1">IFERROR(__xludf.DUMMYFUNCTION("GOOGLETRANSLATE(I3960,""en"",""pt"")"),"Lassi")</f>
        <v>Lassi</v>
      </c>
      <c r="G3960" s="1" t="s">
        <v>18145</v>
      </c>
      <c r="H3960" s="1" t="s">
        <v>8226</v>
      </c>
      <c r="I3960" s="1" t="str">
        <f ca="1">IFERROR(__xludf.DUMMYFUNCTION("GOOGLETRANSLATE(O3960,""en"",""pt"")"),"18")</f>
        <v>18</v>
      </c>
      <c r="J3960" s="1" t="str">
        <f ca="1">IFERROR(__xludf.DUMMYFUNCTION("GOOGLETRANSLATE(Q3960,""en"",""pt"")"),"Refrigerado")</f>
        <v>Refrigerado</v>
      </c>
      <c r="K3960" s="3">
        <v>44684</v>
      </c>
      <c r="L3960" s="3">
        <v>44702</v>
      </c>
      <c r="M3960" s="1">
        <v>74</v>
      </c>
      <c r="N3960" s="1" t="s">
        <v>11087</v>
      </c>
      <c r="O3960" s="1" t="s">
        <v>18146</v>
      </c>
      <c r="P3960" s="1">
        <v>127</v>
      </c>
      <c r="Q3960" s="1" t="s">
        <v>11519</v>
      </c>
      <c r="R3960">
        <f t="shared" ca="1" si="61"/>
        <v>0</v>
      </c>
      <c r="S3960">
        <f t="shared" ca="1" si="61"/>
        <v>0</v>
      </c>
    </row>
    <row r="3961" spans="1:19" ht="13.2">
      <c r="A3961" s="1" t="s">
        <v>18147</v>
      </c>
      <c r="B3961" s="1">
        <v>59</v>
      </c>
      <c r="C3961" s="1" t="str">
        <f ca="1">IFERROR(__xludf.DUMMYFUNCTION("GOOGLETRANSLATE(D3961,""en"",""pt"")"),"Grande")</f>
        <v>Grande</v>
      </c>
      <c r="D3961" s="3">
        <v>44653</v>
      </c>
      <c r="E3961" s="1">
        <v>1</v>
      </c>
      <c r="F3961" s="2" t="str">
        <f ca="1">IFERROR(__xludf.DUMMYFUNCTION("GOOGLETRANSLATE(I3961,""en"",""pt"")"),"Leite")</f>
        <v>Leite</v>
      </c>
      <c r="G3961" s="1" t="s">
        <v>18148</v>
      </c>
      <c r="H3961" s="1" t="s">
        <v>2280</v>
      </c>
      <c r="I3961" s="1" t="str">
        <f ca="1">IFERROR(__xludf.DUMMYFUNCTION("GOOGLETRANSLATE(O3961,""en"",""pt"")"),"29")</f>
        <v>29</v>
      </c>
      <c r="J3961" s="1" t="str">
        <f ca="1">IFERROR(__xludf.DUMMYFUNCTION("GOOGLETRANSLATE(Q3961,""en"",""pt"")"),"Pacote Tetra")</f>
        <v>Pacote Tetra</v>
      </c>
      <c r="K3961" s="3">
        <v>44612</v>
      </c>
      <c r="L3961" s="3">
        <v>44641</v>
      </c>
      <c r="M3961" s="1">
        <v>359</v>
      </c>
      <c r="N3961" s="1" t="s">
        <v>12521</v>
      </c>
      <c r="O3961" s="1" t="s">
        <v>18149</v>
      </c>
      <c r="P3961" s="1">
        <v>110</v>
      </c>
      <c r="Q3961" s="1" t="s">
        <v>3829</v>
      </c>
      <c r="R3961">
        <f t="shared" ca="1" si="61"/>
        <v>0</v>
      </c>
      <c r="S3961">
        <f t="shared" ca="1" si="61"/>
        <v>1</v>
      </c>
    </row>
    <row r="3962" spans="1:19" ht="13.2">
      <c r="A3962" s="1" t="s">
        <v>18150</v>
      </c>
      <c r="B3962" s="1">
        <v>81</v>
      </c>
      <c r="C3962" s="1" t="str">
        <f ca="1">IFERROR(__xludf.DUMMYFUNCTION("GOOGLETRANSLATE(D3962,""en"",""pt"")"),"Médio")</f>
        <v>Médio</v>
      </c>
      <c r="D3962" s="3">
        <v>44919</v>
      </c>
      <c r="E3962" s="1">
        <v>3</v>
      </c>
      <c r="F3962" s="2" t="str">
        <f ca="1">IFERROR(__xludf.DUMMYFUNCTION("GOOGLETRANSLATE(I3962,""en"",""pt"")"),"Queijo")</f>
        <v>Queijo</v>
      </c>
      <c r="G3962" s="1" t="s">
        <v>892</v>
      </c>
      <c r="H3962" s="1" t="s">
        <v>18151</v>
      </c>
      <c r="I3962" s="1" t="str">
        <f ca="1">IFERROR(__xludf.DUMMYFUNCTION("GOOGLETRANSLATE(O3962,""en"",""pt"")"),"67")</f>
        <v>67</v>
      </c>
      <c r="J3962" s="1" t="str">
        <f ca="1">IFERROR(__xludf.DUMMYFUNCTION("GOOGLETRANSLATE(Q3962,""en"",""pt"")"),"Congeladas")</f>
        <v>Congeladas</v>
      </c>
      <c r="K3962" s="3">
        <v>44870</v>
      </c>
      <c r="L3962" s="3">
        <v>44937</v>
      </c>
      <c r="M3962" s="1">
        <v>27</v>
      </c>
      <c r="N3962" s="1" t="s">
        <v>18152</v>
      </c>
      <c r="O3962" s="1" t="s">
        <v>18153</v>
      </c>
      <c r="P3962" s="1">
        <v>5</v>
      </c>
      <c r="Q3962" s="1" t="s">
        <v>4796</v>
      </c>
      <c r="R3962">
        <f t="shared" ca="1" si="61"/>
        <v>1</v>
      </c>
      <c r="S3962">
        <f t="shared" ca="1" si="61"/>
        <v>1</v>
      </c>
    </row>
    <row r="3963" spans="1:19" ht="13.2">
      <c r="A3963" s="1" t="s">
        <v>8822</v>
      </c>
      <c r="B3963" s="1">
        <v>43</v>
      </c>
      <c r="C3963" s="1" t="str">
        <f ca="1">IFERROR(__xludf.DUMMYFUNCTION("GOOGLETRANSLATE(D3963,""en"",""pt"")"),"Grande")</f>
        <v>Grande</v>
      </c>
      <c r="D3963" s="3">
        <v>44202</v>
      </c>
      <c r="E3963" s="1">
        <v>2</v>
      </c>
      <c r="F3963" s="2" t="str">
        <f ca="1">IFERROR(__xludf.DUMMYFUNCTION("GOOGLETRANSLATE(I3963,""en"",""pt"")"),"Manteiga")</f>
        <v>Manteiga</v>
      </c>
      <c r="G3963" s="1" t="s">
        <v>18154</v>
      </c>
      <c r="H3963" s="1" t="s">
        <v>3099</v>
      </c>
      <c r="I3963" s="1" t="str">
        <f ca="1">IFERROR(__xludf.DUMMYFUNCTION("GOOGLETRANSLATE(O3963,""en"",""pt"")"),"26")</f>
        <v>26</v>
      </c>
      <c r="J3963" s="1" t="str">
        <f ca="1">IFERROR(__xludf.DUMMYFUNCTION("GOOGLETRANSLATE(Q3963,""en"",""pt"")"),"Congeladas")</f>
        <v>Congeladas</v>
      </c>
      <c r="K3963" s="3">
        <v>44162</v>
      </c>
      <c r="L3963" s="3">
        <v>44188</v>
      </c>
      <c r="M3963" s="1">
        <v>541</v>
      </c>
      <c r="N3963" s="1" t="s">
        <v>4854</v>
      </c>
      <c r="O3963" s="1" t="s">
        <v>18155</v>
      </c>
      <c r="P3963" s="1">
        <v>49</v>
      </c>
      <c r="Q3963" s="1" t="s">
        <v>833</v>
      </c>
      <c r="R3963">
        <f t="shared" ca="1" si="61"/>
        <v>1</v>
      </c>
      <c r="S3963">
        <f t="shared" ca="1" si="61"/>
        <v>1</v>
      </c>
    </row>
    <row r="3964" spans="1:19" ht="13.2">
      <c r="A3964" s="1" t="s">
        <v>16696</v>
      </c>
      <c r="B3964" s="1">
        <v>64</v>
      </c>
      <c r="C3964" s="1" t="str">
        <f ca="1">IFERROR(__xludf.DUMMYFUNCTION("GOOGLETRANSLATE(D3964,""en"",""pt"")"),"Médio")</f>
        <v>Médio</v>
      </c>
      <c r="D3964" s="3">
        <v>44025</v>
      </c>
      <c r="E3964" s="1">
        <v>10</v>
      </c>
      <c r="F3964" s="2" t="str">
        <f ca="1">IFERROR(__xludf.DUMMYFUNCTION("GOOGLETRANSLATE(I3964,""en"",""pt"")"),"ghee")</f>
        <v>ghee</v>
      </c>
      <c r="G3964" s="1" t="s">
        <v>15078</v>
      </c>
      <c r="H3964" s="1" t="s">
        <v>10563</v>
      </c>
      <c r="I3964" s="1" t="str">
        <f ca="1">IFERROR(__xludf.DUMMYFUNCTION("GOOGLETRANSLATE(O3964,""en"",""pt"")"),"115")</f>
        <v>115</v>
      </c>
      <c r="J3964" s="1" t="str">
        <f ca="1">IFERROR(__xludf.DUMMYFUNCTION("GOOGLETRANSLATE(Q3964,""en"",""pt"")"),"Ambiente")</f>
        <v>Ambiente</v>
      </c>
      <c r="K3964" s="3">
        <v>44019</v>
      </c>
      <c r="L3964" s="3">
        <v>44134</v>
      </c>
      <c r="M3964" s="1">
        <v>75</v>
      </c>
      <c r="N3964" s="1" t="s">
        <v>4553</v>
      </c>
      <c r="O3964" s="5">
        <v>1848615</v>
      </c>
      <c r="P3964" s="1">
        <v>18</v>
      </c>
      <c r="Q3964" s="1" t="s">
        <v>3428</v>
      </c>
      <c r="R3964">
        <f t="shared" ca="1" si="61"/>
        <v>0</v>
      </c>
      <c r="S3964">
        <f t="shared" ca="1" si="61"/>
        <v>1</v>
      </c>
    </row>
    <row r="3965" spans="1:19" ht="13.2">
      <c r="A3965" s="1" t="s">
        <v>18156</v>
      </c>
      <c r="B3965" s="1">
        <v>61</v>
      </c>
      <c r="C3965" s="1" t="str">
        <f ca="1">IFERROR(__xludf.DUMMYFUNCTION("GOOGLETRANSLATE(D3965,""en"",""pt"")"),"Pequeno")</f>
        <v>Pequeno</v>
      </c>
      <c r="D3965" s="3">
        <v>44906</v>
      </c>
      <c r="E3965" s="1">
        <v>9</v>
      </c>
      <c r="F3965" s="2" t="str">
        <f ca="1">IFERROR(__xludf.DUMMYFUNCTION("GOOGLETRANSLATE(I3965,""en"",""pt"")"),"Painel")</f>
        <v>Painel</v>
      </c>
      <c r="G3965" s="1" t="s">
        <v>18157</v>
      </c>
      <c r="H3965" s="1" t="s">
        <v>2576</v>
      </c>
      <c r="I3965" s="1" t="str">
        <f ca="1">IFERROR(__xludf.DUMMYFUNCTION("GOOGLETRANSLATE(O3965,""en"",""pt"")"),"7")</f>
        <v>7</v>
      </c>
      <c r="J3965" s="1" t="str">
        <f ca="1">IFERROR(__xludf.DUMMYFUNCTION("GOOGLETRANSLATE(Q3965,""en"",""pt"")"),"Refrigerado")</f>
        <v>Refrigerado</v>
      </c>
      <c r="K3965" s="3">
        <v>44898</v>
      </c>
      <c r="L3965" s="3">
        <v>44905</v>
      </c>
      <c r="M3965" s="1">
        <v>61</v>
      </c>
      <c r="N3965" s="1" t="s">
        <v>2489</v>
      </c>
      <c r="O3965" s="7">
        <v>207612</v>
      </c>
      <c r="P3965" s="1">
        <v>536</v>
      </c>
      <c r="Q3965" s="1" t="s">
        <v>21</v>
      </c>
      <c r="R3965">
        <f t="shared" ca="1" si="61"/>
        <v>1</v>
      </c>
      <c r="S3965">
        <f t="shared" ca="1" si="61"/>
        <v>0</v>
      </c>
    </row>
    <row r="3966" spans="1:19" ht="13.2">
      <c r="A3966" s="1" t="s">
        <v>18158</v>
      </c>
      <c r="B3966" s="1">
        <v>76</v>
      </c>
      <c r="C3966" s="1" t="str">
        <f ca="1">IFERROR(__xludf.DUMMYFUNCTION("GOOGLETRANSLATE(D3966,""en"",""pt"")"),"Médio")</f>
        <v>Médio</v>
      </c>
      <c r="D3966" s="3">
        <v>44260</v>
      </c>
      <c r="E3966" s="1">
        <v>7</v>
      </c>
      <c r="F3966" s="2" t="str">
        <f ca="1">IFERROR(__xludf.DUMMYFUNCTION("GOOGLETRANSLATE(I3966,""en"",""pt"")"),"Lassi")</f>
        <v>Lassi</v>
      </c>
      <c r="G3966" s="1" t="s">
        <v>18159</v>
      </c>
      <c r="H3966" s="1" t="s">
        <v>2142</v>
      </c>
      <c r="I3966" s="1" t="str">
        <f ca="1">IFERROR(__xludf.DUMMYFUNCTION("GOOGLETRANSLATE(O3966,""en"",""pt"")"),"16")</f>
        <v>16</v>
      </c>
      <c r="J3966" s="1" t="str">
        <f ca="1">IFERROR(__xludf.DUMMYFUNCTION("GOOGLETRANSLATE(Q3966,""en"",""pt"")"),"Refrigerado")</f>
        <v>Refrigerado</v>
      </c>
      <c r="K3966" s="3">
        <v>44255</v>
      </c>
      <c r="L3966" s="3">
        <v>44271</v>
      </c>
      <c r="M3966" s="1">
        <v>290</v>
      </c>
      <c r="N3966" s="1" t="s">
        <v>6833</v>
      </c>
      <c r="O3966" s="5">
        <v>2793923</v>
      </c>
      <c r="P3966" s="1">
        <v>396</v>
      </c>
      <c r="Q3966" s="1" t="s">
        <v>18160</v>
      </c>
      <c r="R3966">
        <f t="shared" ca="1" si="61"/>
        <v>0</v>
      </c>
      <c r="S3966">
        <f t="shared" ca="1" si="61"/>
        <v>0</v>
      </c>
    </row>
    <row r="3967" spans="1:19" ht="13.2">
      <c r="A3967" s="1" t="s">
        <v>18161</v>
      </c>
      <c r="B3967" s="1">
        <v>11</v>
      </c>
      <c r="C3967" s="1" t="str">
        <f ca="1">IFERROR(__xludf.DUMMYFUNCTION("GOOGLETRANSLATE(D3967,""en"",""pt"")"),"Pequeno")</f>
        <v>Pequeno</v>
      </c>
      <c r="D3967" s="3">
        <v>43887</v>
      </c>
      <c r="E3967" s="1">
        <v>6</v>
      </c>
      <c r="F3967" s="2" t="str">
        <f ca="1">IFERROR(__xludf.DUMMYFUNCTION("GOOGLETRANSLATE(I3967,""en"",""pt"")"),"Coalhada")</f>
        <v>Coalhada</v>
      </c>
      <c r="G3967" s="1" t="s">
        <v>18162</v>
      </c>
      <c r="H3967" s="1" t="s">
        <v>12384</v>
      </c>
      <c r="I3967" s="1" t="str">
        <f ca="1">IFERROR(__xludf.DUMMYFUNCTION("GOOGLETRANSLATE(O3967,""en"",""pt"")"),"5")</f>
        <v>5</v>
      </c>
      <c r="J3967" s="1" t="str">
        <f ca="1">IFERROR(__xludf.DUMMYFUNCTION("GOOGLETRANSLATE(Q3967,""en"",""pt"")"),"Refrigerado")</f>
        <v>Refrigerado</v>
      </c>
      <c r="K3967" s="3">
        <v>43859</v>
      </c>
      <c r="L3967" s="3">
        <v>43864</v>
      </c>
      <c r="M3967" s="1">
        <v>444</v>
      </c>
      <c r="N3967" s="6">
        <v>45498</v>
      </c>
      <c r="O3967" s="1" t="s">
        <v>18163</v>
      </c>
      <c r="P3967" s="1">
        <v>286</v>
      </c>
      <c r="Q3967" s="1" t="s">
        <v>5014</v>
      </c>
      <c r="R3967">
        <f t="shared" ca="1" si="61"/>
        <v>1</v>
      </c>
      <c r="S3967">
        <f t="shared" ca="1" si="61"/>
        <v>0</v>
      </c>
    </row>
    <row r="3968" spans="1:19" ht="13.2">
      <c r="A3968" s="1" t="s">
        <v>18164</v>
      </c>
      <c r="B3968" s="1">
        <v>87</v>
      </c>
      <c r="C3968" s="1" t="str">
        <f ca="1">IFERROR(__xludf.DUMMYFUNCTION("GOOGLETRANSLATE(D3968,""en"",""pt"")"),"Grande")</f>
        <v>Grande</v>
      </c>
      <c r="D3968" s="3">
        <v>44910</v>
      </c>
      <c r="E3968" s="1">
        <v>8</v>
      </c>
      <c r="F3968" s="2" t="str">
        <f ca="1">IFERROR(__xludf.DUMMYFUNCTION("GOOGLETRANSLATE(I3968,""en"",""pt"")"),"Soro de leite coalhado")</f>
        <v>Soro de leite coalhado</v>
      </c>
      <c r="G3968" s="1" t="s">
        <v>18165</v>
      </c>
      <c r="H3968" s="1" t="s">
        <v>9534</v>
      </c>
      <c r="I3968" s="1" t="str">
        <f ca="1">IFERROR(__xludf.DUMMYFUNCTION("GOOGLETRANSLATE(O3968,""en"",""pt"")"),"8")</f>
        <v>8</v>
      </c>
      <c r="J3968" s="1" t="str">
        <f ca="1">IFERROR(__xludf.DUMMYFUNCTION("GOOGLETRANSLATE(Q3968,""en"",""pt"")"),"Refrigerado")</f>
        <v>Refrigerado</v>
      </c>
      <c r="K3968" s="3">
        <v>44875</v>
      </c>
      <c r="L3968" s="3">
        <v>44883</v>
      </c>
      <c r="M3968" s="1">
        <v>787</v>
      </c>
      <c r="N3968" s="1" t="s">
        <v>5915</v>
      </c>
      <c r="O3968" s="1" t="s">
        <v>18166</v>
      </c>
      <c r="P3968" s="1">
        <v>128</v>
      </c>
      <c r="Q3968" s="1" t="s">
        <v>2347</v>
      </c>
      <c r="R3968">
        <f t="shared" ca="1" si="61"/>
        <v>0</v>
      </c>
      <c r="S3968">
        <f t="shared" ca="1" si="61"/>
        <v>1</v>
      </c>
    </row>
    <row r="3969" spans="1:19" ht="13.2">
      <c r="A3969" s="1" t="s">
        <v>18167</v>
      </c>
      <c r="B3969" s="1">
        <v>35</v>
      </c>
      <c r="C3969" s="1" t="str">
        <f ca="1">IFERROR(__xludf.DUMMYFUNCTION("GOOGLETRANSLATE(D3969,""en"",""pt"")"),"Pequeno")</f>
        <v>Pequeno</v>
      </c>
      <c r="D3969" s="3">
        <v>44218</v>
      </c>
      <c r="E3969" s="1">
        <v>7</v>
      </c>
      <c r="F3969" s="2" t="str">
        <f ca="1">IFERROR(__xludf.DUMMYFUNCTION("GOOGLETRANSLATE(I3969,""en"",""pt"")"),"Lassi")</f>
        <v>Lassi</v>
      </c>
      <c r="G3969" s="1" t="s">
        <v>18168</v>
      </c>
      <c r="H3969" s="1" t="s">
        <v>4056</v>
      </c>
      <c r="I3969" s="1" t="str">
        <f ca="1">IFERROR(__xludf.DUMMYFUNCTION("GOOGLETRANSLATE(O3969,""en"",""pt"")"),"12")</f>
        <v>12</v>
      </c>
      <c r="J3969" s="1" t="str">
        <f ca="1">IFERROR(__xludf.DUMMYFUNCTION("GOOGLETRANSLATE(Q3969,""en"",""pt"")"),"Refrigerado")</f>
        <v>Refrigerado</v>
      </c>
      <c r="K3969" s="3">
        <v>44176</v>
      </c>
      <c r="L3969" s="3">
        <v>44188</v>
      </c>
      <c r="M3969" s="1">
        <v>91</v>
      </c>
      <c r="N3969" s="1" t="s">
        <v>17710</v>
      </c>
      <c r="O3969" s="1" t="s">
        <v>18169</v>
      </c>
      <c r="P3969" s="1">
        <v>18</v>
      </c>
      <c r="Q3969" s="1" t="s">
        <v>18170</v>
      </c>
      <c r="R3969">
        <f t="shared" ca="1" si="61"/>
        <v>1</v>
      </c>
      <c r="S3969">
        <f t="shared" ca="1" si="61"/>
        <v>0</v>
      </c>
    </row>
    <row r="3970" spans="1:19" ht="13.2">
      <c r="A3970" s="1" t="s">
        <v>18171</v>
      </c>
      <c r="B3970" s="1">
        <v>20</v>
      </c>
      <c r="C3970" s="1" t="str">
        <f ca="1">IFERROR(__xludf.DUMMYFUNCTION("GOOGLETRANSLATE(D3970,""en"",""pt"")"),"Pequeno")</f>
        <v>Pequeno</v>
      </c>
      <c r="D3970" s="3">
        <v>44205</v>
      </c>
      <c r="E3970" s="1">
        <v>7</v>
      </c>
      <c r="F3970" s="2" t="str">
        <f ca="1">IFERROR(__xludf.DUMMYFUNCTION("GOOGLETRANSLATE(I3970,""en"",""pt"")"),"Lassi")</f>
        <v>Lassi</v>
      </c>
      <c r="G3970" s="1" t="s">
        <v>18172</v>
      </c>
      <c r="H3970" s="1" t="s">
        <v>18173</v>
      </c>
      <c r="I3970" s="1" t="str">
        <f ca="1">IFERROR(__xludf.DUMMYFUNCTION("GOOGLETRANSLATE(O3970,""en"",""pt"")"),"14")</f>
        <v>14</v>
      </c>
      <c r="J3970" s="1" t="str">
        <f ca="1">IFERROR(__xludf.DUMMYFUNCTION("GOOGLETRANSLATE(Q3970,""en"",""pt"")"),"Refrigerado")</f>
        <v>Refrigerado</v>
      </c>
      <c r="K3970" s="3">
        <v>44159</v>
      </c>
      <c r="L3970" s="3">
        <v>44173</v>
      </c>
      <c r="M3970" s="1">
        <v>484</v>
      </c>
      <c r="N3970" s="1" t="s">
        <v>1818</v>
      </c>
      <c r="O3970" s="1" t="s">
        <v>18174</v>
      </c>
      <c r="P3970" s="1">
        <v>90</v>
      </c>
      <c r="Q3970" s="1" t="s">
        <v>18175</v>
      </c>
      <c r="R3970">
        <f t="shared" ca="1" si="61"/>
        <v>0</v>
      </c>
      <c r="S3970">
        <f t="shared" ca="1" si="61"/>
        <v>0</v>
      </c>
    </row>
    <row r="3971" spans="1:19" ht="13.2">
      <c r="A3971" s="1" t="s">
        <v>18176</v>
      </c>
      <c r="B3971" s="1">
        <v>87</v>
      </c>
      <c r="C3971" s="1" t="str">
        <f ca="1">IFERROR(__xludf.DUMMYFUNCTION("GOOGLETRANSLATE(D3971,""en"",""pt"")"),"Médio")</f>
        <v>Médio</v>
      </c>
      <c r="D3971" s="3">
        <v>44678</v>
      </c>
      <c r="E3971" s="1">
        <v>4</v>
      </c>
      <c r="F3971" s="2" t="str">
        <f ca="1">IFERROR(__xludf.DUMMYFUNCTION("GOOGLETRANSLATE(I3971,""en"",""pt"")"),"Iogurte")</f>
        <v>Iogurte</v>
      </c>
      <c r="G3971" s="1" t="s">
        <v>18177</v>
      </c>
      <c r="H3971" s="1" t="s">
        <v>18178</v>
      </c>
      <c r="I3971" s="1" t="str">
        <f ca="1">IFERROR(__xludf.DUMMYFUNCTION("GOOGLETRANSLATE(O3971,""en"",""pt"")"),"24")</f>
        <v>24</v>
      </c>
      <c r="J3971" s="1" t="str">
        <f ca="1">IFERROR(__xludf.DUMMYFUNCTION("GOOGLETRANSLATE(Q3971,""en"",""pt"")"),"Refrigerado")</f>
        <v>Refrigerado</v>
      </c>
      <c r="K3971" s="3">
        <v>44628</v>
      </c>
      <c r="L3971" s="3">
        <v>44652</v>
      </c>
      <c r="M3971" s="1">
        <v>76</v>
      </c>
      <c r="N3971" s="1" t="s">
        <v>3738</v>
      </c>
      <c r="O3971" s="1" t="s">
        <v>18179</v>
      </c>
      <c r="P3971" s="1">
        <v>34</v>
      </c>
      <c r="Q3971" s="1" t="s">
        <v>18180</v>
      </c>
      <c r="R3971">
        <f t="shared" ref="R3971:S4034" ca="1" si="62">RANDBETWEEN(0,1)</f>
        <v>0</v>
      </c>
      <c r="S3971">
        <f t="shared" ca="1" si="62"/>
        <v>1</v>
      </c>
    </row>
    <row r="3972" spans="1:19" ht="13.2">
      <c r="A3972" s="1" t="s">
        <v>18181</v>
      </c>
      <c r="B3972" s="1">
        <v>84</v>
      </c>
      <c r="C3972" s="1" t="str">
        <f ca="1">IFERROR(__xludf.DUMMYFUNCTION("GOOGLETRANSLATE(D3972,""en"",""pt"")"),"Pequeno")</f>
        <v>Pequeno</v>
      </c>
      <c r="D3972" s="3">
        <v>44400</v>
      </c>
      <c r="E3972" s="1">
        <v>1</v>
      </c>
      <c r="F3972" s="2" t="str">
        <f ca="1">IFERROR(__xludf.DUMMYFUNCTION("GOOGLETRANSLATE(I3972,""en"",""pt"")"),"Leite")</f>
        <v>Leite</v>
      </c>
      <c r="G3972" s="1" t="s">
        <v>18182</v>
      </c>
      <c r="H3972" s="1" t="s">
        <v>16755</v>
      </c>
      <c r="I3972" s="1" t="str">
        <f ca="1">IFERROR(__xludf.DUMMYFUNCTION("GOOGLETRANSLATE(O3972,""en"",""pt"")"),"26")</f>
        <v>26</v>
      </c>
      <c r="J3972" s="1" t="str">
        <f ca="1">IFERROR(__xludf.DUMMYFUNCTION("GOOGLETRANSLATE(Q3972,""en"",""pt"")"),"Pacote Tetra")</f>
        <v>Pacote Tetra</v>
      </c>
      <c r="K3972" s="3">
        <v>44365</v>
      </c>
      <c r="L3972" s="3">
        <v>44391</v>
      </c>
      <c r="M3972" s="1">
        <v>282</v>
      </c>
      <c r="N3972" s="1" t="s">
        <v>16004</v>
      </c>
      <c r="O3972" s="1" t="s">
        <v>18183</v>
      </c>
      <c r="P3972" s="1">
        <v>15</v>
      </c>
      <c r="Q3972" s="1" t="s">
        <v>5904</v>
      </c>
      <c r="R3972">
        <f t="shared" ca="1" si="62"/>
        <v>0</v>
      </c>
      <c r="S3972">
        <f t="shared" ca="1" si="62"/>
        <v>1</v>
      </c>
    </row>
    <row r="3973" spans="1:19" ht="13.2">
      <c r="A3973" s="1" t="s">
        <v>18184</v>
      </c>
      <c r="B3973" s="1">
        <v>31</v>
      </c>
      <c r="C3973" s="1" t="str">
        <f ca="1">IFERROR(__xludf.DUMMYFUNCTION("GOOGLETRANSLATE(D3973,""en"",""pt"")"),"Grande")</f>
        <v>Grande</v>
      </c>
      <c r="D3973" s="3">
        <v>43988</v>
      </c>
      <c r="E3973" s="1">
        <v>6</v>
      </c>
      <c r="F3973" s="2" t="str">
        <f ca="1">IFERROR(__xludf.DUMMYFUNCTION("GOOGLETRANSLATE(I3973,""en"",""pt"")"),"Coalhada")</f>
        <v>Coalhada</v>
      </c>
      <c r="G3973" s="1" t="s">
        <v>18185</v>
      </c>
      <c r="H3973" s="1" t="s">
        <v>4052</v>
      </c>
      <c r="I3973" s="1" t="str">
        <f ca="1">IFERROR(__xludf.DUMMYFUNCTION("GOOGLETRANSLATE(O3973,""en"",""pt"")"),"7")</f>
        <v>7</v>
      </c>
      <c r="J3973" s="1" t="str">
        <f ca="1">IFERROR(__xludf.DUMMYFUNCTION("GOOGLETRANSLATE(Q3973,""en"",""pt"")"),"Refrigerado")</f>
        <v>Refrigerado</v>
      </c>
      <c r="K3973" s="3">
        <v>43962</v>
      </c>
      <c r="L3973" s="3">
        <v>43969</v>
      </c>
      <c r="M3973" s="1">
        <v>243</v>
      </c>
      <c r="N3973" s="1" t="s">
        <v>18186</v>
      </c>
      <c r="O3973" s="1" t="s">
        <v>18187</v>
      </c>
      <c r="P3973" s="1">
        <v>731</v>
      </c>
      <c r="Q3973" s="1" t="s">
        <v>18188</v>
      </c>
      <c r="R3973">
        <f t="shared" ca="1" si="62"/>
        <v>0</v>
      </c>
      <c r="S3973">
        <f t="shared" ca="1" si="62"/>
        <v>1</v>
      </c>
    </row>
    <row r="3974" spans="1:19" ht="13.2">
      <c r="A3974" s="1" t="s">
        <v>18189</v>
      </c>
      <c r="B3974" s="1">
        <v>32</v>
      </c>
      <c r="C3974" s="1" t="str">
        <f ca="1">IFERROR(__xludf.DUMMYFUNCTION("GOOGLETRANSLATE(D3974,""en"",""pt"")"),"Pequeno")</f>
        <v>Pequeno</v>
      </c>
      <c r="D3974" s="3">
        <v>44715</v>
      </c>
      <c r="E3974" s="1">
        <v>3</v>
      </c>
      <c r="F3974" s="2" t="str">
        <f ca="1">IFERROR(__xludf.DUMMYFUNCTION("GOOGLETRANSLATE(I3974,""en"",""pt"")"),"Queijo")</f>
        <v>Queijo</v>
      </c>
      <c r="G3974" s="1" t="s">
        <v>8546</v>
      </c>
      <c r="H3974" s="1" t="s">
        <v>2171</v>
      </c>
      <c r="I3974" s="1" t="str">
        <f ca="1">IFERROR(__xludf.DUMMYFUNCTION("GOOGLETRANSLATE(O3974,""en"",""pt"")"),"31")</f>
        <v>31</v>
      </c>
      <c r="J3974" s="1" t="str">
        <f ca="1">IFERROR(__xludf.DUMMYFUNCTION("GOOGLETRANSLATE(Q3974,""en"",""pt"")"),"Refrigerado")</f>
        <v>Refrigerado</v>
      </c>
      <c r="K3974" s="3">
        <v>44662</v>
      </c>
      <c r="L3974" s="3">
        <v>44693</v>
      </c>
      <c r="M3974" s="1">
        <v>653</v>
      </c>
      <c r="N3974" s="1" t="s">
        <v>18190</v>
      </c>
      <c r="O3974" s="1" t="s">
        <v>18191</v>
      </c>
      <c r="P3974" s="1">
        <v>97</v>
      </c>
      <c r="Q3974" s="1" t="s">
        <v>3451</v>
      </c>
      <c r="R3974">
        <f t="shared" ca="1" si="62"/>
        <v>0</v>
      </c>
      <c r="S3974">
        <f t="shared" ca="1" si="62"/>
        <v>1</v>
      </c>
    </row>
    <row r="3975" spans="1:19" ht="13.2">
      <c r="A3975" s="1" t="s">
        <v>18192</v>
      </c>
      <c r="B3975" s="1">
        <v>26</v>
      </c>
      <c r="C3975" s="1" t="str">
        <f ca="1">IFERROR(__xludf.DUMMYFUNCTION("GOOGLETRANSLATE(D3975,""en"",""pt"")"),"Médio")</f>
        <v>Médio</v>
      </c>
      <c r="D3975" s="3">
        <v>44252</v>
      </c>
      <c r="E3975" s="1">
        <v>10</v>
      </c>
      <c r="F3975" s="2" t="str">
        <f ca="1">IFERROR(__xludf.DUMMYFUNCTION("GOOGLETRANSLATE(I3975,""en"",""pt"")"),"ghee")</f>
        <v>ghee</v>
      </c>
      <c r="G3975" s="1" t="s">
        <v>18193</v>
      </c>
      <c r="H3975" s="1" t="s">
        <v>2771</v>
      </c>
      <c r="I3975" s="1" t="str">
        <f ca="1">IFERROR(__xludf.DUMMYFUNCTION("GOOGLETRANSLATE(O3975,""en"",""pt"")"),"78")</f>
        <v>78</v>
      </c>
      <c r="J3975" s="1" t="str">
        <f ca="1">IFERROR(__xludf.DUMMYFUNCTION("GOOGLETRANSLATE(Q3975,""en"",""pt"")"),"Ambiente")</f>
        <v>Ambiente</v>
      </c>
      <c r="K3975" s="3">
        <v>44239</v>
      </c>
      <c r="L3975" s="3">
        <v>44317</v>
      </c>
      <c r="M3975" s="1">
        <v>264</v>
      </c>
      <c r="N3975" s="1" t="s">
        <v>8059</v>
      </c>
      <c r="O3975" s="1" t="s">
        <v>18194</v>
      </c>
      <c r="P3975" s="1">
        <v>250</v>
      </c>
      <c r="Q3975" s="1" t="s">
        <v>18195</v>
      </c>
      <c r="R3975">
        <f t="shared" ca="1" si="62"/>
        <v>1</v>
      </c>
      <c r="S3975">
        <f t="shared" ca="1" si="62"/>
        <v>1</v>
      </c>
    </row>
    <row r="3976" spans="1:19" ht="13.2">
      <c r="A3976" s="1" t="s">
        <v>18196</v>
      </c>
      <c r="B3976" s="1">
        <v>47</v>
      </c>
      <c r="C3976" s="1" t="str">
        <f ca="1">IFERROR(__xludf.DUMMYFUNCTION("GOOGLETRANSLATE(D3976,""en"",""pt"")"),"Grande")</f>
        <v>Grande</v>
      </c>
      <c r="D3976" s="3">
        <v>44363</v>
      </c>
      <c r="E3976" s="1">
        <v>9</v>
      </c>
      <c r="F3976" s="2" t="str">
        <f ca="1">IFERROR(__xludf.DUMMYFUNCTION("GOOGLETRANSLATE(I3976,""en"",""pt"")"),"Painel")</f>
        <v>Painel</v>
      </c>
      <c r="G3976" s="1" t="s">
        <v>18197</v>
      </c>
      <c r="H3976" s="1" t="s">
        <v>14404</v>
      </c>
      <c r="I3976" s="1" t="str">
        <f ca="1">IFERROR(__xludf.DUMMYFUNCTION("GOOGLETRANSLATE(O3976,""en"",""pt"")"),"9")</f>
        <v>9</v>
      </c>
      <c r="J3976" s="1" t="str">
        <f ca="1">IFERROR(__xludf.DUMMYFUNCTION("GOOGLETRANSLATE(Q3976,""en"",""pt"")"),"Refrigerado")</f>
        <v>Refrigerado</v>
      </c>
      <c r="K3976" s="3">
        <v>44337</v>
      </c>
      <c r="L3976" s="3">
        <v>44346</v>
      </c>
      <c r="M3976" s="1">
        <v>171</v>
      </c>
      <c r="N3976" s="1" t="s">
        <v>2132</v>
      </c>
      <c r="O3976" s="1" t="s">
        <v>18198</v>
      </c>
      <c r="P3976" s="1">
        <v>628</v>
      </c>
      <c r="Q3976" s="1" t="s">
        <v>85</v>
      </c>
      <c r="R3976">
        <f t="shared" ca="1" si="62"/>
        <v>0</v>
      </c>
      <c r="S3976">
        <f t="shared" ca="1" si="62"/>
        <v>0</v>
      </c>
    </row>
    <row r="3977" spans="1:19" ht="13.2">
      <c r="A3977" s="1" t="s">
        <v>18199</v>
      </c>
      <c r="B3977" s="1">
        <v>100</v>
      </c>
      <c r="C3977" s="1" t="str">
        <f ca="1">IFERROR(__xludf.DUMMYFUNCTION("GOOGLETRANSLATE(D3977,""en"",""pt"")"),"Pequeno")</f>
        <v>Pequeno</v>
      </c>
      <c r="D3977" s="3">
        <v>43903</v>
      </c>
      <c r="E3977" s="1">
        <v>9</v>
      </c>
      <c r="F3977" s="2" t="str">
        <f ca="1">IFERROR(__xludf.DUMMYFUNCTION("GOOGLETRANSLATE(I3977,""en"",""pt"")"),"Painel")</f>
        <v>Painel</v>
      </c>
      <c r="G3977" s="1" t="s">
        <v>18200</v>
      </c>
      <c r="H3977" s="1" t="s">
        <v>18201</v>
      </c>
      <c r="I3977" s="1" t="str">
        <f ca="1">IFERROR(__xludf.DUMMYFUNCTION("GOOGLETRANSLATE(O3977,""en"",""pt"")"),"10")</f>
        <v>10</v>
      </c>
      <c r="J3977" s="1" t="str">
        <f ca="1">IFERROR(__xludf.DUMMYFUNCTION("GOOGLETRANSLATE(Q3977,""en"",""pt"")"),"Refrigerado")</f>
        <v>Refrigerado</v>
      </c>
      <c r="K3977" s="3">
        <v>43900</v>
      </c>
      <c r="L3977" s="3">
        <v>43910</v>
      </c>
      <c r="M3977" s="1">
        <v>592</v>
      </c>
      <c r="N3977" s="1" t="s">
        <v>7427</v>
      </c>
      <c r="O3977" s="1" t="s">
        <v>18202</v>
      </c>
      <c r="P3977" s="1">
        <v>156</v>
      </c>
      <c r="Q3977" s="1" t="s">
        <v>2346</v>
      </c>
      <c r="R3977">
        <f t="shared" ca="1" si="62"/>
        <v>0</v>
      </c>
      <c r="S3977">
        <f t="shared" ca="1" si="62"/>
        <v>0</v>
      </c>
    </row>
    <row r="3978" spans="1:19" ht="13.2">
      <c r="A3978" s="1" t="s">
        <v>18203</v>
      </c>
      <c r="B3978" s="1">
        <v>100</v>
      </c>
      <c r="C3978" s="1" t="str">
        <f ca="1">IFERROR(__xludf.DUMMYFUNCTION("GOOGLETRANSLATE(D3978,""en"",""pt"")"),"Pequeno")</f>
        <v>Pequeno</v>
      </c>
      <c r="D3978" s="3">
        <v>44418</v>
      </c>
      <c r="E3978" s="1">
        <v>7</v>
      </c>
      <c r="F3978" s="2" t="str">
        <f ca="1">IFERROR(__xludf.DUMMYFUNCTION("GOOGLETRANSLATE(I3978,""en"",""pt"")"),"Lassi")</f>
        <v>Lassi</v>
      </c>
      <c r="G3978" s="1" t="s">
        <v>18204</v>
      </c>
      <c r="H3978" s="1" t="s">
        <v>363</v>
      </c>
      <c r="I3978" s="1" t="str">
        <f ca="1">IFERROR(__xludf.DUMMYFUNCTION("GOOGLETRANSLATE(O3978,""en"",""pt"")"),"13")</f>
        <v>13</v>
      </c>
      <c r="J3978" s="1" t="str">
        <f ca="1">IFERROR(__xludf.DUMMYFUNCTION("GOOGLETRANSLATE(Q3978,""en"",""pt"")"),"Refrigerado")</f>
        <v>Refrigerado</v>
      </c>
      <c r="K3978" s="3">
        <v>44391</v>
      </c>
      <c r="L3978" s="3">
        <v>44404</v>
      </c>
      <c r="M3978" s="1">
        <v>159</v>
      </c>
      <c r="N3978" s="1" t="s">
        <v>18205</v>
      </c>
      <c r="O3978" s="7">
        <v>83643</v>
      </c>
      <c r="P3978" s="1">
        <v>170</v>
      </c>
      <c r="Q3978" s="1" t="s">
        <v>15794</v>
      </c>
      <c r="R3978">
        <f t="shared" ca="1" si="62"/>
        <v>1</v>
      </c>
      <c r="S3978">
        <f t="shared" ca="1" si="62"/>
        <v>1</v>
      </c>
    </row>
    <row r="3979" spans="1:19" ht="13.2">
      <c r="A3979" s="1" t="s">
        <v>18206</v>
      </c>
      <c r="B3979" s="1">
        <v>85</v>
      </c>
      <c r="C3979" s="1" t="str">
        <f ca="1">IFERROR(__xludf.DUMMYFUNCTION("GOOGLETRANSLATE(D3979,""en"",""pt"")"),"Grande")</f>
        <v>Grande</v>
      </c>
      <c r="D3979" s="3">
        <v>44343</v>
      </c>
      <c r="E3979" s="1">
        <v>10</v>
      </c>
      <c r="F3979" s="2" t="str">
        <f ca="1">IFERROR(__xludf.DUMMYFUNCTION("GOOGLETRANSLATE(I3979,""en"",""pt"")"),"ghee")</f>
        <v>ghee</v>
      </c>
      <c r="G3979" s="1" t="s">
        <v>18207</v>
      </c>
      <c r="H3979" s="1" t="s">
        <v>11055</v>
      </c>
      <c r="I3979" s="1" t="str">
        <f ca="1">IFERROR(__xludf.DUMMYFUNCTION("GOOGLETRANSLATE(O3979,""en"",""pt"")"),"90")</f>
        <v>90</v>
      </c>
      <c r="J3979" s="1" t="str">
        <f ca="1">IFERROR(__xludf.DUMMYFUNCTION("GOOGLETRANSLATE(Q3979,""en"",""pt"")"),"Ambiente")</f>
        <v>Ambiente</v>
      </c>
      <c r="K3979" s="3">
        <v>44298</v>
      </c>
      <c r="L3979" s="3">
        <v>44388</v>
      </c>
      <c r="M3979" s="1">
        <v>479</v>
      </c>
      <c r="N3979" s="1" t="s">
        <v>4060</v>
      </c>
      <c r="O3979" s="1" t="s">
        <v>18208</v>
      </c>
      <c r="P3979" s="1">
        <v>169</v>
      </c>
      <c r="Q3979" s="1" t="s">
        <v>18209</v>
      </c>
      <c r="R3979">
        <f t="shared" ca="1" si="62"/>
        <v>0</v>
      </c>
      <c r="S3979">
        <f t="shared" ca="1" si="62"/>
        <v>1</v>
      </c>
    </row>
    <row r="3980" spans="1:19" ht="13.2">
      <c r="A3980" s="1" t="s">
        <v>18210</v>
      </c>
      <c r="B3980" s="1">
        <v>72</v>
      </c>
      <c r="C3980" s="1" t="str">
        <f ca="1">IFERROR(__xludf.DUMMYFUNCTION("GOOGLETRANSLATE(D3980,""en"",""pt"")"),"Pequeno")</f>
        <v>Pequeno</v>
      </c>
      <c r="D3980" s="3">
        <v>43993</v>
      </c>
      <c r="E3980" s="1">
        <v>8</v>
      </c>
      <c r="F3980" s="2" t="str">
        <f ca="1">IFERROR(__xludf.DUMMYFUNCTION("GOOGLETRANSLATE(I3980,""en"",""pt"")"),"Soro de leite coalhado")</f>
        <v>Soro de leite coalhado</v>
      </c>
      <c r="G3980" s="1" t="s">
        <v>18211</v>
      </c>
      <c r="H3980" s="1" t="s">
        <v>4852</v>
      </c>
      <c r="I3980" s="1" t="str">
        <f ca="1">IFERROR(__xludf.DUMMYFUNCTION("GOOGLETRANSLATE(O3980,""en"",""pt"")"),"10")</f>
        <v>10</v>
      </c>
      <c r="J3980" s="1" t="str">
        <f ca="1">IFERROR(__xludf.DUMMYFUNCTION("GOOGLETRANSLATE(Q3980,""en"",""pt"")"),"Refrigerado")</f>
        <v>Refrigerado</v>
      </c>
      <c r="K3980" s="3">
        <v>43961</v>
      </c>
      <c r="L3980" s="3">
        <v>43971</v>
      </c>
      <c r="M3980" s="1">
        <v>180</v>
      </c>
      <c r="N3980" s="1" t="s">
        <v>9737</v>
      </c>
      <c r="O3980" s="1" t="s">
        <v>18212</v>
      </c>
      <c r="P3980" s="1">
        <v>384</v>
      </c>
      <c r="Q3980" s="1" t="s">
        <v>9185</v>
      </c>
      <c r="R3980">
        <f t="shared" ca="1" si="62"/>
        <v>1</v>
      </c>
      <c r="S3980">
        <f t="shared" ca="1" si="62"/>
        <v>1</v>
      </c>
    </row>
    <row r="3981" spans="1:19" ht="13.2">
      <c r="A3981" s="1" t="s">
        <v>18213</v>
      </c>
      <c r="B3981" s="1">
        <v>50</v>
      </c>
      <c r="C3981" s="1" t="str">
        <f ca="1">IFERROR(__xludf.DUMMYFUNCTION("GOOGLETRANSLATE(D3981,""en"",""pt"")"),"Pequeno")</f>
        <v>Pequeno</v>
      </c>
      <c r="D3981" s="3">
        <v>43797</v>
      </c>
      <c r="E3981" s="1">
        <v>7</v>
      </c>
      <c r="F3981" s="2" t="str">
        <f ca="1">IFERROR(__xludf.DUMMYFUNCTION("GOOGLETRANSLATE(I3981,""en"",""pt"")"),"Lassi")</f>
        <v>Lassi</v>
      </c>
      <c r="G3981" s="1" t="s">
        <v>18214</v>
      </c>
      <c r="H3981" s="1" t="s">
        <v>18215</v>
      </c>
      <c r="I3981" s="1" t="str">
        <f ca="1">IFERROR(__xludf.DUMMYFUNCTION("GOOGLETRANSLATE(O3981,""en"",""pt"")"),"17")</f>
        <v>17</v>
      </c>
      <c r="J3981" s="1" t="str">
        <f ca="1">IFERROR(__xludf.DUMMYFUNCTION("GOOGLETRANSLATE(Q3981,""en"",""pt"")"),"Refrigerado")</f>
        <v>Refrigerado</v>
      </c>
      <c r="K3981" s="3">
        <v>43759</v>
      </c>
      <c r="L3981" s="3">
        <v>43776</v>
      </c>
      <c r="M3981" s="1">
        <v>336</v>
      </c>
      <c r="N3981" s="1" t="s">
        <v>12821</v>
      </c>
      <c r="O3981" s="1" t="s">
        <v>18216</v>
      </c>
      <c r="P3981" s="1">
        <v>209</v>
      </c>
      <c r="Q3981" s="1" t="s">
        <v>3540</v>
      </c>
      <c r="R3981">
        <f t="shared" ca="1" si="62"/>
        <v>1</v>
      </c>
      <c r="S3981">
        <f t="shared" ca="1" si="62"/>
        <v>0</v>
      </c>
    </row>
    <row r="3982" spans="1:19" ht="13.2">
      <c r="A3982" s="1" t="s">
        <v>18217</v>
      </c>
      <c r="B3982" s="1">
        <v>90</v>
      </c>
      <c r="C3982" s="1" t="str">
        <f ca="1">IFERROR(__xludf.DUMMYFUNCTION("GOOGLETRANSLATE(D3982,""en"",""pt"")"),"Grande")</f>
        <v>Grande</v>
      </c>
      <c r="D3982" s="3">
        <v>43604</v>
      </c>
      <c r="E3982" s="1">
        <v>7</v>
      </c>
      <c r="F3982" s="2" t="str">
        <f ca="1">IFERROR(__xludf.DUMMYFUNCTION("GOOGLETRANSLATE(I3982,""en"",""pt"")"),"Lassi")</f>
        <v>Lassi</v>
      </c>
      <c r="G3982" s="1" t="s">
        <v>18218</v>
      </c>
      <c r="H3982" s="6">
        <v>45303</v>
      </c>
      <c r="I3982" s="1" t="str">
        <f ca="1">IFERROR(__xludf.DUMMYFUNCTION("GOOGLETRANSLATE(O3982,""en"",""pt"")"),"18")</f>
        <v>18</v>
      </c>
      <c r="J3982" s="1" t="str">
        <f ca="1">IFERROR(__xludf.DUMMYFUNCTION("GOOGLETRANSLATE(Q3982,""en"",""pt"")"),"Refrigerado")</f>
        <v>Refrigerado</v>
      </c>
      <c r="K3982" s="3">
        <v>43544</v>
      </c>
      <c r="L3982" s="3">
        <v>43562</v>
      </c>
      <c r="M3982" s="1">
        <v>509</v>
      </c>
      <c r="N3982" s="1" t="s">
        <v>10719</v>
      </c>
      <c r="O3982" s="1" t="s">
        <v>18219</v>
      </c>
      <c r="P3982" s="1">
        <v>362</v>
      </c>
      <c r="Q3982" s="1" t="s">
        <v>1515</v>
      </c>
      <c r="R3982">
        <f t="shared" ca="1" si="62"/>
        <v>0</v>
      </c>
      <c r="S3982">
        <f t="shared" ca="1" si="62"/>
        <v>0</v>
      </c>
    </row>
    <row r="3983" spans="1:19" ht="13.2">
      <c r="A3983" s="1" t="s">
        <v>18220</v>
      </c>
      <c r="B3983" s="1">
        <v>24</v>
      </c>
      <c r="C3983" s="1" t="str">
        <f ca="1">IFERROR(__xludf.DUMMYFUNCTION("GOOGLETRANSLATE(D3983,""en"",""pt"")"),"Pequeno")</f>
        <v>Pequeno</v>
      </c>
      <c r="D3983" s="3">
        <v>44779</v>
      </c>
      <c r="E3983" s="1">
        <v>3</v>
      </c>
      <c r="F3983" s="2" t="str">
        <f ca="1">IFERROR(__xludf.DUMMYFUNCTION("GOOGLETRANSLATE(I3983,""en"",""pt"")"),"Queijo")</f>
        <v>Queijo</v>
      </c>
      <c r="G3983" s="1" t="s">
        <v>18221</v>
      </c>
      <c r="H3983" s="1" t="s">
        <v>1884</v>
      </c>
      <c r="I3983" s="1" t="str">
        <f ca="1">IFERROR(__xludf.DUMMYFUNCTION("GOOGLETRANSLATE(O3983,""en"",""pt"")"),"63")</f>
        <v>63</v>
      </c>
      <c r="J3983" s="1" t="str">
        <f ca="1">IFERROR(__xludf.DUMMYFUNCTION("GOOGLETRANSLATE(Q3983,""en"",""pt"")"),"Congeladas")</f>
        <v>Congeladas</v>
      </c>
      <c r="K3983" s="3">
        <v>44757</v>
      </c>
      <c r="L3983" s="3">
        <v>44820</v>
      </c>
      <c r="M3983" s="1">
        <v>238</v>
      </c>
      <c r="N3983" s="1" t="s">
        <v>4055</v>
      </c>
      <c r="O3983" s="7">
        <v>1971429</v>
      </c>
      <c r="P3983" s="1">
        <v>343</v>
      </c>
      <c r="Q3983" s="1" t="s">
        <v>5522</v>
      </c>
      <c r="R3983">
        <f t="shared" ca="1" si="62"/>
        <v>1</v>
      </c>
      <c r="S3983">
        <f t="shared" ca="1" si="62"/>
        <v>0</v>
      </c>
    </row>
    <row r="3984" spans="1:19" ht="13.2">
      <c r="A3984" s="1" t="s">
        <v>13446</v>
      </c>
      <c r="B3984" s="1">
        <v>96</v>
      </c>
      <c r="C3984" s="1" t="str">
        <f ca="1">IFERROR(__xludf.DUMMYFUNCTION("GOOGLETRANSLATE(D3984,""en"",""pt"")"),"Pequeno")</f>
        <v>Pequeno</v>
      </c>
      <c r="D3984" s="3">
        <v>43617</v>
      </c>
      <c r="E3984" s="1">
        <v>5</v>
      </c>
      <c r="F3984" s="2" t="str">
        <f ca="1">IFERROR(__xludf.DUMMYFUNCTION("GOOGLETRANSLATE(I3984,""en"",""pt"")"),"Sorvete")</f>
        <v>Sorvete</v>
      </c>
      <c r="G3984" s="1" t="s">
        <v>18222</v>
      </c>
      <c r="H3984" s="1" t="s">
        <v>12602</v>
      </c>
      <c r="I3984" s="1" t="str">
        <f ca="1">IFERROR(__xludf.DUMMYFUNCTION("GOOGLETRANSLATE(O3984,""en"",""pt"")"),"23")</f>
        <v>23</v>
      </c>
      <c r="J3984" s="1" t="str">
        <f ca="1">IFERROR(__xludf.DUMMYFUNCTION("GOOGLETRANSLATE(Q3984,""en"",""pt"")"),"Congeladas")</f>
        <v>Congeladas</v>
      </c>
      <c r="K3984" s="3">
        <v>43612</v>
      </c>
      <c r="L3984" s="3">
        <v>43635</v>
      </c>
      <c r="M3984" s="1">
        <v>366</v>
      </c>
      <c r="N3984" s="1" t="s">
        <v>13533</v>
      </c>
      <c r="O3984" s="1" t="s">
        <v>18223</v>
      </c>
      <c r="P3984" s="1">
        <v>97</v>
      </c>
      <c r="Q3984" s="1" t="s">
        <v>12067</v>
      </c>
      <c r="R3984">
        <f t="shared" ca="1" si="62"/>
        <v>0</v>
      </c>
      <c r="S3984">
        <f t="shared" ca="1" si="62"/>
        <v>1</v>
      </c>
    </row>
    <row r="3985" spans="1:19" ht="13.2">
      <c r="A3985" s="1" t="s">
        <v>18224</v>
      </c>
      <c r="B3985" s="1">
        <v>10</v>
      </c>
      <c r="C3985" s="1" t="str">
        <f ca="1">IFERROR(__xludf.DUMMYFUNCTION("GOOGLETRANSLATE(D3985,""en"",""pt"")"),"Grande")</f>
        <v>Grande</v>
      </c>
      <c r="D3985" s="3">
        <v>43525</v>
      </c>
      <c r="E3985" s="1">
        <v>1</v>
      </c>
      <c r="F3985" s="2" t="str">
        <f ca="1">IFERROR(__xludf.DUMMYFUNCTION("GOOGLETRANSLATE(I3985,""en"",""pt"")"),"Leite")</f>
        <v>Leite</v>
      </c>
      <c r="G3985" s="1" t="s">
        <v>18225</v>
      </c>
      <c r="H3985" s="1" t="s">
        <v>7099</v>
      </c>
      <c r="I3985" s="1" t="str">
        <f ca="1">IFERROR(__xludf.DUMMYFUNCTION("GOOGLETRANSLATE(O3985,""en"",""pt"")"),"1")</f>
        <v>1</v>
      </c>
      <c r="J3985" s="1" t="str">
        <f ca="1">IFERROR(__xludf.DUMMYFUNCTION("GOOGLETRANSLATE(Q3985,""en"",""pt"")"),"Pacote de polietileno")</f>
        <v>Pacote de polietileno</v>
      </c>
      <c r="K3985" s="3">
        <v>43497</v>
      </c>
      <c r="L3985" s="3">
        <v>43498</v>
      </c>
      <c r="M3985" s="1">
        <v>7</v>
      </c>
      <c r="N3985" s="1" t="s">
        <v>13385</v>
      </c>
      <c r="O3985" s="1" t="s">
        <v>18226</v>
      </c>
      <c r="P3985" s="1">
        <v>665</v>
      </c>
      <c r="Q3985" s="1" t="s">
        <v>6635</v>
      </c>
      <c r="R3985">
        <f t="shared" ca="1" si="62"/>
        <v>0</v>
      </c>
      <c r="S3985">
        <f t="shared" ca="1" si="62"/>
        <v>0</v>
      </c>
    </row>
    <row r="3986" spans="1:19" ht="13.2">
      <c r="A3986" s="1" t="s">
        <v>18227</v>
      </c>
      <c r="B3986" s="1">
        <v>39</v>
      </c>
      <c r="C3986" s="1" t="str">
        <f ca="1">IFERROR(__xludf.DUMMYFUNCTION("GOOGLETRANSLATE(D3986,""en"",""pt"")"),"Pequeno")</f>
        <v>Pequeno</v>
      </c>
      <c r="D3986" s="3">
        <v>44598</v>
      </c>
      <c r="E3986" s="1">
        <v>10</v>
      </c>
      <c r="F3986" s="2" t="str">
        <f ca="1">IFERROR(__xludf.DUMMYFUNCTION("GOOGLETRANSLATE(I3986,""en"",""pt"")"),"ghee")</f>
        <v>ghee</v>
      </c>
      <c r="G3986" s="1" t="s">
        <v>18228</v>
      </c>
      <c r="H3986" s="1" t="s">
        <v>18229</v>
      </c>
      <c r="I3986" s="1" t="str">
        <f ca="1">IFERROR(__xludf.DUMMYFUNCTION("GOOGLETRANSLATE(O3986,""en"",""pt"")"),"131")</f>
        <v>131</v>
      </c>
      <c r="J3986" s="1" t="str">
        <f ca="1">IFERROR(__xludf.DUMMYFUNCTION("GOOGLETRANSLATE(Q3986,""en"",""pt"")"),"Ambiente")</f>
        <v>Ambiente</v>
      </c>
      <c r="K3986" s="3">
        <v>44566</v>
      </c>
      <c r="L3986" s="3">
        <v>44697</v>
      </c>
      <c r="M3986" s="1">
        <v>543</v>
      </c>
      <c r="N3986" s="1" t="s">
        <v>16141</v>
      </c>
      <c r="O3986" s="1" t="s">
        <v>18230</v>
      </c>
      <c r="P3986" s="1">
        <v>90</v>
      </c>
      <c r="Q3986" s="1" t="s">
        <v>18231</v>
      </c>
      <c r="R3986">
        <f t="shared" ca="1" si="62"/>
        <v>1</v>
      </c>
      <c r="S3986">
        <f t="shared" ca="1" si="62"/>
        <v>0</v>
      </c>
    </row>
    <row r="3987" spans="1:19" ht="13.2">
      <c r="A3987" s="1" t="s">
        <v>18232</v>
      </c>
      <c r="B3987" s="1">
        <v>40</v>
      </c>
      <c r="C3987" s="1" t="str">
        <f ca="1">IFERROR(__xludf.DUMMYFUNCTION("GOOGLETRANSLATE(D3987,""en"",""pt"")"),"Grande")</f>
        <v>Grande</v>
      </c>
      <c r="D3987" s="3">
        <v>44714</v>
      </c>
      <c r="E3987" s="1">
        <v>8</v>
      </c>
      <c r="F3987" s="2" t="str">
        <f ca="1">IFERROR(__xludf.DUMMYFUNCTION("GOOGLETRANSLATE(I3987,""en"",""pt"")"),"Soro de leite coalhado")</f>
        <v>Soro de leite coalhado</v>
      </c>
      <c r="G3987" s="1" t="s">
        <v>18233</v>
      </c>
      <c r="H3987" s="1" t="s">
        <v>5838</v>
      </c>
      <c r="I3987" s="1" t="str">
        <f ca="1">IFERROR(__xludf.DUMMYFUNCTION("GOOGLETRANSLATE(O3987,""en"",""pt"")"),"9")</f>
        <v>9</v>
      </c>
      <c r="J3987" s="1" t="str">
        <f ca="1">IFERROR(__xludf.DUMMYFUNCTION("GOOGLETRANSLATE(Q3987,""en"",""pt"")"),"Refrigerado")</f>
        <v>Refrigerado</v>
      </c>
      <c r="K3987" s="3">
        <v>44690</v>
      </c>
      <c r="L3987" s="3">
        <v>44699</v>
      </c>
      <c r="M3987" s="1">
        <v>410</v>
      </c>
      <c r="N3987" s="1" t="s">
        <v>13442</v>
      </c>
      <c r="O3987" s="1" t="s">
        <v>18234</v>
      </c>
      <c r="P3987" s="1">
        <v>103</v>
      </c>
      <c r="Q3987" s="1" t="s">
        <v>18236</v>
      </c>
      <c r="R3987">
        <f t="shared" ca="1" si="62"/>
        <v>0</v>
      </c>
      <c r="S3987">
        <f t="shared" ca="1" si="62"/>
        <v>1</v>
      </c>
    </row>
    <row r="3988" spans="1:19" ht="13.2">
      <c r="A3988" s="1" t="s">
        <v>18237</v>
      </c>
      <c r="B3988" s="1">
        <v>95</v>
      </c>
      <c r="C3988" s="1" t="str">
        <f ca="1">IFERROR(__xludf.DUMMYFUNCTION("GOOGLETRANSLATE(D3988,""en"",""pt"")"),"Médio")</f>
        <v>Médio</v>
      </c>
      <c r="D3988" s="3">
        <v>44870</v>
      </c>
      <c r="E3988" s="1">
        <v>1</v>
      </c>
      <c r="F3988" s="2" t="str">
        <f ca="1">IFERROR(__xludf.DUMMYFUNCTION("GOOGLETRANSLATE(I3988,""en"",""pt"")"),"Leite")</f>
        <v>Leite</v>
      </c>
      <c r="G3988" s="1" t="s">
        <v>18238</v>
      </c>
      <c r="H3988" s="1" t="s">
        <v>18239</v>
      </c>
      <c r="I3988" s="1" t="str">
        <f ca="1">IFERROR(__xludf.DUMMYFUNCTION("GOOGLETRANSLATE(O3988,""en"",""pt"")"),"22")</f>
        <v>22</v>
      </c>
      <c r="J3988" s="1" t="str">
        <f ca="1">IFERROR(__xludf.DUMMYFUNCTION("GOOGLETRANSLATE(Q3988,""en"",""pt"")"),"Pacote Tetra")</f>
        <v>Pacote Tetra</v>
      </c>
      <c r="K3988" s="3">
        <v>44813</v>
      </c>
      <c r="L3988" s="3">
        <v>44835</v>
      </c>
      <c r="M3988" s="1">
        <v>237</v>
      </c>
      <c r="N3988" s="1" t="s">
        <v>18240</v>
      </c>
      <c r="O3988" s="1" t="s">
        <v>18241</v>
      </c>
      <c r="P3988" s="1">
        <v>233</v>
      </c>
      <c r="Q3988" s="1" t="s">
        <v>14579</v>
      </c>
      <c r="R3988">
        <f t="shared" ca="1" si="62"/>
        <v>0</v>
      </c>
      <c r="S3988">
        <f t="shared" ca="1" si="62"/>
        <v>0</v>
      </c>
    </row>
    <row r="3989" spans="1:19" ht="13.2">
      <c r="A3989" s="1" t="s">
        <v>18242</v>
      </c>
      <c r="B3989" s="1">
        <v>20</v>
      </c>
      <c r="C3989" s="1" t="str">
        <f ca="1">IFERROR(__xludf.DUMMYFUNCTION("GOOGLETRANSLATE(D3989,""en"",""pt"")"),"Grande")</f>
        <v>Grande</v>
      </c>
      <c r="D3989" s="3">
        <v>44738</v>
      </c>
      <c r="E3989" s="1">
        <v>9</v>
      </c>
      <c r="F3989" s="2" t="str">
        <f ca="1">IFERROR(__xludf.DUMMYFUNCTION("GOOGLETRANSLATE(I3989,""en"",""pt"")"),"Painel")</f>
        <v>Painel</v>
      </c>
      <c r="G3989" s="1" t="s">
        <v>18243</v>
      </c>
      <c r="H3989" s="1" t="s">
        <v>6274</v>
      </c>
      <c r="I3989" s="1" t="str">
        <f ca="1">IFERROR(__xludf.DUMMYFUNCTION("GOOGLETRANSLATE(O3989,""en"",""pt"")"),"7")</f>
        <v>7</v>
      </c>
      <c r="J3989" s="1" t="str">
        <f ca="1">IFERROR(__xludf.DUMMYFUNCTION("GOOGLETRANSLATE(Q3989,""en"",""pt"")"),"Refrigerado")</f>
        <v>Refrigerado</v>
      </c>
      <c r="K3989" s="3">
        <v>44712</v>
      </c>
      <c r="L3989" s="3">
        <v>44719</v>
      </c>
      <c r="M3989" s="1">
        <v>28</v>
      </c>
      <c r="N3989" s="1" t="s">
        <v>18244</v>
      </c>
      <c r="O3989" s="7" t="s">
        <v>18245</v>
      </c>
      <c r="P3989" s="1">
        <v>540</v>
      </c>
      <c r="Q3989" s="1" t="s">
        <v>2431</v>
      </c>
      <c r="R3989">
        <f t="shared" ca="1" si="62"/>
        <v>0</v>
      </c>
      <c r="S3989">
        <f t="shared" ca="1" si="62"/>
        <v>0</v>
      </c>
    </row>
    <row r="3990" spans="1:19" ht="13.2">
      <c r="A3990" s="1" t="s">
        <v>18246</v>
      </c>
      <c r="B3990" s="1">
        <v>86</v>
      </c>
      <c r="C3990" s="1" t="str">
        <f ca="1">IFERROR(__xludf.DUMMYFUNCTION("GOOGLETRANSLATE(D3990,""en"",""pt"")"),"Pequeno")</f>
        <v>Pequeno</v>
      </c>
      <c r="D3990" s="3">
        <v>44683</v>
      </c>
      <c r="E3990" s="1">
        <v>10</v>
      </c>
      <c r="F3990" s="2" t="str">
        <f ca="1">IFERROR(__xludf.DUMMYFUNCTION("GOOGLETRANSLATE(I3990,""en"",""pt"")"),"ghee")</f>
        <v>ghee</v>
      </c>
      <c r="G3990" s="1" t="s">
        <v>18247</v>
      </c>
      <c r="H3990" s="1" t="s">
        <v>7243</v>
      </c>
      <c r="I3990" s="1" t="str">
        <f ca="1">IFERROR(__xludf.DUMMYFUNCTION("GOOGLETRANSLATE(O3990,""en"",""pt"")"),"119")</f>
        <v>119</v>
      </c>
      <c r="J3990" s="1" t="str">
        <f ca="1">IFERROR(__xludf.DUMMYFUNCTION("GOOGLETRANSLATE(Q3990,""en"",""pt"")"),"Ambiente")</f>
        <v>Ambiente</v>
      </c>
      <c r="K3990" s="3">
        <v>44646</v>
      </c>
      <c r="L3990" s="3">
        <v>44765</v>
      </c>
      <c r="M3990" s="1">
        <v>85</v>
      </c>
      <c r="N3990" s="1" t="s">
        <v>18248</v>
      </c>
      <c r="O3990" s="1" t="s">
        <v>18249</v>
      </c>
      <c r="P3990" s="1">
        <v>56</v>
      </c>
      <c r="Q3990" s="1" t="s">
        <v>11971</v>
      </c>
      <c r="R3990">
        <f t="shared" ca="1" si="62"/>
        <v>0</v>
      </c>
      <c r="S3990">
        <f t="shared" ca="1" si="62"/>
        <v>0</v>
      </c>
    </row>
    <row r="3991" spans="1:19" ht="13.2">
      <c r="A3991" s="1" t="s">
        <v>18250</v>
      </c>
      <c r="B3991" s="1">
        <v>30</v>
      </c>
      <c r="C3991" s="1" t="str">
        <f ca="1">IFERROR(__xludf.DUMMYFUNCTION("GOOGLETRANSLATE(D3991,""en"",""pt"")"),"Médio")</f>
        <v>Médio</v>
      </c>
      <c r="D3991" s="3">
        <v>43715</v>
      </c>
      <c r="E3991" s="1">
        <v>4</v>
      </c>
      <c r="F3991" s="2" t="str">
        <f ca="1">IFERROR(__xludf.DUMMYFUNCTION("GOOGLETRANSLATE(I3991,""en"",""pt"")"),"Iogurte")</f>
        <v>Iogurte</v>
      </c>
      <c r="G3991" s="1" t="s">
        <v>18251</v>
      </c>
      <c r="H3991" s="1" t="s">
        <v>3170</v>
      </c>
      <c r="I3991" s="1" t="str">
        <f ca="1">IFERROR(__xludf.DUMMYFUNCTION("GOOGLETRANSLATE(O3991,""en"",""pt"")"),"25")</f>
        <v>25</v>
      </c>
      <c r="J3991" s="1" t="str">
        <f ca="1">IFERROR(__xludf.DUMMYFUNCTION("GOOGLETRANSLATE(Q3991,""en"",""pt"")"),"Congeladas")</f>
        <v>Congeladas</v>
      </c>
      <c r="K3991" s="3">
        <v>43657</v>
      </c>
      <c r="L3991" s="3">
        <v>43682</v>
      </c>
      <c r="M3991" s="1">
        <v>97</v>
      </c>
      <c r="N3991" s="1" t="s">
        <v>14205</v>
      </c>
      <c r="O3991" s="1" t="s">
        <v>18252</v>
      </c>
      <c r="P3991" s="1">
        <v>214</v>
      </c>
      <c r="Q3991" s="1" t="s">
        <v>18253</v>
      </c>
      <c r="R3991">
        <f t="shared" ca="1" si="62"/>
        <v>1</v>
      </c>
      <c r="S3991">
        <f t="shared" ca="1" si="62"/>
        <v>1</v>
      </c>
    </row>
    <row r="3992" spans="1:19" ht="13.2">
      <c r="A3992" s="1" t="s">
        <v>18254</v>
      </c>
      <c r="B3992" s="1">
        <v>74</v>
      </c>
      <c r="C3992" s="1" t="str">
        <f ca="1">IFERROR(__xludf.DUMMYFUNCTION("GOOGLETRANSLATE(D3992,""en"",""pt"")"),"Pequeno")</f>
        <v>Pequeno</v>
      </c>
      <c r="D3992" s="3">
        <v>44243</v>
      </c>
      <c r="E3992" s="1">
        <v>9</v>
      </c>
      <c r="F3992" s="2" t="str">
        <f ca="1">IFERROR(__xludf.DUMMYFUNCTION("GOOGLETRANSLATE(I3992,""en"",""pt"")"),"Painel")</f>
        <v>Painel</v>
      </c>
      <c r="G3992" s="1" t="s">
        <v>9325</v>
      </c>
      <c r="H3992" s="1" t="s">
        <v>5508</v>
      </c>
      <c r="I3992" s="1" t="str">
        <f ca="1">IFERROR(__xludf.DUMMYFUNCTION("GOOGLETRANSLATE(O3992,""en"",""pt"")"),"10")</f>
        <v>10</v>
      </c>
      <c r="J3992" s="1" t="str">
        <f ca="1">IFERROR(__xludf.DUMMYFUNCTION("GOOGLETRANSLATE(Q3992,""en"",""pt"")"),"Refrigerado")</f>
        <v>Refrigerado</v>
      </c>
      <c r="K3992" s="3">
        <v>44223</v>
      </c>
      <c r="L3992" s="3">
        <v>44233</v>
      </c>
      <c r="M3992" s="1">
        <v>29</v>
      </c>
      <c r="N3992" s="1" t="s">
        <v>18255</v>
      </c>
      <c r="O3992" s="1" t="s">
        <v>18256</v>
      </c>
      <c r="P3992" s="1">
        <v>4</v>
      </c>
      <c r="Q3992" s="1" t="s">
        <v>97</v>
      </c>
      <c r="R3992">
        <f t="shared" ca="1" si="62"/>
        <v>1</v>
      </c>
      <c r="S3992">
        <f t="shared" ca="1" si="62"/>
        <v>1</v>
      </c>
    </row>
    <row r="3993" spans="1:19" ht="13.2">
      <c r="A3993" s="1" t="s">
        <v>15192</v>
      </c>
      <c r="B3993" s="1">
        <v>10</v>
      </c>
      <c r="C3993" s="1" t="str">
        <f ca="1">IFERROR(__xludf.DUMMYFUNCTION("GOOGLETRANSLATE(D3993,""en"",""pt"")"),"Médio")</f>
        <v>Médio</v>
      </c>
      <c r="D3993" s="3">
        <v>44567</v>
      </c>
      <c r="E3993" s="1">
        <v>4</v>
      </c>
      <c r="F3993" s="2" t="str">
        <f ca="1">IFERROR(__xludf.DUMMYFUNCTION("GOOGLETRANSLATE(I3993,""en"",""pt"")"),"Iogurte")</f>
        <v>Iogurte</v>
      </c>
      <c r="G3993" s="1" t="s">
        <v>18257</v>
      </c>
      <c r="H3993" s="1" t="s">
        <v>3112</v>
      </c>
      <c r="I3993" s="1" t="str">
        <f ca="1">IFERROR(__xludf.DUMMYFUNCTION("GOOGLETRANSLATE(O3993,""en"",""pt"")"),"24")</f>
        <v>24</v>
      </c>
      <c r="J3993" s="1" t="str">
        <f ca="1">IFERROR(__xludf.DUMMYFUNCTION("GOOGLETRANSLATE(Q3993,""en"",""pt"")"),"Congeladas")</f>
        <v>Congeladas</v>
      </c>
      <c r="K3993" s="3">
        <v>44532</v>
      </c>
      <c r="L3993" s="3">
        <v>44556</v>
      </c>
      <c r="M3993" s="1">
        <v>828</v>
      </c>
      <c r="N3993" s="1" t="s">
        <v>18258</v>
      </c>
      <c r="O3993" s="7">
        <v>1683252</v>
      </c>
      <c r="P3993" s="1">
        <v>122</v>
      </c>
      <c r="Q3993" s="1" t="s">
        <v>13766</v>
      </c>
      <c r="R3993">
        <f t="shared" ca="1" si="62"/>
        <v>1</v>
      </c>
      <c r="S3993">
        <f t="shared" ca="1" si="62"/>
        <v>1</v>
      </c>
    </row>
    <row r="3994" spans="1:19" ht="13.2">
      <c r="A3994" s="1" t="s">
        <v>18259</v>
      </c>
      <c r="B3994" s="1">
        <v>98</v>
      </c>
      <c r="C3994" s="1" t="str">
        <f ca="1">IFERROR(__xludf.DUMMYFUNCTION("GOOGLETRANSLATE(D3994,""en"",""pt"")"),"Pequeno")</f>
        <v>Pequeno</v>
      </c>
      <c r="D3994" s="3">
        <v>44125</v>
      </c>
      <c r="E3994" s="1">
        <v>9</v>
      </c>
      <c r="F3994" s="2" t="str">
        <f ca="1">IFERROR(__xludf.DUMMYFUNCTION("GOOGLETRANSLATE(I3994,""en"",""pt"")"),"Painel")</f>
        <v>Painel</v>
      </c>
      <c r="G3994" s="1" t="s">
        <v>18260</v>
      </c>
      <c r="H3994" s="1" t="s">
        <v>8323</v>
      </c>
      <c r="I3994" s="1" t="str">
        <f ca="1">IFERROR(__xludf.DUMMYFUNCTION("GOOGLETRANSLATE(O3994,""en"",""pt"")"),"11")</f>
        <v>11</v>
      </c>
      <c r="J3994" s="1" t="str">
        <f ca="1">IFERROR(__xludf.DUMMYFUNCTION("GOOGLETRANSLATE(Q3994,""en"",""pt"")"),"Refrigerado")</f>
        <v>Refrigerado</v>
      </c>
      <c r="K3994" s="3">
        <v>44094</v>
      </c>
      <c r="L3994" s="3">
        <v>44105</v>
      </c>
      <c r="M3994" s="1">
        <v>18</v>
      </c>
      <c r="N3994" s="1" t="s">
        <v>12311</v>
      </c>
      <c r="O3994" s="1" t="s">
        <v>18261</v>
      </c>
      <c r="P3994" s="1">
        <v>432</v>
      </c>
      <c r="Q3994" s="1" t="s">
        <v>18262</v>
      </c>
      <c r="R3994">
        <f t="shared" ca="1" si="62"/>
        <v>0</v>
      </c>
      <c r="S3994">
        <f t="shared" ca="1" si="62"/>
        <v>1</v>
      </c>
    </row>
    <row r="3995" spans="1:19" ht="13.2">
      <c r="A3995" s="1" t="s">
        <v>14452</v>
      </c>
      <c r="B3995" s="1">
        <v>28</v>
      </c>
      <c r="C3995" s="1" t="str">
        <f ca="1">IFERROR(__xludf.DUMMYFUNCTION("GOOGLETRANSLATE(D3995,""en"",""pt"")"),"Pequeno")</f>
        <v>Pequeno</v>
      </c>
      <c r="D3995" s="3">
        <v>44720</v>
      </c>
      <c r="E3995" s="1">
        <v>10</v>
      </c>
      <c r="F3995" s="2" t="str">
        <f ca="1">IFERROR(__xludf.DUMMYFUNCTION("GOOGLETRANSLATE(I3995,""en"",""pt"")"),"ghee")</f>
        <v>ghee</v>
      </c>
      <c r="G3995" s="1" t="s">
        <v>18263</v>
      </c>
      <c r="H3995" s="1" t="s">
        <v>18264</v>
      </c>
      <c r="I3995" s="1" t="str">
        <f ca="1">IFERROR(__xludf.DUMMYFUNCTION("GOOGLETRANSLATE(O3995,""en"",""pt"")"),"74")</f>
        <v>74</v>
      </c>
      <c r="J3995" s="1" t="str">
        <f ca="1">IFERROR(__xludf.DUMMYFUNCTION("GOOGLETRANSLATE(Q3995,""en"",""pt"")"),"Ambiente")</f>
        <v>Ambiente</v>
      </c>
      <c r="K3995" s="3">
        <v>44675</v>
      </c>
      <c r="L3995" s="3">
        <v>44749</v>
      </c>
      <c r="M3995" s="1">
        <v>440</v>
      </c>
      <c r="N3995" s="1" t="s">
        <v>1601</v>
      </c>
      <c r="O3995" s="1" t="s">
        <v>18265</v>
      </c>
      <c r="P3995" s="1">
        <v>160</v>
      </c>
      <c r="Q3995" s="1" t="s">
        <v>3094</v>
      </c>
      <c r="R3995">
        <f t="shared" ca="1" si="62"/>
        <v>1</v>
      </c>
      <c r="S3995">
        <f t="shared" ca="1" si="62"/>
        <v>1</v>
      </c>
    </row>
    <row r="3996" spans="1:19" ht="13.2">
      <c r="A3996" s="1" t="s">
        <v>18266</v>
      </c>
      <c r="B3996" s="1">
        <v>53</v>
      </c>
      <c r="C3996" s="1" t="str">
        <f ca="1">IFERROR(__xludf.DUMMYFUNCTION("GOOGLETRANSLATE(D3996,""en"",""pt"")"),"Grande")</f>
        <v>Grande</v>
      </c>
      <c r="D3996" s="3">
        <v>43988</v>
      </c>
      <c r="E3996" s="1">
        <v>2</v>
      </c>
      <c r="F3996" s="2" t="str">
        <f ca="1">IFERROR(__xludf.DUMMYFUNCTION("GOOGLETRANSLATE(I3996,""en"",""pt"")"),"Manteiga")</f>
        <v>Manteiga</v>
      </c>
      <c r="G3996" s="1" t="s">
        <v>18267</v>
      </c>
      <c r="H3996" s="1" t="s">
        <v>5584</v>
      </c>
      <c r="I3996" s="1" t="str">
        <f ca="1">IFERROR(__xludf.DUMMYFUNCTION("GOOGLETRANSLATE(O3996,""en"",""pt"")"),"26")</f>
        <v>26</v>
      </c>
      <c r="J3996" s="1" t="str">
        <f ca="1">IFERROR(__xludf.DUMMYFUNCTION("GOOGLETRANSLATE(Q3996,""en"",""pt"")"),"Congeladas")</f>
        <v>Congeladas</v>
      </c>
      <c r="K3996" s="3">
        <v>43951</v>
      </c>
      <c r="L3996" s="3">
        <v>43977</v>
      </c>
      <c r="M3996" s="1">
        <v>90</v>
      </c>
      <c r="N3996" s="1" t="s">
        <v>7238</v>
      </c>
      <c r="O3996" s="5">
        <v>1623748</v>
      </c>
      <c r="P3996" s="1">
        <v>220</v>
      </c>
      <c r="Q3996" s="1" t="s">
        <v>18268</v>
      </c>
      <c r="R3996">
        <f t="shared" ca="1" si="62"/>
        <v>0</v>
      </c>
      <c r="S3996">
        <f t="shared" ca="1" si="62"/>
        <v>0</v>
      </c>
    </row>
    <row r="3997" spans="1:19" ht="13.2">
      <c r="A3997" s="1" t="s">
        <v>18269</v>
      </c>
      <c r="B3997" s="1">
        <v>90</v>
      </c>
      <c r="C3997" s="1" t="str">
        <f ca="1">IFERROR(__xludf.DUMMYFUNCTION("GOOGLETRANSLATE(D3997,""en"",""pt"")"),"Grande")</f>
        <v>Grande</v>
      </c>
      <c r="D3997" s="3">
        <v>44264</v>
      </c>
      <c r="E3997" s="1">
        <v>8</v>
      </c>
      <c r="F3997" s="2" t="str">
        <f ca="1">IFERROR(__xludf.DUMMYFUNCTION("GOOGLETRANSLATE(I3997,""en"",""pt"")"),"Soro de leite coalhado")</f>
        <v>Soro de leite coalhado</v>
      </c>
      <c r="G3997" s="1" t="s">
        <v>18270</v>
      </c>
      <c r="H3997" s="1" t="s">
        <v>4741</v>
      </c>
      <c r="I3997" s="1" t="str">
        <f ca="1">IFERROR(__xludf.DUMMYFUNCTION("GOOGLETRANSLATE(O3997,""en"",""pt"")"),"12")</f>
        <v>12</v>
      </c>
      <c r="J3997" s="1" t="str">
        <f ca="1">IFERROR(__xludf.DUMMYFUNCTION("GOOGLETRANSLATE(Q3997,""en"",""pt"")"),"Refrigerado")</f>
        <v>Refrigerado</v>
      </c>
      <c r="K3997" s="3">
        <v>44220</v>
      </c>
      <c r="L3997" s="3">
        <v>44232</v>
      </c>
      <c r="M3997" s="1">
        <v>82</v>
      </c>
      <c r="N3997" s="1" t="s">
        <v>11976</v>
      </c>
      <c r="O3997" s="1" t="s">
        <v>18271</v>
      </c>
      <c r="P3997" s="1">
        <v>421</v>
      </c>
      <c r="Q3997" s="1" t="s">
        <v>18272</v>
      </c>
      <c r="R3997">
        <f t="shared" ca="1" si="62"/>
        <v>1</v>
      </c>
      <c r="S3997">
        <f t="shared" ca="1" si="62"/>
        <v>0</v>
      </c>
    </row>
    <row r="3998" spans="1:19" ht="13.2">
      <c r="A3998" s="1" t="s">
        <v>18273</v>
      </c>
      <c r="B3998" s="1">
        <v>76</v>
      </c>
      <c r="C3998" s="1" t="str">
        <f ca="1">IFERROR(__xludf.DUMMYFUNCTION("GOOGLETRANSLATE(D3998,""en"",""pt"")"),"Pequeno")</f>
        <v>Pequeno</v>
      </c>
      <c r="D3998" s="3">
        <v>43722</v>
      </c>
      <c r="E3998" s="1">
        <v>1</v>
      </c>
      <c r="F3998" s="2" t="str">
        <f ca="1">IFERROR(__xludf.DUMMYFUNCTION("GOOGLETRANSLATE(I3998,""en"",""pt"")"),"Leite")</f>
        <v>Leite</v>
      </c>
      <c r="G3998" s="1" t="s">
        <v>18274</v>
      </c>
      <c r="H3998" s="1" t="s">
        <v>11105</v>
      </c>
      <c r="I3998" s="1" t="str">
        <f ca="1">IFERROR(__xludf.DUMMYFUNCTION("GOOGLETRANSLATE(O3998,""en"",""pt"")"),"2")</f>
        <v>2</v>
      </c>
      <c r="J3998" s="1" t="str">
        <f ca="1">IFERROR(__xludf.DUMMYFUNCTION("GOOGLETRANSLATE(Q3998,""en"",""pt"")"),"Pacote de polietileno")</f>
        <v>Pacote de polietileno</v>
      </c>
      <c r="K3998" s="3">
        <v>43701</v>
      </c>
      <c r="L3998" s="3">
        <v>43703</v>
      </c>
      <c r="M3998" s="1">
        <v>96</v>
      </c>
      <c r="N3998" s="1" t="s">
        <v>13579</v>
      </c>
      <c r="O3998" s="1" t="s">
        <v>18275</v>
      </c>
      <c r="P3998" s="1">
        <v>221</v>
      </c>
      <c r="Q3998" s="6">
        <v>45433</v>
      </c>
      <c r="R3998">
        <f t="shared" ca="1" si="62"/>
        <v>0</v>
      </c>
      <c r="S3998">
        <f t="shared" ca="1" si="62"/>
        <v>0</v>
      </c>
    </row>
    <row r="3999" spans="1:19" ht="13.2">
      <c r="A3999" s="1" t="s">
        <v>18276</v>
      </c>
      <c r="B3999" s="1">
        <v>54</v>
      </c>
      <c r="C3999" s="1" t="str">
        <f ca="1">IFERROR(__xludf.DUMMYFUNCTION("GOOGLETRANSLATE(D3999,""en"",""pt"")"),"Médio")</f>
        <v>Médio</v>
      </c>
      <c r="D3999" s="3">
        <v>44288</v>
      </c>
      <c r="E3999" s="1">
        <v>9</v>
      </c>
      <c r="F3999" s="2" t="str">
        <f ca="1">IFERROR(__xludf.DUMMYFUNCTION("GOOGLETRANSLATE(I3999,""en"",""pt"")"),"Painel")</f>
        <v>Painel</v>
      </c>
      <c r="G3999" s="1" t="s">
        <v>18277</v>
      </c>
      <c r="H3999" s="1" t="s">
        <v>4576</v>
      </c>
      <c r="I3999" s="1" t="str">
        <f ca="1">IFERROR(__xludf.DUMMYFUNCTION("GOOGLETRANSLATE(O3999,""en"",""pt"")"),"13")</f>
        <v>13</v>
      </c>
      <c r="J3999" s="1" t="str">
        <f ca="1">IFERROR(__xludf.DUMMYFUNCTION("GOOGLETRANSLATE(Q3999,""en"",""pt"")"),"Refrigerado")</f>
        <v>Refrigerado</v>
      </c>
      <c r="K3999" s="3">
        <v>44247</v>
      </c>
      <c r="L3999" s="3">
        <v>44260</v>
      </c>
      <c r="M3999" s="1">
        <v>493</v>
      </c>
      <c r="N3999" s="1" t="s">
        <v>3107</v>
      </c>
      <c r="O3999" s="1" t="s">
        <v>18278</v>
      </c>
      <c r="P3999" s="1">
        <v>330</v>
      </c>
      <c r="Q3999" s="1" t="s">
        <v>18279</v>
      </c>
      <c r="R3999">
        <f t="shared" ca="1" si="62"/>
        <v>1</v>
      </c>
      <c r="S3999">
        <f t="shared" ca="1" si="62"/>
        <v>0</v>
      </c>
    </row>
    <row r="4000" spans="1:19" ht="13.2">
      <c r="A4000" s="1" t="s">
        <v>18280</v>
      </c>
      <c r="B4000" s="1">
        <v>32</v>
      </c>
      <c r="C4000" s="1" t="str">
        <f ca="1">IFERROR(__xludf.DUMMYFUNCTION("GOOGLETRANSLATE(D4000,""en"",""pt"")"),"Grande")</f>
        <v>Grande</v>
      </c>
      <c r="D4000" s="3">
        <v>44690</v>
      </c>
      <c r="E4000" s="1">
        <v>1</v>
      </c>
      <c r="F4000" s="2" t="str">
        <f ca="1">IFERROR(__xludf.DUMMYFUNCTION("GOOGLETRANSLATE(I4000,""en"",""pt"")"),"Leite")</f>
        <v>Leite</v>
      </c>
      <c r="G4000" s="1" t="s">
        <v>18281</v>
      </c>
      <c r="H4000" s="1" t="s">
        <v>8006</v>
      </c>
      <c r="I4000" s="1" t="str">
        <f ca="1">IFERROR(__xludf.DUMMYFUNCTION("GOOGLETRANSLATE(O4000,""en"",""pt"")"),"29")</f>
        <v>29</v>
      </c>
      <c r="J4000" s="1" t="str">
        <f ca="1">IFERROR(__xludf.DUMMYFUNCTION("GOOGLETRANSLATE(Q4000,""en"",""pt"")"),"Pacote Tetra")</f>
        <v>Pacote Tetra</v>
      </c>
      <c r="K4000" s="3">
        <v>44641</v>
      </c>
      <c r="L4000" s="3">
        <v>44670</v>
      </c>
      <c r="M4000" s="1">
        <v>586</v>
      </c>
      <c r="N4000" s="6">
        <v>45307</v>
      </c>
      <c r="O4000" s="1" t="s">
        <v>18282</v>
      </c>
      <c r="P4000" s="1">
        <v>254</v>
      </c>
      <c r="Q4000" s="1" t="s">
        <v>18283</v>
      </c>
      <c r="R4000">
        <f t="shared" ca="1" si="62"/>
        <v>1</v>
      </c>
      <c r="S4000">
        <f t="shared" ca="1" si="62"/>
        <v>1</v>
      </c>
    </row>
    <row r="4001" spans="1:19" ht="13.2">
      <c r="A4001" s="1" t="s">
        <v>18284</v>
      </c>
      <c r="B4001" s="1">
        <v>16</v>
      </c>
      <c r="C4001" s="1" t="str">
        <f ca="1">IFERROR(__xludf.DUMMYFUNCTION("GOOGLETRANSLATE(D4001,""en"",""pt"")"),"Médio")</f>
        <v>Médio</v>
      </c>
      <c r="D4001" s="3">
        <v>44811</v>
      </c>
      <c r="E4001" s="1">
        <v>7</v>
      </c>
      <c r="F4001" s="2" t="str">
        <f ca="1">IFERROR(__xludf.DUMMYFUNCTION("GOOGLETRANSLATE(I4001,""en"",""pt"")"),"Lassi")</f>
        <v>Lassi</v>
      </c>
      <c r="G4001" s="1" t="s">
        <v>18285</v>
      </c>
      <c r="H4001" s="1" t="s">
        <v>16218</v>
      </c>
      <c r="I4001" s="1" t="str">
        <f ca="1">IFERROR(__xludf.DUMMYFUNCTION("GOOGLETRANSLATE(O4001,""en"",""pt"")"),"15")</f>
        <v>15</v>
      </c>
      <c r="J4001" s="1" t="str">
        <f ca="1">IFERROR(__xludf.DUMMYFUNCTION("GOOGLETRANSLATE(Q4001,""en"",""pt"")"),"Refrigerado")</f>
        <v>Refrigerado</v>
      </c>
      <c r="K4001" s="3">
        <v>44806</v>
      </c>
      <c r="L4001" s="3">
        <v>44821</v>
      </c>
      <c r="M4001" s="1">
        <v>88</v>
      </c>
      <c r="N4001" s="1" t="s">
        <v>12337</v>
      </c>
      <c r="O4001" s="1" t="s">
        <v>18286</v>
      </c>
      <c r="P4001" s="1">
        <v>502</v>
      </c>
      <c r="Q4001" s="1" t="s">
        <v>18287</v>
      </c>
      <c r="R4001">
        <f t="shared" ca="1" si="62"/>
        <v>1</v>
      </c>
      <c r="S4001">
        <f t="shared" ca="1" si="62"/>
        <v>0</v>
      </c>
    </row>
    <row r="4002" spans="1:19" ht="13.2">
      <c r="A4002" s="1" t="s">
        <v>18288</v>
      </c>
      <c r="B4002" s="1">
        <v>100</v>
      </c>
      <c r="C4002" s="1" t="str">
        <f ca="1">IFERROR(__xludf.DUMMYFUNCTION("GOOGLETRANSLATE(D4002,""en"",""pt"")"),"Grande")</f>
        <v>Grande</v>
      </c>
      <c r="D4002" s="3">
        <v>44364</v>
      </c>
      <c r="E4002" s="1">
        <v>1</v>
      </c>
      <c r="F4002" s="2" t="str">
        <f ca="1">IFERROR(__xludf.DUMMYFUNCTION("GOOGLETRANSLATE(I4002,""en"",""pt"")"),"Leite")</f>
        <v>Leite</v>
      </c>
      <c r="G4002" s="1" t="s">
        <v>18289</v>
      </c>
      <c r="H4002" s="1" t="s">
        <v>4155</v>
      </c>
      <c r="I4002" s="1" t="str">
        <f ca="1">IFERROR(__xludf.DUMMYFUNCTION("GOOGLETRANSLATE(O4002,""en"",""pt"")"),"30")</f>
        <v>30</v>
      </c>
      <c r="J4002" s="1" t="str">
        <f ca="1">IFERROR(__xludf.DUMMYFUNCTION("GOOGLETRANSLATE(Q4002,""en"",""pt"")"),"Pacote Tetra")</f>
        <v>Pacote Tetra</v>
      </c>
      <c r="K4002" s="3">
        <v>44307</v>
      </c>
      <c r="L4002" s="3">
        <v>44337</v>
      </c>
      <c r="M4002" s="1">
        <v>311</v>
      </c>
      <c r="N4002" s="1" t="s">
        <v>8870</v>
      </c>
      <c r="O4002" s="1" t="s">
        <v>18290</v>
      </c>
      <c r="P4002" s="1">
        <v>45</v>
      </c>
      <c r="Q4002" s="1" t="s">
        <v>18291</v>
      </c>
      <c r="R4002">
        <f t="shared" ca="1" si="62"/>
        <v>1</v>
      </c>
      <c r="S4002">
        <f t="shared" ca="1" si="62"/>
        <v>0</v>
      </c>
    </row>
    <row r="4003" spans="1:19" ht="13.2">
      <c r="A4003" s="1" t="s">
        <v>18292</v>
      </c>
      <c r="B4003" s="1">
        <v>55</v>
      </c>
      <c r="C4003" s="1" t="str">
        <f ca="1">IFERROR(__xludf.DUMMYFUNCTION("GOOGLETRANSLATE(D4003,""en"",""pt"")"),"Pequeno")</f>
        <v>Pequeno</v>
      </c>
      <c r="D4003" s="3">
        <v>44237</v>
      </c>
      <c r="E4003" s="1">
        <v>3</v>
      </c>
      <c r="F4003" s="2" t="str">
        <f ca="1">IFERROR(__xludf.DUMMYFUNCTION("GOOGLETRANSLATE(I4003,""en"",""pt"")"),"Queijo")</f>
        <v>Queijo</v>
      </c>
      <c r="G4003" s="1" t="s">
        <v>18293</v>
      </c>
      <c r="H4003" s="1" t="s">
        <v>8275</v>
      </c>
      <c r="I4003" s="1" t="str">
        <f ca="1">IFERROR(__xludf.DUMMYFUNCTION("GOOGLETRANSLATE(O4003,""en"",""pt"")"),"41")</f>
        <v>41</v>
      </c>
      <c r="J4003" s="1" t="str">
        <f ca="1">IFERROR(__xludf.DUMMYFUNCTION("GOOGLETRANSLATE(Q4003,""en"",""pt"")"),"Refrigerado")</f>
        <v>Refrigerado</v>
      </c>
      <c r="K4003" s="3">
        <v>44190</v>
      </c>
      <c r="L4003" s="3">
        <v>44231</v>
      </c>
      <c r="M4003" s="1">
        <v>18</v>
      </c>
      <c r="N4003" s="1" t="s">
        <v>18294</v>
      </c>
      <c r="O4003" s="1" t="s">
        <v>18295</v>
      </c>
      <c r="P4003" s="1">
        <v>858</v>
      </c>
      <c r="Q4003" s="6">
        <v>45317</v>
      </c>
      <c r="R4003">
        <f t="shared" ca="1" si="62"/>
        <v>1</v>
      </c>
      <c r="S4003">
        <f t="shared" ca="1" si="62"/>
        <v>0</v>
      </c>
    </row>
    <row r="4004" spans="1:19" ht="13.2">
      <c r="A4004" s="1" t="s">
        <v>3237</v>
      </c>
      <c r="B4004" s="1">
        <v>16</v>
      </c>
      <c r="C4004" s="1" t="str">
        <f ca="1">IFERROR(__xludf.DUMMYFUNCTION("GOOGLETRANSLATE(D4004,""en"",""pt"")"),"Grande")</f>
        <v>Grande</v>
      </c>
      <c r="D4004" s="3">
        <v>43634</v>
      </c>
      <c r="E4004" s="1">
        <v>2</v>
      </c>
      <c r="F4004" s="2" t="str">
        <f ca="1">IFERROR(__xludf.DUMMYFUNCTION("GOOGLETRANSLATE(I4004,""en"",""pt"")"),"Manteiga")</f>
        <v>Manteiga</v>
      </c>
      <c r="G4004" s="1" t="s">
        <v>18296</v>
      </c>
      <c r="H4004" s="1" t="s">
        <v>7449</v>
      </c>
      <c r="I4004" s="1" t="str">
        <f ca="1">IFERROR(__xludf.DUMMYFUNCTION("GOOGLETRANSLATE(O4004,""en"",""pt"")"),"37")</f>
        <v>37</v>
      </c>
      <c r="J4004" s="1" t="str">
        <f ca="1">IFERROR(__xludf.DUMMYFUNCTION("GOOGLETRANSLATE(Q4004,""en"",""pt"")"),"Congeladas")</f>
        <v>Congeladas</v>
      </c>
      <c r="K4004" s="3">
        <v>43605</v>
      </c>
      <c r="L4004" s="3">
        <v>43642</v>
      </c>
      <c r="M4004" s="1">
        <v>350</v>
      </c>
      <c r="N4004" s="1" t="s">
        <v>450</v>
      </c>
      <c r="O4004" s="1" t="s">
        <v>18297</v>
      </c>
      <c r="P4004" s="1">
        <v>102</v>
      </c>
      <c r="Q4004" s="1" t="s">
        <v>1082</v>
      </c>
      <c r="R4004">
        <f t="shared" ca="1" si="62"/>
        <v>1</v>
      </c>
      <c r="S4004">
        <f t="shared" ca="1" si="62"/>
        <v>1</v>
      </c>
    </row>
    <row r="4005" spans="1:19" ht="13.2">
      <c r="A4005" s="1" t="s">
        <v>18298</v>
      </c>
      <c r="B4005" s="1">
        <v>13</v>
      </c>
      <c r="C4005" s="1" t="str">
        <f ca="1">IFERROR(__xludf.DUMMYFUNCTION("GOOGLETRANSLATE(D4005,""en"",""pt"")"),"Médio")</f>
        <v>Médio</v>
      </c>
      <c r="D4005" s="3">
        <v>44544</v>
      </c>
      <c r="E4005" s="1">
        <v>2</v>
      </c>
      <c r="F4005" s="2" t="str">
        <f ca="1">IFERROR(__xludf.DUMMYFUNCTION("GOOGLETRANSLATE(I4005,""en"",""pt"")"),"Manteiga")</f>
        <v>Manteiga</v>
      </c>
      <c r="G4005" s="1" t="s">
        <v>18299</v>
      </c>
      <c r="H4005" s="1" t="s">
        <v>18300</v>
      </c>
      <c r="I4005" s="1" t="str">
        <f ca="1">IFERROR(__xludf.DUMMYFUNCTION("GOOGLETRANSLATE(O4005,""en"",""pt"")"),"30")</f>
        <v>30</v>
      </c>
      <c r="J4005" s="1" t="str">
        <f ca="1">IFERROR(__xludf.DUMMYFUNCTION("GOOGLETRANSLATE(Q4005,""en"",""pt"")"),"Refrigerado")</f>
        <v>Refrigerado</v>
      </c>
      <c r="K4005" s="3">
        <v>44541</v>
      </c>
      <c r="L4005" s="3">
        <v>44571</v>
      </c>
      <c r="M4005" s="1">
        <v>166</v>
      </c>
      <c r="N4005" s="1" t="s">
        <v>17248</v>
      </c>
      <c r="O4005" s="1" t="s">
        <v>18301</v>
      </c>
      <c r="P4005" s="1">
        <v>203</v>
      </c>
      <c r="Q4005" s="1" t="s">
        <v>9221</v>
      </c>
      <c r="R4005">
        <f t="shared" ca="1" si="62"/>
        <v>0</v>
      </c>
      <c r="S4005">
        <f t="shared" ca="1" si="62"/>
        <v>0</v>
      </c>
    </row>
    <row r="4006" spans="1:19" ht="13.2">
      <c r="A4006" s="1" t="s">
        <v>18302</v>
      </c>
      <c r="B4006" s="1">
        <v>33</v>
      </c>
      <c r="C4006" s="1" t="str">
        <f ca="1">IFERROR(__xludf.DUMMYFUNCTION("GOOGLETRANSLATE(D4006,""en"",""pt"")"),"Grande")</f>
        <v>Grande</v>
      </c>
      <c r="D4006" s="3">
        <v>44577</v>
      </c>
      <c r="E4006" s="1">
        <v>1</v>
      </c>
      <c r="F4006" s="2" t="str">
        <f ca="1">IFERROR(__xludf.DUMMYFUNCTION("GOOGLETRANSLATE(I4006,""en"",""pt"")"),"Leite")</f>
        <v>Leite</v>
      </c>
      <c r="G4006" s="1" t="s">
        <v>18303</v>
      </c>
      <c r="H4006" s="1" t="s">
        <v>18304</v>
      </c>
      <c r="I4006" s="1" t="str">
        <f ca="1">IFERROR(__xludf.DUMMYFUNCTION("GOOGLETRANSLATE(O4006,""en"",""pt"")"),"23")</f>
        <v>23</v>
      </c>
      <c r="J4006" s="1" t="str">
        <f ca="1">IFERROR(__xludf.DUMMYFUNCTION("GOOGLETRANSLATE(Q4006,""en"",""pt"")"),"Pacote Tetra")</f>
        <v>Pacote Tetra</v>
      </c>
      <c r="K4006" s="3">
        <v>44558</v>
      </c>
      <c r="L4006" s="3">
        <v>44581</v>
      </c>
      <c r="M4006" s="1">
        <v>176</v>
      </c>
      <c r="N4006" s="1" t="s">
        <v>6528</v>
      </c>
      <c r="O4006" s="1" t="s">
        <v>18305</v>
      </c>
      <c r="P4006" s="1">
        <v>28</v>
      </c>
      <c r="Q4006" s="1" t="s">
        <v>18306</v>
      </c>
      <c r="R4006">
        <f t="shared" ca="1" si="62"/>
        <v>1</v>
      </c>
      <c r="S4006">
        <f t="shared" ca="1" si="62"/>
        <v>1</v>
      </c>
    </row>
    <row r="4007" spans="1:19" ht="13.2">
      <c r="A4007" s="1" t="s">
        <v>18307</v>
      </c>
      <c r="B4007" s="1">
        <v>96</v>
      </c>
      <c r="C4007" s="1" t="str">
        <f ca="1">IFERROR(__xludf.DUMMYFUNCTION("GOOGLETRANSLATE(D4007,""en"",""pt"")"),"Pequeno")</f>
        <v>Pequeno</v>
      </c>
      <c r="D4007" s="3">
        <v>43740</v>
      </c>
      <c r="E4007" s="1">
        <v>4</v>
      </c>
      <c r="F4007" s="2" t="str">
        <f ca="1">IFERROR(__xludf.DUMMYFUNCTION("GOOGLETRANSLATE(I4007,""en"",""pt"")"),"Iogurte")</f>
        <v>Iogurte</v>
      </c>
      <c r="G4007" s="1" t="s">
        <v>18308</v>
      </c>
      <c r="H4007" s="1" t="s">
        <v>13542</v>
      </c>
      <c r="I4007" s="1" t="str">
        <f ca="1">IFERROR(__xludf.DUMMYFUNCTION("GOOGLETRANSLATE(O4007,""en"",""pt"")"),"23")</f>
        <v>23</v>
      </c>
      <c r="J4007" s="1" t="str">
        <f ca="1">IFERROR(__xludf.DUMMYFUNCTION("GOOGLETRANSLATE(Q4007,""en"",""pt"")"),"Refrigerado")</f>
        <v>Refrigerado</v>
      </c>
      <c r="K4007" s="3">
        <v>43684</v>
      </c>
      <c r="L4007" s="3">
        <v>43707</v>
      </c>
      <c r="M4007" s="1">
        <v>6</v>
      </c>
      <c r="N4007" s="1" t="s">
        <v>2073</v>
      </c>
      <c r="O4007" s="1" t="s">
        <v>18309</v>
      </c>
      <c r="P4007" s="1">
        <v>56</v>
      </c>
      <c r="Q4007" s="1" t="s">
        <v>18310</v>
      </c>
      <c r="R4007">
        <f t="shared" ca="1" si="62"/>
        <v>1</v>
      </c>
      <c r="S4007">
        <f t="shared" ca="1" si="62"/>
        <v>1</v>
      </c>
    </row>
    <row r="4008" spans="1:19" ht="13.2">
      <c r="A4008" s="1" t="s">
        <v>18311</v>
      </c>
      <c r="B4008" s="1">
        <v>11</v>
      </c>
      <c r="C4008" s="1" t="str">
        <f ca="1">IFERROR(__xludf.DUMMYFUNCTION("GOOGLETRANSLATE(D4008,""en"",""pt"")"),"Pequeno")</f>
        <v>Pequeno</v>
      </c>
      <c r="D4008" s="3">
        <v>44137</v>
      </c>
      <c r="E4008" s="1">
        <v>1</v>
      </c>
      <c r="F4008" s="2" t="str">
        <f ca="1">IFERROR(__xludf.DUMMYFUNCTION("GOOGLETRANSLATE(I4008,""en"",""pt"")"),"Leite")</f>
        <v>Leite</v>
      </c>
      <c r="G4008" s="1" t="s">
        <v>18312</v>
      </c>
      <c r="H4008" s="1" t="s">
        <v>12929</v>
      </c>
      <c r="I4008" s="1" t="str">
        <f ca="1">IFERROR(__xludf.DUMMYFUNCTION("GOOGLETRANSLATE(O4008,""en"",""pt"")"),"29")</f>
        <v>29</v>
      </c>
      <c r="J4008" s="1" t="str">
        <f ca="1">IFERROR(__xludf.DUMMYFUNCTION("GOOGLETRANSLATE(Q4008,""en"",""pt"")"),"Pacote Tetra")</f>
        <v>Pacote Tetra</v>
      </c>
      <c r="K4008" s="3">
        <v>44081</v>
      </c>
      <c r="L4008" s="3">
        <v>44110</v>
      </c>
      <c r="M4008" s="1">
        <v>178</v>
      </c>
      <c r="N4008" s="1" t="s">
        <v>15695</v>
      </c>
      <c r="O4008" s="1" t="s">
        <v>18313</v>
      </c>
      <c r="P4008" s="1">
        <v>102</v>
      </c>
      <c r="Q4008" s="1" t="s">
        <v>3446</v>
      </c>
      <c r="R4008">
        <f t="shared" ca="1" si="62"/>
        <v>0</v>
      </c>
      <c r="S4008">
        <f t="shared" ca="1" si="62"/>
        <v>0</v>
      </c>
    </row>
    <row r="4009" spans="1:19" ht="13.2">
      <c r="A4009" s="1" t="s">
        <v>3978</v>
      </c>
      <c r="B4009" s="1">
        <v>37</v>
      </c>
      <c r="C4009" s="1" t="str">
        <f ca="1">IFERROR(__xludf.DUMMYFUNCTION("GOOGLETRANSLATE(D4009,""en"",""pt"")"),"Pequeno")</f>
        <v>Pequeno</v>
      </c>
      <c r="D4009" s="3">
        <v>44243</v>
      </c>
      <c r="E4009" s="1">
        <v>7</v>
      </c>
      <c r="F4009" s="2" t="str">
        <f ca="1">IFERROR(__xludf.DUMMYFUNCTION("GOOGLETRANSLATE(I4009,""en"",""pt"")"),"Lassi")</f>
        <v>Lassi</v>
      </c>
      <c r="G4009" s="1" t="s">
        <v>18314</v>
      </c>
      <c r="H4009" s="1" t="s">
        <v>18315</v>
      </c>
      <c r="I4009" s="1" t="str">
        <f ca="1">IFERROR(__xludf.DUMMYFUNCTION("GOOGLETRANSLATE(O4009,""en"",""pt"")"),"12")</f>
        <v>12</v>
      </c>
      <c r="J4009" s="1" t="str">
        <f ca="1">IFERROR(__xludf.DUMMYFUNCTION("GOOGLETRANSLATE(Q4009,""en"",""pt"")"),"Refrigerado")</f>
        <v>Refrigerado</v>
      </c>
      <c r="K4009" s="3">
        <v>44221</v>
      </c>
      <c r="L4009" s="3">
        <v>44233</v>
      </c>
      <c r="M4009" s="1">
        <v>156</v>
      </c>
      <c r="N4009" s="1" t="s">
        <v>2658</v>
      </c>
      <c r="O4009" s="1" t="s">
        <v>18316</v>
      </c>
      <c r="P4009" s="1">
        <v>17</v>
      </c>
      <c r="Q4009" s="1" t="s">
        <v>18317</v>
      </c>
      <c r="R4009">
        <f t="shared" ca="1" si="62"/>
        <v>1</v>
      </c>
      <c r="S4009">
        <f t="shared" ca="1" si="62"/>
        <v>1</v>
      </c>
    </row>
    <row r="4010" spans="1:19" ht="13.2">
      <c r="A4010" s="1" t="s">
        <v>18318</v>
      </c>
      <c r="B4010" s="1">
        <v>97</v>
      </c>
      <c r="C4010" s="1" t="str">
        <f ca="1">IFERROR(__xludf.DUMMYFUNCTION("GOOGLETRANSLATE(D4010,""en"",""pt"")"),"Grande")</f>
        <v>Grande</v>
      </c>
      <c r="D4010" s="3">
        <v>44004</v>
      </c>
      <c r="E4010" s="1">
        <v>2</v>
      </c>
      <c r="F4010" s="2" t="str">
        <f ca="1">IFERROR(__xludf.DUMMYFUNCTION("GOOGLETRANSLATE(I4010,""en"",""pt"")"),"Manteiga")</f>
        <v>Manteiga</v>
      </c>
      <c r="G4010" s="1" t="s">
        <v>18319</v>
      </c>
      <c r="H4010" s="1" t="s">
        <v>16815</v>
      </c>
      <c r="I4010" s="1" t="str">
        <f ca="1">IFERROR(__xludf.DUMMYFUNCTION("GOOGLETRANSLATE(O4010,""en"",""pt"")"),"34")</f>
        <v>34</v>
      </c>
      <c r="J4010" s="1" t="str">
        <f ca="1">IFERROR(__xludf.DUMMYFUNCTION("GOOGLETRANSLATE(Q4010,""en"",""pt"")"),"Congeladas")</f>
        <v>Congeladas</v>
      </c>
      <c r="K4010" s="3">
        <v>43963</v>
      </c>
      <c r="L4010" s="3">
        <v>43997</v>
      </c>
      <c r="M4010" s="1">
        <v>343</v>
      </c>
      <c r="N4010" s="1" t="s">
        <v>13271</v>
      </c>
      <c r="O4010" s="1" t="s">
        <v>18320</v>
      </c>
      <c r="P4010" s="1">
        <v>244</v>
      </c>
      <c r="Q4010" s="1" t="s">
        <v>15474</v>
      </c>
      <c r="R4010">
        <f t="shared" ca="1" si="62"/>
        <v>1</v>
      </c>
      <c r="S4010">
        <f t="shared" ca="1" si="62"/>
        <v>1</v>
      </c>
    </row>
    <row r="4011" spans="1:19" ht="13.2">
      <c r="A4011" s="1" t="s">
        <v>18321</v>
      </c>
      <c r="B4011" s="1">
        <v>54</v>
      </c>
      <c r="C4011" s="1" t="str">
        <f ca="1">IFERROR(__xludf.DUMMYFUNCTION("GOOGLETRANSLATE(D4011,""en"",""pt"")"),"Médio")</f>
        <v>Médio</v>
      </c>
      <c r="D4011" s="3">
        <v>44388</v>
      </c>
      <c r="E4011" s="1">
        <v>5</v>
      </c>
      <c r="F4011" s="2" t="str">
        <f ca="1">IFERROR(__xludf.DUMMYFUNCTION("GOOGLETRANSLATE(I4011,""en"",""pt"")"),"Sorvete")</f>
        <v>Sorvete</v>
      </c>
      <c r="G4011" s="1" t="s">
        <v>18322</v>
      </c>
      <c r="H4011" s="1" t="s">
        <v>12667</v>
      </c>
      <c r="I4011" s="1" t="str">
        <f ca="1">IFERROR(__xludf.DUMMYFUNCTION("GOOGLETRANSLATE(O4011,""en"",""pt"")"),"28")</f>
        <v>28</v>
      </c>
      <c r="J4011" s="1" t="str">
        <f ca="1">IFERROR(__xludf.DUMMYFUNCTION("GOOGLETRANSLATE(Q4011,""en"",""pt"")"),"Congeladas")</f>
        <v>Congeladas</v>
      </c>
      <c r="K4011" s="3">
        <v>44371</v>
      </c>
      <c r="L4011" s="3">
        <v>44399</v>
      </c>
      <c r="M4011" s="1">
        <v>258</v>
      </c>
      <c r="N4011" s="1" t="s">
        <v>3957</v>
      </c>
      <c r="O4011" s="7">
        <v>2186860</v>
      </c>
      <c r="P4011" s="1">
        <v>231</v>
      </c>
      <c r="Q4011" s="1" t="s">
        <v>5933</v>
      </c>
      <c r="R4011">
        <f t="shared" ca="1" si="62"/>
        <v>1</v>
      </c>
      <c r="S4011">
        <f t="shared" ca="1" si="62"/>
        <v>1</v>
      </c>
    </row>
    <row r="4012" spans="1:19" ht="13.2">
      <c r="A4012" s="1" t="s">
        <v>18323</v>
      </c>
      <c r="B4012" s="1">
        <v>23</v>
      </c>
      <c r="C4012" s="1" t="str">
        <f ca="1">IFERROR(__xludf.DUMMYFUNCTION("GOOGLETRANSLATE(D4012,""en"",""pt"")"),"Pequeno")</f>
        <v>Pequeno</v>
      </c>
      <c r="D4012" s="3">
        <v>44257</v>
      </c>
      <c r="E4012" s="1">
        <v>7</v>
      </c>
      <c r="F4012" s="2" t="str">
        <f ca="1">IFERROR(__xludf.DUMMYFUNCTION("GOOGLETRANSLATE(I4012,""en"",""pt"")"),"Lassi")</f>
        <v>Lassi</v>
      </c>
      <c r="G4012" s="1" t="s">
        <v>18324</v>
      </c>
      <c r="H4012" s="1" t="s">
        <v>10462</v>
      </c>
      <c r="I4012" s="1" t="str">
        <f ca="1">IFERROR(__xludf.DUMMYFUNCTION("GOOGLETRANSLATE(O4012,""en"",""pt"")"),"13")</f>
        <v>13</v>
      </c>
      <c r="J4012" s="1" t="str">
        <f ca="1">IFERROR(__xludf.DUMMYFUNCTION("GOOGLETRANSLATE(Q4012,""en"",""pt"")"),"Refrigerado")</f>
        <v>Refrigerado</v>
      </c>
      <c r="K4012" s="3">
        <v>44235</v>
      </c>
      <c r="L4012" s="3">
        <v>44248</v>
      </c>
      <c r="M4012" s="1">
        <v>297</v>
      </c>
      <c r="N4012" s="1" t="s">
        <v>8558</v>
      </c>
      <c r="O4012" s="1" t="s">
        <v>18325</v>
      </c>
      <c r="P4012" s="1">
        <v>618</v>
      </c>
      <c r="Q4012" s="1" t="s">
        <v>18326</v>
      </c>
      <c r="R4012">
        <f t="shared" ca="1" si="62"/>
        <v>0</v>
      </c>
      <c r="S4012">
        <f t="shared" ca="1" si="62"/>
        <v>0</v>
      </c>
    </row>
    <row r="4013" spans="1:19" ht="13.2">
      <c r="A4013" s="1" t="s">
        <v>18327</v>
      </c>
      <c r="B4013" s="1">
        <v>42</v>
      </c>
      <c r="C4013" s="1" t="str">
        <f ca="1">IFERROR(__xludf.DUMMYFUNCTION("GOOGLETRANSLATE(D4013,""en"",""pt"")"),"Grande")</f>
        <v>Grande</v>
      </c>
      <c r="D4013" s="3">
        <v>44511</v>
      </c>
      <c r="E4013" s="1">
        <v>9</v>
      </c>
      <c r="F4013" s="2" t="str">
        <f ca="1">IFERROR(__xludf.DUMMYFUNCTION("GOOGLETRANSLATE(I4013,""en"",""pt"")"),"Painel")</f>
        <v>Painel</v>
      </c>
      <c r="G4013" s="1" t="s">
        <v>18328</v>
      </c>
      <c r="H4013" s="1" t="s">
        <v>3356</v>
      </c>
      <c r="I4013" s="1" t="str">
        <f ca="1">IFERROR(__xludf.DUMMYFUNCTION("GOOGLETRANSLATE(O4013,""en"",""pt"")"),"10")</f>
        <v>10</v>
      </c>
      <c r="J4013" s="1" t="str">
        <f ca="1">IFERROR(__xludf.DUMMYFUNCTION("GOOGLETRANSLATE(Q4013,""en"",""pt"")"),"Refrigerado")</f>
        <v>Refrigerado</v>
      </c>
      <c r="K4013" s="3">
        <v>44459</v>
      </c>
      <c r="L4013" s="3">
        <v>44469</v>
      </c>
      <c r="M4013" s="1">
        <v>179</v>
      </c>
      <c r="N4013" s="1" t="s">
        <v>11284</v>
      </c>
      <c r="O4013" s="1" t="s">
        <v>18329</v>
      </c>
      <c r="P4013" s="1">
        <v>310</v>
      </c>
      <c r="Q4013" s="6">
        <v>45469</v>
      </c>
      <c r="R4013">
        <f t="shared" ca="1" si="62"/>
        <v>0</v>
      </c>
      <c r="S4013">
        <f t="shared" ca="1" si="62"/>
        <v>0</v>
      </c>
    </row>
    <row r="4014" spans="1:19" ht="13.2">
      <c r="A4014" s="1" t="s">
        <v>18330</v>
      </c>
      <c r="B4014" s="1">
        <v>27</v>
      </c>
      <c r="C4014" s="1" t="str">
        <f ca="1">IFERROR(__xludf.DUMMYFUNCTION("GOOGLETRANSLATE(D4014,""en"",""pt"")"),"Grande")</f>
        <v>Grande</v>
      </c>
      <c r="D4014" s="3">
        <v>43683</v>
      </c>
      <c r="E4014" s="1">
        <v>6</v>
      </c>
      <c r="F4014" s="2" t="str">
        <f ca="1">IFERROR(__xludf.DUMMYFUNCTION("GOOGLETRANSLATE(I4014,""en"",""pt"")"),"Coalhada")</f>
        <v>Coalhada</v>
      </c>
      <c r="G4014" s="1" t="s">
        <v>18331</v>
      </c>
      <c r="H4014" s="1" t="s">
        <v>13809</v>
      </c>
      <c r="I4014" s="1" t="str">
        <f ca="1">IFERROR(__xludf.DUMMYFUNCTION("GOOGLETRANSLATE(O4014,""en"",""pt"")"),"7")</f>
        <v>7</v>
      </c>
      <c r="J4014" s="1" t="str">
        <f ca="1">IFERROR(__xludf.DUMMYFUNCTION("GOOGLETRANSLATE(Q4014,""en"",""pt"")"),"Refrigerado")</f>
        <v>Refrigerado</v>
      </c>
      <c r="K4014" s="3">
        <v>43636</v>
      </c>
      <c r="L4014" s="3">
        <v>43643</v>
      </c>
      <c r="M4014" s="1">
        <v>835</v>
      </c>
      <c r="N4014" s="1" t="s">
        <v>6880</v>
      </c>
      <c r="O4014" s="1" t="s">
        <v>18332</v>
      </c>
      <c r="P4014" s="1">
        <v>23</v>
      </c>
      <c r="Q4014" s="1" t="s">
        <v>18333</v>
      </c>
      <c r="R4014">
        <f t="shared" ca="1" si="62"/>
        <v>0</v>
      </c>
      <c r="S4014">
        <f t="shared" ca="1" si="62"/>
        <v>0</v>
      </c>
    </row>
    <row r="4015" spans="1:19" ht="13.2">
      <c r="A4015" s="1" t="s">
        <v>8960</v>
      </c>
      <c r="B4015" s="1">
        <v>15</v>
      </c>
      <c r="C4015" s="1" t="str">
        <f ca="1">IFERROR(__xludf.DUMMYFUNCTION("GOOGLETRANSLATE(D4015,""en"",""pt"")"),"Pequeno")</f>
        <v>Pequeno</v>
      </c>
      <c r="D4015" s="3">
        <v>44213</v>
      </c>
      <c r="E4015" s="1">
        <v>7</v>
      </c>
      <c r="F4015" s="2" t="str">
        <f ca="1">IFERROR(__xludf.DUMMYFUNCTION("GOOGLETRANSLATE(I4015,""en"",""pt"")"),"Lassi")</f>
        <v>Lassi</v>
      </c>
      <c r="G4015" s="1" t="s">
        <v>18334</v>
      </c>
      <c r="H4015" s="1" t="s">
        <v>5052</v>
      </c>
      <c r="I4015" s="1" t="str">
        <f ca="1">IFERROR(__xludf.DUMMYFUNCTION("GOOGLETRANSLATE(O4015,""en"",""pt"")"),"15")</f>
        <v>15</v>
      </c>
      <c r="J4015" s="1" t="str">
        <f ca="1">IFERROR(__xludf.DUMMYFUNCTION("GOOGLETRANSLATE(Q4015,""en"",""pt"")"),"Refrigerado")</f>
        <v>Refrigerado</v>
      </c>
      <c r="K4015" s="3">
        <v>44196</v>
      </c>
      <c r="L4015" s="3">
        <v>44211</v>
      </c>
      <c r="M4015" s="1">
        <v>88</v>
      </c>
      <c r="N4015" s="1" t="s">
        <v>18335</v>
      </c>
      <c r="O4015" s="1" t="s">
        <v>18336</v>
      </c>
      <c r="P4015" s="1">
        <v>385</v>
      </c>
      <c r="Q4015" s="1" t="s">
        <v>18337</v>
      </c>
      <c r="R4015">
        <f t="shared" ca="1" si="62"/>
        <v>0</v>
      </c>
      <c r="S4015">
        <f t="shared" ca="1" si="62"/>
        <v>1</v>
      </c>
    </row>
    <row r="4016" spans="1:19" ht="13.2">
      <c r="A4016" s="1" t="s">
        <v>18338</v>
      </c>
      <c r="B4016" s="1">
        <v>72</v>
      </c>
      <c r="C4016" s="1" t="str">
        <f ca="1">IFERROR(__xludf.DUMMYFUNCTION("GOOGLETRANSLATE(D4016,""en"",""pt"")"),"Pequeno")</f>
        <v>Pequeno</v>
      </c>
      <c r="D4016" s="3">
        <v>44091</v>
      </c>
      <c r="E4016" s="1">
        <v>7</v>
      </c>
      <c r="F4016" s="2" t="str">
        <f ca="1">IFERROR(__xludf.DUMMYFUNCTION("GOOGLETRANSLATE(I4016,""en"",""pt"")"),"Lassi")</f>
        <v>Lassi</v>
      </c>
      <c r="G4016" s="1" t="s">
        <v>18339</v>
      </c>
      <c r="H4016" s="1" t="s">
        <v>18340</v>
      </c>
      <c r="I4016" s="1" t="str">
        <f ca="1">IFERROR(__xludf.DUMMYFUNCTION("GOOGLETRANSLATE(O4016,""en"",""pt"")"),"16")</f>
        <v>16</v>
      </c>
      <c r="J4016" s="1" t="str">
        <f ca="1">IFERROR(__xludf.DUMMYFUNCTION("GOOGLETRANSLATE(Q4016,""en"",""pt"")"),"Refrigerado")</f>
        <v>Refrigerado</v>
      </c>
      <c r="K4016" s="3">
        <v>44078</v>
      </c>
      <c r="L4016" s="3">
        <v>44094</v>
      </c>
      <c r="M4016" s="1">
        <v>183</v>
      </c>
      <c r="N4016" s="1" t="s">
        <v>10538</v>
      </c>
      <c r="O4016" s="1" t="s">
        <v>18341</v>
      </c>
      <c r="P4016" s="1">
        <v>187</v>
      </c>
      <c r="Q4016" s="1" t="s">
        <v>18342</v>
      </c>
      <c r="R4016">
        <f t="shared" ca="1" si="62"/>
        <v>0</v>
      </c>
      <c r="S4016">
        <f t="shared" ca="1" si="62"/>
        <v>0</v>
      </c>
    </row>
    <row r="4017" spans="1:19" ht="13.2">
      <c r="A4017" s="1" t="s">
        <v>18343</v>
      </c>
      <c r="B4017" s="1">
        <v>50</v>
      </c>
      <c r="C4017" s="1" t="str">
        <f ca="1">IFERROR(__xludf.DUMMYFUNCTION("GOOGLETRANSLATE(D4017,""en"",""pt"")"),"Pequeno")</f>
        <v>Pequeno</v>
      </c>
      <c r="D4017" s="3">
        <v>44034</v>
      </c>
      <c r="E4017" s="1">
        <v>4</v>
      </c>
      <c r="F4017" s="2" t="str">
        <f ca="1">IFERROR(__xludf.DUMMYFUNCTION("GOOGLETRANSLATE(I4017,""en"",""pt"")"),"Iogurte")</f>
        <v>Iogurte</v>
      </c>
      <c r="G4017" s="1" t="s">
        <v>18344</v>
      </c>
      <c r="H4017" s="1" t="s">
        <v>6000</v>
      </c>
      <c r="I4017" s="1" t="str">
        <f ca="1">IFERROR(__xludf.DUMMYFUNCTION("GOOGLETRANSLATE(O4017,""en"",""pt"")"),"22")</f>
        <v>22</v>
      </c>
      <c r="J4017" s="1" t="str">
        <f ca="1">IFERROR(__xludf.DUMMYFUNCTION("GOOGLETRANSLATE(Q4017,""en"",""pt"")"),"Congeladas")</f>
        <v>Congeladas</v>
      </c>
      <c r="K4017" s="3">
        <v>44017</v>
      </c>
      <c r="L4017" s="3">
        <v>44039</v>
      </c>
      <c r="M4017" s="1">
        <v>218</v>
      </c>
      <c r="N4017" s="1" t="s">
        <v>6845</v>
      </c>
      <c r="O4017" s="1" t="s">
        <v>18345</v>
      </c>
      <c r="P4017" s="1">
        <v>211</v>
      </c>
      <c r="Q4017" s="1" t="s">
        <v>2690</v>
      </c>
      <c r="R4017">
        <f t="shared" ca="1" si="62"/>
        <v>0</v>
      </c>
      <c r="S4017">
        <f t="shared" ca="1" si="62"/>
        <v>0</v>
      </c>
    </row>
    <row r="4018" spans="1:19" ht="13.2">
      <c r="A4018" s="1" t="s">
        <v>18346</v>
      </c>
      <c r="B4018" s="1">
        <v>79</v>
      </c>
      <c r="C4018" s="1" t="str">
        <f ca="1">IFERROR(__xludf.DUMMYFUNCTION("GOOGLETRANSLATE(D4018,""en"",""pt"")"),"Médio")</f>
        <v>Médio</v>
      </c>
      <c r="D4018" s="3">
        <v>44117</v>
      </c>
      <c r="E4018" s="1">
        <v>7</v>
      </c>
      <c r="F4018" s="2" t="str">
        <f ca="1">IFERROR(__xludf.DUMMYFUNCTION("GOOGLETRANSLATE(I4018,""en"",""pt"")"),"Lassi")</f>
        <v>Lassi</v>
      </c>
      <c r="G4018" s="1" t="s">
        <v>18347</v>
      </c>
      <c r="H4018" s="1" t="s">
        <v>14916</v>
      </c>
      <c r="I4018" s="1" t="str">
        <f ca="1">IFERROR(__xludf.DUMMYFUNCTION("GOOGLETRANSLATE(O4018,""en"",""pt"")"),"14")</f>
        <v>14</v>
      </c>
      <c r="J4018" s="1" t="str">
        <f ca="1">IFERROR(__xludf.DUMMYFUNCTION("GOOGLETRANSLATE(Q4018,""en"",""pt"")"),"Refrigerado")</f>
        <v>Refrigerado</v>
      </c>
      <c r="K4018" s="3">
        <v>44112</v>
      </c>
      <c r="L4018" s="3">
        <v>44126</v>
      </c>
      <c r="M4018" s="1">
        <v>779</v>
      </c>
      <c r="N4018" s="1" t="s">
        <v>2384</v>
      </c>
      <c r="O4018" s="1" t="s">
        <v>18348</v>
      </c>
      <c r="P4018" s="1">
        <v>202</v>
      </c>
      <c r="Q4018" s="1" t="s">
        <v>18350</v>
      </c>
      <c r="R4018">
        <f t="shared" ca="1" si="62"/>
        <v>1</v>
      </c>
      <c r="S4018">
        <f t="shared" ca="1" si="62"/>
        <v>1</v>
      </c>
    </row>
    <row r="4019" spans="1:19" ht="13.2">
      <c r="A4019" s="1" t="s">
        <v>18351</v>
      </c>
      <c r="B4019" s="1">
        <v>54</v>
      </c>
      <c r="C4019" s="1" t="str">
        <f ca="1">IFERROR(__xludf.DUMMYFUNCTION("GOOGLETRANSLATE(D4019,""en"",""pt"")"),"Pequeno")</f>
        <v>Pequeno</v>
      </c>
      <c r="D4019" s="3">
        <v>44161</v>
      </c>
      <c r="E4019" s="1">
        <v>1</v>
      </c>
      <c r="F4019" s="2" t="str">
        <f ca="1">IFERROR(__xludf.DUMMYFUNCTION("GOOGLETRANSLATE(I4019,""en"",""pt"")"),"Leite")</f>
        <v>Leite</v>
      </c>
      <c r="G4019" s="1" t="s">
        <v>14724</v>
      </c>
      <c r="H4019" s="1" t="s">
        <v>15967</v>
      </c>
      <c r="I4019" s="1" t="str">
        <f ca="1">IFERROR(__xludf.DUMMYFUNCTION("GOOGLETRANSLATE(O4019,""en"",""pt"")"),"1")</f>
        <v>1</v>
      </c>
      <c r="J4019" s="1" t="str">
        <f ca="1">IFERROR(__xludf.DUMMYFUNCTION("GOOGLETRANSLATE(Q4019,""en"",""pt"")"),"Pacote de polietileno")</f>
        <v>Pacote de polietileno</v>
      </c>
      <c r="K4019" s="3">
        <v>44126</v>
      </c>
      <c r="L4019" s="3">
        <v>44127</v>
      </c>
      <c r="M4019" s="1">
        <v>88</v>
      </c>
      <c r="N4019" s="1" t="s">
        <v>17157</v>
      </c>
      <c r="O4019" s="1" t="s">
        <v>18352</v>
      </c>
      <c r="P4019" s="1">
        <v>610</v>
      </c>
      <c r="Q4019" s="1" t="s">
        <v>18353</v>
      </c>
      <c r="R4019">
        <f t="shared" ca="1" si="62"/>
        <v>0</v>
      </c>
      <c r="S4019">
        <f t="shared" ca="1" si="62"/>
        <v>0</v>
      </c>
    </row>
    <row r="4020" spans="1:19" ht="13.2">
      <c r="A4020" s="1" t="s">
        <v>18354</v>
      </c>
      <c r="B4020" s="1">
        <v>54</v>
      </c>
      <c r="C4020" s="1" t="str">
        <f ca="1">IFERROR(__xludf.DUMMYFUNCTION("GOOGLETRANSLATE(D4020,""en"",""pt"")"),"Grande")</f>
        <v>Grande</v>
      </c>
      <c r="D4020" s="3">
        <v>43831</v>
      </c>
      <c r="E4020" s="1">
        <v>3</v>
      </c>
      <c r="F4020" s="2" t="str">
        <f ca="1">IFERROR(__xludf.DUMMYFUNCTION("GOOGLETRANSLATE(I4020,""en"",""pt"")"),"Queijo")</f>
        <v>Queijo</v>
      </c>
      <c r="G4020" s="1" t="s">
        <v>18355</v>
      </c>
      <c r="H4020" s="1" t="s">
        <v>9938</v>
      </c>
      <c r="I4020" s="1" t="str">
        <f ca="1">IFERROR(__xludf.DUMMYFUNCTION("GOOGLETRANSLATE(O4020,""en"",""pt"")"),"60")</f>
        <v>60</v>
      </c>
      <c r="J4020" s="1" t="str">
        <f ca="1">IFERROR(__xludf.DUMMYFUNCTION("GOOGLETRANSLATE(Q4020,""en"",""pt"")"),"Congeladas")</f>
        <v>Congeladas</v>
      </c>
      <c r="K4020" s="3">
        <v>43788</v>
      </c>
      <c r="L4020" s="3">
        <v>43848</v>
      </c>
      <c r="M4020" s="1">
        <v>173</v>
      </c>
      <c r="N4020" s="1" t="s">
        <v>15531</v>
      </c>
      <c r="O4020" s="1" t="s">
        <v>18356</v>
      </c>
      <c r="P4020" s="1">
        <v>739</v>
      </c>
      <c r="Q4020" s="1" t="s">
        <v>17340</v>
      </c>
      <c r="R4020">
        <f t="shared" ca="1" si="62"/>
        <v>1</v>
      </c>
      <c r="S4020">
        <f t="shared" ca="1" si="62"/>
        <v>0</v>
      </c>
    </row>
    <row r="4021" spans="1:19" ht="13.2">
      <c r="A4021" s="1" t="s">
        <v>18357</v>
      </c>
      <c r="B4021" s="1">
        <v>70</v>
      </c>
      <c r="C4021" s="1" t="str">
        <f ca="1">IFERROR(__xludf.DUMMYFUNCTION("GOOGLETRANSLATE(D4021,""en"",""pt"")"),"Grande")</f>
        <v>Grande</v>
      </c>
      <c r="D4021" s="3">
        <v>43926</v>
      </c>
      <c r="E4021" s="1">
        <v>8</v>
      </c>
      <c r="F4021" s="2" t="str">
        <f ca="1">IFERROR(__xludf.DUMMYFUNCTION("GOOGLETRANSLATE(I4021,""en"",""pt"")"),"Soro de leite coalhado")</f>
        <v>Soro de leite coalhado</v>
      </c>
      <c r="G4021" s="1" t="s">
        <v>18358</v>
      </c>
      <c r="H4021" s="1" t="s">
        <v>3491</v>
      </c>
      <c r="I4021" s="1" t="str">
        <f ca="1">IFERROR(__xludf.DUMMYFUNCTION("GOOGLETRANSLATE(O4021,""en"",""pt"")"),"11")</f>
        <v>11</v>
      </c>
      <c r="J4021" s="1" t="str">
        <f ca="1">IFERROR(__xludf.DUMMYFUNCTION("GOOGLETRANSLATE(Q4021,""en"",""pt"")"),"Refrigerado")</f>
        <v>Refrigerado</v>
      </c>
      <c r="K4021" s="3">
        <v>43871</v>
      </c>
      <c r="L4021" s="3">
        <v>43882</v>
      </c>
      <c r="M4021" s="1">
        <v>56</v>
      </c>
      <c r="N4021" s="1" t="s">
        <v>11647</v>
      </c>
      <c r="O4021" s="1" t="s">
        <v>18359</v>
      </c>
      <c r="P4021" s="1">
        <v>794</v>
      </c>
      <c r="Q4021" s="1" t="s">
        <v>364</v>
      </c>
      <c r="R4021">
        <f t="shared" ca="1" si="62"/>
        <v>1</v>
      </c>
      <c r="S4021">
        <f t="shared" ca="1" si="62"/>
        <v>0</v>
      </c>
    </row>
    <row r="4022" spans="1:19" ht="13.2">
      <c r="A4022" s="1" t="s">
        <v>18360</v>
      </c>
      <c r="B4022" s="1">
        <v>95</v>
      </c>
      <c r="C4022" s="1" t="str">
        <f ca="1">IFERROR(__xludf.DUMMYFUNCTION("GOOGLETRANSLATE(D4022,""en"",""pt"")"),"Médio")</f>
        <v>Médio</v>
      </c>
      <c r="D4022" s="3">
        <v>44668</v>
      </c>
      <c r="E4022" s="1">
        <v>4</v>
      </c>
      <c r="F4022" s="2" t="str">
        <f ca="1">IFERROR(__xludf.DUMMYFUNCTION("GOOGLETRANSLATE(I4022,""en"",""pt"")"),"Iogurte")</f>
        <v>Iogurte</v>
      </c>
      <c r="G4022" s="1" t="s">
        <v>18361</v>
      </c>
      <c r="H4022" s="1" t="s">
        <v>18362</v>
      </c>
      <c r="I4022" s="1" t="str">
        <f ca="1">IFERROR(__xludf.DUMMYFUNCTION("GOOGLETRANSLATE(O4022,""en"",""pt"")"),"23")</f>
        <v>23</v>
      </c>
      <c r="J4022" s="1" t="str">
        <f ca="1">IFERROR(__xludf.DUMMYFUNCTION("GOOGLETRANSLATE(Q4022,""en"",""pt"")"),"Refrigerado")</f>
        <v>Refrigerado</v>
      </c>
      <c r="K4022" s="3">
        <v>44640</v>
      </c>
      <c r="L4022" s="3">
        <v>44663</v>
      </c>
      <c r="M4022" s="1">
        <v>94</v>
      </c>
      <c r="N4022" s="1" t="s">
        <v>16797</v>
      </c>
      <c r="O4022" s="5">
        <v>2515761</v>
      </c>
      <c r="P4022" s="1">
        <v>448</v>
      </c>
      <c r="Q4022" s="1" t="s">
        <v>18363</v>
      </c>
      <c r="R4022">
        <f t="shared" ca="1" si="62"/>
        <v>0</v>
      </c>
      <c r="S4022">
        <f t="shared" ca="1" si="62"/>
        <v>1</v>
      </c>
    </row>
    <row r="4023" spans="1:19" ht="13.2">
      <c r="A4023" s="1" t="s">
        <v>5625</v>
      </c>
      <c r="B4023" s="1">
        <v>42</v>
      </c>
      <c r="C4023" s="1" t="str">
        <f ca="1">IFERROR(__xludf.DUMMYFUNCTION("GOOGLETRANSLATE(D4023,""en"",""pt"")"),"Pequeno")</f>
        <v>Pequeno</v>
      </c>
      <c r="D4023" s="3">
        <v>43882</v>
      </c>
      <c r="E4023" s="1">
        <v>3</v>
      </c>
      <c r="F4023" s="2" t="str">
        <f ca="1">IFERROR(__xludf.DUMMYFUNCTION("GOOGLETRANSLATE(I4023,""en"",""pt"")"),"Queijo")</f>
        <v>Queijo</v>
      </c>
      <c r="G4023" s="1" t="s">
        <v>18364</v>
      </c>
      <c r="H4023" s="1" t="s">
        <v>670</v>
      </c>
      <c r="I4023" s="1" t="str">
        <f ca="1">IFERROR(__xludf.DUMMYFUNCTION("GOOGLETRANSLATE(O4023,""en"",""pt"")"),"83")</f>
        <v>83</v>
      </c>
      <c r="J4023" s="1" t="str">
        <f ca="1">IFERROR(__xludf.DUMMYFUNCTION("GOOGLETRANSLATE(Q4023,""en"",""pt"")"),"Congeladas")</f>
        <v>Congeladas</v>
      </c>
      <c r="K4023" s="3">
        <v>43875</v>
      </c>
      <c r="L4023" s="3">
        <v>43958</v>
      </c>
      <c r="M4023" s="1">
        <v>23</v>
      </c>
      <c r="N4023" s="1" t="s">
        <v>9357</v>
      </c>
      <c r="O4023" s="1" t="s">
        <v>18365</v>
      </c>
      <c r="P4023" s="1">
        <v>875</v>
      </c>
      <c r="Q4023" s="1" t="s">
        <v>4536</v>
      </c>
      <c r="R4023">
        <f t="shared" ca="1" si="62"/>
        <v>1</v>
      </c>
      <c r="S4023">
        <f t="shared" ca="1" si="62"/>
        <v>0</v>
      </c>
    </row>
    <row r="4024" spans="1:19" ht="13.2">
      <c r="A4024" s="6">
        <v>45430</v>
      </c>
      <c r="B4024" s="1">
        <v>36</v>
      </c>
      <c r="C4024" s="1" t="str">
        <f ca="1">IFERROR(__xludf.DUMMYFUNCTION("GOOGLETRANSLATE(D4024,""en"",""pt"")"),"Grande")</f>
        <v>Grande</v>
      </c>
      <c r="D4024" s="3">
        <v>43731</v>
      </c>
      <c r="E4024" s="1">
        <v>8</v>
      </c>
      <c r="F4024" s="2" t="str">
        <f ca="1">IFERROR(__xludf.DUMMYFUNCTION("GOOGLETRANSLATE(I4024,""en"",""pt"")"),"Soro de leite coalhado")</f>
        <v>Soro de leite coalhado</v>
      </c>
      <c r="G4024" s="1" t="s">
        <v>18366</v>
      </c>
      <c r="H4024" s="1" t="s">
        <v>578</v>
      </c>
      <c r="I4024" s="1" t="str">
        <f ca="1">IFERROR(__xludf.DUMMYFUNCTION("GOOGLETRANSLATE(O4024,""en"",""pt"")"),"12")</f>
        <v>12</v>
      </c>
      <c r="J4024" s="1" t="str">
        <f ca="1">IFERROR(__xludf.DUMMYFUNCTION("GOOGLETRANSLATE(Q4024,""en"",""pt"")"),"Refrigerado")</f>
        <v>Refrigerado</v>
      </c>
      <c r="K4024" s="3">
        <v>43674</v>
      </c>
      <c r="L4024" s="3">
        <v>43686</v>
      </c>
      <c r="M4024" s="1">
        <v>47</v>
      </c>
      <c r="N4024" s="1" t="s">
        <v>2482</v>
      </c>
      <c r="O4024" s="7">
        <v>232813</v>
      </c>
      <c r="P4024" s="1">
        <v>157</v>
      </c>
      <c r="Q4024" s="1" t="s">
        <v>18367</v>
      </c>
      <c r="R4024">
        <f t="shared" ca="1" si="62"/>
        <v>1</v>
      </c>
      <c r="S4024">
        <f t="shared" ca="1" si="62"/>
        <v>0</v>
      </c>
    </row>
    <row r="4025" spans="1:19" ht="13.2">
      <c r="A4025" s="1" t="s">
        <v>17422</v>
      </c>
      <c r="B4025" s="1">
        <v>14</v>
      </c>
      <c r="C4025" s="1" t="str">
        <f ca="1">IFERROR(__xludf.DUMMYFUNCTION("GOOGLETRANSLATE(D4025,""en"",""pt"")"),"Pequeno")</f>
        <v>Pequeno</v>
      </c>
      <c r="D4025" s="3">
        <v>43757</v>
      </c>
      <c r="E4025" s="1">
        <v>4</v>
      </c>
      <c r="F4025" s="2" t="str">
        <f ca="1">IFERROR(__xludf.DUMMYFUNCTION("GOOGLETRANSLATE(I4025,""en"",""pt"")"),"Iogurte")</f>
        <v>Iogurte</v>
      </c>
      <c r="G4025" s="1" t="s">
        <v>18368</v>
      </c>
      <c r="H4025" s="1" t="s">
        <v>13274</v>
      </c>
      <c r="I4025" s="1" t="str">
        <f ca="1">IFERROR(__xludf.DUMMYFUNCTION("GOOGLETRANSLATE(O4025,""en"",""pt"")"),"28")</f>
        <v>28</v>
      </c>
      <c r="J4025" s="1" t="str">
        <f ca="1">IFERROR(__xludf.DUMMYFUNCTION("GOOGLETRANSLATE(Q4025,""en"",""pt"")"),"Refrigerado")</f>
        <v>Refrigerado</v>
      </c>
      <c r="K4025" s="3">
        <v>43727</v>
      </c>
      <c r="L4025" s="3">
        <v>43755</v>
      </c>
      <c r="M4025" s="1">
        <v>291</v>
      </c>
      <c r="N4025" s="1" t="s">
        <v>1656</v>
      </c>
      <c r="O4025" s="7">
        <v>1643471</v>
      </c>
      <c r="P4025" s="1">
        <v>655</v>
      </c>
      <c r="Q4025" s="1" t="s">
        <v>18369</v>
      </c>
      <c r="R4025">
        <f t="shared" ca="1" si="62"/>
        <v>1</v>
      </c>
      <c r="S4025">
        <f t="shared" ca="1" si="62"/>
        <v>1</v>
      </c>
    </row>
    <row r="4026" spans="1:19" ht="13.2">
      <c r="A4026" s="1" t="s">
        <v>18370</v>
      </c>
      <c r="B4026" s="1">
        <v>47</v>
      </c>
      <c r="C4026" s="1" t="str">
        <f ca="1">IFERROR(__xludf.DUMMYFUNCTION("GOOGLETRANSLATE(D4026,""en"",""pt"")"),"Pequeno")</f>
        <v>Pequeno</v>
      </c>
      <c r="D4026" s="3">
        <v>44255</v>
      </c>
      <c r="E4026" s="1">
        <v>1</v>
      </c>
      <c r="F4026" s="2" t="str">
        <f ca="1">IFERROR(__xludf.DUMMYFUNCTION("GOOGLETRANSLATE(I4026,""en"",""pt"")"),"Leite")</f>
        <v>Leite</v>
      </c>
      <c r="G4026" s="1" t="s">
        <v>18371</v>
      </c>
      <c r="H4026" s="1" t="s">
        <v>3340</v>
      </c>
      <c r="I4026" s="1" t="str">
        <f ca="1">IFERROR(__xludf.DUMMYFUNCTION("GOOGLETRANSLATE(O4026,""en"",""pt"")"),"25")</f>
        <v>25</v>
      </c>
      <c r="J4026" s="1" t="str">
        <f ca="1">IFERROR(__xludf.DUMMYFUNCTION("GOOGLETRANSLATE(Q4026,""en"",""pt"")"),"Pacote Tetra")</f>
        <v>Pacote Tetra</v>
      </c>
      <c r="K4026" s="3">
        <v>44246</v>
      </c>
      <c r="L4026" s="3">
        <v>44271</v>
      </c>
      <c r="M4026" s="1">
        <v>288</v>
      </c>
      <c r="N4026" s="1" t="s">
        <v>6594</v>
      </c>
      <c r="O4026" s="1" t="s">
        <v>13843</v>
      </c>
      <c r="P4026" s="1">
        <v>115</v>
      </c>
      <c r="Q4026" s="1" t="s">
        <v>18372</v>
      </c>
      <c r="R4026">
        <f t="shared" ca="1" si="62"/>
        <v>1</v>
      </c>
      <c r="S4026">
        <f t="shared" ca="1" si="62"/>
        <v>1</v>
      </c>
    </row>
    <row r="4027" spans="1:19" ht="13.2">
      <c r="A4027" s="1" t="s">
        <v>18373</v>
      </c>
      <c r="B4027" s="1">
        <v>35</v>
      </c>
      <c r="C4027" s="1" t="str">
        <f ca="1">IFERROR(__xludf.DUMMYFUNCTION("GOOGLETRANSLATE(D4027,""en"",""pt"")"),"Grande")</f>
        <v>Grande</v>
      </c>
      <c r="D4027" s="3">
        <v>44540</v>
      </c>
      <c r="E4027" s="1">
        <v>9</v>
      </c>
      <c r="F4027" s="2" t="str">
        <f ca="1">IFERROR(__xludf.DUMMYFUNCTION("GOOGLETRANSLATE(I4027,""en"",""pt"")"),"Painel")</f>
        <v>Painel</v>
      </c>
      <c r="G4027" s="1" t="s">
        <v>18374</v>
      </c>
      <c r="H4027" s="1" t="s">
        <v>10031</v>
      </c>
      <c r="I4027" s="1" t="str">
        <f ca="1">IFERROR(__xludf.DUMMYFUNCTION("GOOGLETRANSLATE(O4027,""en"",""pt"")"),"13")</f>
        <v>13</v>
      </c>
      <c r="J4027" s="1" t="str">
        <f ca="1">IFERROR(__xludf.DUMMYFUNCTION("GOOGLETRANSLATE(Q4027,""en"",""pt"")"),"Refrigerado")</f>
        <v>Refrigerado</v>
      </c>
      <c r="K4027" s="3">
        <v>44499</v>
      </c>
      <c r="L4027" s="3">
        <v>44512</v>
      </c>
      <c r="M4027" s="1">
        <v>73</v>
      </c>
      <c r="N4027" s="1" t="s">
        <v>1245</v>
      </c>
      <c r="O4027" s="1" t="s">
        <v>18375</v>
      </c>
      <c r="P4027" s="1">
        <v>211</v>
      </c>
      <c r="Q4027" s="1" t="s">
        <v>18376</v>
      </c>
      <c r="R4027">
        <f t="shared" ca="1" si="62"/>
        <v>1</v>
      </c>
      <c r="S4027">
        <f t="shared" ca="1" si="62"/>
        <v>1</v>
      </c>
    </row>
    <row r="4028" spans="1:19" ht="13.2">
      <c r="A4028" s="1" t="s">
        <v>18377</v>
      </c>
      <c r="B4028" s="1">
        <v>71</v>
      </c>
      <c r="C4028" s="1" t="str">
        <f ca="1">IFERROR(__xludf.DUMMYFUNCTION("GOOGLETRANSLATE(D4028,""en"",""pt"")"),"Grande")</f>
        <v>Grande</v>
      </c>
      <c r="D4028" s="3">
        <v>43912</v>
      </c>
      <c r="E4028" s="1">
        <v>7</v>
      </c>
      <c r="F4028" s="2" t="str">
        <f ca="1">IFERROR(__xludf.DUMMYFUNCTION("GOOGLETRANSLATE(I4028,""en"",""pt"")"),"Lassi")</f>
        <v>Lassi</v>
      </c>
      <c r="G4028" s="1" t="s">
        <v>18378</v>
      </c>
      <c r="H4028" s="1" t="s">
        <v>18094</v>
      </c>
      <c r="I4028" s="1" t="str">
        <f ca="1">IFERROR(__xludf.DUMMYFUNCTION("GOOGLETRANSLATE(O4028,""en"",""pt"")"),"16")</f>
        <v>16</v>
      </c>
      <c r="J4028" s="1" t="str">
        <f ca="1">IFERROR(__xludf.DUMMYFUNCTION("GOOGLETRANSLATE(Q4028,""en"",""pt"")"),"Refrigerado")</f>
        <v>Refrigerado</v>
      </c>
      <c r="K4028" s="3">
        <v>43908</v>
      </c>
      <c r="L4028" s="3">
        <v>43924</v>
      </c>
      <c r="M4028" s="1">
        <v>461</v>
      </c>
      <c r="N4028" s="1" t="s">
        <v>14105</v>
      </c>
      <c r="O4028" s="1" t="s">
        <v>18379</v>
      </c>
      <c r="P4028" s="1">
        <v>333</v>
      </c>
      <c r="Q4028" s="1" t="s">
        <v>18380</v>
      </c>
      <c r="R4028">
        <f t="shared" ca="1" si="62"/>
        <v>1</v>
      </c>
      <c r="S4028">
        <f t="shared" ca="1" si="62"/>
        <v>0</v>
      </c>
    </row>
    <row r="4029" spans="1:19" ht="13.2">
      <c r="A4029" s="1" t="s">
        <v>18381</v>
      </c>
      <c r="B4029" s="1">
        <v>42</v>
      </c>
      <c r="C4029" s="1" t="str">
        <f ca="1">IFERROR(__xludf.DUMMYFUNCTION("GOOGLETRANSLATE(D4029,""en"",""pt"")"),"Médio")</f>
        <v>Médio</v>
      </c>
      <c r="D4029" s="3">
        <v>43874</v>
      </c>
      <c r="E4029" s="1">
        <v>1</v>
      </c>
      <c r="F4029" s="2" t="str">
        <f ca="1">IFERROR(__xludf.DUMMYFUNCTION("GOOGLETRANSLATE(I4029,""en"",""pt"")"),"Leite")</f>
        <v>Leite</v>
      </c>
      <c r="G4029" s="1" t="s">
        <v>18382</v>
      </c>
      <c r="H4029" s="1" t="s">
        <v>5532</v>
      </c>
      <c r="I4029" s="1" t="str">
        <f ca="1">IFERROR(__xludf.DUMMYFUNCTION("GOOGLETRANSLATE(O4029,""en"",""pt"")"),"25")</f>
        <v>25</v>
      </c>
      <c r="J4029" s="1" t="str">
        <f ca="1">IFERROR(__xludf.DUMMYFUNCTION("GOOGLETRANSLATE(Q4029,""en"",""pt"")"),"Pacote Tetra")</f>
        <v>Pacote Tetra</v>
      </c>
      <c r="K4029" s="3">
        <v>43847</v>
      </c>
      <c r="L4029" s="3">
        <v>43872</v>
      </c>
      <c r="M4029" s="1">
        <v>481</v>
      </c>
      <c r="N4029" s="1" t="s">
        <v>14436</v>
      </c>
      <c r="O4029" s="1" t="s">
        <v>18383</v>
      </c>
      <c r="P4029" s="1">
        <v>479</v>
      </c>
      <c r="Q4029" s="1" t="s">
        <v>16193</v>
      </c>
      <c r="R4029">
        <f t="shared" ca="1" si="62"/>
        <v>1</v>
      </c>
      <c r="S4029">
        <f t="shared" ca="1" si="62"/>
        <v>1</v>
      </c>
    </row>
    <row r="4030" spans="1:19" ht="13.2">
      <c r="A4030" s="1" t="s">
        <v>18384</v>
      </c>
      <c r="B4030" s="1">
        <v>18</v>
      </c>
      <c r="C4030" s="1" t="str">
        <f ca="1">IFERROR(__xludf.DUMMYFUNCTION("GOOGLETRANSLATE(D4030,""en"",""pt"")"),"Pequeno")</f>
        <v>Pequeno</v>
      </c>
      <c r="D4030" s="3">
        <v>44378</v>
      </c>
      <c r="E4030" s="1">
        <v>1</v>
      </c>
      <c r="F4030" s="2" t="str">
        <f ca="1">IFERROR(__xludf.DUMMYFUNCTION("GOOGLETRANSLATE(I4030,""en"",""pt"")"),"Leite")</f>
        <v>Leite</v>
      </c>
      <c r="G4030" s="1" t="s">
        <v>18385</v>
      </c>
      <c r="H4030" s="1" t="s">
        <v>3032</v>
      </c>
      <c r="I4030" s="1" t="str">
        <f ca="1">IFERROR(__xludf.DUMMYFUNCTION("GOOGLETRANSLATE(O4030,""en"",""pt"")"),"24")</f>
        <v>24</v>
      </c>
      <c r="J4030" s="1" t="str">
        <f ca="1">IFERROR(__xludf.DUMMYFUNCTION("GOOGLETRANSLATE(Q4030,""en"",""pt"")"),"Pacote Tetra")</f>
        <v>Pacote Tetra</v>
      </c>
      <c r="K4030" s="3">
        <v>44365</v>
      </c>
      <c r="L4030" s="3">
        <v>44389</v>
      </c>
      <c r="M4030" s="1">
        <v>331</v>
      </c>
      <c r="N4030" s="1" t="s">
        <v>18386</v>
      </c>
      <c r="O4030" s="1" t="s">
        <v>18387</v>
      </c>
      <c r="P4030" s="1">
        <v>407</v>
      </c>
      <c r="Q4030" s="1" t="s">
        <v>1284</v>
      </c>
      <c r="R4030">
        <f t="shared" ca="1" si="62"/>
        <v>0</v>
      </c>
      <c r="S4030">
        <f t="shared" ca="1" si="62"/>
        <v>0</v>
      </c>
    </row>
    <row r="4031" spans="1:19" ht="13.2">
      <c r="A4031" s="1" t="s">
        <v>18388</v>
      </c>
      <c r="B4031" s="1">
        <v>14</v>
      </c>
      <c r="C4031" s="1" t="str">
        <f ca="1">IFERROR(__xludf.DUMMYFUNCTION("GOOGLETRANSLATE(D4031,""en"",""pt"")"),"Pequeno")</f>
        <v>Pequeno</v>
      </c>
      <c r="D4031" s="3">
        <v>43607</v>
      </c>
      <c r="E4031" s="1">
        <v>4</v>
      </c>
      <c r="F4031" s="2" t="str">
        <f ca="1">IFERROR(__xludf.DUMMYFUNCTION("GOOGLETRANSLATE(I4031,""en"",""pt"")"),"Iogurte")</f>
        <v>Iogurte</v>
      </c>
      <c r="G4031" s="1" t="s">
        <v>18389</v>
      </c>
      <c r="H4031" s="1" t="s">
        <v>6777</v>
      </c>
      <c r="I4031" s="1" t="str">
        <f ca="1">IFERROR(__xludf.DUMMYFUNCTION("GOOGLETRANSLATE(O4031,""en"",""pt"")"),"21")</f>
        <v>21</v>
      </c>
      <c r="J4031" s="1" t="str">
        <f ca="1">IFERROR(__xludf.DUMMYFUNCTION("GOOGLETRANSLATE(Q4031,""en"",""pt"")"),"Congeladas")</f>
        <v>Congeladas</v>
      </c>
      <c r="K4031" s="3">
        <v>43564</v>
      </c>
      <c r="L4031" s="3">
        <v>43585</v>
      </c>
      <c r="M4031" s="1">
        <v>57</v>
      </c>
      <c r="N4031" s="1" t="s">
        <v>7727</v>
      </c>
      <c r="O4031" s="1" t="s">
        <v>18390</v>
      </c>
      <c r="P4031" s="1">
        <v>202</v>
      </c>
      <c r="Q4031" s="1" t="s">
        <v>3083</v>
      </c>
      <c r="R4031">
        <f t="shared" ca="1" si="62"/>
        <v>0</v>
      </c>
      <c r="S4031">
        <f t="shared" ca="1" si="62"/>
        <v>1</v>
      </c>
    </row>
    <row r="4032" spans="1:19" ht="13.2">
      <c r="A4032" s="1" t="s">
        <v>18391</v>
      </c>
      <c r="B4032" s="1">
        <v>70</v>
      </c>
      <c r="C4032" s="1" t="str">
        <f ca="1">IFERROR(__xludf.DUMMYFUNCTION("GOOGLETRANSLATE(D4032,""en"",""pt"")"),"Grande")</f>
        <v>Grande</v>
      </c>
      <c r="D4032" s="3">
        <v>43869</v>
      </c>
      <c r="E4032" s="1">
        <v>9</v>
      </c>
      <c r="F4032" s="2" t="str">
        <f ca="1">IFERROR(__xludf.DUMMYFUNCTION("GOOGLETRANSLATE(I4032,""en"",""pt"")"),"Painel")</f>
        <v>Painel</v>
      </c>
      <c r="G4032" s="1" t="s">
        <v>18392</v>
      </c>
      <c r="H4032" s="1" t="s">
        <v>17987</v>
      </c>
      <c r="I4032" s="1" t="str">
        <f ca="1">IFERROR(__xludf.DUMMYFUNCTION("GOOGLETRANSLATE(O4032,""en"",""pt"")"),"8")</f>
        <v>8</v>
      </c>
      <c r="J4032" s="1" t="str">
        <f ca="1">IFERROR(__xludf.DUMMYFUNCTION("GOOGLETRANSLATE(Q4032,""en"",""pt"")"),"Refrigerado")</f>
        <v>Refrigerado</v>
      </c>
      <c r="K4032" s="3">
        <v>43837</v>
      </c>
      <c r="L4032" s="3">
        <v>43845</v>
      </c>
      <c r="M4032" s="1">
        <v>187</v>
      </c>
      <c r="N4032" s="1" t="s">
        <v>6817</v>
      </c>
      <c r="O4032" s="1" t="s">
        <v>18393</v>
      </c>
      <c r="P4032" s="1">
        <v>786</v>
      </c>
      <c r="Q4032" s="1" t="s">
        <v>18394</v>
      </c>
      <c r="R4032">
        <f t="shared" ca="1" si="62"/>
        <v>0</v>
      </c>
      <c r="S4032">
        <f t="shared" ca="1" si="62"/>
        <v>1</v>
      </c>
    </row>
    <row r="4033" spans="1:19" ht="13.2">
      <c r="A4033" s="1" t="s">
        <v>18395</v>
      </c>
      <c r="B4033" s="1">
        <v>17</v>
      </c>
      <c r="C4033" s="1" t="str">
        <f ca="1">IFERROR(__xludf.DUMMYFUNCTION("GOOGLETRANSLATE(D4033,""en"",""pt"")"),"Grande")</f>
        <v>Grande</v>
      </c>
      <c r="D4033" s="3">
        <v>43924</v>
      </c>
      <c r="E4033" s="1">
        <v>4</v>
      </c>
      <c r="F4033" s="2" t="str">
        <f ca="1">IFERROR(__xludf.DUMMYFUNCTION("GOOGLETRANSLATE(I4033,""en"",""pt"")"),"Iogurte")</f>
        <v>Iogurte</v>
      </c>
      <c r="G4033" s="1" t="s">
        <v>18396</v>
      </c>
      <c r="H4033" s="1" t="s">
        <v>1683</v>
      </c>
      <c r="I4033" s="1" t="str">
        <f ca="1">IFERROR(__xludf.DUMMYFUNCTION("GOOGLETRANSLATE(O4033,""en"",""pt"")"),"23")</f>
        <v>23</v>
      </c>
      <c r="J4033" s="1" t="str">
        <f ca="1">IFERROR(__xludf.DUMMYFUNCTION("GOOGLETRANSLATE(Q4033,""en"",""pt"")"),"Congeladas")</f>
        <v>Congeladas</v>
      </c>
      <c r="K4033" s="3">
        <v>43922</v>
      </c>
      <c r="L4033" s="3">
        <v>43945</v>
      </c>
      <c r="M4033" s="1">
        <v>93</v>
      </c>
      <c r="N4033" s="1" t="s">
        <v>18397</v>
      </c>
      <c r="O4033" s="1" t="s">
        <v>18398</v>
      </c>
      <c r="P4033" s="1">
        <v>775</v>
      </c>
      <c r="Q4033" s="1" t="s">
        <v>16990</v>
      </c>
      <c r="R4033">
        <f t="shared" ca="1" si="62"/>
        <v>1</v>
      </c>
      <c r="S4033">
        <f t="shared" ca="1" si="62"/>
        <v>1</v>
      </c>
    </row>
    <row r="4034" spans="1:19" ht="13.2">
      <c r="A4034" s="1" t="s">
        <v>18399</v>
      </c>
      <c r="B4034" s="1">
        <v>45</v>
      </c>
      <c r="C4034" s="1" t="str">
        <f ca="1">IFERROR(__xludf.DUMMYFUNCTION("GOOGLETRANSLATE(D4034,""en"",""pt"")"),"Médio")</f>
        <v>Médio</v>
      </c>
      <c r="D4034" s="3">
        <v>44918</v>
      </c>
      <c r="E4034" s="1">
        <v>10</v>
      </c>
      <c r="F4034" s="2" t="str">
        <f ca="1">IFERROR(__xludf.DUMMYFUNCTION("GOOGLETRANSLATE(I4034,""en"",""pt"")"),"ghee")</f>
        <v>ghee</v>
      </c>
      <c r="G4034" s="1" t="s">
        <v>18400</v>
      </c>
      <c r="H4034" s="1" t="s">
        <v>18401</v>
      </c>
      <c r="I4034" s="1" t="str">
        <f ca="1">IFERROR(__xludf.DUMMYFUNCTION("GOOGLETRANSLATE(O4034,""en"",""pt"")"),"78")</f>
        <v>78</v>
      </c>
      <c r="J4034" s="1" t="str">
        <f ca="1">IFERROR(__xludf.DUMMYFUNCTION("GOOGLETRANSLATE(Q4034,""en"",""pt"")"),"Ambiente")</f>
        <v>Ambiente</v>
      </c>
      <c r="K4034" s="3">
        <v>44906</v>
      </c>
      <c r="L4034" s="3">
        <v>44984</v>
      </c>
      <c r="M4034" s="1">
        <v>351</v>
      </c>
      <c r="N4034" s="1" t="s">
        <v>17450</v>
      </c>
      <c r="O4034" s="1" t="s">
        <v>18402</v>
      </c>
      <c r="P4034" s="1">
        <v>239</v>
      </c>
      <c r="Q4034" s="1" t="s">
        <v>13448</v>
      </c>
      <c r="R4034">
        <f t="shared" ca="1" si="62"/>
        <v>0</v>
      </c>
      <c r="S4034">
        <f t="shared" ca="1" si="62"/>
        <v>0</v>
      </c>
    </row>
    <row r="4035" spans="1:19" ht="13.2">
      <c r="A4035" s="1" t="s">
        <v>18403</v>
      </c>
      <c r="B4035" s="1">
        <v>92</v>
      </c>
      <c r="C4035" s="1" t="str">
        <f ca="1">IFERROR(__xludf.DUMMYFUNCTION("GOOGLETRANSLATE(D4035,""en"",""pt"")"),"Grande")</f>
        <v>Grande</v>
      </c>
      <c r="D4035" s="3">
        <v>44440</v>
      </c>
      <c r="E4035" s="1">
        <v>2</v>
      </c>
      <c r="F4035" s="2" t="str">
        <f ca="1">IFERROR(__xludf.DUMMYFUNCTION("GOOGLETRANSLATE(I4035,""en"",""pt"")"),"Manteiga")</f>
        <v>Manteiga</v>
      </c>
      <c r="G4035" s="1" t="s">
        <v>18404</v>
      </c>
      <c r="H4035" s="1" t="s">
        <v>3707</v>
      </c>
      <c r="I4035" s="1" t="str">
        <f ca="1">IFERROR(__xludf.DUMMYFUNCTION("GOOGLETRANSLATE(O4035,""en"",""pt"")"),"36")</f>
        <v>36</v>
      </c>
      <c r="J4035" s="1" t="str">
        <f ca="1">IFERROR(__xludf.DUMMYFUNCTION("GOOGLETRANSLATE(Q4035,""en"",""pt"")"),"Refrigerado")</f>
        <v>Refrigerado</v>
      </c>
      <c r="K4035" s="3">
        <v>44437</v>
      </c>
      <c r="L4035" s="3">
        <v>44473</v>
      </c>
      <c r="M4035" s="1">
        <v>678</v>
      </c>
      <c r="N4035" s="1" t="s">
        <v>3119</v>
      </c>
      <c r="O4035" s="1" t="s">
        <v>18405</v>
      </c>
      <c r="P4035" s="1">
        <v>70</v>
      </c>
      <c r="Q4035" s="1" t="s">
        <v>2603</v>
      </c>
      <c r="R4035">
        <f t="shared" ref="R4035:S4098" ca="1" si="63">RANDBETWEEN(0,1)</f>
        <v>0</v>
      </c>
      <c r="S4035">
        <f t="shared" ca="1" si="63"/>
        <v>1</v>
      </c>
    </row>
    <row r="4036" spans="1:19" ht="13.2">
      <c r="A4036" s="1" t="s">
        <v>18406</v>
      </c>
      <c r="B4036" s="1">
        <v>17</v>
      </c>
      <c r="C4036" s="1" t="str">
        <f ca="1">IFERROR(__xludf.DUMMYFUNCTION("GOOGLETRANSLATE(D4036,""en"",""pt"")"),"Médio")</f>
        <v>Médio</v>
      </c>
      <c r="D4036" s="3">
        <v>43817</v>
      </c>
      <c r="E4036" s="1">
        <v>7</v>
      </c>
      <c r="F4036" s="2" t="str">
        <f ca="1">IFERROR(__xludf.DUMMYFUNCTION("GOOGLETRANSLATE(I4036,""en"",""pt"")"),"Lassi")</f>
        <v>Lassi</v>
      </c>
      <c r="G4036" s="1" t="s">
        <v>18407</v>
      </c>
      <c r="H4036" s="1" t="s">
        <v>11</v>
      </c>
      <c r="I4036" s="1" t="str">
        <f ca="1">IFERROR(__xludf.DUMMYFUNCTION("GOOGLETRANSLATE(O4036,""en"",""pt"")"),"18")</f>
        <v>18</v>
      </c>
      <c r="J4036" s="1" t="str">
        <f ca="1">IFERROR(__xludf.DUMMYFUNCTION("GOOGLETRANSLATE(Q4036,""en"",""pt"")"),"Refrigerado")</f>
        <v>Refrigerado</v>
      </c>
      <c r="K4036" s="3">
        <v>43804</v>
      </c>
      <c r="L4036" s="3">
        <v>43822</v>
      </c>
      <c r="M4036" s="1">
        <v>270</v>
      </c>
      <c r="N4036" s="1" t="s">
        <v>18408</v>
      </c>
      <c r="O4036" s="1" t="s">
        <v>18409</v>
      </c>
      <c r="P4036" s="1">
        <v>226</v>
      </c>
      <c r="Q4036" s="1" t="s">
        <v>18410</v>
      </c>
      <c r="R4036">
        <f t="shared" ca="1" si="63"/>
        <v>0</v>
      </c>
      <c r="S4036">
        <f t="shared" ca="1" si="63"/>
        <v>1</v>
      </c>
    </row>
    <row r="4037" spans="1:19" ht="13.2">
      <c r="A4037" s="1" t="s">
        <v>1805</v>
      </c>
      <c r="B4037" s="1">
        <v>81</v>
      </c>
      <c r="C4037" s="1" t="str">
        <f ca="1">IFERROR(__xludf.DUMMYFUNCTION("GOOGLETRANSLATE(D4037,""en"",""pt"")"),"Pequeno")</f>
        <v>Pequeno</v>
      </c>
      <c r="D4037" s="3">
        <v>44153</v>
      </c>
      <c r="E4037" s="1">
        <v>5</v>
      </c>
      <c r="F4037" s="2" t="str">
        <f ca="1">IFERROR(__xludf.DUMMYFUNCTION("GOOGLETRANSLATE(I4037,""en"",""pt"")"),"Sorvete")</f>
        <v>Sorvete</v>
      </c>
      <c r="G4037" s="1" t="s">
        <v>18411</v>
      </c>
      <c r="H4037" s="1" t="s">
        <v>15645</v>
      </c>
      <c r="I4037" s="1" t="str">
        <f ca="1">IFERROR(__xludf.DUMMYFUNCTION("GOOGLETRANSLATE(O4037,""en"",""pt"")"),"23")</f>
        <v>23</v>
      </c>
      <c r="J4037" s="1" t="str">
        <f ca="1">IFERROR(__xludf.DUMMYFUNCTION("GOOGLETRANSLATE(Q4037,""en"",""pt"")"),"Congeladas")</f>
        <v>Congeladas</v>
      </c>
      <c r="K4037" s="3">
        <v>44116</v>
      </c>
      <c r="L4037" s="3">
        <v>44139</v>
      </c>
      <c r="M4037" s="1">
        <v>182</v>
      </c>
      <c r="N4037" s="1" t="s">
        <v>9566</v>
      </c>
      <c r="O4037" s="1" t="s">
        <v>18412</v>
      </c>
      <c r="P4037" s="1">
        <v>811</v>
      </c>
      <c r="Q4037" s="1" t="s">
        <v>18413</v>
      </c>
      <c r="R4037">
        <f t="shared" ca="1" si="63"/>
        <v>1</v>
      </c>
      <c r="S4037">
        <f t="shared" ca="1" si="63"/>
        <v>0</v>
      </c>
    </row>
    <row r="4038" spans="1:19" ht="13.2">
      <c r="A4038" s="1" t="s">
        <v>5241</v>
      </c>
      <c r="B4038" s="1">
        <v>21</v>
      </c>
      <c r="C4038" s="1" t="str">
        <f ca="1">IFERROR(__xludf.DUMMYFUNCTION("GOOGLETRANSLATE(D4038,""en"",""pt"")"),"Grande")</f>
        <v>Grande</v>
      </c>
      <c r="D4038" s="3">
        <v>44835</v>
      </c>
      <c r="E4038" s="1">
        <v>10</v>
      </c>
      <c r="F4038" s="2" t="str">
        <f ca="1">IFERROR(__xludf.DUMMYFUNCTION("GOOGLETRANSLATE(I4038,""en"",""pt"")"),"ghee")</f>
        <v>ghee</v>
      </c>
      <c r="G4038" s="1" t="s">
        <v>18414</v>
      </c>
      <c r="H4038" s="1" t="s">
        <v>13749</v>
      </c>
      <c r="I4038" s="1" t="str">
        <f ca="1">IFERROR(__xludf.DUMMYFUNCTION("GOOGLETRANSLATE(O4038,""en"",""pt"")"),"76")</f>
        <v>76</v>
      </c>
      <c r="J4038" s="1" t="str">
        <f ca="1">IFERROR(__xludf.DUMMYFUNCTION("GOOGLETRANSLATE(Q4038,""en"",""pt"")"),"Ambiente")</f>
        <v>Ambiente</v>
      </c>
      <c r="K4038" s="3">
        <v>44815</v>
      </c>
      <c r="L4038" s="3">
        <v>44891</v>
      </c>
      <c r="M4038" s="1">
        <v>475</v>
      </c>
      <c r="N4038" s="1" t="s">
        <v>10396</v>
      </c>
      <c r="O4038" s="1" t="s">
        <v>18415</v>
      </c>
      <c r="P4038" s="1">
        <v>359</v>
      </c>
      <c r="Q4038" s="1" t="s">
        <v>13542</v>
      </c>
      <c r="R4038">
        <f t="shared" ca="1" si="63"/>
        <v>1</v>
      </c>
      <c r="S4038">
        <f t="shared" ca="1" si="63"/>
        <v>1</v>
      </c>
    </row>
    <row r="4039" spans="1:19" ht="13.2">
      <c r="A4039" s="1" t="s">
        <v>18416</v>
      </c>
      <c r="B4039" s="1">
        <v>22</v>
      </c>
      <c r="C4039" s="1" t="str">
        <f ca="1">IFERROR(__xludf.DUMMYFUNCTION("GOOGLETRANSLATE(D4039,""en"",""pt"")"),"Médio")</f>
        <v>Médio</v>
      </c>
      <c r="D4039" s="3">
        <v>44405</v>
      </c>
      <c r="E4039" s="1">
        <v>8</v>
      </c>
      <c r="F4039" s="2" t="str">
        <f ca="1">IFERROR(__xludf.DUMMYFUNCTION("GOOGLETRANSLATE(I4039,""en"",""pt"")"),"Soro de leite coalhado")</f>
        <v>Soro de leite coalhado</v>
      </c>
      <c r="G4039" s="1" t="s">
        <v>18417</v>
      </c>
      <c r="H4039" s="1" t="s">
        <v>10926</v>
      </c>
      <c r="I4039" s="1" t="str">
        <f ca="1">IFERROR(__xludf.DUMMYFUNCTION("GOOGLETRANSLATE(O4039,""en"",""pt"")"),"9")</f>
        <v>9</v>
      </c>
      <c r="J4039" s="1" t="str">
        <f ca="1">IFERROR(__xludf.DUMMYFUNCTION("GOOGLETRANSLATE(Q4039,""en"",""pt"")"),"Refrigerado")</f>
        <v>Refrigerado</v>
      </c>
      <c r="K4039" s="3">
        <v>44400</v>
      </c>
      <c r="L4039" s="3">
        <v>44409</v>
      </c>
      <c r="M4039" s="1">
        <v>154</v>
      </c>
      <c r="N4039" s="1" t="s">
        <v>1821</v>
      </c>
      <c r="O4039" s="5">
        <v>2613343</v>
      </c>
      <c r="P4039" s="1">
        <v>336</v>
      </c>
      <c r="Q4039" s="1" t="s">
        <v>17920</v>
      </c>
      <c r="R4039">
        <f t="shared" ca="1" si="63"/>
        <v>1</v>
      </c>
      <c r="S4039">
        <f t="shared" ca="1" si="63"/>
        <v>1</v>
      </c>
    </row>
    <row r="4040" spans="1:19" ht="13.2">
      <c r="A4040" s="1" t="s">
        <v>18418</v>
      </c>
      <c r="B4040" s="1">
        <v>61</v>
      </c>
      <c r="C4040" s="1" t="str">
        <f ca="1">IFERROR(__xludf.DUMMYFUNCTION("GOOGLETRANSLATE(D4040,""en"",""pt"")"),"Pequeno")</f>
        <v>Pequeno</v>
      </c>
      <c r="D4040" s="3">
        <v>44266</v>
      </c>
      <c r="E4040" s="1">
        <v>7</v>
      </c>
      <c r="F4040" s="2" t="str">
        <f ca="1">IFERROR(__xludf.DUMMYFUNCTION("GOOGLETRANSLATE(I4040,""en"",""pt"")"),"Lassi")</f>
        <v>Lassi</v>
      </c>
      <c r="G4040" s="1" t="s">
        <v>18419</v>
      </c>
      <c r="H4040" s="1" t="s">
        <v>18420</v>
      </c>
      <c r="I4040" s="1" t="str">
        <f ca="1">IFERROR(__xludf.DUMMYFUNCTION("GOOGLETRANSLATE(O4040,""en"",""pt"")"),"15")</f>
        <v>15</v>
      </c>
      <c r="J4040" s="1" t="str">
        <f ca="1">IFERROR(__xludf.DUMMYFUNCTION("GOOGLETRANSLATE(Q4040,""en"",""pt"")"),"Refrigerado")</f>
        <v>Refrigerado</v>
      </c>
      <c r="K4040" s="3">
        <v>44218</v>
      </c>
      <c r="L4040" s="3">
        <v>44233</v>
      </c>
      <c r="M4040" s="1">
        <v>356</v>
      </c>
      <c r="N4040" s="1" t="s">
        <v>5875</v>
      </c>
      <c r="O4040" s="7">
        <v>1084985</v>
      </c>
      <c r="P4040" s="1">
        <v>173</v>
      </c>
      <c r="Q4040" s="1" t="s">
        <v>18421</v>
      </c>
      <c r="R4040">
        <f t="shared" ca="1" si="63"/>
        <v>1</v>
      </c>
      <c r="S4040">
        <f t="shared" ca="1" si="63"/>
        <v>1</v>
      </c>
    </row>
    <row r="4041" spans="1:19" ht="13.2">
      <c r="A4041" s="1" t="s">
        <v>18422</v>
      </c>
      <c r="B4041" s="1">
        <v>14</v>
      </c>
      <c r="C4041" s="1" t="str">
        <f ca="1">IFERROR(__xludf.DUMMYFUNCTION("GOOGLETRANSLATE(D4041,""en"",""pt"")"),"Grande")</f>
        <v>Grande</v>
      </c>
      <c r="D4041" s="3">
        <v>44069</v>
      </c>
      <c r="E4041" s="1">
        <v>9</v>
      </c>
      <c r="F4041" s="2" t="str">
        <f ca="1">IFERROR(__xludf.DUMMYFUNCTION("GOOGLETRANSLATE(I4041,""en"",""pt"")"),"Painel")</f>
        <v>Painel</v>
      </c>
      <c r="G4041" s="1" t="s">
        <v>18423</v>
      </c>
      <c r="H4041" s="1" t="s">
        <v>7457</v>
      </c>
      <c r="I4041" s="1" t="str">
        <f ca="1">IFERROR(__xludf.DUMMYFUNCTION("GOOGLETRANSLATE(O4041,""en"",""pt"")"),"7")</f>
        <v>7</v>
      </c>
      <c r="J4041" s="1" t="str">
        <f ca="1">IFERROR(__xludf.DUMMYFUNCTION("GOOGLETRANSLATE(Q4041,""en"",""pt"")"),"Refrigerado")</f>
        <v>Refrigerado</v>
      </c>
      <c r="K4041" s="3">
        <v>44021</v>
      </c>
      <c r="L4041" s="3">
        <v>44028</v>
      </c>
      <c r="M4041" s="1">
        <v>413</v>
      </c>
      <c r="N4041" s="1" t="s">
        <v>18424</v>
      </c>
      <c r="O4041" s="1" t="s">
        <v>18425</v>
      </c>
      <c r="P4041" s="1">
        <v>519</v>
      </c>
      <c r="Q4041" s="1" t="s">
        <v>10583</v>
      </c>
      <c r="R4041">
        <f t="shared" ca="1" si="63"/>
        <v>1</v>
      </c>
      <c r="S4041">
        <f t="shared" ca="1" si="63"/>
        <v>0</v>
      </c>
    </row>
    <row r="4042" spans="1:19" ht="13.2">
      <c r="A4042" s="1" t="s">
        <v>18426</v>
      </c>
      <c r="B4042" s="1">
        <v>95</v>
      </c>
      <c r="C4042" s="1" t="str">
        <f ca="1">IFERROR(__xludf.DUMMYFUNCTION("GOOGLETRANSLATE(D4042,""en"",""pt"")"),"Médio")</f>
        <v>Médio</v>
      </c>
      <c r="D4042" s="3">
        <v>43816</v>
      </c>
      <c r="E4042" s="1">
        <v>9</v>
      </c>
      <c r="F4042" s="2" t="str">
        <f ca="1">IFERROR(__xludf.DUMMYFUNCTION("GOOGLETRANSLATE(I4042,""en"",""pt"")"),"Painel")</f>
        <v>Painel</v>
      </c>
      <c r="G4042" s="1" t="s">
        <v>18427</v>
      </c>
      <c r="H4042" s="1" t="s">
        <v>1416</v>
      </c>
      <c r="I4042" s="1" t="str">
        <f ca="1">IFERROR(__xludf.DUMMYFUNCTION("GOOGLETRANSLATE(O4042,""en"",""pt"")"),"11")</f>
        <v>11</v>
      </c>
      <c r="J4042" s="1" t="str">
        <f ca="1">IFERROR(__xludf.DUMMYFUNCTION("GOOGLETRANSLATE(Q4042,""en"",""pt"")"),"Refrigerado")</f>
        <v>Refrigerado</v>
      </c>
      <c r="K4042" s="3">
        <v>43800</v>
      </c>
      <c r="L4042" s="3">
        <v>43811</v>
      </c>
      <c r="M4042" s="1">
        <v>723</v>
      </c>
      <c r="N4042" s="1" t="s">
        <v>18235</v>
      </c>
      <c r="O4042" s="1" t="s">
        <v>18428</v>
      </c>
      <c r="P4042" s="1">
        <v>74</v>
      </c>
      <c r="Q4042" s="1" t="s">
        <v>3024</v>
      </c>
      <c r="R4042">
        <f t="shared" ca="1" si="63"/>
        <v>1</v>
      </c>
      <c r="S4042">
        <f t="shared" ca="1" si="63"/>
        <v>0</v>
      </c>
    </row>
    <row r="4043" spans="1:19" ht="13.2">
      <c r="A4043" s="1" t="s">
        <v>18429</v>
      </c>
      <c r="B4043" s="1">
        <v>91</v>
      </c>
      <c r="C4043" s="1" t="str">
        <f ca="1">IFERROR(__xludf.DUMMYFUNCTION("GOOGLETRANSLATE(D4043,""en"",""pt"")"),"Pequeno")</f>
        <v>Pequeno</v>
      </c>
      <c r="D4043" s="3">
        <v>44907</v>
      </c>
      <c r="E4043" s="1">
        <v>6</v>
      </c>
      <c r="F4043" s="2" t="str">
        <f ca="1">IFERROR(__xludf.DUMMYFUNCTION("GOOGLETRANSLATE(I4043,""en"",""pt"")"),"Coalhada")</f>
        <v>Coalhada</v>
      </c>
      <c r="G4043" s="1" t="s">
        <v>18430</v>
      </c>
      <c r="H4043" s="1" t="s">
        <v>373</v>
      </c>
      <c r="I4043" s="1" t="str">
        <f ca="1">IFERROR(__xludf.DUMMYFUNCTION("GOOGLETRANSLATE(O4043,""en"",""pt"")"),"7")</f>
        <v>7</v>
      </c>
      <c r="J4043" s="1" t="str">
        <f ca="1">IFERROR(__xludf.DUMMYFUNCTION("GOOGLETRANSLATE(Q4043,""en"",""pt"")"),"Refrigerado")</f>
        <v>Refrigerado</v>
      </c>
      <c r="K4043" s="3">
        <v>44898</v>
      </c>
      <c r="L4043" s="3">
        <v>44905</v>
      </c>
      <c r="M4043" s="1">
        <v>1</v>
      </c>
      <c r="N4043" s="1" t="s">
        <v>14336</v>
      </c>
      <c r="O4043" s="1" t="s">
        <v>14336</v>
      </c>
      <c r="P4043" s="1">
        <v>8</v>
      </c>
      <c r="Q4043" s="1" t="s">
        <v>11692</v>
      </c>
      <c r="R4043">
        <f t="shared" ca="1" si="63"/>
        <v>1</v>
      </c>
      <c r="S4043">
        <f t="shared" ca="1" si="63"/>
        <v>0</v>
      </c>
    </row>
    <row r="4044" spans="1:19" ht="13.2">
      <c r="A4044" s="1" t="s">
        <v>18431</v>
      </c>
      <c r="B4044" s="1">
        <v>67</v>
      </c>
      <c r="C4044" s="1" t="str">
        <f ca="1">IFERROR(__xludf.DUMMYFUNCTION("GOOGLETRANSLATE(D4044,""en"",""pt"")"),"Grande")</f>
        <v>Grande</v>
      </c>
      <c r="D4044" s="3">
        <v>44188</v>
      </c>
      <c r="E4044" s="1">
        <v>10</v>
      </c>
      <c r="F4044" s="2" t="str">
        <f ca="1">IFERROR(__xludf.DUMMYFUNCTION("GOOGLETRANSLATE(I4044,""en"",""pt"")"),"ghee")</f>
        <v>ghee</v>
      </c>
      <c r="G4044" s="1" t="s">
        <v>18432</v>
      </c>
      <c r="H4044" s="1" t="s">
        <v>13243</v>
      </c>
      <c r="I4044" s="1" t="str">
        <f ca="1">IFERROR(__xludf.DUMMYFUNCTION("GOOGLETRANSLATE(O4044,""en"",""pt"")"),"130")</f>
        <v>130</v>
      </c>
      <c r="J4044" s="1" t="str">
        <f ca="1">IFERROR(__xludf.DUMMYFUNCTION("GOOGLETRANSLATE(Q4044,""en"",""pt"")"),"Ambiente")</f>
        <v>Ambiente</v>
      </c>
      <c r="K4044" s="3">
        <v>44184</v>
      </c>
      <c r="L4044" s="3">
        <v>44314</v>
      </c>
      <c r="M4044" s="1">
        <v>373</v>
      </c>
      <c r="N4044" s="1" t="s">
        <v>13077</v>
      </c>
      <c r="O4044" s="1" t="s">
        <v>18433</v>
      </c>
      <c r="P4044" s="1">
        <v>74</v>
      </c>
      <c r="Q4044" s="1" t="s">
        <v>2244</v>
      </c>
      <c r="R4044">
        <f t="shared" ca="1" si="63"/>
        <v>0</v>
      </c>
      <c r="S4044">
        <f t="shared" ca="1" si="63"/>
        <v>0</v>
      </c>
    </row>
    <row r="4045" spans="1:19" ht="13.2">
      <c r="A4045" s="1" t="s">
        <v>18434</v>
      </c>
      <c r="B4045" s="1">
        <v>43</v>
      </c>
      <c r="C4045" s="1" t="str">
        <f ca="1">IFERROR(__xludf.DUMMYFUNCTION("GOOGLETRANSLATE(D4045,""en"",""pt"")"),"Grande")</f>
        <v>Grande</v>
      </c>
      <c r="D4045" s="3">
        <v>44920</v>
      </c>
      <c r="E4045" s="1">
        <v>3</v>
      </c>
      <c r="F4045" s="2" t="str">
        <f ca="1">IFERROR(__xludf.DUMMYFUNCTION("GOOGLETRANSLATE(I4045,""en"",""pt"")"),"Queijo")</f>
        <v>Queijo</v>
      </c>
      <c r="G4045" s="1" t="s">
        <v>18435</v>
      </c>
      <c r="H4045" s="1" t="s">
        <v>696</v>
      </c>
      <c r="I4045" s="1" t="str">
        <f ca="1">IFERROR(__xludf.DUMMYFUNCTION("GOOGLETRANSLATE(O4045,""en"",""pt"")"),"52")</f>
        <v>52</v>
      </c>
      <c r="J4045" s="1" t="str">
        <f ca="1">IFERROR(__xludf.DUMMYFUNCTION("GOOGLETRANSLATE(Q4045,""en"",""pt"")"),"Refrigerado")</f>
        <v>Refrigerado</v>
      </c>
      <c r="K4045" s="3">
        <v>44863</v>
      </c>
      <c r="L4045" s="3">
        <v>44915</v>
      </c>
      <c r="M4045" s="1">
        <v>5</v>
      </c>
      <c r="N4045" s="1" t="s">
        <v>2461</v>
      </c>
      <c r="O4045" s="1" t="s">
        <v>18436</v>
      </c>
      <c r="P4045" s="1">
        <v>228</v>
      </c>
      <c r="Q4045" s="1" t="s">
        <v>3774</v>
      </c>
      <c r="R4045">
        <f t="shared" ca="1" si="63"/>
        <v>0</v>
      </c>
      <c r="S4045">
        <f t="shared" ca="1" si="63"/>
        <v>1</v>
      </c>
    </row>
    <row r="4046" spans="1:19" ht="13.2">
      <c r="A4046" s="1" t="s">
        <v>18437</v>
      </c>
      <c r="B4046" s="1">
        <v>39</v>
      </c>
      <c r="C4046" s="1" t="str">
        <f ca="1">IFERROR(__xludf.DUMMYFUNCTION("GOOGLETRANSLATE(D4046,""en"",""pt"")"),"Grande")</f>
        <v>Grande</v>
      </c>
      <c r="D4046" s="3">
        <v>44007</v>
      </c>
      <c r="E4046" s="1">
        <v>5</v>
      </c>
      <c r="F4046" s="2" t="str">
        <f ca="1">IFERROR(__xludf.DUMMYFUNCTION("GOOGLETRANSLATE(I4046,""en"",""pt"")"),"Sorvete")</f>
        <v>Sorvete</v>
      </c>
      <c r="G4046" s="1" t="s">
        <v>18438</v>
      </c>
      <c r="H4046" s="1" t="s">
        <v>5078</v>
      </c>
      <c r="I4046" s="1" t="str">
        <f ca="1">IFERROR(__xludf.DUMMYFUNCTION("GOOGLETRANSLATE(O4046,""en"",""pt"")"),"23")</f>
        <v>23</v>
      </c>
      <c r="J4046" s="1" t="str">
        <f ca="1">IFERROR(__xludf.DUMMYFUNCTION("GOOGLETRANSLATE(Q4046,""en"",""pt"")"),"Congeladas")</f>
        <v>Congeladas</v>
      </c>
      <c r="K4046" s="3">
        <v>43991</v>
      </c>
      <c r="L4046" s="3">
        <v>44014</v>
      </c>
      <c r="M4046" s="1">
        <v>199</v>
      </c>
      <c r="N4046" s="1" t="s">
        <v>4859</v>
      </c>
      <c r="O4046" s="1" t="s">
        <v>18439</v>
      </c>
      <c r="P4046" s="1">
        <v>97</v>
      </c>
      <c r="Q4046" s="1" t="s">
        <v>448</v>
      </c>
      <c r="R4046">
        <f t="shared" ca="1" si="63"/>
        <v>1</v>
      </c>
      <c r="S4046">
        <f t="shared" ca="1" si="63"/>
        <v>0</v>
      </c>
    </row>
    <row r="4047" spans="1:19" ht="13.2">
      <c r="A4047" s="1" t="s">
        <v>18440</v>
      </c>
      <c r="B4047" s="1">
        <v>30</v>
      </c>
      <c r="C4047" s="1" t="str">
        <f ca="1">IFERROR(__xludf.DUMMYFUNCTION("GOOGLETRANSLATE(D4047,""en"",""pt"")"),"Grande")</f>
        <v>Grande</v>
      </c>
      <c r="D4047" s="3">
        <v>44423</v>
      </c>
      <c r="E4047" s="1">
        <v>6</v>
      </c>
      <c r="F4047" s="2" t="str">
        <f ca="1">IFERROR(__xludf.DUMMYFUNCTION("GOOGLETRANSLATE(I4047,""en"",""pt"")"),"Coalhada")</f>
        <v>Coalhada</v>
      </c>
      <c r="G4047" s="1" t="s">
        <v>18441</v>
      </c>
      <c r="H4047" s="1" t="s">
        <v>18442</v>
      </c>
      <c r="I4047" s="1" t="str">
        <f ca="1">IFERROR(__xludf.DUMMYFUNCTION("GOOGLETRANSLATE(O4047,""en"",""pt"")"),"7")</f>
        <v>7</v>
      </c>
      <c r="J4047" s="1" t="str">
        <f ca="1">IFERROR(__xludf.DUMMYFUNCTION("GOOGLETRANSLATE(Q4047,""en"",""pt"")"),"Refrigerado")</f>
        <v>Refrigerado</v>
      </c>
      <c r="K4047" s="3">
        <v>44372</v>
      </c>
      <c r="L4047" s="3">
        <v>44379</v>
      </c>
      <c r="M4047" s="1">
        <v>795</v>
      </c>
      <c r="N4047" s="1" t="s">
        <v>16205</v>
      </c>
      <c r="O4047" s="1" t="s">
        <v>18443</v>
      </c>
      <c r="P4047" s="1">
        <v>110</v>
      </c>
      <c r="Q4047" s="1" t="s">
        <v>18444</v>
      </c>
      <c r="R4047">
        <f t="shared" ca="1" si="63"/>
        <v>1</v>
      </c>
      <c r="S4047">
        <f t="shared" ca="1" si="63"/>
        <v>0</v>
      </c>
    </row>
    <row r="4048" spans="1:19" ht="13.2">
      <c r="A4048" s="1" t="s">
        <v>18445</v>
      </c>
      <c r="B4048" s="1">
        <v>78</v>
      </c>
      <c r="C4048" s="1" t="str">
        <f ca="1">IFERROR(__xludf.DUMMYFUNCTION("GOOGLETRANSLATE(D4048,""en"",""pt"")"),"Grande")</f>
        <v>Grande</v>
      </c>
      <c r="D4048" s="3">
        <v>43736</v>
      </c>
      <c r="E4048" s="1">
        <v>4</v>
      </c>
      <c r="F4048" s="2" t="str">
        <f ca="1">IFERROR(__xludf.DUMMYFUNCTION("GOOGLETRANSLATE(I4048,""en"",""pt"")"),"Iogurte")</f>
        <v>Iogurte</v>
      </c>
      <c r="G4048" s="1" t="s">
        <v>3970</v>
      </c>
      <c r="H4048" s="1" t="s">
        <v>32</v>
      </c>
      <c r="I4048" s="1" t="str">
        <f ca="1">IFERROR(__xludf.DUMMYFUNCTION("GOOGLETRANSLATE(O4048,""en"",""pt"")"),"23")</f>
        <v>23</v>
      </c>
      <c r="J4048" s="1" t="str">
        <f ca="1">IFERROR(__xludf.DUMMYFUNCTION("GOOGLETRANSLATE(Q4048,""en"",""pt"")"),"Congeladas")</f>
        <v>Congeladas</v>
      </c>
      <c r="K4048" s="3">
        <v>43718</v>
      </c>
      <c r="L4048" s="3">
        <v>43741</v>
      </c>
      <c r="M4048" s="1">
        <v>4</v>
      </c>
      <c r="N4048" s="1" t="s">
        <v>7836</v>
      </c>
      <c r="O4048" s="1" t="s">
        <v>18446</v>
      </c>
      <c r="P4048" s="1">
        <v>24</v>
      </c>
      <c r="Q4048" s="1" t="s">
        <v>13835</v>
      </c>
      <c r="R4048">
        <f t="shared" ca="1" si="63"/>
        <v>1</v>
      </c>
      <c r="S4048">
        <f t="shared" ca="1" si="63"/>
        <v>0</v>
      </c>
    </row>
    <row r="4049" spans="1:19" ht="13.2">
      <c r="A4049" s="1" t="s">
        <v>18447</v>
      </c>
      <c r="B4049" s="1">
        <v>25</v>
      </c>
      <c r="C4049" s="1" t="str">
        <f ca="1">IFERROR(__xludf.DUMMYFUNCTION("GOOGLETRANSLATE(D4049,""en"",""pt"")"),"Médio")</f>
        <v>Médio</v>
      </c>
      <c r="D4049" s="3">
        <v>44666</v>
      </c>
      <c r="E4049" s="1">
        <v>8</v>
      </c>
      <c r="F4049" s="2" t="str">
        <f ca="1">IFERROR(__xludf.DUMMYFUNCTION("GOOGLETRANSLATE(I4049,""en"",""pt"")"),"Soro de leite coalhado")</f>
        <v>Soro de leite coalhado</v>
      </c>
      <c r="G4049" s="1" t="s">
        <v>18448</v>
      </c>
      <c r="H4049" s="1" t="s">
        <v>8773</v>
      </c>
      <c r="I4049" s="1" t="str">
        <f ca="1">IFERROR(__xludf.DUMMYFUNCTION("GOOGLETRANSLATE(O4049,""en"",""pt"")"),"8")</f>
        <v>8</v>
      </c>
      <c r="J4049" s="1" t="str">
        <f ca="1">IFERROR(__xludf.DUMMYFUNCTION("GOOGLETRANSLATE(Q4049,""en"",""pt"")"),"Refrigerado")</f>
        <v>Refrigerado</v>
      </c>
      <c r="K4049" s="3">
        <v>44630</v>
      </c>
      <c r="L4049" s="3">
        <v>44638</v>
      </c>
      <c r="M4049" s="1">
        <v>60</v>
      </c>
      <c r="N4049" s="1" t="s">
        <v>8508</v>
      </c>
      <c r="O4049" s="5">
        <v>16650</v>
      </c>
      <c r="P4049" s="1">
        <v>172</v>
      </c>
      <c r="Q4049" s="1" t="s">
        <v>18449</v>
      </c>
      <c r="R4049">
        <f t="shared" ca="1" si="63"/>
        <v>0</v>
      </c>
      <c r="S4049">
        <f t="shared" ca="1" si="63"/>
        <v>0</v>
      </c>
    </row>
    <row r="4050" spans="1:19" ht="13.2">
      <c r="A4050" s="1" t="s">
        <v>1212</v>
      </c>
      <c r="B4050" s="1">
        <v>56</v>
      </c>
      <c r="C4050" s="1" t="str">
        <f ca="1">IFERROR(__xludf.DUMMYFUNCTION("GOOGLETRANSLATE(D4050,""en"",""pt"")"),"Médio")</f>
        <v>Médio</v>
      </c>
      <c r="D4050" s="3">
        <v>43598</v>
      </c>
      <c r="E4050" s="1">
        <v>3</v>
      </c>
      <c r="F4050" s="2" t="str">
        <f ca="1">IFERROR(__xludf.DUMMYFUNCTION("GOOGLETRANSLATE(I4050,""en"",""pt"")"),"Queijo")</f>
        <v>Queijo</v>
      </c>
      <c r="G4050" s="1" t="s">
        <v>18450</v>
      </c>
      <c r="H4050" s="1" t="s">
        <v>579</v>
      </c>
      <c r="I4050" s="1" t="str">
        <f ca="1">IFERROR(__xludf.DUMMYFUNCTION("GOOGLETRANSLATE(O4050,""en"",""pt"")"),"26")</f>
        <v>26</v>
      </c>
      <c r="J4050" s="1" t="str">
        <f ca="1">IFERROR(__xludf.DUMMYFUNCTION("GOOGLETRANSLATE(Q4050,""en"",""pt"")"),"Congeladas")</f>
        <v>Congeladas</v>
      </c>
      <c r="K4050" s="3">
        <v>43552</v>
      </c>
      <c r="L4050" s="3">
        <v>43578</v>
      </c>
      <c r="M4050" s="1">
        <v>371</v>
      </c>
      <c r="N4050" s="1" t="s">
        <v>11140</v>
      </c>
      <c r="O4050" s="1" t="s">
        <v>18451</v>
      </c>
      <c r="P4050" s="1">
        <v>367</v>
      </c>
      <c r="Q4050" s="1" t="s">
        <v>18452</v>
      </c>
      <c r="R4050">
        <f t="shared" ca="1" si="63"/>
        <v>1</v>
      </c>
      <c r="S4050">
        <f t="shared" ca="1" si="63"/>
        <v>0</v>
      </c>
    </row>
    <row r="4051" spans="1:19" ht="13.2">
      <c r="A4051" s="1" t="s">
        <v>18453</v>
      </c>
      <c r="B4051" s="1">
        <v>59</v>
      </c>
      <c r="C4051" s="1" t="str">
        <f ca="1">IFERROR(__xludf.DUMMYFUNCTION("GOOGLETRANSLATE(D4051,""en"",""pt"")"),"Médio")</f>
        <v>Médio</v>
      </c>
      <c r="D4051" s="3">
        <v>44550</v>
      </c>
      <c r="E4051" s="1">
        <v>9</v>
      </c>
      <c r="F4051" s="2" t="str">
        <f ca="1">IFERROR(__xludf.DUMMYFUNCTION("GOOGLETRANSLATE(I4051,""en"",""pt"")"),"Painel")</f>
        <v>Painel</v>
      </c>
      <c r="G4051" s="1" t="s">
        <v>18454</v>
      </c>
      <c r="H4051" s="1" t="s">
        <v>13427</v>
      </c>
      <c r="I4051" s="1" t="str">
        <f ca="1">IFERROR(__xludf.DUMMYFUNCTION("GOOGLETRANSLATE(O4051,""en"",""pt"")"),"11")</f>
        <v>11</v>
      </c>
      <c r="J4051" s="1" t="str">
        <f ca="1">IFERROR(__xludf.DUMMYFUNCTION("GOOGLETRANSLATE(Q4051,""en"",""pt"")"),"Refrigerado")</f>
        <v>Refrigerado</v>
      </c>
      <c r="K4051" s="3">
        <v>44544</v>
      </c>
      <c r="L4051" s="3">
        <v>44555</v>
      </c>
      <c r="M4051" s="1">
        <v>686</v>
      </c>
      <c r="N4051" s="1" t="s">
        <v>18455</v>
      </c>
      <c r="O4051" s="1" t="s">
        <v>18456</v>
      </c>
      <c r="P4051" s="1">
        <v>199</v>
      </c>
      <c r="Q4051" s="1" t="s">
        <v>18457</v>
      </c>
      <c r="R4051">
        <f t="shared" ca="1" si="63"/>
        <v>0</v>
      </c>
      <c r="S4051">
        <f t="shared" ca="1" si="63"/>
        <v>1</v>
      </c>
    </row>
    <row r="4052" spans="1:19" ht="13.2">
      <c r="A4052" s="1" t="s">
        <v>158</v>
      </c>
      <c r="B4052" s="1">
        <v>57</v>
      </c>
      <c r="C4052" s="1" t="str">
        <f ca="1">IFERROR(__xludf.DUMMYFUNCTION("GOOGLETRANSLATE(D4052,""en"",""pt"")"),"Grande")</f>
        <v>Grande</v>
      </c>
      <c r="D4052" s="3">
        <v>44831</v>
      </c>
      <c r="E4052" s="1">
        <v>2</v>
      </c>
      <c r="F4052" s="2" t="str">
        <f ca="1">IFERROR(__xludf.DUMMYFUNCTION("GOOGLETRANSLATE(I4052,""en"",""pt"")"),"Manteiga")</f>
        <v>Manteiga</v>
      </c>
      <c r="G4052" s="1" t="s">
        <v>18458</v>
      </c>
      <c r="H4052" s="1" t="s">
        <v>2845</v>
      </c>
      <c r="I4052" s="1" t="str">
        <f ca="1">IFERROR(__xludf.DUMMYFUNCTION("GOOGLETRANSLATE(O4052,""en"",""pt"")"),"25")</f>
        <v>25</v>
      </c>
      <c r="J4052" s="1" t="str">
        <f ca="1">IFERROR(__xludf.DUMMYFUNCTION("GOOGLETRANSLATE(Q4052,""en"",""pt"")"),"Congeladas")</f>
        <v>Congeladas</v>
      </c>
      <c r="K4052" s="3">
        <v>44786</v>
      </c>
      <c r="L4052" s="3">
        <v>44811</v>
      </c>
      <c r="M4052" s="1">
        <v>361</v>
      </c>
      <c r="N4052" s="1" t="s">
        <v>18459</v>
      </c>
      <c r="O4052" s="1" t="s">
        <v>18460</v>
      </c>
      <c r="P4052" s="1">
        <v>426</v>
      </c>
      <c r="Q4052" s="1" t="s">
        <v>18461</v>
      </c>
      <c r="R4052">
        <f t="shared" ca="1" si="63"/>
        <v>0</v>
      </c>
      <c r="S4052">
        <f t="shared" ca="1" si="63"/>
        <v>0</v>
      </c>
    </row>
    <row r="4053" spans="1:19" ht="13.2">
      <c r="A4053" s="1" t="s">
        <v>18462</v>
      </c>
      <c r="B4053" s="1">
        <v>44</v>
      </c>
      <c r="C4053" s="1" t="str">
        <f ca="1">IFERROR(__xludf.DUMMYFUNCTION("GOOGLETRANSLATE(D4053,""en"",""pt"")"),"Grande")</f>
        <v>Grande</v>
      </c>
      <c r="D4053" s="3">
        <v>44366</v>
      </c>
      <c r="E4053" s="1">
        <v>1</v>
      </c>
      <c r="F4053" s="2" t="str">
        <f ca="1">IFERROR(__xludf.DUMMYFUNCTION("GOOGLETRANSLATE(I4053,""en"",""pt"")"),"Leite")</f>
        <v>Leite</v>
      </c>
      <c r="G4053" s="1" t="s">
        <v>18463</v>
      </c>
      <c r="H4053" s="1" t="s">
        <v>15715</v>
      </c>
      <c r="I4053" s="1" t="str">
        <f ca="1">IFERROR(__xludf.DUMMYFUNCTION("GOOGLETRANSLATE(O4053,""en"",""pt"")"),"2")</f>
        <v>2</v>
      </c>
      <c r="J4053" s="1" t="str">
        <f ca="1">IFERROR(__xludf.DUMMYFUNCTION("GOOGLETRANSLATE(Q4053,""en"",""pt"")"),"Pacote de polietileno")</f>
        <v>Pacote de polietileno</v>
      </c>
      <c r="K4053" s="3">
        <v>44343</v>
      </c>
      <c r="L4053" s="3">
        <v>44345</v>
      </c>
      <c r="M4053" s="1">
        <v>273</v>
      </c>
      <c r="N4053" s="1" t="s">
        <v>4847</v>
      </c>
      <c r="O4053" s="1" t="s">
        <v>18464</v>
      </c>
      <c r="P4053" s="1">
        <v>313</v>
      </c>
      <c r="Q4053" s="1" t="s">
        <v>18465</v>
      </c>
      <c r="R4053">
        <f t="shared" ca="1" si="63"/>
        <v>1</v>
      </c>
      <c r="S4053">
        <f t="shared" ca="1" si="63"/>
        <v>0</v>
      </c>
    </row>
    <row r="4054" spans="1:19" ht="13.2">
      <c r="A4054" s="1" t="s">
        <v>4966</v>
      </c>
      <c r="B4054" s="1">
        <v>31</v>
      </c>
      <c r="C4054" s="1" t="str">
        <f ca="1">IFERROR(__xludf.DUMMYFUNCTION("GOOGLETRANSLATE(D4054,""en"",""pt"")"),"Pequeno")</f>
        <v>Pequeno</v>
      </c>
      <c r="D4054" s="3">
        <v>44607</v>
      </c>
      <c r="E4054" s="1">
        <v>9</v>
      </c>
      <c r="F4054" s="2" t="str">
        <f ca="1">IFERROR(__xludf.DUMMYFUNCTION("GOOGLETRANSLATE(I4054,""en"",""pt"")"),"Painel")</f>
        <v>Painel</v>
      </c>
      <c r="G4054" s="1" t="s">
        <v>18466</v>
      </c>
      <c r="H4054" s="1" t="s">
        <v>13132</v>
      </c>
      <c r="I4054" s="1" t="str">
        <f ca="1">IFERROR(__xludf.DUMMYFUNCTION("GOOGLETRANSLATE(O4054,""en"",""pt"")"),"14")</f>
        <v>14</v>
      </c>
      <c r="J4054" s="1" t="str">
        <f ca="1">IFERROR(__xludf.DUMMYFUNCTION("GOOGLETRANSLATE(Q4054,""en"",""pt"")"),"Refrigerado")</f>
        <v>Refrigerado</v>
      </c>
      <c r="K4054" s="3">
        <v>44577</v>
      </c>
      <c r="L4054" s="3">
        <v>44591</v>
      </c>
      <c r="M4054" s="1">
        <v>216</v>
      </c>
      <c r="N4054" s="1" t="s">
        <v>7733</v>
      </c>
      <c r="O4054" s="1" t="s">
        <v>18467</v>
      </c>
      <c r="P4054" s="1">
        <v>25</v>
      </c>
      <c r="Q4054" s="1" t="s">
        <v>18468</v>
      </c>
      <c r="R4054">
        <f t="shared" ca="1" si="63"/>
        <v>1</v>
      </c>
      <c r="S4054">
        <f t="shared" ca="1" si="63"/>
        <v>0</v>
      </c>
    </row>
    <row r="4055" spans="1:19" ht="13.2">
      <c r="A4055" s="1" t="s">
        <v>18469</v>
      </c>
      <c r="B4055" s="1">
        <v>42</v>
      </c>
      <c r="C4055" s="1" t="str">
        <f ca="1">IFERROR(__xludf.DUMMYFUNCTION("GOOGLETRANSLATE(D4055,""en"",""pt"")"),"Médio")</f>
        <v>Médio</v>
      </c>
      <c r="D4055" s="3">
        <v>43647</v>
      </c>
      <c r="E4055" s="1">
        <v>6</v>
      </c>
      <c r="F4055" s="2" t="str">
        <f ca="1">IFERROR(__xludf.DUMMYFUNCTION("GOOGLETRANSLATE(I4055,""en"",""pt"")"),"Coalhada")</f>
        <v>Coalhada</v>
      </c>
      <c r="G4055" s="1" t="s">
        <v>18470</v>
      </c>
      <c r="H4055" s="1" t="s">
        <v>18471</v>
      </c>
      <c r="I4055" s="1" t="str">
        <f ca="1">IFERROR(__xludf.DUMMYFUNCTION("GOOGLETRANSLATE(O4055,""en"",""pt"")"),"5")</f>
        <v>5</v>
      </c>
      <c r="J4055" s="1" t="str">
        <f ca="1">IFERROR(__xludf.DUMMYFUNCTION("GOOGLETRANSLATE(Q4055,""en"",""pt"")"),"Refrigerado")</f>
        <v>Refrigerado</v>
      </c>
      <c r="K4055" s="3">
        <v>43633</v>
      </c>
      <c r="L4055" s="3">
        <v>43638</v>
      </c>
      <c r="M4055" s="1">
        <v>8</v>
      </c>
      <c r="N4055" s="1" t="s">
        <v>9849</v>
      </c>
      <c r="O4055" s="1" t="s">
        <v>18472</v>
      </c>
      <c r="P4055" s="1">
        <v>955</v>
      </c>
      <c r="Q4055" s="1" t="s">
        <v>5461</v>
      </c>
      <c r="R4055">
        <f t="shared" ca="1" si="63"/>
        <v>1</v>
      </c>
      <c r="S4055">
        <f t="shared" ca="1" si="63"/>
        <v>0</v>
      </c>
    </row>
    <row r="4056" spans="1:19" ht="13.2">
      <c r="A4056" s="1" t="s">
        <v>18473</v>
      </c>
      <c r="B4056" s="1">
        <v>77</v>
      </c>
      <c r="C4056" s="1" t="str">
        <f ca="1">IFERROR(__xludf.DUMMYFUNCTION("GOOGLETRANSLATE(D4056,""en"",""pt"")"),"Médio")</f>
        <v>Médio</v>
      </c>
      <c r="D4056" s="3">
        <v>43644</v>
      </c>
      <c r="E4056" s="1">
        <v>6</v>
      </c>
      <c r="F4056" s="2" t="str">
        <f ca="1">IFERROR(__xludf.DUMMYFUNCTION("GOOGLETRANSLATE(I4056,""en"",""pt"")"),"Coalhada")</f>
        <v>Coalhada</v>
      </c>
      <c r="G4056" s="1" t="s">
        <v>18474</v>
      </c>
      <c r="H4056" s="1" t="s">
        <v>564</v>
      </c>
      <c r="I4056" s="1" t="str">
        <f ca="1">IFERROR(__xludf.DUMMYFUNCTION("GOOGLETRANSLATE(O4056,""en"",""pt"")"),"6")</f>
        <v>6</v>
      </c>
      <c r="J4056" s="1" t="str">
        <f ca="1">IFERROR(__xludf.DUMMYFUNCTION("GOOGLETRANSLATE(Q4056,""en"",""pt"")"),"Refrigerado")</f>
        <v>Refrigerado</v>
      </c>
      <c r="K4056" s="3">
        <v>43643</v>
      </c>
      <c r="L4056" s="3">
        <v>43649</v>
      </c>
      <c r="M4056" s="1">
        <v>704</v>
      </c>
      <c r="N4056" s="1" t="s">
        <v>4314</v>
      </c>
      <c r="O4056" s="1" t="s">
        <v>18475</v>
      </c>
      <c r="P4056" s="1">
        <v>99</v>
      </c>
      <c r="Q4056" s="1" t="s">
        <v>18476</v>
      </c>
      <c r="R4056">
        <f t="shared" ca="1" si="63"/>
        <v>0</v>
      </c>
      <c r="S4056">
        <f t="shared" ca="1" si="63"/>
        <v>1</v>
      </c>
    </row>
    <row r="4057" spans="1:19" ht="13.2">
      <c r="A4057" s="1" t="s">
        <v>18477</v>
      </c>
      <c r="B4057" s="1">
        <v>44</v>
      </c>
      <c r="C4057" s="1" t="str">
        <f ca="1">IFERROR(__xludf.DUMMYFUNCTION("GOOGLETRANSLATE(D4057,""en"",""pt"")"),"Médio")</f>
        <v>Médio</v>
      </c>
      <c r="D4057" s="3">
        <v>44388</v>
      </c>
      <c r="E4057" s="1">
        <v>9</v>
      </c>
      <c r="F4057" s="2" t="str">
        <f ca="1">IFERROR(__xludf.DUMMYFUNCTION("GOOGLETRANSLATE(I4057,""en"",""pt"")"),"Painel")</f>
        <v>Painel</v>
      </c>
      <c r="G4057" s="1" t="s">
        <v>18478</v>
      </c>
      <c r="H4057" s="1" t="s">
        <v>11133</v>
      </c>
      <c r="I4057" s="1" t="str">
        <f ca="1">IFERROR(__xludf.DUMMYFUNCTION("GOOGLETRANSLATE(O4057,""en"",""pt"")"),"12")</f>
        <v>12</v>
      </c>
      <c r="J4057" s="1" t="str">
        <f ca="1">IFERROR(__xludf.DUMMYFUNCTION("GOOGLETRANSLATE(Q4057,""en"",""pt"")"),"Refrigerado")</f>
        <v>Refrigerado</v>
      </c>
      <c r="K4057" s="3">
        <v>44361</v>
      </c>
      <c r="L4057" s="3">
        <v>44373</v>
      </c>
      <c r="M4057" s="1">
        <v>59</v>
      </c>
      <c r="N4057" s="1" t="s">
        <v>15520</v>
      </c>
      <c r="O4057" s="1" t="s">
        <v>18479</v>
      </c>
      <c r="P4057" s="1">
        <v>281</v>
      </c>
      <c r="Q4057" s="1" t="s">
        <v>18480</v>
      </c>
      <c r="R4057">
        <f t="shared" ca="1" si="63"/>
        <v>1</v>
      </c>
      <c r="S4057">
        <f t="shared" ca="1" si="63"/>
        <v>0</v>
      </c>
    </row>
    <row r="4058" spans="1:19" ht="13.2">
      <c r="A4058" s="1" t="s">
        <v>18481</v>
      </c>
      <c r="B4058" s="1">
        <v>96</v>
      </c>
      <c r="C4058" s="1" t="str">
        <f ca="1">IFERROR(__xludf.DUMMYFUNCTION("GOOGLETRANSLATE(D4058,""en"",""pt"")"),"Grande")</f>
        <v>Grande</v>
      </c>
      <c r="D4058" s="3">
        <v>44329</v>
      </c>
      <c r="E4058" s="1">
        <v>2</v>
      </c>
      <c r="F4058" s="2" t="str">
        <f ca="1">IFERROR(__xludf.DUMMYFUNCTION("GOOGLETRANSLATE(I4058,""en"",""pt"")"),"Manteiga")</f>
        <v>Manteiga</v>
      </c>
      <c r="G4058" s="1" t="s">
        <v>18482</v>
      </c>
      <c r="H4058" s="1" t="s">
        <v>18483</v>
      </c>
      <c r="I4058" s="1" t="str">
        <f ca="1">IFERROR(__xludf.DUMMYFUNCTION("GOOGLETRANSLATE(O4058,""en"",""pt"")"),"40")</f>
        <v>40</v>
      </c>
      <c r="J4058" s="1" t="str">
        <f ca="1">IFERROR(__xludf.DUMMYFUNCTION("GOOGLETRANSLATE(Q4058,""en"",""pt"")"),"Refrigerado")</f>
        <v>Refrigerado</v>
      </c>
      <c r="K4058" s="3">
        <v>44294</v>
      </c>
      <c r="L4058" s="3">
        <v>44334</v>
      </c>
      <c r="M4058" s="1">
        <v>19</v>
      </c>
      <c r="N4058" s="1" t="s">
        <v>4468</v>
      </c>
      <c r="O4058" s="1" t="s">
        <v>18484</v>
      </c>
      <c r="P4058" s="1">
        <v>7</v>
      </c>
      <c r="Q4058" s="1" t="s">
        <v>659</v>
      </c>
      <c r="R4058">
        <f t="shared" ca="1" si="63"/>
        <v>1</v>
      </c>
      <c r="S4058">
        <f t="shared" ca="1" si="63"/>
        <v>1</v>
      </c>
    </row>
    <row r="4059" spans="1:19" ht="13.2">
      <c r="A4059" s="1" t="s">
        <v>18485</v>
      </c>
      <c r="B4059" s="1">
        <v>96</v>
      </c>
      <c r="C4059" s="1" t="str">
        <f ca="1">IFERROR(__xludf.DUMMYFUNCTION("GOOGLETRANSLATE(D4059,""en"",""pt"")"),"Pequeno")</f>
        <v>Pequeno</v>
      </c>
      <c r="D4059" s="3">
        <v>44764</v>
      </c>
      <c r="E4059" s="1">
        <v>8</v>
      </c>
      <c r="F4059" s="2" t="str">
        <f ca="1">IFERROR(__xludf.DUMMYFUNCTION("GOOGLETRANSLATE(I4059,""en"",""pt"")"),"Soro de leite coalhado")</f>
        <v>Soro de leite coalhado</v>
      </c>
      <c r="G4059" s="1" t="s">
        <v>18486</v>
      </c>
      <c r="H4059" s="1" t="s">
        <v>13300</v>
      </c>
      <c r="I4059" s="1" t="str">
        <f ca="1">IFERROR(__xludf.DUMMYFUNCTION("GOOGLETRANSLATE(O4059,""en"",""pt"")"),"14")</f>
        <v>14</v>
      </c>
      <c r="J4059" s="1" t="str">
        <f ca="1">IFERROR(__xludf.DUMMYFUNCTION("GOOGLETRANSLATE(Q4059,""en"",""pt"")"),"Refrigerado")</f>
        <v>Refrigerado</v>
      </c>
      <c r="K4059" s="3">
        <v>44714</v>
      </c>
      <c r="L4059" s="3">
        <v>44728</v>
      </c>
      <c r="M4059" s="1">
        <v>371</v>
      </c>
      <c r="N4059" s="1" t="s">
        <v>13912</v>
      </c>
      <c r="O4059" s="1" t="s">
        <v>18487</v>
      </c>
      <c r="P4059" s="1">
        <v>233</v>
      </c>
      <c r="Q4059" s="1" t="s">
        <v>18488</v>
      </c>
      <c r="R4059">
        <f t="shared" ca="1" si="63"/>
        <v>0</v>
      </c>
      <c r="S4059">
        <f t="shared" ca="1" si="63"/>
        <v>0</v>
      </c>
    </row>
    <row r="4060" spans="1:19" ht="13.2">
      <c r="A4060" s="1" t="s">
        <v>18489</v>
      </c>
      <c r="B4060" s="1">
        <v>42</v>
      </c>
      <c r="C4060" s="1" t="str">
        <f ca="1">IFERROR(__xludf.DUMMYFUNCTION("GOOGLETRANSLATE(D4060,""en"",""pt"")"),"Pequeno")</f>
        <v>Pequeno</v>
      </c>
      <c r="D4060" s="3">
        <v>44474</v>
      </c>
      <c r="E4060" s="1">
        <v>7</v>
      </c>
      <c r="F4060" s="2" t="str">
        <f ca="1">IFERROR(__xludf.DUMMYFUNCTION("GOOGLETRANSLATE(I4060,""en"",""pt"")"),"Lassi")</f>
        <v>Lassi</v>
      </c>
      <c r="G4060" s="1" t="s">
        <v>18490</v>
      </c>
      <c r="H4060" s="4">
        <v>45554</v>
      </c>
      <c r="I4060" s="1" t="str">
        <f ca="1">IFERROR(__xludf.DUMMYFUNCTION("GOOGLETRANSLATE(O4060,""en"",""pt"")"),"14")</f>
        <v>14</v>
      </c>
      <c r="J4060" s="1" t="str">
        <f ca="1">IFERROR(__xludf.DUMMYFUNCTION("GOOGLETRANSLATE(Q4060,""en"",""pt"")"),"Refrigerado")</f>
        <v>Refrigerado</v>
      </c>
      <c r="K4060" s="3">
        <v>44434</v>
      </c>
      <c r="L4060" s="3">
        <v>44448</v>
      </c>
      <c r="M4060" s="1">
        <v>748</v>
      </c>
      <c r="N4060" s="1" t="s">
        <v>14443</v>
      </c>
      <c r="O4060" s="1" t="s">
        <v>18491</v>
      </c>
      <c r="P4060" s="1">
        <v>130</v>
      </c>
      <c r="Q4060" s="1" t="s">
        <v>8369</v>
      </c>
      <c r="R4060">
        <f t="shared" ca="1" si="63"/>
        <v>1</v>
      </c>
      <c r="S4060">
        <f t="shared" ca="1" si="63"/>
        <v>0</v>
      </c>
    </row>
    <row r="4061" spans="1:19" ht="13.2">
      <c r="A4061" s="1" t="s">
        <v>18492</v>
      </c>
      <c r="B4061" s="1">
        <v>48</v>
      </c>
      <c r="C4061" s="1" t="str">
        <f ca="1">IFERROR(__xludf.DUMMYFUNCTION("GOOGLETRANSLATE(D4061,""en"",""pt"")"),"Médio")</f>
        <v>Médio</v>
      </c>
      <c r="D4061" s="3">
        <v>43962</v>
      </c>
      <c r="E4061" s="1">
        <v>3</v>
      </c>
      <c r="F4061" s="2" t="str">
        <f ca="1">IFERROR(__xludf.DUMMYFUNCTION("GOOGLETRANSLATE(I4061,""en"",""pt"")"),"Queijo")</f>
        <v>Queijo</v>
      </c>
      <c r="G4061" s="1" t="s">
        <v>12652</v>
      </c>
      <c r="H4061" s="1" t="s">
        <v>1075</v>
      </c>
      <c r="I4061" s="1" t="str">
        <f ca="1">IFERROR(__xludf.DUMMYFUNCTION("GOOGLETRANSLATE(O4061,""en"",""pt"")"),"28")</f>
        <v>28</v>
      </c>
      <c r="J4061" s="1" t="str">
        <f ca="1">IFERROR(__xludf.DUMMYFUNCTION("GOOGLETRANSLATE(Q4061,""en"",""pt"")"),"Congeladas")</f>
        <v>Congeladas</v>
      </c>
      <c r="K4061" s="3">
        <v>43906</v>
      </c>
      <c r="L4061" s="3">
        <v>43934</v>
      </c>
      <c r="M4061" s="1">
        <v>5</v>
      </c>
      <c r="N4061" s="1" t="s">
        <v>11170</v>
      </c>
      <c r="O4061" s="1" t="s">
        <v>1978</v>
      </c>
      <c r="P4061" s="1">
        <v>164</v>
      </c>
      <c r="Q4061" s="1" t="s">
        <v>18493</v>
      </c>
      <c r="R4061">
        <f t="shared" ca="1" si="63"/>
        <v>1</v>
      </c>
      <c r="S4061">
        <f t="shared" ca="1" si="63"/>
        <v>1</v>
      </c>
    </row>
    <row r="4062" spans="1:19" ht="13.2">
      <c r="A4062" s="1" t="s">
        <v>18494</v>
      </c>
      <c r="B4062" s="1">
        <v>11</v>
      </c>
      <c r="C4062" s="1" t="str">
        <f ca="1">IFERROR(__xludf.DUMMYFUNCTION("GOOGLETRANSLATE(D4062,""en"",""pt"")"),"Pequeno")</f>
        <v>Pequeno</v>
      </c>
      <c r="D4062" s="3">
        <v>44061</v>
      </c>
      <c r="E4062" s="1">
        <v>5</v>
      </c>
      <c r="F4062" s="2" t="str">
        <f ca="1">IFERROR(__xludf.DUMMYFUNCTION("GOOGLETRANSLATE(I4062,""en"",""pt"")"),"Sorvete")</f>
        <v>Sorvete</v>
      </c>
      <c r="G4062" s="1" t="s">
        <v>18495</v>
      </c>
      <c r="H4062" s="1" t="s">
        <v>12766</v>
      </c>
      <c r="I4062" s="1" t="str">
        <f ca="1">IFERROR(__xludf.DUMMYFUNCTION("GOOGLETRANSLATE(O4062,""en"",""pt"")"),"22")</f>
        <v>22</v>
      </c>
      <c r="J4062" s="1" t="str">
        <f ca="1">IFERROR(__xludf.DUMMYFUNCTION("GOOGLETRANSLATE(Q4062,""en"",""pt"")"),"Congeladas")</f>
        <v>Congeladas</v>
      </c>
      <c r="K4062" s="3">
        <v>44024</v>
      </c>
      <c r="L4062" s="3">
        <v>44046</v>
      </c>
      <c r="M4062" s="1">
        <v>245</v>
      </c>
      <c r="N4062" s="1" t="s">
        <v>18496</v>
      </c>
      <c r="O4062" s="5">
        <v>2758313</v>
      </c>
      <c r="P4062" s="1">
        <v>443</v>
      </c>
      <c r="Q4062" s="1" t="s">
        <v>18497</v>
      </c>
      <c r="R4062">
        <f t="shared" ca="1" si="63"/>
        <v>1</v>
      </c>
      <c r="S4062">
        <f t="shared" ca="1" si="63"/>
        <v>0</v>
      </c>
    </row>
    <row r="4063" spans="1:19" ht="13.2">
      <c r="A4063" s="1" t="s">
        <v>18498</v>
      </c>
      <c r="B4063" s="1">
        <v>67</v>
      </c>
      <c r="C4063" s="1" t="str">
        <f ca="1">IFERROR(__xludf.DUMMYFUNCTION("GOOGLETRANSLATE(D4063,""en"",""pt"")"),"Pequeno")</f>
        <v>Pequeno</v>
      </c>
      <c r="D4063" s="3">
        <v>44021</v>
      </c>
      <c r="E4063" s="1">
        <v>3</v>
      </c>
      <c r="F4063" s="2" t="str">
        <f ca="1">IFERROR(__xludf.DUMMYFUNCTION("GOOGLETRANSLATE(I4063,""en"",""pt"")"),"Queijo")</f>
        <v>Queijo</v>
      </c>
      <c r="G4063" s="1" t="s">
        <v>18499</v>
      </c>
      <c r="H4063" s="1" t="s">
        <v>18500</v>
      </c>
      <c r="I4063" s="1" t="str">
        <f ca="1">IFERROR(__xludf.DUMMYFUNCTION("GOOGLETRANSLATE(O4063,""en"",""pt"")"),"88")</f>
        <v>88</v>
      </c>
      <c r="J4063" s="1" t="str">
        <f ca="1">IFERROR(__xludf.DUMMYFUNCTION("GOOGLETRANSLATE(Q4063,""en"",""pt"")"),"Refrigerado")</f>
        <v>Refrigerado</v>
      </c>
      <c r="K4063" s="3">
        <v>43988</v>
      </c>
      <c r="L4063" s="3">
        <v>44076</v>
      </c>
      <c r="M4063" s="1">
        <v>283</v>
      </c>
      <c r="N4063" s="1" t="s">
        <v>7985</v>
      </c>
      <c r="O4063" s="1" t="s">
        <v>18501</v>
      </c>
      <c r="P4063" s="1">
        <v>637</v>
      </c>
      <c r="Q4063" s="1" t="s">
        <v>18502</v>
      </c>
      <c r="R4063">
        <f t="shared" ca="1" si="63"/>
        <v>1</v>
      </c>
      <c r="S4063">
        <f t="shared" ca="1" si="63"/>
        <v>1</v>
      </c>
    </row>
    <row r="4064" spans="1:19" ht="13.2">
      <c r="A4064" s="1" t="s">
        <v>18503</v>
      </c>
      <c r="B4064" s="1">
        <v>32</v>
      </c>
      <c r="C4064" s="1" t="str">
        <f ca="1">IFERROR(__xludf.DUMMYFUNCTION("GOOGLETRANSLATE(D4064,""en"",""pt"")"),"Médio")</f>
        <v>Médio</v>
      </c>
      <c r="D4064" s="3">
        <v>44279</v>
      </c>
      <c r="E4064" s="1">
        <v>5</v>
      </c>
      <c r="F4064" s="2" t="str">
        <f ca="1">IFERROR(__xludf.DUMMYFUNCTION("GOOGLETRANSLATE(I4064,""en"",""pt"")"),"Sorvete")</f>
        <v>Sorvete</v>
      </c>
      <c r="G4064" s="1" t="s">
        <v>4353</v>
      </c>
      <c r="H4064" s="1" t="s">
        <v>7099</v>
      </c>
      <c r="I4064" s="1" t="str">
        <f ca="1">IFERROR(__xludf.DUMMYFUNCTION("GOOGLETRANSLATE(O4064,""en"",""pt"")"),"29")</f>
        <v>29</v>
      </c>
      <c r="J4064" s="1" t="str">
        <f ca="1">IFERROR(__xludf.DUMMYFUNCTION("GOOGLETRANSLATE(Q4064,""en"",""pt"")"),"Congeladas")</f>
        <v>Congeladas</v>
      </c>
      <c r="K4064" s="3">
        <v>44231</v>
      </c>
      <c r="L4064" s="3">
        <v>44260</v>
      </c>
      <c r="M4064" s="1">
        <v>176</v>
      </c>
      <c r="N4064" s="1" t="s">
        <v>5797</v>
      </c>
      <c r="O4064" s="5">
        <v>2581202</v>
      </c>
      <c r="P4064" s="1">
        <v>328</v>
      </c>
      <c r="Q4064" s="1" t="s">
        <v>17872</v>
      </c>
      <c r="R4064">
        <f t="shared" ca="1" si="63"/>
        <v>1</v>
      </c>
      <c r="S4064">
        <f t="shared" ca="1" si="63"/>
        <v>1</v>
      </c>
    </row>
    <row r="4065" spans="1:19" ht="13.2">
      <c r="A4065" s="1" t="s">
        <v>18504</v>
      </c>
      <c r="B4065" s="1">
        <v>15</v>
      </c>
      <c r="C4065" s="1" t="str">
        <f ca="1">IFERROR(__xludf.DUMMYFUNCTION("GOOGLETRANSLATE(D4065,""en"",""pt"")"),"Grande")</f>
        <v>Grande</v>
      </c>
      <c r="D4065" s="3">
        <v>44737</v>
      </c>
      <c r="E4065" s="1">
        <v>9</v>
      </c>
      <c r="F4065" s="2" t="str">
        <f ca="1">IFERROR(__xludf.DUMMYFUNCTION("GOOGLETRANSLATE(I4065,""en"",""pt"")"),"Painel")</f>
        <v>Painel</v>
      </c>
      <c r="G4065" s="1" t="s">
        <v>18505</v>
      </c>
      <c r="H4065" s="1" t="s">
        <v>18506</v>
      </c>
      <c r="I4065" s="1" t="str">
        <f ca="1">IFERROR(__xludf.DUMMYFUNCTION("GOOGLETRANSLATE(O4065,""en"",""pt"")"),"13")</f>
        <v>13</v>
      </c>
      <c r="J4065" s="1" t="str">
        <f ca="1">IFERROR(__xludf.DUMMYFUNCTION("GOOGLETRANSLATE(Q4065,""en"",""pt"")"),"Refrigerado")</f>
        <v>Refrigerado</v>
      </c>
      <c r="K4065" s="3">
        <v>44684</v>
      </c>
      <c r="L4065" s="3">
        <v>44697</v>
      </c>
      <c r="M4065" s="1">
        <v>481</v>
      </c>
      <c r="N4065" s="4">
        <v>45394</v>
      </c>
      <c r="O4065" s="5">
        <v>1484438</v>
      </c>
      <c r="P4065" s="1">
        <v>202</v>
      </c>
      <c r="Q4065" s="1" t="s">
        <v>1691</v>
      </c>
      <c r="R4065">
        <f t="shared" ca="1" si="63"/>
        <v>0</v>
      </c>
      <c r="S4065">
        <f t="shared" ca="1" si="63"/>
        <v>1</v>
      </c>
    </row>
    <row r="4066" spans="1:19" ht="13.2">
      <c r="A4066" s="1" t="s">
        <v>18507</v>
      </c>
      <c r="B4066" s="1">
        <v>88</v>
      </c>
      <c r="C4066" s="1" t="str">
        <f ca="1">IFERROR(__xludf.DUMMYFUNCTION("GOOGLETRANSLATE(D4066,""en"",""pt"")"),"Médio")</f>
        <v>Médio</v>
      </c>
      <c r="D4066" s="3">
        <v>43687</v>
      </c>
      <c r="E4066" s="1">
        <v>5</v>
      </c>
      <c r="F4066" s="2" t="str">
        <f ca="1">IFERROR(__xludf.DUMMYFUNCTION("GOOGLETRANSLATE(I4066,""en"",""pt"")"),"Sorvete")</f>
        <v>Sorvete</v>
      </c>
      <c r="G4066" s="1" t="s">
        <v>18508</v>
      </c>
      <c r="H4066" s="1" t="s">
        <v>2052</v>
      </c>
      <c r="I4066" s="1" t="str">
        <f ca="1">IFERROR(__xludf.DUMMYFUNCTION("GOOGLETRANSLATE(O4066,""en"",""pt"")"),"30")</f>
        <v>30</v>
      </c>
      <c r="J4066" s="1" t="str">
        <f ca="1">IFERROR(__xludf.DUMMYFUNCTION("GOOGLETRANSLATE(Q4066,""en"",""pt"")"),"Congeladas")</f>
        <v>Congeladas</v>
      </c>
      <c r="K4066" s="3">
        <v>43648</v>
      </c>
      <c r="L4066" s="3">
        <v>43678</v>
      </c>
      <c r="M4066" s="1">
        <v>159</v>
      </c>
      <c r="N4066" s="1" t="s">
        <v>11712</v>
      </c>
      <c r="O4066" s="1" t="s">
        <v>18509</v>
      </c>
      <c r="P4066" s="1">
        <v>224</v>
      </c>
      <c r="Q4066" s="1" t="s">
        <v>18510</v>
      </c>
      <c r="R4066">
        <f t="shared" ca="1" si="63"/>
        <v>1</v>
      </c>
      <c r="S4066">
        <f t="shared" ca="1" si="63"/>
        <v>1</v>
      </c>
    </row>
    <row r="4067" spans="1:19" ht="13.2">
      <c r="A4067" s="1" t="s">
        <v>18511</v>
      </c>
      <c r="B4067" s="1">
        <v>79</v>
      </c>
      <c r="C4067" s="1" t="str">
        <f ca="1">IFERROR(__xludf.DUMMYFUNCTION("GOOGLETRANSLATE(D4067,""en"",""pt"")"),"Pequeno")</f>
        <v>Pequeno</v>
      </c>
      <c r="D4067" s="3">
        <v>44375</v>
      </c>
      <c r="E4067" s="1">
        <v>8</v>
      </c>
      <c r="F4067" s="2" t="str">
        <f ca="1">IFERROR(__xludf.DUMMYFUNCTION("GOOGLETRANSLATE(I4067,""en"",""pt"")"),"Soro de leite coalhado")</f>
        <v>Soro de leite coalhado</v>
      </c>
      <c r="G4067" s="1" t="s">
        <v>18512</v>
      </c>
      <c r="H4067" s="6">
        <v>45412</v>
      </c>
      <c r="I4067" s="1" t="str">
        <f ca="1">IFERROR(__xludf.DUMMYFUNCTION("GOOGLETRANSLATE(O4067,""en"",""pt"")"),"7")</f>
        <v>7</v>
      </c>
      <c r="J4067" s="1" t="str">
        <f ca="1">IFERROR(__xludf.DUMMYFUNCTION("GOOGLETRANSLATE(Q4067,""en"",""pt"")"),"Refrigerado")</f>
        <v>Refrigerado</v>
      </c>
      <c r="K4067" s="3">
        <v>44364</v>
      </c>
      <c r="L4067" s="3">
        <v>44371</v>
      </c>
      <c r="M4067" s="1">
        <v>486</v>
      </c>
      <c r="N4067" s="1" t="s">
        <v>18349</v>
      </c>
      <c r="O4067" s="1" t="s">
        <v>18513</v>
      </c>
      <c r="P4067" s="1">
        <v>466</v>
      </c>
      <c r="Q4067" s="1" t="s">
        <v>6179</v>
      </c>
      <c r="R4067">
        <f t="shared" ca="1" si="63"/>
        <v>0</v>
      </c>
      <c r="S4067">
        <f t="shared" ca="1" si="63"/>
        <v>1</v>
      </c>
    </row>
    <row r="4068" spans="1:19" ht="13.2">
      <c r="A4068" s="1" t="s">
        <v>18514</v>
      </c>
      <c r="B4068" s="1">
        <v>53</v>
      </c>
      <c r="C4068" s="1" t="str">
        <f ca="1">IFERROR(__xludf.DUMMYFUNCTION("GOOGLETRANSLATE(D4068,""en"",""pt"")"),"Grande")</f>
        <v>Grande</v>
      </c>
      <c r="D4068" s="3">
        <v>43900</v>
      </c>
      <c r="E4068" s="1">
        <v>6</v>
      </c>
      <c r="F4068" s="2" t="str">
        <f ca="1">IFERROR(__xludf.DUMMYFUNCTION("GOOGLETRANSLATE(I4068,""en"",""pt"")"),"Coalhada")</f>
        <v>Coalhada</v>
      </c>
      <c r="G4068" s="1" t="s">
        <v>18515</v>
      </c>
      <c r="H4068" s="1" t="s">
        <v>2770</v>
      </c>
      <c r="I4068" s="1" t="str">
        <f ca="1">IFERROR(__xludf.DUMMYFUNCTION("GOOGLETRANSLATE(O4068,""en"",""pt"")"),"7")</f>
        <v>7</v>
      </c>
      <c r="J4068" s="1" t="str">
        <f ca="1">IFERROR(__xludf.DUMMYFUNCTION("GOOGLETRANSLATE(Q4068,""en"",""pt"")"),"Refrigerado")</f>
        <v>Refrigerado</v>
      </c>
      <c r="K4068" s="3">
        <v>43842</v>
      </c>
      <c r="L4068" s="3">
        <v>43849</v>
      </c>
      <c r="M4068" s="1">
        <v>574</v>
      </c>
      <c r="N4068" s="1" t="s">
        <v>13845</v>
      </c>
      <c r="O4068" s="1" t="s">
        <v>18516</v>
      </c>
      <c r="P4068" s="1">
        <v>33</v>
      </c>
      <c r="Q4068" s="1" t="s">
        <v>1339</v>
      </c>
      <c r="R4068">
        <f t="shared" ca="1" si="63"/>
        <v>0</v>
      </c>
      <c r="S4068">
        <f t="shared" ca="1" si="63"/>
        <v>1</v>
      </c>
    </row>
    <row r="4069" spans="1:19" ht="13.2">
      <c r="A4069" s="1" t="s">
        <v>18517</v>
      </c>
      <c r="B4069" s="1">
        <v>55</v>
      </c>
      <c r="C4069" s="1" t="str">
        <f ca="1">IFERROR(__xludf.DUMMYFUNCTION("GOOGLETRANSLATE(D4069,""en"",""pt"")"),"Grande")</f>
        <v>Grande</v>
      </c>
      <c r="D4069" s="3">
        <v>43846</v>
      </c>
      <c r="E4069" s="1">
        <v>1</v>
      </c>
      <c r="F4069" s="2" t="str">
        <f ca="1">IFERROR(__xludf.DUMMYFUNCTION("GOOGLETRANSLATE(I4069,""en"",""pt"")"),"Leite")</f>
        <v>Leite</v>
      </c>
      <c r="G4069" s="1" t="s">
        <v>18518</v>
      </c>
      <c r="H4069" s="1" t="s">
        <v>4998</v>
      </c>
      <c r="I4069" s="1" t="str">
        <f ca="1">IFERROR(__xludf.DUMMYFUNCTION("GOOGLETRANSLATE(O4069,""en"",""pt"")"),"1")</f>
        <v>1</v>
      </c>
      <c r="J4069" s="1" t="str">
        <f ca="1">IFERROR(__xludf.DUMMYFUNCTION("GOOGLETRANSLATE(Q4069,""en"",""pt"")"),"Pacote de polietileno")</f>
        <v>Pacote de polietileno</v>
      </c>
      <c r="K4069" s="3">
        <v>43804</v>
      </c>
      <c r="L4069" s="3">
        <v>43805</v>
      </c>
      <c r="M4069" s="1">
        <v>524</v>
      </c>
      <c r="N4069" s="1" t="s">
        <v>4115</v>
      </c>
      <c r="O4069" s="1" t="s">
        <v>18519</v>
      </c>
      <c r="P4069" s="1">
        <v>92</v>
      </c>
      <c r="Q4069" s="1" t="s">
        <v>17296</v>
      </c>
      <c r="R4069">
        <f t="shared" ca="1" si="63"/>
        <v>0</v>
      </c>
      <c r="S4069">
        <f t="shared" ca="1" si="63"/>
        <v>0</v>
      </c>
    </row>
    <row r="4070" spans="1:19" ht="13.2">
      <c r="A4070" s="1" t="s">
        <v>3047</v>
      </c>
      <c r="B4070" s="1">
        <v>66</v>
      </c>
      <c r="C4070" s="1" t="str">
        <f ca="1">IFERROR(__xludf.DUMMYFUNCTION("GOOGLETRANSLATE(D4070,""en"",""pt"")"),"Médio")</f>
        <v>Médio</v>
      </c>
      <c r="D4070" s="3">
        <v>43486</v>
      </c>
      <c r="E4070" s="1">
        <v>1</v>
      </c>
      <c r="F4070" s="2" t="str">
        <f ca="1">IFERROR(__xludf.DUMMYFUNCTION("GOOGLETRANSLATE(I4070,""en"",""pt"")"),"Leite")</f>
        <v>Leite</v>
      </c>
      <c r="G4070" s="1" t="s">
        <v>18520</v>
      </c>
      <c r="H4070" s="1" t="s">
        <v>3866</v>
      </c>
      <c r="I4070" s="1" t="str">
        <f ca="1">IFERROR(__xludf.DUMMYFUNCTION("GOOGLETRANSLATE(O4070,""en"",""pt"")"),"2")</f>
        <v>2</v>
      </c>
      <c r="J4070" s="1" t="str">
        <f ca="1">IFERROR(__xludf.DUMMYFUNCTION("GOOGLETRANSLATE(Q4070,""en"",""pt"")"),"Pacote de polietileno")</f>
        <v>Pacote de polietileno</v>
      </c>
      <c r="K4070" s="3">
        <v>43442</v>
      </c>
      <c r="L4070" s="3">
        <v>43444</v>
      </c>
      <c r="M4070" s="1">
        <v>292</v>
      </c>
      <c r="N4070" s="1" t="s">
        <v>9221</v>
      </c>
      <c r="O4070" s="1" t="s">
        <v>18521</v>
      </c>
      <c r="P4070" s="1">
        <v>26</v>
      </c>
      <c r="Q4070" s="1" t="s">
        <v>18522</v>
      </c>
      <c r="R4070">
        <f t="shared" ca="1" si="63"/>
        <v>1</v>
      </c>
      <c r="S4070">
        <f t="shared" ca="1" si="63"/>
        <v>1</v>
      </c>
    </row>
    <row r="4071" spans="1:19" ht="13.2">
      <c r="A4071" s="1" t="s">
        <v>18523</v>
      </c>
      <c r="B4071" s="1">
        <v>34</v>
      </c>
      <c r="C4071" s="1" t="str">
        <f ca="1">IFERROR(__xludf.DUMMYFUNCTION("GOOGLETRANSLATE(D4071,""en"",""pt"")"),"Grande")</f>
        <v>Grande</v>
      </c>
      <c r="D4071" s="3">
        <v>44097</v>
      </c>
      <c r="E4071" s="1">
        <v>5</v>
      </c>
      <c r="F4071" s="2" t="str">
        <f ca="1">IFERROR(__xludf.DUMMYFUNCTION("GOOGLETRANSLATE(I4071,""en"",""pt"")"),"Sorvete")</f>
        <v>Sorvete</v>
      </c>
      <c r="G4071" s="1" t="s">
        <v>18524</v>
      </c>
      <c r="H4071" s="1" t="s">
        <v>13182</v>
      </c>
      <c r="I4071" s="1" t="str">
        <f ca="1">IFERROR(__xludf.DUMMYFUNCTION("GOOGLETRANSLATE(O4071,""en"",""pt"")"),"23")</f>
        <v>23</v>
      </c>
      <c r="J4071" s="1" t="str">
        <f ca="1">IFERROR(__xludf.DUMMYFUNCTION("GOOGLETRANSLATE(Q4071,""en"",""pt"")"),"Congeladas")</f>
        <v>Congeladas</v>
      </c>
      <c r="K4071" s="3">
        <v>44075</v>
      </c>
      <c r="L4071" s="3">
        <v>44098</v>
      </c>
      <c r="M4071" s="1">
        <v>193</v>
      </c>
      <c r="N4071" s="1" t="s">
        <v>18525</v>
      </c>
      <c r="O4071" s="1" t="s">
        <v>18526</v>
      </c>
      <c r="P4071" s="1">
        <v>40</v>
      </c>
      <c r="Q4071" s="1" t="s">
        <v>18527</v>
      </c>
      <c r="R4071">
        <f t="shared" ca="1" si="63"/>
        <v>1</v>
      </c>
      <c r="S4071">
        <f t="shared" ca="1" si="63"/>
        <v>1</v>
      </c>
    </row>
    <row r="4072" spans="1:19" ht="13.2">
      <c r="A4072" s="1" t="s">
        <v>18528</v>
      </c>
      <c r="B4072" s="1">
        <v>12</v>
      </c>
      <c r="C4072" s="1" t="str">
        <f ca="1">IFERROR(__xludf.DUMMYFUNCTION("GOOGLETRANSLATE(D4072,""en"",""pt"")"),"Pequeno")</f>
        <v>Pequeno</v>
      </c>
      <c r="D4072" s="3">
        <v>44399</v>
      </c>
      <c r="E4072" s="1">
        <v>10</v>
      </c>
      <c r="F4072" s="2" t="str">
        <f ca="1">IFERROR(__xludf.DUMMYFUNCTION("GOOGLETRANSLATE(I4072,""en"",""pt"")"),"ghee")</f>
        <v>ghee</v>
      </c>
      <c r="G4072" s="1" t="s">
        <v>12018</v>
      </c>
      <c r="H4072" s="1" t="s">
        <v>9168</v>
      </c>
      <c r="I4072" s="1" t="str">
        <f ca="1">IFERROR(__xludf.DUMMYFUNCTION("GOOGLETRANSLATE(O4072,""en"",""pt"")"),"111")</f>
        <v>111</v>
      </c>
      <c r="J4072" s="1" t="str">
        <f ca="1">IFERROR(__xludf.DUMMYFUNCTION("GOOGLETRANSLATE(Q4072,""en"",""pt"")"),"Ambiente")</f>
        <v>Ambiente</v>
      </c>
      <c r="K4072" s="3">
        <v>44351</v>
      </c>
      <c r="L4072" s="3">
        <v>44462</v>
      </c>
      <c r="M4072" s="1">
        <v>9</v>
      </c>
      <c r="N4072" s="1" t="s">
        <v>10262</v>
      </c>
      <c r="O4072" s="1" t="s">
        <v>18529</v>
      </c>
      <c r="P4072" s="1">
        <v>290</v>
      </c>
      <c r="Q4072" s="1" t="s">
        <v>18530</v>
      </c>
      <c r="R4072">
        <f t="shared" ca="1" si="63"/>
        <v>0</v>
      </c>
      <c r="S4072">
        <f t="shared" ca="1" si="63"/>
        <v>0</v>
      </c>
    </row>
    <row r="4073" spans="1:19" ht="13.2">
      <c r="A4073" s="1" t="s">
        <v>9416</v>
      </c>
      <c r="B4073" s="1">
        <v>18</v>
      </c>
      <c r="C4073" s="1" t="str">
        <f ca="1">IFERROR(__xludf.DUMMYFUNCTION("GOOGLETRANSLATE(D4073,""en"",""pt"")"),"Médio")</f>
        <v>Médio</v>
      </c>
      <c r="D4073" s="3">
        <v>44628</v>
      </c>
      <c r="E4073" s="1">
        <v>5</v>
      </c>
      <c r="F4073" s="2" t="str">
        <f ca="1">IFERROR(__xludf.DUMMYFUNCTION("GOOGLETRANSLATE(I4073,""en"",""pt"")"),"Sorvete")</f>
        <v>Sorvete</v>
      </c>
      <c r="G4073" s="1" t="s">
        <v>18531</v>
      </c>
      <c r="H4073" s="1" t="s">
        <v>716</v>
      </c>
      <c r="I4073" s="1" t="str">
        <f ca="1">IFERROR(__xludf.DUMMYFUNCTION("GOOGLETRANSLATE(O4073,""en"",""pt"")"),"28")</f>
        <v>28</v>
      </c>
      <c r="J4073" s="1" t="str">
        <f ca="1">IFERROR(__xludf.DUMMYFUNCTION("GOOGLETRANSLATE(Q4073,""en"",""pt"")"),"Congeladas")</f>
        <v>Congeladas</v>
      </c>
      <c r="K4073" s="3">
        <v>44618</v>
      </c>
      <c r="L4073" s="3">
        <v>44646</v>
      </c>
      <c r="M4073" s="1">
        <v>161</v>
      </c>
      <c r="N4073" s="1" t="s">
        <v>1024</v>
      </c>
      <c r="O4073" s="1" t="s">
        <v>18532</v>
      </c>
      <c r="P4073" s="1">
        <v>432</v>
      </c>
      <c r="Q4073" s="1" t="s">
        <v>8245</v>
      </c>
      <c r="R4073">
        <f t="shared" ca="1" si="63"/>
        <v>1</v>
      </c>
      <c r="S4073">
        <f t="shared" ca="1" si="63"/>
        <v>1</v>
      </c>
    </row>
    <row r="4074" spans="1:19" ht="13.2">
      <c r="A4074" s="1" t="s">
        <v>18533</v>
      </c>
      <c r="B4074" s="1">
        <v>49</v>
      </c>
      <c r="C4074" s="1" t="str">
        <f ca="1">IFERROR(__xludf.DUMMYFUNCTION("GOOGLETRANSLATE(D4074,""en"",""pt"")"),"Médio")</f>
        <v>Médio</v>
      </c>
      <c r="D4074" s="3">
        <v>44627</v>
      </c>
      <c r="E4074" s="1">
        <v>10</v>
      </c>
      <c r="F4074" s="2" t="str">
        <f ca="1">IFERROR(__xludf.DUMMYFUNCTION("GOOGLETRANSLATE(I4074,""en"",""pt"")"),"ghee")</f>
        <v>ghee</v>
      </c>
      <c r="G4074" s="1" t="s">
        <v>18534</v>
      </c>
      <c r="H4074" s="1" t="s">
        <v>18535</v>
      </c>
      <c r="I4074" s="1" t="str">
        <f ca="1">IFERROR(__xludf.DUMMYFUNCTION("GOOGLETRANSLATE(O4074,""en"",""pt"")"),"148")</f>
        <v>148</v>
      </c>
      <c r="J4074" s="1" t="str">
        <f ca="1">IFERROR(__xludf.DUMMYFUNCTION("GOOGLETRANSLATE(Q4074,""en"",""pt"")"),"Ambiente")</f>
        <v>Ambiente</v>
      </c>
      <c r="K4074" s="3">
        <v>44620</v>
      </c>
      <c r="L4074" s="3">
        <v>44768</v>
      </c>
      <c r="M4074" s="1">
        <v>134</v>
      </c>
      <c r="N4074" s="1" t="s">
        <v>18536</v>
      </c>
      <c r="O4074" s="5">
        <v>950453</v>
      </c>
      <c r="P4074" s="1">
        <v>46</v>
      </c>
      <c r="Q4074" s="1" t="s">
        <v>9635</v>
      </c>
      <c r="R4074">
        <f t="shared" ca="1" si="63"/>
        <v>1</v>
      </c>
      <c r="S4074">
        <f t="shared" ca="1" si="63"/>
        <v>1</v>
      </c>
    </row>
    <row r="4075" spans="1:19" ht="13.2">
      <c r="A4075" s="1" t="s">
        <v>18537</v>
      </c>
      <c r="B4075" s="1">
        <v>58</v>
      </c>
      <c r="C4075" s="1" t="str">
        <f ca="1">IFERROR(__xludf.DUMMYFUNCTION("GOOGLETRANSLATE(D4075,""en"",""pt"")"),"Grande")</f>
        <v>Grande</v>
      </c>
      <c r="D4075" s="3">
        <v>43810</v>
      </c>
      <c r="E4075" s="1">
        <v>5</v>
      </c>
      <c r="F4075" s="2" t="str">
        <f ca="1">IFERROR(__xludf.DUMMYFUNCTION("GOOGLETRANSLATE(I4075,""en"",""pt"")"),"Sorvete")</f>
        <v>Sorvete</v>
      </c>
      <c r="G4075" s="1" t="s">
        <v>18538</v>
      </c>
      <c r="H4075" s="1" t="s">
        <v>15542</v>
      </c>
      <c r="I4075" s="1" t="str">
        <f ca="1">IFERROR(__xludf.DUMMYFUNCTION("GOOGLETRANSLATE(O4075,""en"",""pt"")"),"30")</f>
        <v>30</v>
      </c>
      <c r="J4075" s="1" t="str">
        <f ca="1">IFERROR(__xludf.DUMMYFUNCTION("GOOGLETRANSLATE(Q4075,""en"",""pt"")"),"Congeladas")</f>
        <v>Congeladas</v>
      </c>
      <c r="K4075" s="3">
        <v>43801</v>
      </c>
      <c r="L4075" s="3">
        <v>43831</v>
      </c>
      <c r="M4075" s="1">
        <v>65</v>
      </c>
      <c r="N4075" s="1" t="s">
        <v>18539</v>
      </c>
      <c r="O4075" s="5">
        <v>1265049</v>
      </c>
      <c r="P4075" s="1">
        <v>338</v>
      </c>
      <c r="Q4075" s="1" t="s">
        <v>18540</v>
      </c>
      <c r="R4075">
        <f t="shared" ca="1" si="63"/>
        <v>0</v>
      </c>
      <c r="S4075">
        <f t="shared" ca="1" si="63"/>
        <v>0</v>
      </c>
    </row>
    <row r="4076" spans="1:19" ht="13.2">
      <c r="A4076" s="1" t="s">
        <v>18541</v>
      </c>
      <c r="B4076" s="1">
        <v>64</v>
      </c>
      <c r="C4076" s="1" t="str">
        <f ca="1">IFERROR(__xludf.DUMMYFUNCTION("GOOGLETRANSLATE(D4076,""en"",""pt"")"),"Grande")</f>
        <v>Grande</v>
      </c>
      <c r="D4076" s="3">
        <v>44465</v>
      </c>
      <c r="E4076" s="1">
        <v>1</v>
      </c>
      <c r="F4076" s="2" t="str">
        <f ca="1">IFERROR(__xludf.DUMMYFUNCTION("GOOGLETRANSLATE(I4076,""en"",""pt"")"),"Leite")</f>
        <v>Leite</v>
      </c>
      <c r="G4076" s="1" t="s">
        <v>17252</v>
      </c>
      <c r="H4076" s="1" t="s">
        <v>8017</v>
      </c>
      <c r="I4076" s="1" t="str">
        <f ca="1">IFERROR(__xludf.DUMMYFUNCTION("GOOGLETRANSLATE(O4076,""en"",""pt"")"),"24")</f>
        <v>24</v>
      </c>
      <c r="J4076" s="1" t="str">
        <f ca="1">IFERROR(__xludf.DUMMYFUNCTION("GOOGLETRANSLATE(Q4076,""en"",""pt"")"),"Pacote Tetra")</f>
        <v>Pacote Tetra</v>
      </c>
      <c r="K4076" s="3">
        <v>44442</v>
      </c>
      <c r="L4076" s="3">
        <v>44466</v>
      </c>
      <c r="M4076" s="1">
        <v>2</v>
      </c>
      <c r="N4076" s="1" t="s">
        <v>16583</v>
      </c>
      <c r="O4076" s="1" t="s">
        <v>7301</v>
      </c>
      <c r="P4076" s="1">
        <v>8</v>
      </c>
      <c r="Q4076" s="1" t="s">
        <v>17886</v>
      </c>
      <c r="R4076">
        <f t="shared" ca="1" si="63"/>
        <v>0</v>
      </c>
      <c r="S4076">
        <f t="shared" ca="1" si="63"/>
        <v>0</v>
      </c>
    </row>
    <row r="4077" spans="1:19" ht="13.2">
      <c r="A4077" s="1" t="s">
        <v>18542</v>
      </c>
      <c r="B4077" s="1">
        <v>61</v>
      </c>
      <c r="C4077" s="1" t="str">
        <f ca="1">IFERROR(__xludf.DUMMYFUNCTION("GOOGLETRANSLATE(D4077,""en"",""pt"")"),"Grande")</f>
        <v>Grande</v>
      </c>
      <c r="D4077" s="3">
        <v>43805</v>
      </c>
      <c r="E4077" s="1">
        <v>7</v>
      </c>
      <c r="F4077" s="2" t="str">
        <f ca="1">IFERROR(__xludf.DUMMYFUNCTION("GOOGLETRANSLATE(I4077,""en"",""pt"")"),"Lassi")</f>
        <v>Lassi</v>
      </c>
      <c r="G4077" s="1" t="s">
        <v>18543</v>
      </c>
      <c r="H4077" s="1" t="s">
        <v>8858</v>
      </c>
      <c r="I4077" s="1" t="str">
        <f ca="1">IFERROR(__xludf.DUMMYFUNCTION("GOOGLETRANSLATE(O4077,""en"",""pt"")"),"17")</f>
        <v>17</v>
      </c>
      <c r="J4077" s="1" t="str">
        <f ca="1">IFERROR(__xludf.DUMMYFUNCTION("GOOGLETRANSLATE(Q4077,""en"",""pt"")"),"Refrigerado")</f>
        <v>Refrigerado</v>
      </c>
      <c r="K4077" s="3">
        <v>43779</v>
      </c>
      <c r="L4077" s="3">
        <v>43796</v>
      </c>
      <c r="M4077" s="1">
        <v>125</v>
      </c>
      <c r="N4077" s="1" t="s">
        <v>18544</v>
      </c>
      <c r="O4077" s="1" t="s">
        <v>18545</v>
      </c>
      <c r="P4077" s="1">
        <v>13</v>
      </c>
      <c r="Q4077" s="1" t="s">
        <v>18546</v>
      </c>
      <c r="R4077">
        <f t="shared" ca="1" si="63"/>
        <v>0</v>
      </c>
      <c r="S4077">
        <f t="shared" ca="1" si="63"/>
        <v>1</v>
      </c>
    </row>
    <row r="4078" spans="1:19" ht="13.2">
      <c r="A4078" s="1" t="s">
        <v>8172</v>
      </c>
      <c r="B4078" s="1">
        <v>63</v>
      </c>
      <c r="C4078" s="1" t="str">
        <f ca="1">IFERROR(__xludf.DUMMYFUNCTION("GOOGLETRANSLATE(D4078,""en"",""pt"")"),"Pequeno")</f>
        <v>Pequeno</v>
      </c>
      <c r="D4078" s="3">
        <v>44258</v>
      </c>
      <c r="E4078" s="1">
        <v>6</v>
      </c>
      <c r="F4078" s="2" t="str">
        <f ca="1">IFERROR(__xludf.DUMMYFUNCTION("GOOGLETRANSLATE(I4078,""en"",""pt"")"),"Coalhada")</f>
        <v>Coalhada</v>
      </c>
      <c r="G4078" s="1" t="s">
        <v>18547</v>
      </c>
      <c r="H4078" s="1" t="s">
        <v>8862</v>
      </c>
      <c r="I4078" s="1" t="str">
        <f ca="1">IFERROR(__xludf.DUMMYFUNCTION("GOOGLETRANSLATE(O4078,""en"",""pt"")"),"6")</f>
        <v>6</v>
      </c>
      <c r="J4078" s="1" t="str">
        <f ca="1">IFERROR(__xludf.DUMMYFUNCTION("GOOGLETRANSLATE(Q4078,""en"",""pt"")"),"Refrigerado")</f>
        <v>Refrigerado</v>
      </c>
      <c r="K4078" s="3">
        <v>44245</v>
      </c>
      <c r="L4078" s="3">
        <v>44251</v>
      </c>
      <c r="M4078" s="1">
        <v>66</v>
      </c>
      <c r="N4078" s="1" t="s">
        <v>1476</v>
      </c>
      <c r="O4078" s="1" t="s">
        <v>18548</v>
      </c>
      <c r="P4078" s="1">
        <v>719</v>
      </c>
      <c r="Q4078" s="1" t="s">
        <v>11105</v>
      </c>
      <c r="R4078">
        <f t="shared" ca="1" si="63"/>
        <v>1</v>
      </c>
      <c r="S4078">
        <f t="shared" ca="1" si="63"/>
        <v>0</v>
      </c>
    </row>
    <row r="4079" spans="1:19" ht="13.2">
      <c r="A4079" s="1" t="s">
        <v>5707</v>
      </c>
      <c r="B4079" s="1">
        <v>79</v>
      </c>
      <c r="C4079" s="1" t="str">
        <f ca="1">IFERROR(__xludf.DUMMYFUNCTION("GOOGLETRANSLATE(D4079,""en"",""pt"")"),"Médio")</f>
        <v>Médio</v>
      </c>
      <c r="D4079" s="3">
        <v>43546</v>
      </c>
      <c r="E4079" s="1">
        <v>6</v>
      </c>
      <c r="F4079" s="2" t="str">
        <f ca="1">IFERROR(__xludf.DUMMYFUNCTION("GOOGLETRANSLATE(I4079,""en"",""pt"")"),"Coalhada")</f>
        <v>Coalhada</v>
      </c>
      <c r="G4079" s="1" t="s">
        <v>18549</v>
      </c>
      <c r="H4079" s="1" t="s">
        <v>1640</v>
      </c>
      <c r="I4079" s="1" t="str">
        <f ca="1">IFERROR(__xludf.DUMMYFUNCTION("GOOGLETRANSLATE(O4079,""en"",""pt"")"),"5")</f>
        <v>5</v>
      </c>
      <c r="J4079" s="1" t="str">
        <f ca="1">IFERROR(__xludf.DUMMYFUNCTION("GOOGLETRANSLATE(Q4079,""en"",""pt"")"),"Refrigerado")</f>
        <v>Refrigerado</v>
      </c>
      <c r="K4079" s="3">
        <v>43539</v>
      </c>
      <c r="L4079" s="3">
        <v>43544</v>
      </c>
      <c r="M4079" s="1">
        <v>272</v>
      </c>
      <c r="N4079" s="1" t="s">
        <v>2292</v>
      </c>
      <c r="O4079" s="1" t="s">
        <v>18550</v>
      </c>
      <c r="P4079" s="1">
        <v>650</v>
      </c>
      <c r="Q4079" s="1" t="s">
        <v>18551</v>
      </c>
      <c r="R4079">
        <f t="shared" ca="1" si="63"/>
        <v>0</v>
      </c>
      <c r="S4079">
        <f t="shared" ca="1" si="63"/>
        <v>0</v>
      </c>
    </row>
    <row r="4080" spans="1:19" ht="13.2">
      <c r="A4080" s="1" t="s">
        <v>12856</v>
      </c>
      <c r="B4080" s="1">
        <v>68</v>
      </c>
      <c r="C4080" s="1" t="str">
        <f ca="1">IFERROR(__xludf.DUMMYFUNCTION("GOOGLETRANSLATE(D4080,""en"",""pt"")"),"Grande")</f>
        <v>Grande</v>
      </c>
      <c r="D4080" s="3">
        <v>43591</v>
      </c>
      <c r="E4080" s="1">
        <v>8</v>
      </c>
      <c r="F4080" s="2" t="str">
        <f ca="1">IFERROR(__xludf.DUMMYFUNCTION("GOOGLETRANSLATE(I4080,""en"",""pt"")"),"Soro de leite coalhado")</f>
        <v>Soro de leite coalhado</v>
      </c>
      <c r="G4080" s="1" t="s">
        <v>6366</v>
      </c>
      <c r="H4080" s="1" t="s">
        <v>10723</v>
      </c>
      <c r="I4080" s="1" t="str">
        <f ca="1">IFERROR(__xludf.DUMMYFUNCTION("GOOGLETRANSLATE(O4080,""en"",""pt"")"),"7")</f>
        <v>7</v>
      </c>
      <c r="J4080" s="1" t="str">
        <f ca="1">IFERROR(__xludf.DUMMYFUNCTION("GOOGLETRANSLATE(Q4080,""en"",""pt"")"),"Refrigerado")</f>
        <v>Refrigerado</v>
      </c>
      <c r="K4080" s="3">
        <v>43559</v>
      </c>
      <c r="L4080" s="3">
        <v>43566</v>
      </c>
      <c r="M4080" s="1">
        <v>10</v>
      </c>
      <c r="N4080" s="6">
        <v>45492</v>
      </c>
      <c r="O4080" s="1" t="s">
        <v>18552</v>
      </c>
      <c r="P4080" s="1">
        <v>50</v>
      </c>
      <c r="Q4080" s="1" t="s">
        <v>9774</v>
      </c>
      <c r="R4080">
        <f t="shared" ca="1" si="63"/>
        <v>0</v>
      </c>
      <c r="S4080">
        <f t="shared" ca="1" si="63"/>
        <v>0</v>
      </c>
    </row>
    <row r="4081" spans="1:19" ht="13.2">
      <c r="A4081" s="1" t="s">
        <v>18553</v>
      </c>
      <c r="B4081" s="1">
        <v>29</v>
      </c>
      <c r="C4081" s="1" t="str">
        <f ca="1">IFERROR(__xludf.DUMMYFUNCTION("GOOGLETRANSLATE(D4081,""en"",""pt"")"),"Grande")</f>
        <v>Grande</v>
      </c>
      <c r="D4081" s="3">
        <v>44608</v>
      </c>
      <c r="E4081" s="1">
        <v>10</v>
      </c>
      <c r="F4081" s="2" t="str">
        <f ca="1">IFERROR(__xludf.DUMMYFUNCTION("GOOGLETRANSLATE(I4081,""en"",""pt"")"),"ghee")</f>
        <v>ghee</v>
      </c>
      <c r="G4081" s="1" t="s">
        <v>18554</v>
      </c>
      <c r="H4081" s="1" t="s">
        <v>2271</v>
      </c>
      <c r="I4081" s="1" t="str">
        <f ca="1">IFERROR(__xludf.DUMMYFUNCTION("GOOGLETRANSLATE(O4081,""en"",""pt"")"),"104")</f>
        <v>104</v>
      </c>
      <c r="J4081" s="1" t="str">
        <f ca="1">IFERROR(__xludf.DUMMYFUNCTION("GOOGLETRANSLATE(Q4081,""en"",""pt"")"),"Ambiente")</f>
        <v>Ambiente</v>
      </c>
      <c r="K4081" s="3">
        <v>44553</v>
      </c>
      <c r="L4081" s="3">
        <v>44657</v>
      </c>
      <c r="M4081" s="1">
        <v>534</v>
      </c>
      <c r="N4081" s="1" t="s">
        <v>15451</v>
      </c>
      <c r="O4081" s="1" t="s">
        <v>18555</v>
      </c>
      <c r="P4081" s="1">
        <v>349</v>
      </c>
      <c r="Q4081" s="1" t="s">
        <v>1284</v>
      </c>
      <c r="R4081">
        <f t="shared" ca="1" si="63"/>
        <v>1</v>
      </c>
      <c r="S4081">
        <f t="shared" ca="1" si="63"/>
        <v>0</v>
      </c>
    </row>
    <row r="4082" spans="1:19" ht="13.2">
      <c r="A4082" s="1" t="s">
        <v>18556</v>
      </c>
      <c r="B4082" s="1">
        <v>25</v>
      </c>
      <c r="C4082" s="1" t="str">
        <f ca="1">IFERROR(__xludf.DUMMYFUNCTION("GOOGLETRANSLATE(D4082,""en"",""pt"")"),"Grande")</f>
        <v>Grande</v>
      </c>
      <c r="D4082" s="3">
        <v>44245</v>
      </c>
      <c r="E4082" s="1">
        <v>1</v>
      </c>
      <c r="F4082" s="2" t="str">
        <f ca="1">IFERROR(__xludf.DUMMYFUNCTION("GOOGLETRANSLATE(I4082,""en"",""pt"")"),"Leite")</f>
        <v>Leite</v>
      </c>
      <c r="G4082" s="1" t="s">
        <v>18557</v>
      </c>
      <c r="H4082" s="1" t="s">
        <v>4794</v>
      </c>
      <c r="I4082" s="1" t="str">
        <f ca="1">IFERROR(__xludf.DUMMYFUNCTION("GOOGLETRANSLATE(O4082,""en"",""pt"")"),"1")</f>
        <v>1</v>
      </c>
      <c r="J4082" s="1" t="str">
        <f ca="1">IFERROR(__xludf.DUMMYFUNCTION("GOOGLETRANSLATE(Q4082,""en"",""pt"")"),"Pacote de polietileno")</f>
        <v>Pacote de polietileno</v>
      </c>
      <c r="K4082" s="3">
        <v>44192</v>
      </c>
      <c r="L4082" s="3">
        <v>44193</v>
      </c>
      <c r="M4082" s="1">
        <v>191</v>
      </c>
      <c r="N4082" s="1" t="s">
        <v>4323</v>
      </c>
      <c r="O4082" s="1" t="s">
        <v>18558</v>
      </c>
      <c r="P4082" s="1">
        <v>25</v>
      </c>
      <c r="Q4082" s="1" t="s">
        <v>18559</v>
      </c>
      <c r="R4082">
        <f t="shared" ca="1" si="63"/>
        <v>0</v>
      </c>
      <c r="S4082">
        <f t="shared" ca="1" si="63"/>
        <v>1</v>
      </c>
    </row>
    <row r="4083" spans="1:19" ht="13.2">
      <c r="A4083" s="1" t="s">
        <v>18560</v>
      </c>
      <c r="B4083" s="1">
        <v>66</v>
      </c>
      <c r="C4083" s="1" t="str">
        <f ca="1">IFERROR(__xludf.DUMMYFUNCTION("GOOGLETRANSLATE(D4083,""en"",""pt"")"),"Grande")</f>
        <v>Grande</v>
      </c>
      <c r="D4083" s="3">
        <v>44015</v>
      </c>
      <c r="E4083" s="1">
        <v>7</v>
      </c>
      <c r="F4083" s="2" t="str">
        <f ca="1">IFERROR(__xludf.DUMMYFUNCTION("GOOGLETRANSLATE(I4083,""en"",""pt"")"),"Lassi")</f>
        <v>Lassi</v>
      </c>
      <c r="G4083" s="1" t="s">
        <v>18561</v>
      </c>
      <c r="H4083" s="1" t="s">
        <v>1676</v>
      </c>
      <c r="I4083" s="1" t="str">
        <f ca="1">IFERROR(__xludf.DUMMYFUNCTION("GOOGLETRANSLATE(O4083,""en"",""pt"")"),"12")</f>
        <v>12</v>
      </c>
      <c r="J4083" s="1" t="str">
        <f ca="1">IFERROR(__xludf.DUMMYFUNCTION("GOOGLETRANSLATE(Q4083,""en"",""pt"")"),"Refrigerado")</f>
        <v>Refrigerado</v>
      </c>
      <c r="K4083" s="3">
        <v>43980</v>
      </c>
      <c r="L4083" s="3">
        <v>43992</v>
      </c>
      <c r="M4083" s="1">
        <v>19</v>
      </c>
      <c r="N4083" s="1" t="s">
        <v>2905</v>
      </c>
      <c r="O4083" s="1" t="s">
        <v>18562</v>
      </c>
      <c r="P4083" s="1">
        <v>482</v>
      </c>
      <c r="Q4083" s="1" t="s">
        <v>4633</v>
      </c>
      <c r="R4083">
        <f t="shared" ca="1" si="63"/>
        <v>1</v>
      </c>
      <c r="S4083">
        <f t="shared" ca="1" si="63"/>
        <v>1</v>
      </c>
    </row>
    <row r="4084" spans="1:19" ht="13.2">
      <c r="A4084" s="1" t="s">
        <v>18563</v>
      </c>
      <c r="B4084" s="1">
        <v>37</v>
      </c>
      <c r="C4084" s="1" t="str">
        <f ca="1">IFERROR(__xludf.DUMMYFUNCTION("GOOGLETRANSLATE(D4084,""en"",""pt"")"),"Grande")</f>
        <v>Grande</v>
      </c>
      <c r="D4084" s="3">
        <v>44320</v>
      </c>
      <c r="E4084" s="1">
        <v>10</v>
      </c>
      <c r="F4084" s="2" t="str">
        <f ca="1">IFERROR(__xludf.DUMMYFUNCTION("GOOGLETRANSLATE(I4084,""en"",""pt"")"),"ghee")</f>
        <v>ghee</v>
      </c>
      <c r="G4084" s="1" t="s">
        <v>18564</v>
      </c>
      <c r="H4084" s="1" t="s">
        <v>18565</v>
      </c>
      <c r="I4084" s="1" t="str">
        <f ca="1">IFERROR(__xludf.DUMMYFUNCTION("GOOGLETRANSLATE(O4084,""en"",""pt"")"),"93")</f>
        <v>93</v>
      </c>
      <c r="J4084" s="1" t="str">
        <f ca="1">IFERROR(__xludf.DUMMYFUNCTION("GOOGLETRANSLATE(Q4084,""en"",""pt"")"),"Ambiente")</f>
        <v>Ambiente</v>
      </c>
      <c r="K4084" s="3">
        <v>44260</v>
      </c>
      <c r="L4084" s="3">
        <v>44353</v>
      </c>
      <c r="M4084" s="1">
        <v>33</v>
      </c>
      <c r="N4084" s="1" t="s">
        <v>10321</v>
      </c>
      <c r="O4084" s="1" t="s">
        <v>18566</v>
      </c>
      <c r="P4084" s="1">
        <v>511</v>
      </c>
      <c r="Q4084" s="1" t="s">
        <v>18567</v>
      </c>
      <c r="R4084">
        <f t="shared" ca="1" si="63"/>
        <v>1</v>
      </c>
      <c r="S4084">
        <f t="shared" ca="1" si="63"/>
        <v>0</v>
      </c>
    </row>
    <row r="4085" spans="1:19" ht="13.2">
      <c r="A4085" s="1" t="s">
        <v>18568</v>
      </c>
      <c r="B4085" s="1">
        <v>30</v>
      </c>
      <c r="C4085" s="1" t="str">
        <f ca="1">IFERROR(__xludf.DUMMYFUNCTION("GOOGLETRANSLATE(D4085,""en"",""pt"")"),"Grande")</f>
        <v>Grande</v>
      </c>
      <c r="D4085" s="3">
        <v>43879</v>
      </c>
      <c r="E4085" s="1">
        <v>4</v>
      </c>
      <c r="F4085" s="2" t="str">
        <f ca="1">IFERROR(__xludf.DUMMYFUNCTION("GOOGLETRANSLATE(I4085,""en"",""pt"")"),"Iogurte")</f>
        <v>Iogurte</v>
      </c>
      <c r="G4085" s="1" t="s">
        <v>140</v>
      </c>
      <c r="H4085" s="1" t="s">
        <v>2529</v>
      </c>
      <c r="I4085" s="1" t="str">
        <f ca="1">IFERROR(__xludf.DUMMYFUNCTION("GOOGLETRANSLATE(O4085,""en"",""pt"")"),"29")</f>
        <v>29</v>
      </c>
      <c r="J4085" s="1" t="str">
        <f ca="1">IFERROR(__xludf.DUMMYFUNCTION("GOOGLETRANSLATE(Q4085,""en"",""pt"")"),"Congeladas")</f>
        <v>Congeladas</v>
      </c>
      <c r="K4085" s="3">
        <v>43867</v>
      </c>
      <c r="L4085" s="3">
        <v>43896</v>
      </c>
      <c r="M4085" s="1">
        <v>36</v>
      </c>
      <c r="N4085" s="1" t="s">
        <v>11032</v>
      </c>
      <c r="O4085" s="1" t="s">
        <v>18569</v>
      </c>
      <c r="P4085" s="1">
        <v>840</v>
      </c>
      <c r="Q4085" s="1" t="s">
        <v>6715</v>
      </c>
      <c r="R4085">
        <f t="shared" ca="1" si="63"/>
        <v>1</v>
      </c>
      <c r="S4085">
        <f t="shared" ca="1" si="63"/>
        <v>1</v>
      </c>
    </row>
    <row r="4086" spans="1:19" ht="13.2">
      <c r="A4086" s="1" t="s">
        <v>18570</v>
      </c>
      <c r="B4086" s="1">
        <v>12</v>
      </c>
      <c r="C4086" s="1" t="str">
        <f ca="1">IFERROR(__xludf.DUMMYFUNCTION("GOOGLETRANSLATE(D4086,""en"",""pt"")"),"Médio")</f>
        <v>Médio</v>
      </c>
      <c r="D4086" s="3">
        <v>43883</v>
      </c>
      <c r="E4086" s="1">
        <v>6</v>
      </c>
      <c r="F4086" s="2" t="str">
        <f ca="1">IFERROR(__xludf.DUMMYFUNCTION("GOOGLETRANSLATE(I4086,""en"",""pt"")"),"Coalhada")</f>
        <v>Coalhada</v>
      </c>
      <c r="G4086" s="1" t="s">
        <v>18571</v>
      </c>
      <c r="H4086" s="1" t="s">
        <v>17635</v>
      </c>
      <c r="I4086" s="1" t="str">
        <f ca="1">IFERROR(__xludf.DUMMYFUNCTION("GOOGLETRANSLATE(O4086,""en"",""pt"")"),"6")</f>
        <v>6</v>
      </c>
      <c r="J4086" s="1" t="str">
        <f ca="1">IFERROR(__xludf.DUMMYFUNCTION("GOOGLETRANSLATE(Q4086,""en"",""pt"")"),"Refrigerado")</f>
        <v>Refrigerado</v>
      </c>
      <c r="K4086" s="3">
        <v>43846</v>
      </c>
      <c r="L4086" s="3">
        <v>43852</v>
      </c>
      <c r="M4086" s="1">
        <v>280</v>
      </c>
      <c r="N4086" s="1" t="s">
        <v>4000</v>
      </c>
      <c r="O4086" s="1" t="s">
        <v>18572</v>
      </c>
      <c r="P4086" s="1">
        <v>562</v>
      </c>
      <c r="Q4086" s="1" t="s">
        <v>18573</v>
      </c>
      <c r="R4086">
        <f t="shared" ca="1" si="63"/>
        <v>1</v>
      </c>
      <c r="S4086">
        <f t="shared" ca="1" si="63"/>
        <v>1</v>
      </c>
    </row>
    <row r="4087" spans="1:19" ht="13.2">
      <c r="A4087" s="1" t="s">
        <v>18574</v>
      </c>
      <c r="B4087" s="1">
        <v>77</v>
      </c>
      <c r="C4087" s="1" t="str">
        <f ca="1">IFERROR(__xludf.DUMMYFUNCTION("GOOGLETRANSLATE(D4087,""en"",""pt"")"),"Grande")</f>
        <v>Grande</v>
      </c>
      <c r="D4087" s="3">
        <v>44366</v>
      </c>
      <c r="E4087" s="1">
        <v>6</v>
      </c>
      <c r="F4087" s="2" t="str">
        <f ca="1">IFERROR(__xludf.DUMMYFUNCTION("GOOGLETRANSLATE(I4087,""en"",""pt"")"),"Coalhada")</f>
        <v>Coalhada</v>
      </c>
      <c r="G4087" s="1" t="s">
        <v>18575</v>
      </c>
      <c r="H4087" s="1" t="s">
        <v>5054</v>
      </c>
      <c r="I4087" s="1" t="str">
        <f ca="1">IFERROR(__xludf.DUMMYFUNCTION("GOOGLETRANSLATE(O4087,""en"",""pt"")"),"6")</f>
        <v>6</v>
      </c>
      <c r="J4087" s="1" t="str">
        <f ca="1">IFERROR(__xludf.DUMMYFUNCTION("GOOGLETRANSLATE(Q4087,""en"",""pt"")"),"Refrigerado")</f>
        <v>Refrigerado</v>
      </c>
      <c r="K4087" s="3">
        <v>44362</v>
      </c>
      <c r="L4087" s="3">
        <v>44368</v>
      </c>
      <c r="M4087" s="1">
        <v>168</v>
      </c>
      <c r="N4087" s="1" t="s">
        <v>18576</v>
      </c>
      <c r="O4087" s="5">
        <v>1220429</v>
      </c>
      <c r="P4087" s="1">
        <v>303</v>
      </c>
      <c r="Q4087" s="1" t="s">
        <v>5900</v>
      </c>
      <c r="R4087">
        <f t="shared" ca="1" si="63"/>
        <v>0</v>
      </c>
      <c r="S4087">
        <f t="shared" ca="1" si="63"/>
        <v>0</v>
      </c>
    </row>
    <row r="4088" spans="1:19" ht="13.2">
      <c r="A4088" s="1" t="s">
        <v>18577</v>
      </c>
      <c r="B4088" s="1">
        <v>87</v>
      </c>
      <c r="C4088" s="1" t="str">
        <f ca="1">IFERROR(__xludf.DUMMYFUNCTION("GOOGLETRANSLATE(D4088,""en"",""pt"")"),"Médio")</f>
        <v>Médio</v>
      </c>
      <c r="D4088" s="3">
        <v>44631</v>
      </c>
      <c r="E4088" s="1">
        <v>6</v>
      </c>
      <c r="F4088" s="2" t="str">
        <f ca="1">IFERROR(__xludf.DUMMYFUNCTION("GOOGLETRANSLATE(I4088,""en"",""pt"")"),"Coalhada")</f>
        <v>Coalhada</v>
      </c>
      <c r="G4088" s="1" t="s">
        <v>18578</v>
      </c>
      <c r="H4088" s="1" t="s">
        <v>18579</v>
      </c>
      <c r="I4088" s="1" t="str">
        <f ca="1">IFERROR(__xludf.DUMMYFUNCTION("GOOGLETRANSLATE(O4088,""en"",""pt"")"),"6")</f>
        <v>6</v>
      </c>
      <c r="J4088" s="1" t="str">
        <f ca="1">IFERROR(__xludf.DUMMYFUNCTION("GOOGLETRANSLATE(Q4088,""en"",""pt"")"),"Refrigerado")</f>
        <v>Refrigerado</v>
      </c>
      <c r="K4088" s="3">
        <v>44612</v>
      </c>
      <c r="L4088" s="3">
        <v>44618</v>
      </c>
      <c r="M4088" s="1">
        <v>102</v>
      </c>
      <c r="N4088" s="1" t="s">
        <v>4900</v>
      </c>
      <c r="O4088" s="1" t="s">
        <v>18580</v>
      </c>
      <c r="P4088" s="1">
        <v>774</v>
      </c>
      <c r="Q4088" s="1" t="s">
        <v>18581</v>
      </c>
      <c r="R4088">
        <f t="shared" ca="1" si="63"/>
        <v>0</v>
      </c>
      <c r="S4088">
        <f t="shared" ca="1" si="63"/>
        <v>0</v>
      </c>
    </row>
    <row r="4089" spans="1:19" ht="13.2">
      <c r="A4089" s="1" t="s">
        <v>2117</v>
      </c>
      <c r="B4089" s="1">
        <v>96</v>
      </c>
      <c r="C4089" s="1" t="str">
        <f ca="1">IFERROR(__xludf.DUMMYFUNCTION("GOOGLETRANSLATE(D4089,""en"",""pt"")"),"Médio")</f>
        <v>Médio</v>
      </c>
      <c r="D4089" s="3">
        <v>44445</v>
      </c>
      <c r="E4089" s="1">
        <v>5</v>
      </c>
      <c r="F4089" s="2" t="str">
        <f ca="1">IFERROR(__xludf.DUMMYFUNCTION("GOOGLETRANSLATE(I4089,""en"",""pt"")"),"Sorvete")</f>
        <v>Sorvete</v>
      </c>
      <c r="G4089" s="1" t="s">
        <v>18582</v>
      </c>
      <c r="H4089" s="1" t="s">
        <v>5443</v>
      </c>
      <c r="I4089" s="1" t="str">
        <f ca="1">IFERROR(__xludf.DUMMYFUNCTION("GOOGLETRANSLATE(O4089,""en"",""pt"")"),"25")</f>
        <v>25</v>
      </c>
      <c r="J4089" s="1" t="str">
        <f ca="1">IFERROR(__xludf.DUMMYFUNCTION("GOOGLETRANSLATE(Q4089,""en"",""pt"")"),"Congeladas")</f>
        <v>Congeladas</v>
      </c>
      <c r="K4089" s="3">
        <v>44387</v>
      </c>
      <c r="L4089" s="3">
        <v>44412</v>
      </c>
      <c r="M4089" s="1">
        <v>632</v>
      </c>
      <c r="N4089" s="4">
        <v>45365</v>
      </c>
      <c r="O4089" s="5">
        <v>2606889</v>
      </c>
      <c r="P4089" s="1">
        <v>95</v>
      </c>
      <c r="Q4089" s="1" t="s">
        <v>18583</v>
      </c>
      <c r="R4089">
        <f t="shared" ca="1" si="63"/>
        <v>1</v>
      </c>
      <c r="S4089">
        <f t="shared" ca="1" si="63"/>
        <v>0</v>
      </c>
    </row>
    <row r="4090" spans="1:19" ht="13.2">
      <c r="A4090" s="1" t="s">
        <v>18584</v>
      </c>
      <c r="B4090" s="1">
        <v>58</v>
      </c>
      <c r="C4090" s="1" t="str">
        <f ca="1">IFERROR(__xludf.DUMMYFUNCTION("GOOGLETRANSLATE(D4090,""en"",""pt"")"),"Pequeno")</f>
        <v>Pequeno</v>
      </c>
      <c r="D4090" s="3">
        <v>44048</v>
      </c>
      <c r="E4090" s="1">
        <v>2</v>
      </c>
      <c r="F4090" s="2" t="str">
        <f ca="1">IFERROR(__xludf.DUMMYFUNCTION("GOOGLETRANSLATE(I4090,""en"",""pt"")"),"Manteiga")</f>
        <v>Manteiga</v>
      </c>
      <c r="G4090" s="1" t="s">
        <v>18585</v>
      </c>
      <c r="H4090" s="1" t="s">
        <v>11121</v>
      </c>
      <c r="I4090" s="1" t="str">
        <f ca="1">IFERROR(__xludf.DUMMYFUNCTION("GOOGLETRANSLATE(O4090,""en"",""pt"")"),"26")</f>
        <v>26</v>
      </c>
      <c r="J4090" s="1" t="str">
        <f ca="1">IFERROR(__xludf.DUMMYFUNCTION("GOOGLETRANSLATE(Q4090,""en"",""pt"")"),"Refrigerado")</f>
        <v>Refrigerado</v>
      </c>
      <c r="K4090" s="3">
        <v>44040</v>
      </c>
      <c r="L4090" s="3">
        <v>44066</v>
      </c>
      <c r="M4090" s="1">
        <v>465</v>
      </c>
      <c r="N4090" s="1" t="s">
        <v>4821</v>
      </c>
      <c r="O4090" s="1" t="s">
        <v>18586</v>
      </c>
      <c r="P4090" s="1">
        <v>314</v>
      </c>
      <c r="Q4090" s="1" t="s">
        <v>7518</v>
      </c>
      <c r="R4090">
        <f t="shared" ca="1" si="63"/>
        <v>0</v>
      </c>
      <c r="S4090">
        <f t="shared" ca="1" si="63"/>
        <v>0</v>
      </c>
    </row>
    <row r="4091" spans="1:19" ht="13.2">
      <c r="A4091" s="1" t="s">
        <v>12148</v>
      </c>
      <c r="B4091" s="1">
        <v>38</v>
      </c>
      <c r="C4091" s="1" t="str">
        <f ca="1">IFERROR(__xludf.DUMMYFUNCTION("GOOGLETRANSLATE(D4091,""en"",""pt"")"),"Grande")</f>
        <v>Grande</v>
      </c>
      <c r="D4091" s="3">
        <v>43934</v>
      </c>
      <c r="E4091" s="1">
        <v>7</v>
      </c>
      <c r="F4091" s="2" t="str">
        <f ca="1">IFERROR(__xludf.DUMMYFUNCTION("GOOGLETRANSLATE(I4091,""en"",""pt"")"),"Lassi")</f>
        <v>Lassi</v>
      </c>
      <c r="G4091" s="1" t="s">
        <v>17913</v>
      </c>
      <c r="H4091" s="1" t="s">
        <v>3082</v>
      </c>
      <c r="I4091" s="1" t="str">
        <f ca="1">IFERROR(__xludf.DUMMYFUNCTION("GOOGLETRANSLATE(O4091,""en"",""pt"")"),"13")</f>
        <v>13</v>
      </c>
      <c r="J4091" s="1" t="str">
        <f ca="1">IFERROR(__xludf.DUMMYFUNCTION("GOOGLETRANSLATE(Q4091,""en"",""pt"")"),"Refrigerado")</f>
        <v>Refrigerado</v>
      </c>
      <c r="K4091" s="3">
        <v>43881</v>
      </c>
      <c r="L4091" s="3">
        <v>43894</v>
      </c>
      <c r="M4091" s="1">
        <v>548</v>
      </c>
      <c r="N4091" s="1" t="s">
        <v>7403</v>
      </c>
      <c r="O4091" s="1" t="s">
        <v>18587</v>
      </c>
      <c r="P4091" s="1">
        <v>152</v>
      </c>
      <c r="Q4091" s="1" t="s">
        <v>4438</v>
      </c>
      <c r="R4091">
        <f t="shared" ca="1" si="63"/>
        <v>0</v>
      </c>
      <c r="S4091">
        <f t="shared" ca="1" si="63"/>
        <v>1</v>
      </c>
    </row>
    <row r="4092" spans="1:19" ht="13.2">
      <c r="A4092" s="1" t="s">
        <v>18588</v>
      </c>
      <c r="B4092" s="1">
        <v>45</v>
      </c>
      <c r="C4092" s="1" t="str">
        <f ca="1">IFERROR(__xludf.DUMMYFUNCTION("GOOGLETRANSLATE(D4092,""en"",""pt"")"),"Grande")</f>
        <v>Grande</v>
      </c>
      <c r="D4092" s="3">
        <v>44892</v>
      </c>
      <c r="E4092" s="1">
        <v>6</v>
      </c>
      <c r="F4092" s="2" t="str">
        <f ca="1">IFERROR(__xludf.DUMMYFUNCTION("GOOGLETRANSLATE(I4092,""en"",""pt"")"),"Coalhada")</f>
        <v>Coalhada</v>
      </c>
      <c r="G4092" s="1" t="s">
        <v>18589</v>
      </c>
      <c r="H4092" s="1" t="s">
        <v>15655</v>
      </c>
      <c r="I4092" s="1" t="str">
        <f ca="1">IFERROR(__xludf.DUMMYFUNCTION("GOOGLETRANSLATE(O4092,""en"",""pt"")"),"5")</f>
        <v>5</v>
      </c>
      <c r="J4092" s="1" t="str">
        <f ca="1">IFERROR(__xludf.DUMMYFUNCTION("GOOGLETRANSLATE(Q4092,""en"",""pt"")"),"Refrigerado")</f>
        <v>Refrigerado</v>
      </c>
      <c r="K4092" s="3">
        <v>44869</v>
      </c>
      <c r="L4092" s="3">
        <v>44874</v>
      </c>
      <c r="M4092" s="1">
        <v>79</v>
      </c>
      <c r="N4092" s="1" t="s">
        <v>15535</v>
      </c>
      <c r="O4092" s="5">
        <v>2130827</v>
      </c>
      <c r="P4092" s="1">
        <v>868</v>
      </c>
      <c r="Q4092" s="1" t="s">
        <v>10922</v>
      </c>
      <c r="R4092">
        <f t="shared" ca="1" si="63"/>
        <v>0</v>
      </c>
      <c r="S4092">
        <f t="shared" ca="1" si="63"/>
        <v>0</v>
      </c>
    </row>
    <row r="4093" spans="1:19" ht="13.2">
      <c r="A4093" s="1" t="s">
        <v>18590</v>
      </c>
      <c r="B4093" s="1">
        <v>53</v>
      </c>
      <c r="C4093" s="1" t="str">
        <f ca="1">IFERROR(__xludf.DUMMYFUNCTION("GOOGLETRANSLATE(D4093,""en"",""pt"")"),"Médio")</f>
        <v>Médio</v>
      </c>
      <c r="D4093" s="3">
        <v>44829</v>
      </c>
      <c r="E4093" s="1">
        <v>6</v>
      </c>
      <c r="F4093" s="2" t="str">
        <f ca="1">IFERROR(__xludf.DUMMYFUNCTION("GOOGLETRANSLATE(I4093,""en"",""pt"")"),"Coalhada")</f>
        <v>Coalhada</v>
      </c>
      <c r="G4093" s="1" t="s">
        <v>18591</v>
      </c>
      <c r="H4093" s="1" t="s">
        <v>18592</v>
      </c>
      <c r="I4093" s="1" t="str">
        <f ca="1">IFERROR(__xludf.DUMMYFUNCTION("GOOGLETRANSLATE(O4093,""en"",""pt"")"),"7")</f>
        <v>7</v>
      </c>
      <c r="J4093" s="1" t="str">
        <f ca="1">IFERROR(__xludf.DUMMYFUNCTION("GOOGLETRANSLATE(Q4093,""en"",""pt"")"),"Refrigerado")</f>
        <v>Refrigerado</v>
      </c>
      <c r="K4093" s="3">
        <v>44801</v>
      </c>
      <c r="L4093" s="3">
        <v>44808</v>
      </c>
      <c r="M4093" s="1">
        <v>321</v>
      </c>
      <c r="N4093" s="1" t="s">
        <v>2531</v>
      </c>
      <c r="O4093" s="1" t="s">
        <v>18593</v>
      </c>
      <c r="P4093" s="1">
        <v>137</v>
      </c>
      <c r="Q4093" s="1" t="s">
        <v>15580</v>
      </c>
      <c r="R4093">
        <f t="shared" ca="1" si="63"/>
        <v>0</v>
      </c>
      <c r="S4093">
        <f t="shared" ca="1" si="63"/>
        <v>1</v>
      </c>
    </row>
    <row r="4094" spans="1:19" ht="13.2">
      <c r="A4094" s="1" t="s">
        <v>18594</v>
      </c>
      <c r="B4094" s="1">
        <v>43</v>
      </c>
      <c r="C4094" s="1" t="str">
        <f ca="1">IFERROR(__xludf.DUMMYFUNCTION("GOOGLETRANSLATE(D4094,""en"",""pt"")"),"Grande")</f>
        <v>Grande</v>
      </c>
      <c r="D4094" s="3">
        <v>44200</v>
      </c>
      <c r="E4094" s="1">
        <v>4</v>
      </c>
      <c r="F4094" s="2" t="str">
        <f ca="1">IFERROR(__xludf.DUMMYFUNCTION("GOOGLETRANSLATE(I4094,""en"",""pt"")"),"Iogurte")</f>
        <v>Iogurte</v>
      </c>
      <c r="G4094" s="1" t="s">
        <v>6556</v>
      </c>
      <c r="H4094" s="1" t="s">
        <v>10336</v>
      </c>
      <c r="I4094" s="1" t="str">
        <f ca="1">IFERROR(__xludf.DUMMYFUNCTION("GOOGLETRANSLATE(O4094,""en"",""pt"")"),"26")</f>
        <v>26</v>
      </c>
      <c r="J4094" s="1" t="str">
        <f ca="1">IFERROR(__xludf.DUMMYFUNCTION("GOOGLETRANSLATE(Q4094,""en"",""pt"")"),"Congeladas")</f>
        <v>Congeladas</v>
      </c>
      <c r="K4094" s="3">
        <v>44180</v>
      </c>
      <c r="L4094" s="3">
        <v>44206</v>
      </c>
      <c r="M4094" s="1">
        <v>6</v>
      </c>
      <c r="N4094" s="1" t="s">
        <v>1702</v>
      </c>
      <c r="O4094" s="1" t="s">
        <v>18595</v>
      </c>
      <c r="P4094" s="1">
        <v>66</v>
      </c>
      <c r="Q4094" s="1" t="s">
        <v>7617</v>
      </c>
      <c r="R4094">
        <f t="shared" ca="1" si="63"/>
        <v>0</v>
      </c>
      <c r="S4094">
        <f t="shared" ca="1" si="63"/>
        <v>1</v>
      </c>
    </row>
    <row r="4095" spans="1:19" ht="13.2">
      <c r="A4095" s="1" t="s">
        <v>18596</v>
      </c>
      <c r="B4095" s="1">
        <v>93</v>
      </c>
      <c r="C4095" s="1" t="str">
        <f ca="1">IFERROR(__xludf.DUMMYFUNCTION("GOOGLETRANSLATE(D4095,""en"",""pt"")"),"Grande")</f>
        <v>Grande</v>
      </c>
      <c r="D4095" s="3">
        <v>43892</v>
      </c>
      <c r="E4095" s="1">
        <v>2</v>
      </c>
      <c r="F4095" s="2" t="str">
        <f ca="1">IFERROR(__xludf.DUMMYFUNCTION("GOOGLETRANSLATE(I4095,""en"",""pt"")"),"Manteiga")</f>
        <v>Manteiga</v>
      </c>
      <c r="G4095" s="1" t="s">
        <v>18597</v>
      </c>
      <c r="H4095" s="1" t="s">
        <v>6510</v>
      </c>
      <c r="I4095" s="1" t="str">
        <f ca="1">IFERROR(__xludf.DUMMYFUNCTION("GOOGLETRANSLATE(O4095,""en"",""pt"")"),"39")</f>
        <v>39</v>
      </c>
      <c r="J4095" s="1" t="str">
        <f ca="1">IFERROR(__xludf.DUMMYFUNCTION("GOOGLETRANSLATE(Q4095,""en"",""pt"")"),"Congeladas")</f>
        <v>Congeladas</v>
      </c>
      <c r="K4095" s="3">
        <v>43834</v>
      </c>
      <c r="L4095" s="3">
        <v>43873</v>
      </c>
      <c r="M4095" s="1">
        <v>185</v>
      </c>
      <c r="N4095" s="1" t="s">
        <v>15339</v>
      </c>
      <c r="O4095" s="1" t="s">
        <v>18598</v>
      </c>
      <c r="P4095" s="1">
        <v>653</v>
      </c>
      <c r="Q4095" s="1" t="s">
        <v>6553</v>
      </c>
      <c r="R4095">
        <f t="shared" ca="1" si="63"/>
        <v>1</v>
      </c>
      <c r="S4095">
        <f t="shared" ca="1" si="63"/>
        <v>1</v>
      </c>
    </row>
    <row r="4096" spans="1:19" ht="13.2">
      <c r="A4096" s="1" t="s">
        <v>18599</v>
      </c>
      <c r="B4096" s="1">
        <v>92</v>
      </c>
      <c r="C4096" s="1" t="str">
        <f ca="1">IFERROR(__xludf.DUMMYFUNCTION("GOOGLETRANSLATE(D4096,""en"",""pt"")"),"Médio")</f>
        <v>Médio</v>
      </c>
      <c r="D4096" s="3">
        <v>44516</v>
      </c>
      <c r="E4096" s="1">
        <v>6</v>
      </c>
      <c r="F4096" s="2" t="str">
        <f ca="1">IFERROR(__xludf.DUMMYFUNCTION("GOOGLETRANSLATE(I4096,""en"",""pt"")"),"Coalhada")</f>
        <v>Coalhada</v>
      </c>
      <c r="G4096" s="1" t="s">
        <v>18600</v>
      </c>
      <c r="H4096" s="1" t="s">
        <v>18601</v>
      </c>
      <c r="I4096" s="1" t="str">
        <f ca="1">IFERROR(__xludf.DUMMYFUNCTION("GOOGLETRANSLATE(O4096,""en"",""pt"")"),"5")</f>
        <v>5</v>
      </c>
      <c r="J4096" s="1" t="str">
        <f ca="1">IFERROR(__xludf.DUMMYFUNCTION("GOOGLETRANSLATE(Q4096,""en"",""pt"")"),"Refrigerado")</f>
        <v>Refrigerado</v>
      </c>
      <c r="K4096" s="3">
        <v>44507</v>
      </c>
      <c r="L4096" s="3">
        <v>44512</v>
      </c>
      <c r="M4096" s="1">
        <v>102</v>
      </c>
      <c r="N4096" s="1" t="s">
        <v>7193</v>
      </c>
      <c r="O4096" s="1" t="s">
        <v>18602</v>
      </c>
      <c r="P4096" s="1">
        <v>34</v>
      </c>
      <c r="Q4096" s="1" t="s">
        <v>9352</v>
      </c>
      <c r="R4096">
        <f t="shared" ca="1" si="63"/>
        <v>0</v>
      </c>
      <c r="S4096">
        <f t="shared" ca="1" si="63"/>
        <v>1</v>
      </c>
    </row>
    <row r="4097" spans="1:19" ht="13.2">
      <c r="A4097" s="1" t="s">
        <v>18603</v>
      </c>
      <c r="B4097" s="1">
        <v>73</v>
      </c>
      <c r="C4097" s="1" t="str">
        <f ca="1">IFERROR(__xludf.DUMMYFUNCTION("GOOGLETRANSLATE(D4097,""en"",""pt"")"),"Pequeno")</f>
        <v>Pequeno</v>
      </c>
      <c r="D4097" s="3">
        <v>44780</v>
      </c>
      <c r="E4097" s="1">
        <v>1</v>
      </c>
      <c r="F4097" s="2" t="str">
        <f ca="1">IFERROR(__xludf.DUMMYFUNCTION("GOOGLETRANSLATE(I4097,""en"",""pt"")"),"Leite")</f>
        <v>Leite</v>
      </c>
      <c r="G4097" s="1" t="s">
        <v>18604</v>
      </c>
      <c r="H4097" s="1" t="s">
        <v>1544</v>
      </c>
      <c r="I4097" s="1" t="str">
        <f ca="1">IFERROR(__xludf.DUMMYFUNCTION("GOOGLETRANSLATE(O4097,""en"",""pt"")"),"25")</f>
        <v>25</v>
      </c>
      <c r="J4097" s="1" t="str">
        <f ca="1">IFERROR(__xludf.DUMMYFUNCTION("GOOGLETRANSLATE(Q4097,""en"",""pt"")"),"Pacote Tetra")</f>
        <v>Pacote Tetra</v>
      </c>
      <c r="K4097" s="3">
        <v>44749</v>
      </c>
      <c r="L4097" s="3">
        <v>44774</v>
      </c>
      <c r="M4097" s="1">
        <v>50</v>
      </c>
      <c r="N4097" s="1" t="s">
        <v>18605</v>
      </c>
      <c r="O4097" s="1" t="s">
        <v>18606</v>
      </c>
      <c r="P4097" s="1">
        <v>551</v>
      </c>
      <c r="Q4097" s="1" t="s">
        <v>6094</v>
      </c>
      <c r="R4097">
        <f t="shared" ca="1" si="63"/>
        <v>1</v>
      </c>
      <c r="S4097">
        <f t="shared" ca="1" si="63"/>
        <v>0</v>
      </c>
    </row>
    <row r="4098" spans="1:19" ht="13.2">
      <c r="A4098" s="1" t="s">
        <v>18607</v>
      </c>
      <c r="B4098" s="1">
        <v>12</v>
      </c>
      <c r="C4098" s="1" t="str">
        <f ca="1">IFERROR(__xludf.DUMMYFUNCTION("GOOGLETRANSLATE(D4098,""en"",""pt"")"),"Médio")</f>
        <v>Médio</v>
      </c>
      <c r="D4098" s="3">
        <v>44251</v>
      </c>
      <c r="E4098" s="1">
        <v>4</v>
      </c>
      <c r="F4098" s="2" t="str">
        <f ca="1">IFERROR(__xludf.DUMMYFUNCTION("GOOGLETRANSLATE(I4098,""en"",""pt"")"),"Iogurte")</f>
        <v>Iogurte</v>
      </c>
      <c r="G4098" s="1" t="s">
        <v>18608</v>
      </c>
      <c r="H4098" s="1" t="s">
        <v>8828</v>
      </c>
      <c r="I4098" s="1" t="str">
        <f ca="1">IFERROR(__xludf.DUMMYFUNCTION("GOOGLETRANSLATE(O4098,""en"",""pt"")"),"24")</f>
        <v>24</v>
      </c>
      <c r="J4098" s="1" t="str">
        <f ca="1">IFERROR(__xludf.DUMMYFUNCTION("GOOGLETRANSLATE(Q4098,""en"",""pt"")"),"Refrigerado")</f>
        <v>Refrigerado</v>
      </c>
      <c r="K4098" s="3">
        <v>44237</v>
      </c>
      <c r="L4098" s="3">
        <v>44261</v>
      </c>
      <c r="M4098" s="1">
        <v>46</v>
      </c>
      <c r="N4098" s="1" t="s">
        <v>5756</v>
      </c>
      <c r="O4098" s="1" t="s">
        <v>18609</v>
      </c>
      <c r="P4098" s="1">
        <v>374</v>
      </c>
      <c r="Q4098" s="1" t="s">
        <v>18610</v>
      </c>
      <c r="R4098">
        <f t="shared" ca="1" si="63"/>
        <v>0</v>
      </c>
      <c r="S4098">
        <f t="shared" ca="1" si="63"/>
        <v>0</v>
      </c>
    </row>
    <row r="4099" spans="1:19" ht="13.2">
      <c r="A4099" s="1" t="s">
        <v>18611</v>
      </c>
      <c r="B4099" s="1">
        <v>95</v>
      </c>
      <c r="C4099" s="1" t="str">
        <f ca="1">IFERROR(__xludf.DUMMYFUNCTION("GOOGLETRANSLATE(D4099,""en"",""pt"")"),"Médio")</f>
        <v>Médio</v>
      </c>
      <c r="D4099" s="3">
        <v>43942</v>
      </c>
      <c r="E4099" s="1">
        <v>7</v>
      </c>
      <c r="F4099" s="2" t="str">
        <f ca="1">IFERROR(__xludf.DUMMYFUNCTION("GOOGLETRANSLATE(I4099,""en"",""pt"")"),"Lassi")</f>
        <v>Lassi</v>
      </c>
      <c r="G4099" s="1" t="s">
        <v>18612</v>
      </c>
      <c r="H4099" s="1" t="s">
        <v>18613</v>
      </c>
      <c r="I4099" s="1" t="str">
        <f ca="1">IFERROR(__xludf.DUMMYFUNCTION("GOOGLETRANSLATE(O4099,""en"",""pt"")"),"12")</f>
        <v>12</v>
      </c>
      <c r="J4099" s="1" t="str">
        <f ca="1">IFERROR(__xludf.DUMMYFUNCTION("GOOGLETRANSLATE(Q4099,""en"",""pt"")"),"Refrigerado")</f>
        <v>Refrigerado</v>
      </c>
      <c r="K4099" s="3">
        <v>43921</v>
      </c>
      <c r="L4099" s="3">
        <v>43933</v>
      </c>
      <c r="M4099" s="1">
        <v>290</v>
      </c>
      <c r="N4099" s="1" t="s">
        <v>18614</v>
      </c>
      <c r="O4099" s="1" t="s">
        <v>18615</v>
      </c>
      <c r="P4099" s="1">
        <v>331</v>
      </c>
      <c r="Q4099" s="1" t="s">
        <v>18616</v>
      </c>
      <c r="R4099">
        <f t="shared" ref="R4099:S4162" ca="1" si="64">RANDBETWEEN(0,1)</f>
        <v>0</v>
      </c>
      <c r="S4099">
        <f t="shared" ca="1" si="64"/>
        <v>1</v>
      </c>
    </row>
    <row r="4100" spans="1:19" ht="13.2">
      <c r="A4100" s="1" t="s">
        <v>18617</v>
      </c>
      <c r="B4100" s="1">
        <v>76</v>
      </c>
      <c r="C4100" s="1" t="str">
        <f ca="1">IFERROR(__xludf.DUMMYFUNCTION("GOOGLETRANSLATE(D4100,""en"",""pt"")"),"Médio")</f>
        <v>Médio</v>
      </c>
      <c r="D4100" s="3">
        <v>44463</v>
      </c>
      <c r="E4100" s="1">
        <v>7</v>
      </c>
      <c r="F4100" s="2" t="str">
        <f ca="1">IFERROR(__xludf.DUMMYFUNCTION("GOOGLETRANSLATE(I4100,""en"",""pt"")"),"Lassi")</f>
        <v>Lassi</v>
      </c>
      <c r="G4100" s="1" t="s">
        <v>6502</v>
      </c>
      <c r="H4100" s="1" t="s">
        <v>6079</v>
      </c>
      <c r="I4100" s="1" t="str">
        <f ca="1">IFERROR(__xludf.DUMMYFUNCTION("GOOGLETRANSLATE(O4100,""en"",""pt"")"),"18")</f>
        <v>18</v>
      </c>
      <c r="J4100" s="1" t="str">
        <f ca="1">IFERROR(__xludf.DUMMYFUNCTION("GOOGLETRANSLATE(Q4100,""en"",""pt"")"),"Refrigerado")</f>
        <v>Refrigerado</v>
      </c>
      <c r="K4100" s="3">
        <v>44443</v>
      </c>
      <c r="L4100" s="3">
        <v>44461</v>
      </c>
      <c r="M4100" s="1">
        <v>54</v>
      </c>
      <c r="N4100" s="1" t="s">
        <v>8906</v>
      </c>
      <c r="O4100" s="1" t="s">
        <v>18618</v>
      </c>
      <c r="P4100" s="1">
        <v>10</v>
      </c>
      <c r="Q4100" s="1" t="s">
        <v>2098</v>
      </c>
      <c r="R4100">
        <f t="shared" ca="1" si="64"/>
        <v>0</v>
      </c>
      <c r="S4100">
        <f t="shared" ca="1" si="64"/>
        <v>0</v>
      </c>
    </row>
    <row r="4101" spans="1:19" ht="13.2">
      <c r="A4101" s="1" t="s">
        <v>18619</v>
      </c>
      <c r="B4101" s="1">
        <v>53</v>
      </c>
      <c r="C4101" s="1" t="str">
        <f ca="1">IFERROR(__xludf.DUMMYFUNCTION("GOOGLETRANSLATE(D4101,""en"",""pt"")"),"Médio")</f>
        <v>Médio</v>
      </c>
      <c r="D4101" s="3">
        <v>44166</v>
      </c>
      <c r="E4101" s="1">
        <v>4</v>
      </c>
      <c r="F4101" s="2" t="str">
        <f ca="1">IFERROR(__xludf.DUMMYFUNCTION("GOOGLETRANSLATE(I4101,""en"",""pt"")"),"Iogurte")</f>
        <v>Iogurte</v>
      </c>
      <c r="G4101" s="1" t="s">
        <v>18620</v>
      </c>
      <c r="H4101" s="1" t="s">
        <v>15303</v>
      </c>
      <c r="I4101" s="1" t="str">
        <f ca="1">IFERROR(__xludf.DUMMYFUNCTION("GOOGLETRANSLATE(O4101,""en"",""pt"")"),"24")</f>
        <v>24</v>
      </c>
      <c r="J4101" s="1" t="str">
        <f ca="1">IFERROR(__xludf.DUMMYFUNCTION("GOOGLETRANSLATE(Q4101,""en"",""pt"")"),"Congeladas")</f>
        <v>Congeladas</v>
      </c>
      <c r="K4101" s="3">
        <v>44157</v>
      </c>
      <c r="L4101" s="3">
        <v>44181</v>
      </c>
      <c r="M4101" s="1">
        <v>90</v>
      </c>
      <c r="N4101" s="1" t="s">
        <v>10240</v>
      </c>
      <c r="O4101" s="5">
        <v>2578705</v>
      </c>
      <c r="P4101" s="1">
        <v>125</v>
      </c>
      <c r="Q4101" s="1" t="s">
        <v>18621</v>
      </c>
      <c r="R4101">
        <f t="shared" ca="1" si="64"/>
        <v>1</v>
      </c>
      <c r="S4101">
        <f t="shared" ca="1" si="64"/>
        <v>1</v>
      </c>
    </row>
    <row r="4102" spans="1:19" ht="13.2">
      <c r="A4102" s="1" t="s">
        <v>18622</v>
      </c>
      <c r="B4102" s="1">
        <v>14</v>
      </c>
      <c r="C4102" s="1" t="str">
        <f ca="1">IFERROR(__xludf.DUMMYFUNCTION("GOOGLETRANSLATE(D4102,""en"",""pt"")"),"Médio")</f>
        <v>Médio</v>
      </c>
      <c r="D4102" s="3">
        <v>44501</v>
      </c>
      <c r="E4102" s="1">
        <v>6</v>
      </c>
      <c r="F4102" s="2" t="str">
        <f ca="1">IFERROR(__xludf.DUMMYFUNCTION("GOOGLETRANSLATE(I4102,""en"",""pt"")"),"Coalhada")</f>
        <v>Coalhada</v>
      </c>
      <c r="G4102" s="1" t="s">
        <v>18623</v>
      </c>
      <c r="H4102" s="1" t="s">
        <v>15567</v>
      </c>
      <c r="I4102" s="1" t="str">
        <f ca="1">IFERROR(__xludf.DUMMYFUNCTION("GOOGLETRANSLATE(O4102,""en"",""pt"")"),"7")</f>
        <v>7</v>
      </c>
      <c r="J4102" s="1" t="str">
        <f ca="1">IFERROR(__xludf.DUMMYFUNCTION("GOOGLETRANSLATE(Q4102,""en"",""pt"")"),"Refrigerado")</f>
        <v>Refrigerado</v>
      </c>
      <c r="K4102" s="3">
        <v>44476</v>
      </c>
      <c r="L4102" s="3">
        <v>44483</v>
      </c>
      <c r="M4102" s="1">
        <v>400</v>
      </c>
      <c r="N4102" s="1" t="s">
        <v>5400</v>
      </c>
      <c r="O4102" s="1" t="s">
        <v>18624</v>
      </c>
      <c r="P4102" s="1">
        <v>105</v>
      </c>
      <c r="Q4102" s="1" t="s">
        <v>18625</v>
      </c>
      <c r="R4102">
        <f t="shared" ca="1" si="64"/>
        <v>0</v>
      </c>
      <c r="S4102">
        <f t="shared" ca="1" si="64"/>
        <v>1</v>
      </c>
    </row>
    <row r="4103" spans="1:19" ht="13.2">
      <c r="A4103" s="1" t="s">
        <v>12209</v>
      </c>
      <c r="B4103" s="1">
        <v>12</v>
      </c>
      <c r="C4103" s="1" t="str">
        <f ca="1">IFERROR(__xludf.DUMMYFUNCTION("GOOGLETRANSLATE(D4103,""en"",""pt"")"),"Grande")</f>
        <v>Grande</v>
      </c>
      <c r="D4103" s="3">
        <v>44866</v>
      </c>
      <c r="E4103" s="1">
        <v>9</v>
      </c>
      <c r="F4103" s="2" t="str">
        <f ca="1">IFERROR(__xludf.DUMMYFUNCTION("GOOGLETRANSLATE(I4103,""en"",""pt"")"),"Painel")</f>
        <v>Painel</v>
      </c>
      <c r="G4103" s="1" t="s">
        <v>18626</v>
      </c>
      <c r="H4103" s="1" t="s">
        <v>3364</v>
      </c>
      <c r="I4103" s="1" t="str">
        <f ca="1">IFERROR(__xludf.DUMMYFUNCTION("GOOGLETRANSLATE(O4103,""en"",""pt"")"),"10")</f>
        <v>10</v>
      </c>
      <c r="J4103" s="1" t="str">
        <f ca="1">IFERROR(__xludf.DUMMYFUNCTION("GOOGLETRANSLATE(Q4103,""en"",""pt"")"),"Refrigerado")</f>
        <v>Refrigerado</v>
      </c>
      <c r="K4103" s="3">
        <v>44861</v>
      </c>
      <c r="L4103" s="3">
        <v>44871</v>
      </c>
      <c r="M4103" s="1">
        <v>660</v>
      </c>
      <c r="N4103" s="1" t="s">
        <v>18627</v>
      </c>
      <c r="O4103" s="1" t="s">
        <v>18628</v>
      </c>
      <c r="P4103" s="1">
        <v>205</v>
      </c>
      <c r="Q4103" s="1" t="s">
        <v>6416</v>
      </c>
      <c r="R4103">
        <f t="shared" ca="1" si="64"/>
        <v>1</v>
      </c>
      <c r="S4103">
        <f t="shared" ca="1" si="64"/>
        <v>0</v>
      </c>
    </row>
    <row r="4104" spans="1:19" ht="13.2">
      <c r="A4104" s="1" t="s">
        <v>18629</v>
      </c>
      <c r="B4104" s="1">
        <v>57</v>
      </c>
      <c r="C4104" s="1" t="str">
        <f ca="1">IFERROR(__xludf.DUMMYFUNCTION("GOOGLETRANSLATE(D4104,""en"",""pt"")"),"Médio")</f>
        <v>Médio</v>
      </c>
      <c r="D4104" s="3">
        <v>44545</v>
      </c>
      <c r="E4104" s="1">
        <v>7</v>
      </c>
      <c r="F4104" s="2" t="str">
        <f ca="1">IFERROR(__xludf.DUMMYFUNCTION("GOOGLETRANSLATE(I4104,""en"",""pt"")"),"Lassi")</f>
        <v>Lassi</v>
      </c>
      <c r="G4104" s="1" t="s">
        <v>18630</v>
      </c>
      <c r="H4104" s="1" t="s">
        <v>5584</v>
      </c>
      <c r="I4104" s="1" t="str">
        <f ca="1">IFERROR(__xludf.DUMMYFUNCTION("GOOGLETRANSLATE(O4104,""en"",""pt"")"),"18")</f>
        <v>18</v>
      </c>
      <c r="J4104" s="1" t="str">
        <f ca="1">IFERROR(__xludf.DUMMYFUNCTION("GOOGLETRANSLATE(Q4104,""en"",""pt"")"),"Refrigerado")</f>
        <v>Refrigerado</v>
      </c>
      <c r="K4104" s="3">
        <v>44517</v>
      </c>
      <c r="L4104" s="3">
        <v>44535</v>
      </c>
      <c r="M4104" s="1">
        <v>333</v>
      </c>
      <c r="N4104" s="1" t="s">
        <v>18631</v>
      </c>
      <c r="O4104" s="1" t="s">
        <v>18632</v>
      </c>
      <c r="P4104" s="1">
        <v>561</v>
      </c>
      <c r="Q4104" s="1" t="s">
        <v>1814</v>
      </c>
      <c r="R4104">
        <f t="shared" ca="1" si="64"/>
        <v>1</v>
      </c>
      <c r="S4104">
        <f t="shared" ca="1" si="64"/>
        <v>1</v>
      </c>
    </row>
    <row r="4105" spans="1:19" ht="13.2">
      <c r="A4105" s="1" t="s">
        <v>18633</v>
      </c>
      <c r="B4105" s="1">
        <v>67</v>
      </c>
      <c r="C4105" s="1" t="str">
        <f ca="1">IFERROR(__xludf.DUMMYFUNCTION("GOOGLETRANSLATE(D4105,""en"",""pt"")"),"Grande")</f>
        <v>Grande</v>
      </c>
      <c r="D4105" s="3">
        <v>44528</v>
      </c>
      <c r="E4105" s="1">
        <v>10</v>
      </c>
      <c r="F4105" s="2" t="str">
        <f ca="1">IFERROR(__xludf.DUMMYFUNCTION("GOOGLETRANSLATE(I4105,""en"",""pt"")"),"ghee")</f>
        <v>ghee</v>
      </c>
      <c r="G4105" s="1" t="s">
        <v>18634</v>
      </c>
      <c r="H4105" s="1" t="s">
        <v>14792</v>
      </c>
      <c r="I4105" s="1" t="str">
        <f ca="1">IFERROR(__xludf.DUMMYFUNCTION("GOOGLETRANSLATE(O4105,""en"",""pt"")"),"75")</f>
        <v>75</v>
      </c>
      <c r="J4105" s="1" t="str">
        <f ca="1">IFERROR(__xludf.DUMMYFUNCTION("GOOGLETRANSLATE(Q4105,""en"",""pt"")"),"Ambiente")</f>
        <v>Ambiente</v>
      </c>
      <c r="K4105" s="3">
        <v>44523</v>
      </c>
      <c r="L4105" s="3">
        <v>44598</v>
      </c>
      <c r="M4105" s="1">
        <v>438</v>
      </c>
      <c r="N4105" s="1" t="s">
        <v>17039</v>
      </c>
      <c r="O4105" s="1" t="s">
        <v>18635</v>
      </c>
      <c r="P4105" s="1">
        <v>78</v>
      </c>
      <c r="Q4105" s="1" t="s">
        <v>18636</v>
      </c>
      <c r="R4105">
        <f t="shared" ca="1" si="64"/>
        <v>0</v>
      </c>
      <c r="S4105">
        <f t="shared" ca="1" si="64"/>
        <v>0</v>
      </c>
    </row>
    <row r="4106" spans="1:19" ht="13.2">
      <c r="A4106" s="1" t="s">
        <v>18637</v>
      </c>
      <c r="B4106" s="1">
        <v>59</v>
      </c>
      <c r="C4106" s="1" t="str">
        <f ca="1">IFERROR(__xludf.DUMMYFUNCTION("GOOGLETRANSLATE(D4106,""en"",""pt"")"),"Grande")</f>
        <v>Grande</v>
      </c>
      <c r="D4106" s="3">
        <v>44282</v>
      </c>
      <c r="E4106" s="1">
        <v>9</v>
      </c>
      <c r="F4106" s="2" t="str">
        <f ca="1">IFERROR(__xludf.DUMMYFUNCTION("GOOGLETRANSLATE(I4106,""en"",""pt"")"),"Painel")</f>
        <v>Painel</v>
      </c>
      <c r="G4106" s="1" t="s">
        <v>13354</v>
      </c>
      <c r="H4106" s="1" t="s">
        <v>6140</v>
      </c>
      <c r="I4106" s="1" t="str">
        <f ca="1">IFERROR(__xludf.DUMMYFUNCTION("GOOGLETRANSLATE(O4106,""en"",""pt"")"),"11")</f>
        <v>11</v>
      </c>
      <c r="J4106" s="1" t="str">
        <f ca="1">IFERROR(__xludf.DUMMYFUNCTION("GOOGLETRANSLATE(Q4106,""en"",""pt"")"),"Refrigerado")</f>
        <v>Refrigerado</v>
      </c>
      <c r="K4106" s="3">
        <v>44264</v>
      </c>
      <c r="L4106" s="3">
        <v>44275</v>
      </c>
      <c r="M4106" s="1">
        <v>241</v>
      </c>
      <c r="N4106" s="1" t="s">
        <v>6961</v>
      </c>
      <c r="O4106" s="1" t="s">
        <v>18638</v>
      </c>
      <c r="P4106" s="1">
        <v>182</v>
      </c>
      <c r="Q4106" s="1" t="s">
        <v>18639</v>
      </c>
      <c r="R4106">
        <f t="shared" ca="1" si="64"/>
        <v>0</v>
      </c>
      <c r="S4106">
        <f t="shared" ca="1" si="64"/>
        <v>0</v>
      </c>
    </row>
    <row r="4107" spans="1:19" ht="13.2">
      <c r="A4107" s="1" t="s">
        <v>18640</v>
      </c>
      <c r="B4107" s="1">
        <v>38</v>
      </c>
      <c r="C4107" s="1" t="str">
        <f ca="1">IFERROR(__xludf.DUMMYFUNCTION("GOOGLETRANSLATE(D4107,""en"",""pt"")"),"Grande")</f>
        <v>Grande</v>
      </c>
      <c r="D4107" s="3">
        <v>44817</v>
      </c>
      <c r="E4107" s="1">
        <v>8</v>
      </c>
      <c r="F4107" s="2" t="str">
        <f ca="1">IFERROR(__xludf.DUMMYFUNCTION("GOOGLETRANSLATE(I4107,""en"",""pt"")"),"Soro de leite coalhado")</f>
        <v>Soro de leite coalhado</v>
      </c>
      <c r="G4107" s="1" t="s">
        <v>18641</v>
      </c>
      <c r="H4107" s="1" t="s">
        <v>18642</v>
      </c>
      <c r="I4107" s="1" t="str">
        <f ca="1">IFERROR(__xludf.DUMMYFUNCTION("GOOGLETRANSLATE(O4107,""en"",""pt"")"),"11")</f>
        <v>11</v>
      </c>
      <c r="J4107" s="1" t="str">
        <f ca="1">IFERROR(__xludf.DUMMYFUNCTION("GOOGLETRANSLATE(Q4107,""en"",""pt"")"),"Refrigerado")</f>
        <v>Refrigerado</v>
      </c>
      <c r="K4107" s="3">
        <v>44768</v>
      </c>
      <c r="L4107" s="3">
        <v>44779</v>
      </c>
      <c r="M4107" s="1">
        <v>365</v>
      </c>
      <c r="N4107" s="1" t="s">
        <v>907</v>
      </c>
      <c r="O4107" s="1" t="s">
        <v>18643</v>
      </c>
      <c r="P4107" s="1">
        <v>263</v>
      </c>
      <c r="Q4107" s="1" t="s">
        <v>18644</v>
      </c>
      <c r="R4107">
        <f t="shared" ca="1" si="64"/>
        <v>0</v>
      </c>
      <c r="S4107">
        <f t="shared" ca="1" si="64"/>
        <v>1</v>
      </c>
    </row>
    <row r="4108" spans="1:19" ht="13.2">
      <c r="A4108" s="1" t="s">
        <v>18645</v>
      </c>
      <c r="B4108" s="1">
        <v>14</v>
      </c>
      <c r="C4108" s="1" t="str">
        <f ca="1">IFERROR(__xludf.DUMMYFUNCTION("GOOGLETRANSLATE(D4108,""en"",""pt"")"),"Grande")</f>
        <v>Grande</v>
      </c>
      <c r="D4108" s="3">
        <v>43684</v>
      </c>
      <c r="E4108" s="1">
        <v>4</v>
      </c>
      <c r="F4108" s="2" t="str">
        <f ca="1">IFERROR(__xludf.DUMMYFUNCTION("GOOGLETRANSLATE(I4108,""en"",""pt"")"),"Iogurte")</f>
        <v>Iogurte</v>
      </c>
      <c r="G4108" s="1" t="s">
        <v>18646</v>
      </c>
      <c r="H4108" s="1" t="s">
        <v>9025</v>
      </c>
      <c r="I4108" s="1" t="str">
        <f ca="1">IFERROR(__xludf.DUMMYFUNCTION("GOOGLETRANSLATE(O4108,""en"",""pt"")"),"28")</f>
        <v>28</v>
      </c>
      <c r="J4108" s="1" t="str">
        <f ca="1">IFERROR(__xludf.DUMMYFUNCTION("GOOGLETRANSLATE(Q4108,""en"",""pt"")"),"Refrigerado")</f>
        <v>Refrigerado</v>
      </c>
      <c r="K4108" s="3">
        <v>43630</v>
      </c>
      <c r="L4108" s="3">
        <v>43658</v>
      </c>
      <c r="M4108" s="1">
        <v>340</v>
      </c>
      <c r="N4108" s="1" t="s">
        <v>18647</v>
      </c>
      <c r="O4108" s="1" t="s">
        <v>18648</v>
      </c>
      <c r="P4108" s="1">
        <v>353</v>
      </c>
      <c r="Q4108" s="1" t="s">
        <v>12977</v>
      </c>
      <c r="R4108">
        <f t="shared" ca="1" si="64"/>
        <v>1</v>
      </c>
      <c r="S4108">
        <f t="shared" ca="1" si="64"/>
        <v>0</v>
      </c>
    </row>
    <row r="4109" spans="1:19" ht="13.2">
      <c r="A4109" s="1" t="s">
        <v>18649</v>
      </c>
      <c r="B4109" s="1">
        <v>90</v>
      </c>
      <c r="C4109" s="1" t="str">
        <f ca="1">IFERROR(__xludf.DUMMYFUNCTION("GOOGLETRANSLATE(D4109,""en"",""pt"")"),"Grande")</f>
        <v>Grande</v>
      </c>
      <c r="D4109" s="3">
        <v>44004</v>
      </c>
      <c r="E4109" s="1">
        <v>9</v>
      </c>
      <c r="F4109" s="2" t="str">
        <f ca="1">IFERROR(__xludf.DUMMYFUNCTION("GOOGLETRANSLATE(I4109,""en"",""pt"")"),"Painel")</f>
        <v>Painel</v>
      </c>
      <c r="G4109" s="1" t="s">
        <v>18650</v>
      </c>
      <c r="H4109" s="1" t="s">
        <v>6211</v>
      </c>
      <c r="I4109" s="1" t="str">
        <f ca="1">IFERROR(__xludf.DUMMYFUNCTION("GOOGLETRANSLATE(O4109,""en"",""pt"")"),"13")</f>
        <v>13</v>
      </c>
      <c r="J4109" s="1" t="str">
        <f ca="1">IFERROR(__xludf.DUMMYFUNCTION("GOOGLETRANSLATE(Q4109,""en"",""pt"")"),"Refrigerado")</f>
        <v>Refrigerado</v>
      </c>
      <c r="K4109" s="3">
        <v>43962</v>
      </c>
      <c r="L4109" s="3">
        <v>43975</v>
      </c>
      <c r="M4109" s="1">
        <v>421</v>
      </c>
      <c r="N4109" s="1" t="s">
        <v>9483</v>
      </c>
      <c r="O4109" s="1" t="s">
        <v>18651</v>
      </c>
      <c r="P4109" s="1">
        <v>125</v>
      </c>
      <c r="Q4109" s="1" t="s">
        <v>13885</v>
      </c>
      <c r="R4109">
        <f t="shared" ca="1" si="64"/>
        <v>1</v>
      </c>
      <c r="S4109">
        <f t="shared" ca="1" si="64"/>
        <v>0</v>
      </c>
    </row>
    <row r="4110" spans="1:19" ht="13.2">
      <c r="A4110" s="1" t="s">
        <v>18652</v>
      </c>
      <c r="B4110" s="1">
        <v>53</v>
      </c>
      <c r="C4110" s="1" t="str">
        <f ca="1">IFERROR(__xludf.DUMMYFUNCTION("GOOGLETRANSLATE(D4110,""en"",""pt"")"),"Grande")</f>
        <v>Grande</v>
      </c>
      <c r="D4110" s="3">
        <v>43842</v>
      </c>
      <c r="E4110" s="1">
        <v>8</v>
      </c>
      <c r="F4110" s="2" t="str">
        <f ca="1">IFERROR(__xludf.DUMMYFUNCTION("GOOGLETRANSLATE(I4110,""en"",""pt"")"),"Soro de leite coalhado")</f>
        <v>Soro de leite coalhado</v>
      </c>
      <c r="G4110" s="1" t="s">
        <v>18653</v>
      </c>
      <c r="H4110" s="1" t="s">
        <v>2434</v>
      </c>
      <c r="I4110" s="1" t="str">
        <f ca="1">IFERROR(__xludf.DUMMYFUNCTION("GOOGLETRANSLATE(O4110,""en"",""pt"")"),"14")</f>
        <v>14</v>
      </c>
      <c r="J4110" s="1" t="str">
        <f ca="1">IFERROR(__xludf.DUMMYFUNCTION("GOOGLETRANSLATE(Q4110,""en"",""pt"")"),"Refrigerado")</f>
        <v>Refrigerado</v>
      </c>
      <c r="K4110" s="3">
        <v>43815</v>
      </c>
      <c r="L4110" s="3">
        <v>43829</v>
      </c>
      <c r="M4110" s="1">
        <v>329</v>
      </c>
      <c r="N4110" s="1" t="s">
        <v>15451</v>
      </c>
      <c r="O4110" s="1" t="s">
        <v>18654</v>
      </c>
      <c r="P4110" s="1">
        <v>117</v>
      </c>
      <c r="Q4110" s="1" t="s">
        <v>13931</v>
      </c>
      <c r="R4110">
        <f t="shared" ca="1" si="64"/>
        <v>0</v>
      </c>
      <c r="S4110">
        <f t="shared" ca="1" si="64"/>
        <v>1</v>
      </c>
    </row>
    <row r="4111" spans="1:19" ht="13.2">
      <c r="A4111" s="1" t="s">
        <v>1187</v>
      </c>
      <c r="B4111" s="1">
        <v>75</v>
      </c>
      <c r="C4111" s="1" t="str">
        <f ca="1">IFERROR(__xludf.DUMMYFUNCTION("GOOGLETRANSLATE(D4111,""en"",""pt"")"),"Grande")</f>
        <v>Grande</v>
      </c>
      <c r="D4111" s="3">
        <v>44297</v>
      </c>
      <c r="E4111" s="1">
        <v>4</v>
      </c>
      <c r="F4111" s="2" t="str">
        <f ca="1">IFERROR(__xludf.DUMMYFUNCTION("GOOGLETRANSLATE(I4111,""en"",""pt"")"),"Iogurte")</f>
        <v>Iogurte</v>
      </c>
      <c r="G4111" s="1" t="s">
        <v>15535</v>
      </c>
      <c r="H4111" s="1" t="s">
        <v>17730</v>
      </c>
      <c r="I4111" s="1" t="str">
        <f ca="1">IFERROR(__xludf.DUMMYFUNCTION("GOOGLETRANSLATE(O4111,""en"",""pt"")"),"24")</f>
        <v>24</v>
      </c>
      <c r="J4111" s="1" t="str">
        <f ca="1">IFERROR(__xludf.DUMMYFUNCTION("GOOGLETRANSLATE(Q4111,""en"",""pt"")"),"Refrigerado")</f>
        <v>Refrigerado</v>
      </c>
      <c r="K4111" s="3">
        <v>44296</v>
      </c>
      <c r="L4111" s="3">
        <v>44320</v>
      </c>
      <c r="M4111" s="1">
        <v>54</v>
      </c>
      <c r="N4111" s="1" t="s">
        <v>1626</v>
      </c>
      <c r="O4111" s="1" t="s">
        <v>18655</v>
      </c>
      <c r="P4111" s="1">
        <v>43</v>
      </c>
      <c r="Q4111" s="1" t="s">
        <v>13583</v>
      </c>
      <c r="R4111">
        <f t="shared" ca="1" si="64"/>
        <v>0</v>
      </c>
      <c r="S4111">
        <f t="shared" ca="1" si="64"/>
        <v>1</v>
      </c>
    </row>
    <row r="4112" spans="1:19" ht="13.2">
      <c r="A4112" s="1" t="s">
        <v>18656</v>
      </c>
      <c r="B4112" s="1">
        <v>79</v>
      </c>
      <c r="C4112" s="1" t="str">
        <f ca="1">IFERROR(__xludf.DUMMYFUNCTION("GOOGLETRANSLATE(D4112,""en"",""pt"")"),"Grande")</f>
        <v>Grande</v>
      </c>
      <c r="D4112" s="3">
        <v>44872</v>
      </c>
      <c r="E4112" s="1">
        <v>8</v>
      </c>
      <c r="F4112" s="2" t="str">
        <f ca="1">IFERROR(__xludf.DUMMYFUNCTION("GOOGLETRANSLATE(I4112,""en"",""pt"")"),"Soro de leite coalhado")</f>
        <v>Soro de leite coalhado</v>
      </c>
      <c r="G4112" s="1" t="s">
        <v>18657</v>
      </c>
      <c r="H4112" s="1" t="s">
        <v>7720</v>
      </c>
      <c r="I4112" s="1" t="str">
        <f ca="1">IFERROR(__xludf.DUMMYFUNCTION("GOOGLETRANSLATE(O4112,""en"",""pt"")"),"8")</f>
        <v>8</v>
      </c>
      <c r="J4112" s="1" t="str">
        <f ca="1">IFERROR(__xludf.DUMMYFUNCTION("GOOGLETRANSLATE(Q4112,""en"",""pt"")"),"Refrigerado")</f>
        <v>Refrigerado</v>
      </c>
      <c r="K4112" s="3">
        <v>44834</v>
      </c>
      <c r="L4112" s="3">
        <v>44842</v>
      </c>
      <c r="M4112" s="1">
        <v>398</v>
      </c>
      <c r="N4112" s="1" t="s">
        <v>10656</v>
      </c>
      <c r="O4112" s="1" t="s">
        <v>18658</v>
      </c>
      <c r="P4112" s="1">
        <v>210</v>
      </c>
      <c r="Q4112" s="1" t="s">
        <v>12419</v>
      </c>
      <c r="R4112">
        <f t="shared" ca="1" si="64"/>
        <v>1</v>
      </c>
      <c r="S4112">
        <f t="shared" ca="1" si="64"/>
        <v>0</v>
      </c>
    </row>
    <row r="4113" spans="1:19" ht="13.2">
      <c r="A4113" s="1" t="s">
        <v>18659</v>
      </c>
      <c r="B4113" s="1">
        <v>31</v>
      </c>
      <c r="C4113" s="1" t="str">
        <f ca="1">IFERROR(__xludf.DUMMYFUNCTION("GOOGLETRANSLATE(D4113,""en"",""pt"")"),"Pequeno")</f>
        <v>Pequeno</v>
      </c>
      <c r="D4113" s="3">
        <v>44719</v>
      </c>
      <c r="E4113" s="1">
        <v>8</v>
      </c>
      <c r="F4113" s="2" t="str">
        <f ca="1">IFERROR(__xludf.DUMMYFUNCTION("GOOGLETRANSLATE(I4113,""en"",""pt"")"),"Soro de leite coalhado")</f>
        <v>Soro de leite coalhado</v>
      </c>
      <c r="G4113" s="1" t="s">
        <v>18660</v>
      </c>
      <c r="H4113" s="1" t="s">
        <v>7243</v>
      </c>
      <c r="I4113" s="1" t="str">
        <f ca="1">IFERROR(__xludf.DUMMYFUNCTION("GOOGLETRANSLATE(O4113,""en"",""pt"")"),"10")</f>
        <v>10</v>
      </c>
      <c r="J4113" s="1" t="str">
        <f ca="1">IFERROR(__xludf.DUMMYFUNCTION("GOOGLETRANSLATE(Q4113,""en"",""pt"")"),"Refrigerado")</f>
        <v>Refrigerado</v>
      </c>
      <c r="K4113" s="3">
        <v>44678</v>
      </c>
      <c r="L4113" s="3">
        <v>44688</v>
      </c>
      <c r="M4113" s="1">
        <v>147</v>
      </c>
      <c r="N4113" s="1" t="s">
        <v>1836</v>
      </c>
      <c r="O4113" s="1" t="s">
        <v>18661</v>
      </c>
      <c r="P4113" s="1">
        <v>780</v>
      </c>
      <c r="Q4113" s="1" t="s">
        <v>18662</v>
      </c>
      <c r="R4113">
        <f t="shared" ca="1" si="64"/>
        <v>1</v>
      </c>
      <c r="S4113">
        <f t="shared" ca="1" si="64"/>
        <v>1</v>
      </c>
    </row>
    <row r="4114" spans="1:19" ht="13.2">
      <c r="A4114" s="1" t="s">
        <v>18663</v>
      </c>
      <c r="B4114" s="1">
        <v>46</v>
      </c>
      <c r="C4114" s="1" t="str">
        <f ca="1">IFERROR(__xludf.DUMMYFUNCTION("GOOGLETRANSLATE(D4114,""en"",""pt"")"),"Pequeno")</f>
        <v>Pequeno</v>
      </c>
      <c r="D4114" s="3">
        <v>44815</v>
      </c>
      <c r="E4114" s="1">
        <v>10</v>
      </c>
      <c r="F4114" s="2" t="str">
        <f ca="1">IFERROR(__xludf.DUMMYFUNCTION("GOOGLETRANSLATE(I4114,""en"",""pt"")"),"ghee")</f>
        <v>ghee</v>
      </c>
      <c r="G4114" s="1" t="s">
        <v>18664</v>
      </c>
      <c r="H4114" s="1" t="s">
        <v>12586</v>
      </c>
      <c r="I4114" s="1" t="str">
        <f ca="1">IFERROR(__xludf.DUMMYFUNCTION("GOOGLETRANSLATE(O4114,""en"",""pt"")"),"90")</f>
        <v>90</v>
      </c>
      <c r="J4114" s="1" t="str">
        <f ca="1">IFERROR(__xludf.DUMMYFUNCTION("GOOGLETRANSLATE(Q4114,""en"",""pt"")"),"Ambiente")</f>
        <v>Ambiente</v>
      </c>
      <c r="K4114" s="3">
        <v>44806</v>
      </c>
      <c r="L4114" s="3">
        <v>44896</v>
      </c>
      <c r="M4114" s="1">
        <v>107</v>
      </c>
      <c r="N4114" s="1" t="s">
        <v>18665</v>
      </c>
      <c r="O4114" s="1" t="s">
        <v>18666</v>
      </c>
      <c r="P4114" s="1">
        <v>20</v>
      </c>
      <c r="Q4114" s="1" t="s">
        <v>18667</v>
      </c>
      <c r="R4114">
        <f t="shared" ca="1" si="64"/>
        <v>1</v>
      </c>
      <c r="S4114">
        <f t="shared" ca="1" si="64"/>
        <v>1</v>
      </c>
    </row>
    <row r="4115" spans="1:19" ht="13.2">
      <c r="A4115" s="1" t="s">
        <v>6954</v>
      </c>
      <c r="B4115" s="1">
        <v>24</v>
      </c>
      <c r="C4115" s="1" t="str">
        <f ca="1">IFERROR(__xludf.DUMMYFUNCTION("GOOGLETRANSLATE(D4115,""en"",""pt"")"),"Grande")</f>
        <v>Grande</v>
      </c>
      <c r="D4115" s="3">
        <v>44627</v>
      </c>
      <c r="E4115" s="1">
        <v>8</v>
      </c>
      <c r="F4115" s="2" t="str">
        <f ca="1">IFERROR(__xludf.DUMMYFUNCTION("GOOGLETRANSLATE(I4115,""en"",""pt"")"),"Soro de leite coalhado")</f>
        <v>Soro de leite coalhado</v>
      </c>
      <c r="G4115" s="1" t="s">
        <v>18668</v>
      </c>
      <c r="H4115" s="1" t="s">
        <v>18669</v>
      </c>
      <c r="I4115" s="1" t="str">
        <f ca="1">IFERROR(__xludf.DUMMYFUNCTION("GOOGLETRANSLATE(O4115,""en"",""pt"")"),"11")</f>
        <v>11</v>
      </c>
      <c r="J4115" s="1" t="str">
        <f ca="1">IFERROR(__xludf.DUMMYFUNCTION("GOOGLETRANSLATE(Q4115,""en"",""pt"")"),"Refrigerado")</f>
        <v>Refrigerado</v>
      </c>
      <c r="K4115" s="3">
        <v>44588</v>
      </c>
      <c r="L4115" s="3">
        <v>44599</v>
      </c>
      <c r="M4115" s="1">
        <v>39</v>
      </c>
      <c r="N4115" s="1" t="s">
        <v>8293</v>
      </c>
      <c r="O4115" s="1" t="s">
        <v>18670</v>
      </c>
      <c r="P4115" s="1">
        <v>177</v>
      </c>
      <c r="Q4115" s="1" t="s">
        <v>3391</v>
      </c>
      <c r="R4115">
        <f t="shared" ca="1" si="64"/>
        <v>0</v>
      </c>
      <c r="S4115">
        <f t="shared" ca="1" si="64"/>
        <v>0</v>
      </c>
    </row>
    <row r="4116" spans="1:19" ht="13.2">
      <c r="A4116" s="1" t="s">
        <v>18671</v>
      </c>
      <c r="B4116" s="1">
        <v>34</v>
      </c>
      <c r="C4116" s="1" t="str">
        <f ca="1">IFERROR(__xludf.DUMMYFUNCTION("GOOGLETRANSLATE(D4116,""en"",""pt"")"),"Grande")</f>
        <v>Grande</v>
      </c>
      <c r="D4116" s="3">
        <v>43579</v>
      </c>
      <c r="E4116" s="1">
        <v>5</v>
      </c>
      <c r="F4116" s="2" t="str">
        <f ca="1">IFERROR(__xludf.DUMMYFUNCTION("GOOGLETRANSLATE(I4116,""en"",""pt"")"),"Sorvete")</f>
        <v>Sorvete</v>
      </c>
      <c r="G4116" s="1" t="s">
        <v>18672</v>
      </c>
      <c r="H4116" s="1" t="s">
        <v>17096</v>
      </c>
      <c r="I4116" s="1" t="str">
        <f ca="1">IFERROR(__xludf.DUMMYFUNCTION("GOOGLETRANSLATE(O4116,""en"",""pt"")"),"23")</f>
        <v>23</v>
      </c>
      <c r="J4116" s="1" t="str">
        <f ca="1">IFERROR(__xludf.DUMMYFUNCTION("GOOGLETRANSLATE(Q4116,""en"",""pt"")"),"Congeladas")</f>
        <v>Congeladas</v>
      </c>
      <c r="K4116" s="3">
        <v>43526</v>
      </c>
      <c r="L4116" s="3">
        <v>43549</v>
      </c>
      <c r="M4116" s="1">
        <v>79</v>
      </c>
      <c r="N4116" s="1" t="s">
        <v>18673</v>
      </c>
      <c r="O4116" s="1" t="s">
        <v>18674</v>
      </c>
      <c r="P4116" s="1">
        <v>723</v>
      </c>
      <c r="Q4116" s="1" t="s">
        <v>3367</v>
      </c>
      <c r="R4116">
        <f t="shared" ca="1" si="64"/>
        <v>0</v>
      </c>
      <c r="S4116">
        <f t="shared" ca="1" si="64"/>
        <v>0</v>
      </c>
    </row>
    <row r="4117" spans="1:19" ht="13.2">
      <c r="A4117" s="1" t="s">
        <v>18675</v>
      </c>
      <c r="B4117" s="1">
        <v>100</v>
      </c>
      <c r="C4117" s="1" t="str">
        <f ca="1">IFERROR(__xludf.DUMMYFUNCTION("GOOGLETRANSLATE(D4117,""en"",""pt"")"),"Pequeno")</f>
        <v>Pequeno</v>
      </c>
      <c r="D4117" s="3">
        <v>44632</v>
      </c>
      <c r="E4117" s="1">
        <v>8</v>
      </c>
      <c r="F4117" s="2" t="str">
        <f ca="1">IFERROR(__xludf.DUMMYFUNCTION("GOOGLETRANSLATE(I4117,""en"",""pt"")"),"Soro de leite coalhado")</f>
        <v>Soro de leite coalhado</v>
      </c>
      <c r="G4117" s="1" t="s">
        <v>18676</v>
      </c>
      <c r="H4117" s="1" t="s">
        <v>267</v>
      </c>
      <c r="I4117" s="1" t="str">
        <f ca="1">IFERROR(__xludf.DUMMYFUNCTION("GOOGLETRANSLATE(O4117,""en"",""pt"")"),"12")</f>
        <v>12</v>
      </c>
      <c r="J4117" s="1" t="str">
        <f ca="1">IFERROR(__xludf.DUMMYFUNCTION("GOOGLETRANSLATE(Q4117,""en"",""pt"")"),"Refrigerado")</f>
        <v>Refrigerado</v>
      </c>
      <c r="K4117" s="3">
        <v>44607</v>
      </c>
      <c r="L4117" s="3">
        <v>44619</v>
      </c>
      <c r="M4117" s="1">
        <v>151</v>
      </c>
      <c r="N4117" s="1" t="s">
        <v>18677</v>
      </c>
      <c r="O4117" s="1" t="s">
        <v>18678</v>
      </c>
      <c r="P4117" s="1">
        <v>522</v>
      </c>
      <c r="Q4117" s="1" t="s">
        <v>18679</v>
      </c>
      <c r="R4117">
        <f t="shared" ca="1" si="64"/>
        <v>0</v>
      </c>
      <c r="S4117">
        <f t="shared" ca="1" si="64"/>
        <v>1</v>
      </c>
    </row>
    <row r="4118" spans="1:19" ht="13.2">
      <c r="A4118" s="1" t="s">
        <v>18680</v>
      </c>
      <c r="B4118" s="1">
        <v>30</v>
      </c>
      <c r="C4118" s="1" t="str">
        <f ca="1">IFERROR(__xludf.DUMMYFUNCTION("GOOGLETRANSLATE(D4118,""en"",""pt"")"),"Grande")</f>
        <v>Grande</v>
      </c>
      <c r="D4118" s="3">
        <v>43516</v>
      </c>
      <c r="E4118" s="1">
        <v>1</v>
      </c>
      <c r="F4118" s="2" t="str">
        <f ca="1">IFERROR(__xludf.DUMMYFUNCTION("GOOGLETRANSLATE(I4118,""en"",""pt"")"),"Leite")</f>
        <v>Leite</v>
      </c>
      <c r="G4118" s="1" t="s">
        <v>18681</v>
      </c>
      <c r="H4118" s="1" t="s">
        <v>6364</v>
      </c>
      <c r="I4118" s="1" t="str">
        <f ca="1">IFERROR(__xludf.DUMMYFUNCTION("GOOGLETRANSLATE(O4118,""en"",""pt"")"),"29")</f>
        <v>29</v>
      </c>
      <c r="J4118" s="1" t="str">
        <f ca="1">IFERROR(__xludf.DUMMYFUNCTION("GOOGLETRANSLATE(Q4118,""en"",""pt"")"),"Pacote Tetra")</f>
        <v>Pacote Tetra</v>
      </c>
      <c r="K4118" s="3">
        <v>43492</v>
      </c>
      <c r="L4118" s="3">
        <v>43521</v>
      </c>
      <c r="M4118" s="1">
        <v>53</v>
      </c>
      <c r="N4118" s="1" t="s">
        <v>18682</v>
      </c>
      <c r="O4118" s="1" t="s">
        <v>18683</v>
      </c>
      <c r="P4118" s="1">
        <v>153</v>
      </c>
      <c r="Q4118" s="4">
        <v>45443</v>
      </c>
      <c r="R4118">
        <f t="shared" ca="1" si="64"/>
        <v>0</v>
      </c>
      <c r="S4118">
        <f t="shared" ca="1" si="64"/>
        <v>0</v>
      </c>
    </row>
    <row r="4119" spans="1:19" ht="13.2">
      <c r="A4119" s="1" t="s">
        <v>18684</v>
      </c>
      <c r="B4119" s="1">
        <v>73</v>
      </c>
      <c r="C4119" s="1" t="str">
        <f ca="1">IFERROR(__xludf.DUMMYFUNCTION("GOOGLETRANSLATE(D4119,""en"",""pt"")"),"Médio")</f>
        <v>Médio</v>
      </c>
      <c r="D4119" s="3">
        <v>43795</v>
      </c>
      <c r="E4119" s="1">
        <v>9</v>
      </c>
      <c r="F4119" s="2" t="str">
        <f ca="1">IFERROR(__xludf.DUMMYFUNCTION("GOOGLETRANSLATE(I4119,""en"",""pt"")"),"Painel")</f>
        <v>Painel</v>
      </c>
      <c r="G4119" s="1" t="s">
        <v>8248</v>
      </c>
      <c r="H4119" s="1" t="s">
        <v>2780</v>
      </c>
      <c r="I4119" s="1" t="str">
        <f ca="1">IFERROR(__xludf.DUMMYFUNCTION("GOOGLETRANSLATE(O4119,""en"",""pt"")"),"10")</f>
        <v>10</v>
      </c>
      <c r="J4119" s="1" t="str">
        <f ca="1">IFERROR(__xludf.DUMMYFUNCTION("GOOGLETRANSLATE(Q4119,""en"",""pt"")"),"Refrigerado")</f>
        <v>Refrigerado</v>
      </c>
      <c r="K4119" s="3">
        <v>43743</v>
      </c>
      <c r="L4119" s="3">
        <v>43753</v>
      </c>
      <c r="M4119" s="1">
        <v>144</v>
      </c>
      <c r="N4119" s="1" t="s">
        <v>2147</v>
      </c>
      <c r="O4119" s="5">
        <v>2314391</v>
      </c>
      <c r="P4119" s="1">
        <v>30</v>
      </c>
      <c r="Q4119" s="1" t="s">
        <v>3935</v>
      </c>
      <c r="R4119">
        <f t="shared" ca="1" si="64"/>
        <v>0</v>
      </c>
      <c r="S4119">
        <f t="shared" ca="1" si="64"/>
        <v>1</v>
      </c>
    </row>
    <row r="4120" spans="1:19" ht="13.2">
      <c r="A4120" s="1" t="s">
        <v>18685</v>
      </c>
      <c r="B4120" s="1">
        <v>73</v>
      </c>
      <c r="C4120" s="1" t="str">
        <f ca="1">IFERROR(__xludf.DUMMYFUNCTION("GOOGLETRANSLATE(D4120,""en"",""pt"")"),"Médio")</f>
        <v>Médio</v>
      </c>
      <c r="D4120" s="3">
        <v>44682</v>
      </c>
      <c r="E4120" s="1">
        <v>8</v>
      </c>
      <c r="F4120" s="2" t="str">
        <f ca="1">IFERROR(__xludf.DUMMYFUNCTION("GOOGLETRANSLATE(I4120,""en"",""pt"")"),"Soro de leite coalhado")</f>
        <v>Soro de leite coalhado</v>
      </c>
      <c r="G4120" s="1" t="s">
        <v>18686</v>
      </c>
      <c r="H4120" s="1" t="s">
        <v>18687</v>
      </c>
      <c r="I4120" s="1" t="str">
        <f ca="1">IFERROR(__xludf.DUMMYFUNCTION("GOOGLETRANSLATE(O4120,""en"",""pt"")"),"13")</f>
        <v>13</v>
      </c>
      <c r="J4120" s="1" t="str">
        <f ca="1">IFERROR(__xludf.DUMMYFUNCTION("GOOGLETRANSLATE(Q4120,""en"",""pt"")"),"Refrigerado")</f>
        <v>Refrigerado</v>
      </c>
      <c r="K4120" s="3">
        <v>44633</v>
      </c>
      <c r="L4120" s="3">
        <v>44646</v>
      </c>
      <c r="M4120" s="1">
        <v>310</v>
      </c>
      <c r="N4120" s="1" t="s">
        <v>5353</v>
      </c>
      <c r="O4120" s="1" t="s">
        <v>18688</v>
      </c>
      <c r="P4120" s="1">
        <v>256</v>
      </c>
      <c r="Q4120" s="1" t="s">
        <v>18689</v>
      </c>
      <c r="R4120">
        <f t="shared" ca="1" si="64"/>
        <v>1</v>
      </c>
      <c r="S4120">
        <f t="shared" ca="1" si="64"/>
        <v>1</v>
      </c>
    </row>
    <row r="4121" spans="1:19" ht="13.2">
      <c r="A4121" s="1" t="s">
        <v>18690</v>
      </c>
      <c r="B4121" s="1">
        <v>81</v>
      </c>
      <c r="C4121" s="1" t="str">
        <f ca="1">IFERROR(__xludf.DUMMYFUNCTION("GOOGLETRANSLATE(D4121,""en"",""pt"")"),"Pequeno")</f>
        <v>Pequeno</v>
      </c>
      <c r="D4121" s="3">
        <v>44010</v>
      </c>
      <c r="E4121" s="1">
        <v>6</v>
      </c>
      <c r="F4121" s="2" t="str">
        <f ca="1">IFERROR(__xludf.DUMMYFUNCTION("GOOGLETRANSLATE(I4121,""en"",""pt"")"),"Coalhada")</f>
        <v>Coalhada</v>
      </c>
      <c r="G4121" s="1" t="s">
        <v>18691</v>
      </c>
      <c r="H4121" s="6">
        <v>45317</v>
      </c>
      <c r="I4121" s="1" t="str">
        <f ca="1">IFERROR(__xludf.DUMMYFUNCTION("GOOGLETRANSLATE(O4121,""en"",""pt"")"),"6")</f>
        <v>6</v>
      </c>
      <c r="J4121" s="1" t="str">
        <f ca="1">IFERROR(__xludf.DUMMYFUNCTION("GOOGLETRANSLATE(Q4121,""en"",""pt"")"),"Refrigerado")</f>
        <v>Refrigerado</v>
      </c>
      <c r="K4121" s="3">
        <v>43953</v>
      </c>
      <c r="L4121" s="3">
        <v>43959</v>
      </c>
      <c r="M4121" s="1">
        <v>227</v>
      </c>
      <c r="N4121" s="4">
        <v>45381</v>
      </c>
      <c r="O4121" s="5">
        <v>1818180</v>
      </c>
      <c r="P4121" s="1">
        <v>203</v>
      </c>
      <c r="Q4121" s="1" t="s">
        <v>18692</v>
      </c>
      <c r="R4121">
        <f t="shared" ca="1" si="64"/>
        <v>0</v>
      </c>
      <c r="S4121">
        <f t="shared" ca="1" si="64"/>
        <v>1</v>
      </c>
    </row>
    <row r="4122" spans="1:19" ht="13.2">
      <c r="A4122" s="1" t="s">
        <v>18693</v>
      </c>
      <c r="B4122" s="1">
        <v>22</v>
      </c>
      <c r="C4122" s="1" t="str">
        <f ca="1">IFERROR(__xludf.DUMMYFUNCTION("GOOGLETRANSLATE(D4122,""en"",""pt"")"),"Médio")</f>
        <v>Médio</v>
      </c>
      <c r="D4122" s="3">
        <v>44558</v>
      </c>
      <c r="E4122" s="1">
        <v>6</v>
      </c>
      <c r="F4122" s="2" t="str">
        <f ca="1">IFERROR(__xludf.DUMMYFUNCTION("GOOGLETRANSLATE(I4122,""en"",""pt"")"),"Coalhada")</f>
        <v>Coalhada</v>
      </c>
      <c r="G4122" s="1" t="s">
        <v>18694</v>
      </c>
      <c r="H4122" s="1" t="s">
        <v>6938</v>
      </c>
      <c r="I4122" s="1" t="str">
        <f ca="1">IFERROR(__xludf.DUMMYFUNCTION("GOOGLETRANSLATE(O4122,""en"",""pt"")"),"6")</f>
        <v>6</v>
      </c>
      <c r="J4122" s="1" t="str">
        <f ca="1">IFERROR(__xludf.DUMMYFUNCTION("GOOGLETRANSLATE(Q4122,""en"",""pt"")"),"Refrigerado")</f>
        <v>Refrigerado</v>
      </c>
      <c r="K4122" s="3">
        <v>44540</v>
      </c>
      <c r="L4122" s="3">
        <v>44546</v>
      </c>
      <c r="M4122" s="1">
        <v>752</v>
      </c>
      <c r="N4122" s="1" t="s">
        <v>5558</v>
      </c>
      <c r="O4122" s="1" t="s">
        <v>18695</v>
      </c>
      <c r="P4122" s="1">
        <v>151</v>
      </c>
      <c r="Q4122" s="1" t="s">
        <v>13469</v>
      </c>
      <c r="R4122">
        <f t="shared" ca="1" si="64"/>
        <v>0</v>
      </c>
      <c r="S4122">
        <f t="shared" ca="1" si="64"/>
        <v>1</v>
      </c>
    </row>
    <row r="4123" spans="1:19" ht="13.2">
      <c r="A4123" s="1" t="s">
        <v>7399</v>
      </c>
      <c r="B4123" s="1">
        <v>78</v>
      </c>
      <c r="C4123" s="1" t="str">
        <f ca="1">IFERROR(__xludf.DUMMYFUNCTION("GOOGLETRANSLATE(D4123,""en"",""pt"")"),"Pequeno")</f>
        <v>Pequeno</v>
      </c>
      <c r="D4123" s="3">
        <v>43592</v>
      </c>
      <c r="E4123" s="1">
        <v>10</v>
      </c>
      <c r="F4123" s="2" t="str">
        <f ca="1">IFERROR(__xludf.DUMMYFUNCTION("GOOGLETRANSLATE(I4123,""en"",""pt"")"),"ghee")</f>
        <v>ghee</v>
      </c>
      <c r="G4123" s="1" t="s">
        <v>18696</v>
      </c>
      <c r="H4123" s="1" t="s">
        <v>148</v>
      </c>
      <c r="I4123" s="1" t="str">
        <f ca="1">IFERROR(__xludf.DUMMYFUNCTION("GOOGLETRANSLATE(O4123,""en"",""pt"")"),"113")</f>
        <v>113</v>
      </c>
      <c r="J4123" s="1" t="str">
        <f ca="1">IFERROR(__xludf.DUMMYFUNCTION("GOOGLETRANSLATE(Q4123,""en"",""pt"")"),"Ambiente")</f>
        <v>Ambiente</v>
      </c>
      <c r="K4123" s="3">
        <v>43577</v>
      </c>
      <c r="L4123" s="3">
        <v>43690</v>
      </c>
      <c r="M4123" s="1">
        <v>60</v>
      </c>
      <c r="N4123" s="1" t="s">
        <v>17010</v>
      </c>
      <c r="O4123" s="5">
        <v>1363118</v>
      </c>
      <c r="P4123" s="1">
        <v>605</v>
      </c>
      <c r="Q4123" s="1" t="s">
        <v>11732</v>
      </c>
      <c r="R4123">
        <f t="shared" ca="1" si="64"/>
        <v>1</v>
      </c>
      <c r="S4123">
        <f t="shared" ca="1" si="64"/>
        <v>0</v>
      </c>
    </row>
    <row r="4124" spans="1:19" ht="13.2">
      <c r="A4124" s="1" t="s">
        <v>18697</v>
      </c>
      <c r="B4124" s="1">
        <v>62</v>
      </c>
      <c r="C4124" s="1" t="str">
        <f ca="1">IFERROR(__xludf.DUMMYFUNCTION("GOOGLETRANSLATE(D4124,""en"",""pt"")"),"Médio")</f>
        <v>Médio</v>
      </c>
      <c r="D4124" s="3">
        <v>44624</v>
      </c>
      <c r="E4124" s="1">
        <v>5</v>
      </c>
      <c r="F4124" s="2" t="str">
        <f ca="1">IFERROR(__xludf.DUMMYFUNCTION("GOOGLETRANSLATE(I4124,""en"",""pt"")"),"Sorvete")</f>
        <v>Sorvete</v>
      </c>
      <c r="G4124" s="1" t="s">
        <v>12623</v>
      </c>
      <c r="H4124" s="1" t="s">
        <v>18698</v>
      </c>
      <c r="I4124" s="1" t="str">
        <f ca="1">IFERROR(__xludf.DUMMYFUNCTION("GOOGLETRANSLATE(O4124,""en"",""pt"")"),"29")</f>
        <v>29</v>
      </c>
      <c r="J4124" s="1" t="str">
        <f ca="1">IFERROR(__xludf.DUMMYFUNCTION("GOOGLETRANSLATE(Q4124,""en"",""pt"")"),"Congeladas")</f>
        <v>Congeladas</v>
      </c>
      <c r="K4124" s="3">
        <v>44613</v>
      </c>
      <c r="L4124" s="3">
        <v>44642</v>
      </c>
      <c r="M4124" s="1">
        <v>48</v>
      </c>
      <c r="N4124" s="1" t="s">
        <v>1698</v>
      </c>
      <c r="O4124" s="1" t="s">
        <v>18699</v>
      </c>
      <c r="P4124" s="1">
        <v>48</v>
      </c>
      <c r="Q4124" s="1" t="s">
        <v>4603</v>
      </c>
      <c r="R4124">
        <f t="shared" ca="1" si="64"/>
        <v>0</v>
      </c>
      <c r="S4124">
        <f t="shared" ca="1" si="64"/>
        <v>0</v>
      </c>
    </row>
    <row r="4125" spans="1:19" ht="13.2">
      <c r="A4125" s="1" t="s">
        <v>18700</v>
      </c>
      <c r="B4125" s="1">
        <v>32</v>
      </c>
      <c r="C4125" s="1" t="str">
        <f ca="1">IFERROR(__xludf.DUMMYFUNCTION("GOOGLETRANSLATE(D4125,""en"",""pt"")"),"Grande")</f>
        <v>Grande</v>
      </c>
      <c r="D4125" s="3">
        <v>44483</v>
      </c>
      <c r="E4125" s="1">
        <v>6</v>
      </c>
      <c r="F4125" s="2" t="str">
        <f ca="1">IFERROR(__xludf.DUMMYFUNCTION("GOOGLETRANSLATE(I4125,""en"",""pt"")"),"Coalhada")</f>
        <v>Coalhada</v>
      </c>
      <c r="G4125" s="1" t="s">
        <v>18701</v>
      </c>
      <c r="H4125" s="1" t="s">
        <v>18702</v>
      </c>
      <c r="I4125" s="1" t="str">
        <f ca="1">IFERROR(__xludf.DUMMYFUNCTION("GOOGLETRANSLATE(O4125,""en"",""pt"")"),"6")</f>
        <v>6</v>
      </c>
      <c r="J4125" s="1" t="str">
        <f ca="1">IFERROR(__xludf.DUMMYFUNCTION("GOOGLETRANSLATE(Q4125,""en"",""pt"")"),"Refrigerado")</f>
        <v>Refrigerado</v>
      </c>
      <c r="K4125" s="3">
        <v>44427</v>
      </c>
      <c r="L4125" s="3">
        <v>44433</v>
      </c>
      <c r="M4125" s="1">
        <v>345</v>
      </c>
      <c r="N4125" s="1" t="s">
        <v>10256</v>
      </c>
      <c r="O4125" s="1" t="s">
        <v>18703</v>
      </c>
      <c r="P4125" s="1">
        <v>73</v>
      </c>
      <c r="Q4125" s="1" t="s">
        <v>12198</v>
      </c>
      <c r="R4125">
        <f t="shared" ca="1" si="64"/>
        <v>0</v>
      </c>
      <c r="S4125">
        <f t="shared" ca="1" si="64"/>
        <v>1</v>
      </c>
    </row>
    <row r="4126" spans="1:19" ht="13.2">
      <c r="A4126" s="1" t="s">
        <v>18704</v>
      </c>
      <c r="B4126" s="1">
        <v>75</v>
      </c>
      <c r="C4126" s="1" t="str">
        <f ca="1">IFERROR(__xludf.DUMMYFUNCTION("GOOGLETRANSLATE(D4126,""en"",""pt"")"),"Médio")</f>
        <v>Médio</v>
      </c>
      <c r="D4126" s="3">
        <v>44503</v>
      </c>
      <c r="E4126" s="1">
        <v>7</v>
      </c>
      <c r="F4126" s="2" t="str">
        <f ca="1">IFERROR(__xludf.DUMMYFUNCTION("GOOGLETRANSLATE(I4126,""en"",""pt"")"),"Lassi")</f>
        <v>Lassi</v>
      </c>
      <c r="G4126" s="1" t="s">
        <v>18705</v>
      </c>
      <c r="H4126" s="1" t="s">
        <v>14180</v>
      </c>
      <c r="I4126" s="1" t="str">
        <f ca="1">IFERROR(__xludf.DUMMYFUNCTION("GOOGLETRANSLATE(O4126,""en"",""pt"")"),"17")</f>
        <v>17</v>
      </c>
      <c r="J4126" s="1" t="str">
        <f ca="1">IFERROR(__xludf.DUMMYFUNCTION("GOOGLETRANSLATE(Q4126,""en"",""pt"")"),"Refrigerado")</f>
        <v>Refrigerado</v>
      </c>
      <c r="K4126" s="3">
        <v>44483</v>
      </c>
      <c r="L4126" s="3">
        <v>44500</v>
      </c>
      <c r="M4126" s="1">
        <v>394</v>
      </c>
      <c r="N4126" s="1" t="s">
        <v>15002</v>
      </c>
      <c r="O4126" s="1" t="s">
        <v>18706</v>
      </c>
      <c r="P4126" s="1">
        <v>2</v>
      </c>
      <c r="Q4126" s="1" t="s">
        <v>6051</v>
      </c>
      <c r="R4126">
        <f t="shared" ca="1" si="64"/>
        <v>0</v>
      </c>
      <c r="S4126">
        <f t="shared" ca="1" si="64"/>
        <v>1</v>
      </c>
    </row>
    <row r="4127" spans="1:19" ht="13.2">
      <c r="A4127" s="1" t="s">
        <v>18707</v>
      </c>
      <c r="B4127" s="1">
        <v>62</v>
      </c>
      <c r="C4127" s="1" t="str">
        <f ca="1">IFERROR(__xludf.DUMMYFUNCTION("GOOGLETRANSLATE(D4127,""en"",""pt"")"),"Grande")</f>
        <v>Grande</v>
      </c>
      <c r="D4127" s="3">
        <v>43602</v>
      </c>
      <c r="E4127" s="1">
        <v>5</v>
      </c>
      <c r="F4127" s="2" t="str">
        <f ca="1">IFERROR(__xludf.DUMMYFUNCTION("GOOGLETRANSLATE(I4127,""en"",""pt"")"),"Sorvete")</f>
        <v>Sorvete</v>
      </c>
      <c r="G4127" s="1" t="s">
        <v>18708</v>
      </c>
      <c r="H4127" s="1" t="s">
        <v>9538</v>
      </c>
      <c r="I4127" s="1" t="str">
        <f ca="1">IFERROR(__xludf.DUMMYFUNCTION("GOOGLETRANSLATE(O4127,""en"",""pt"")"),"30")</f>
        <v>30</v>
      </c>
      <c r="J4127" s="1" t="str">
        <f ca="1">IFERROR(__xludf.DUMMYFUNCTION("GOOGLETRANSLATE(Q4127,""en"",""pt"")"),"Congeladas")</f>
        <v>Congeladas</v>
      </c>
      <c r="K4127" s="3">
        <v>43550</v>
      </c>
      <c r="L4127" s="3">
        <v>43580</v>
      </c>
      <c r="M4127" s="1">
        <v>348</v>
      </c>
      <c r="N4127" s="1" t="s">
        <v>5821</v>
      </c>
      <c r="O4127" s="1" t="s">
        <v>18709</v>
      </c>
      <c r="P4127" s="1">
        <v>263</v>
      </c>
      <c r="Q4127" s="1" t="s">
        <v>6430</v>
      </c>
      <c r="R4127">
        <f t="shared" ca="1" si="64"/>
        <v>0</v>
      </c>
      <c r="S4127">
        <f t="shared" ca="1" si="64"/>
        <v>0</v>
      </c>
    </row>
    <row r="4128" spans="1:19" ht="13.2">
      <c r="A4128" s="1" t="s">
        <v>18710</v>
      </c>
      <c r="B4128" s="1">
        <v>14</v>
      </c>
      <c r="C4128" s="1" t="str">
        <f ca="1">IFERROR(__xludf.DUMMYFUNCTION("GOOGLETRANSLATE(D4128,""en"",""pt"")"),"Médio")</f>
        <v>Médio</v>
      </c>
      <c r="D4128" s="3">
        <v>44847</v>
      </c>
      <c r="E4128" s="1">
        <v>6</v>
      </c>
      <c r="F4128" s="2" t="str">
        <f ca="1">IFERROR(__xludf.DUMMYFUNCTION("GOOGLETRANSLATE(I4128,""en"",""pt"")"),"Coalhada")</f>
        <v>Coalhada</v>
      </c>
      <c r="G4128" s="1" t="s">
        <v>18711</v>
      </c>
      <c r="H4128" s="1" t="s">
        <v>4154</v>
      </c>
      <c r="I4128" s="1" t="str">
        <f ca="1">IFERROR(__xludf.DUMMYFUNCTION("GOOGLETRANSLATE(O4128,""en"",""pt"")"),"5")</f>
        <v>5</v>
      </c>
      <c r="J4128" s="1" t="str">
        <f ca="1">IFERROR(__xludf.DUMMYFUNCTION("GOOGLETRANSLATE(Q4128,""en"",""pt"")"),"Refrigerado")</f>
        <v>Refrigerado</v>
      </c>
      <c r="K4128" s="3">
        <v>44787</v>
      </c>
      <c r="L4128" s="3">
        <v>44792</v>
      </c>
      <c r="M4128" s="1">
        <v>306</v>
      </c>
      <c r="N4128" s="1" t="s">
        <v>16047</v>
      </c>
      <c r="O4128" s="1" t="s">
        <v>18712</v>
      </c>
      <c r="P4128" s="1">
        <v>36</v>
      </c>
      <c r="Q4128" s="1" t="s">
        <v>5553</v>
      </c>
      <c r="R4128">
        <f t="shared" ca="1" si="64"/>
        <v>0</v>
      </c>
      <c r="S4128">
        <f t="shared" ca="1" si="64"/>
        <v>1</v>
      </c>
    </row>
    <row r="4129" spans="1:19" ht="13.2">
      <c r="A4129" s="1" t="s">
        <v>18713</v>
      </c>
      <c r="B4129" s="1">
        <v>87</v>
      </c>
      <c r="C4129" s="1" t="str">
        <f ca="1">IFERROR(__xludf.DUMMYFUNCTION("GOOGLETRANSLATE(D4129,""en"",""pt"")"),"Pequeno")</f>
        <v>Pequeno</v>
      </c>
      <c r="D4129" s="3">
        <v>44672</v>
      </c>
      <c r="E4129" s="1">
        <v>10</v>
      </c>
      <c r="F4129" s="2" t="str">
        <f ca="1">IFERROR(__xludf.DUMMYFUNCTION("GOOGLETRANSLATE(I4129,""en"",""pt"")"),"ghee")</f>
        <v>ghee</v>
      </c>
      <c r="G4129" s="1" t="s">
        <v>18714</v>
      </c>
      <c r="H4129" s="1" t="s">
        <v>9230</v>
      </c>
      <c r="I4129" s="1" t="str">
        <f ca="1">IFERROR(__xludf.DUMMYFUNCTION("GOOGLETRANSLATE(O4129,""en"",""pt"")"),"138")</f>
        <v>138</v>
      </c>
      <c r="J4129" s="1" t="str">
        <f ca="1">IFERROR(__xludf.DUMMYFUNCTION("GOOGLETRANSLATE(Q4129,""en"",""pt"")"),"Ambiente")</f>
        <v>Ambiente</v>
      </c>
      <c r="K4129" s="3">
        <v>44629</v>
      </c>
      <c r="L4129" s="3">
        <v>44767</v>
      </c>
      <c r="M4129" s="1">
        <v>656</v>
      </c>
      <c r="N4129" s="6">
        <v>45441</v>
      </c>
      <c r="O4129" s="1" t="s">
        <v>18715</v>
      </c>
      <c r="P4129" s="1">
        <v>284</v>
      </c>
      <c r="Q4129" s="1" t="s">
        <v>18716</v>
      </c>
      <c r="R4129">
        <f t="shared" ca="1" si="64"/>
        <v>1</v>
      </c>
      <c r="S4129">
        <f t="shared" ca="1" si="64"/>
        <v>1</v>
      </c>
    </row>
    <row r="4130" spans="1:19" ht="13.2">
      <c r="A4130" s="1" t="s">
        <v>18717</v>
      </c>
      <c r="B4130" s="1">
        <v>71</v>
      </c>
      <c r="C4130" s="1" t="str">
        <f ca="1">IFERROR(__xludf.DUMMYFUNCTION("GOOGLETRANSLATE(D4130,""en"",""pt"")"),"Médio")</f>
        <v>Médio</v>
      </c>
      <c r="D4130" s="3">
        <v>43789</v>
      </c>
      <c r="E4130" s="1">
        <v>4</v>
      </c>
      <c r="F4130" s="2" t="str">
        <f ca="1">IFERROR(__xludf.DUMMYFUNCTION("GOOGLETRANSLATE(I4130,""en"",""pt"")"),"Iogurte")</f>
        <v>Iogurte</v>
      </c>
      <c r="G4130" s="1" t="s">
        <v>2874</v>
      </c>
      <c r="H4130" s="1" t="s">
        <v>13148</v>
      </c>
      <c r="I4130" s="1" t="str">
        <f ca="1">IFERROR(__xludf.DUMMYFUNCTION("GOOGLETRANSLATE(O4130,""en"",""pt"")"),"24")</f>
        <v>24</v>
      </c>
      <c r="J4130" s="1" t="str">
        <f ca="1">IFERROR(__xludf.DUMMYFUNCTION("GOOGLETRANSLATE(Q4130,""en"",""pt"")"),"Congeladas")</f>
        <v>Congeladas</v>
      </c>
      <c r="K4130" s="3">
        <v>43743</v>
      </c>
      <c r="L4130" s="3">
        <v>43767</v>
      </c>
      <c r="M4130" s="1">
        <v>64</v>
      </c>
      <c r="N4130" s="6">
        <v>45437</v>
      </c>
      <c r="O4130" s="5" t="s">
        <v>18718</v>
      </c>
      <c r="P4130" s="1">
        <v>421</v>
      </c>
      <c r="Q4130" s="1" t="s">
        <v>3987</v>
      </c>
      <c r="R4130">
        <f t="shared" ca="1" si="64"/>
        <v>1</v>
      </c>
      <c r="S4130">
        <f t="shared" ca="1" si="64"/>
        <v>0</v>
      </c>
    </row>
    <row r="4131" spans="1:19" ht="13.2">
      <c r="A4131" s="1" t="s">
        <v>18719</v>
      </c>
      <c r="B4131" s="1">
        <v>93</v>
      </c>
      <c r="C4131" s="1" t="str">
        <f ca="1">IFERROR(__xludf.DUMMYFUNCTION("GOOGLETRANSLATE(D4131,""en"",""pt"")"),"Médio")</f>
        <v>Médio</v>
      </c>
      <c r="D4131" s="3">
        <v>43914</v>
      </c>
      <c r="E4131" s="1">
        <v>10</v>
      </c>
      <c r="F4131" s="2" t="str">
        <f ca="1">IFERROR(__xludf.DUMMYFUNCTION("GOOGLETRANSLATE(I4131,""en"",""pt"")"),"ghee")</f>
        <v>ghee</v>
      </c>
      <c r="G4131" s="1" t="s">
        <v>18720</v>
      </c>
      <c r="H4131" s="1" t="s">
        <v>16727</v>
      </c>
      <c r="I4131" s="1" t="str">
        <f ca="1">IFERROR(__xludf.DUMMYFUNCTION("GOOGLETRANSLATE(O4131,""en"",""pt"")"),"128")</f>
        <v>128</v>
      </c>
      <c r="J4131" s="1" t="str">
        <f ca="1">IFERROR(__xludf.DUMMYFUNCTION("GOOGLETRANSLATE(Q4131,""en"",""pt"")"),"Ambiente")</f>
        <v>Ambiente</v>
      </c>
      <c r="K4131" s="3">
        <v>43898</v>
      </c>
      <c r="L4131" s="3">
        <v>44026</v>
      </c>
      <c r="M4131" s="1">
        <v>62</v>
      </c>
      <c r="N4131" s="1" t="s">
        <v>5913</v>
      </c>
      <c r="O4131" s="1" t="s">
        <v>18721</v>
      </c>
      <c r="P4131" s="1">
        <v>161</v>
      </c>
      <c r="Q4131" s="1" t="s">
        <v>18722</v>
      </c>
      <c r="R4131">
        <f t="shared" ca="1" si="64"/>
        <v>1</v>
      </c>
      <c r="S4131">
        <f t="shared" ca="1" si="64"/>
        <v>0</v>
      </c>
    </row>
    <row r="4132" spans="1:19" ht="13.2">
      <c r="A4132" s="1" t="s">
        <v>18723</v>
      </c>
      <c r="B4132" s="1">
        <v>12</v>
      </c>
      <c r="C4132" s="1" t="str">
        <f ca="1">IFERROR(__xludf.DUMMYFUNCTION("GOOGLETRANSLATE(D4132,""en"",""pt"")"),"Pequeno")</f>
        <v>Pequeno</v>
      </c>
      <c r="D4132" s="3">
        <v>44467</v>
      </c>
      <c r="E4132" s="1">
        <v>4</v>
      </c>
      <c r="F4132" s="2" t="str">
        <f ca="1">IFERROR(__xludf.DUMMYFUNCTION("GOOGLETRANSLATE(I4132,""en"",""pt"")"),"Iogurte")</f>
        <v>Iogurte</v>
      </c>
      <c r="G4132" s="1" t="s">
        <v>18724</v>
      </c>
      <c r="H4132" s="1" t="s">
        <v>12426</v>
      </c>
      <c r="I4132" s="1" t="str">
        <f ca="1">IFERROR(__xludf.DUMMYFUNCTION("GOOGLETRANSLATE(O4132,""en"",""pt"")"),"25")</f>
        <v>25</v>
      </c>
      <c r="J4132" s="1" t="str">
        <f ca="1">IFERROR(__xludf.DUMMYFUNCTION("GOOGLETRANSLATE(Q4132,""en"",""pt"")"),"Congeladas")</f>
        <v>Congeladas</v>
      </c>
      <c r="K4132" s="3">
        <v>44438</v>
      </c>
      <c r="L4132" s="3">
        <v>44463</v>
      </c>
      <c r="M4132" s="1">
        <v>166</v>
      </c>
      <c r="N4132" s="1" t="s">
        <v>11894</v>
      </c>
      <c r="O4132" s="1" t="s">
        <v>18725</v>
      </c>
      <c r="P4132" s="1">
        <v>5</v>
      </c>
      <c r="Q4132" s="1" t="s">
        <v>5430</v>
      </c>
      <c r="R4132">
        <f t="shared" ca="1" si="64"/>
        <v>0</v>
      </c>
      <c r="S4132">
        <f t="shared" ca="1" si="64"/>
        <v>1</v>
      </c>
    </row>
    <row r="4133" spans="1:19" ht="13.2">
      <c r="A4133" s="1" t="s">
        <v>18726</v>
      </c>
      <c r="B4133" s="1">
        <v>62</v>
      </c>
      <c r="C4133" s="1" t="str">
        <f ca="1">IFERROR(__xludf.DUMMYFUNCTION("GOOGLETRANSLATE(D4133,""en"",""pt"")"),"Grande")</f>
        <v>Grande</v>
      </c>
      <c r="D4133" s="3">
        <v>43941</v>
      </c>
      <c r="E4133" s="1">
        <v>2</v>
      </c>
      <c r="F4133" s="2" t="str">
        <f ca="1">IFERROR(__xludf.DUMMYFUNCTION("GOOGLETRANSLATE(I4133,""en"",""pt"")"),"Manteiga")</f>
        <v>Manteiga</v>
      </c>
      <c r="G4133" s="1" t="s">
        <v>18727</v>
      </c>
      <c r="H4133" s="1" t="s">
        <v>15535</v>
      </c>
      <c r="I4133" s="1" t="str">
        <f ca="1">IFERROR(__xludf.DUMMYFUNCTION("GOOGLETRANSLATE(O4133,""en"",""pt"")"),"37")</f>
        <v>37</v>
      </c>
      <c r="J4133" s="1" t="str">
        <f ca="1">IFERROR(__xludf.DUMMYFUNCTION("GOOGLETRANSLATE(Q4133,""en"",""pt"")"),"Refrigerado")</f>
        <v>Refrigerado</v>
      </c>
      <c r="K4133" s="3">
        <v>43912</v>
      </c>
      <c r="L4133" s="3">
        <v>43949</v>
      </c>
      <c r="M4133" s="1">
        <v>52</v>
      </c>
      <c r="N4133" s="1" t="s">
        <v>18728</v>
      </c>
      <c r="O4133" s="1" t="s">
        <v>18729</v>
      </c>
      <c r="P4133" s="1">
        <v>249</v>
      </c>
      <c r="Q4133" s="1" t="s">
        <v>10008</v>
      </c>
      <c r="R4133">
        <f t="shared" ca="1" si="64"/>
        <v>0</v>
      </c>
      <c r="S4133">
        <f t="shared" ca="1" si="64"/>
        <v>1</v>
      </c>
    </row>
    <row r="4134" spans="1:19" ht="13.2">
      <c r="A4134" s="1" t="s">
        <v>18730</v>
      </c>
      <c r="B4134" s="1">
        <v>48</v>
      </c>
      <c r="C4134" s="1" t="str">
        <f ca="1">IFERROR(__xludf.DUMMYFUNCTION("GOOGLETRANSLATE(D4134,""en"",""pt"")"),"Médio")</f>
        <v>Médio</v>
      </c>
      <c r="D4134" s="3">
        <v>44597</v>
      </c>
      <c r="E4134" s="1">
        <v>10</v>
      </c>
      <c r="F4134" s="2" t="str">
        <f ca="1">IFERROR(__xludf.DUMMYFUNCTION("GOOGLETRANSLATE(I4134,""en"",""pt"")"),"ghee")</f>
        <v>ghee</v>
      </c>
      <c r="G4134" s="1" t="s">
        <v>18731</v>
      </c>
      <c r="H4134" s="1" t="s">
        <v>2062</v>
      </c>
      <c r="I4134" s="1" t="str">
        <f ca="1">IFERROR(__xludf.DUMMYFUNCTION("GOOGLETRANSLATE(O4134,""en"",""pt"")"),"110")</f>
        <v>110</v>
      </c>
      <c r="J4134" s="1" t="str">
        <f ca="1">IFERROR(__xludf.DUMMYFUNCTION("GOOGLETRANSLATE(Q4134,""en"",""pt"")"),"Ambiente")</f>
        <v>Ambiente</v>
      </c>
      <c r="K4134" s="3">
        <v>44538</v>
      </c>
      <c r="L4134" s="3">
        <v>44648</v>
      </c>
      <c r="M4134" s="1">
        <v>276</v>
      </c>
      <c r="N4134" s="6">
        <v>45557</v>
      </c>
      <c r="O4134" s="1" t="s">
        <v>18732</v>
      </c>
      <c r="P4134" s="1">
        <v>233</v>
      </c>
      <c r="Q4134" s="1" t="s">
        <v>18733</v>
      </c>
      <c r="R4134">
        <f t="shared" ca="1" si="64"/>
        <v>1</v>
      </c>
      <c r="S4134">
        <f t="shared" ca="1" si="64"/>
        <v>0</v>
      </c>
    </row>
    <row r="4135" spans="1:19" ht="13.2">
      <c r="A4135" s="1" t="s">
        <v>8414</v>
      </c>
      <c r="B4135" s="1">
        <v>16</v>
      </c>
      <c r="C4135" s="1" t="str">
        <f ca="1">IFERROR(__xludf.DUMMYFUNCTION("GOOGLETRANSLATE(D4135,""en"",""pt"")"),"Médio")</f>
        <v>Médio</v>
      </c>
      <c r="D4135" s="3">
        <v>43637</v>
      </c>
      <c r="E4135" s="1">
        <v>2</v>
      </c>
      <c r="F4135" s="2" t="str">
        <f ca="1">IFERROR(__xludf.DUMMYFUNCTION("GOOGLETRANSLATE(I4135,""en"",""pt"")"),"Manteiga")</f>
        <v>Manteiga</v>
      </c>
      <c r="G4135" s="1" t="s">
        <v>14430</v>
      </c>
      <c r="H4135" s="1" t="s">
        <v>2588</v>
      </c>
      <c r="I4135" s="1" t="str">
        <f ca="1">IFERROR(__xludf.DUMMYFUNCTION("GOOGLETRANSLATE(O4135,""en"",""pt"")"),"36")</f>
        <v>36</v>
      </c>
      <c r="J4135" s="1" t="str">
        <f ca="1">IFERROR(__xludf.DUMMYFUNCTION("GOOGLETRANSLATE(Q4135,""en"",""pt"")"),"Refrigerado")</f>
        <v>Refrigerado</v>
      </c>
      <c r="K4135" s="3">
        <v>43628</v>
      </c>
      <c r="L4135" s="3">
        <v>43664</v>
      </c>
      <c r="M4135" s="1">
        <v>338</v>
      </c>
      <c r="N4135" s="1" t="s">
        <v>10952</v>
      </c>
      <c r="O4135" s="1" t="s">
        <v>18734</v>
      </c>
      <c r="P4135" s="1">
        <v>209</v>
      </c>
      <c r="Q4135" s="1" t="s">
        <v>18735</v>
      </c>
      <c r="R4135">
        <f t="shared" ca="1" si="64"/>
        <v>1</v>
      </c>
      <c r="S4135">
        <f t="shared" ca="1" si="64"/>
        <v>1</v>
      </c>
    </row>
    <row r="4136" spans="1:19" ht="13.2">
      <c r="A4136" s="1" t="s">
        <v>18736</v>
      </c>
      <c r="B4136" s="1">
        <v>99</v>
      </c>
      <c r="C4136" s="1" t="str">
        <f ca="1">IFERROR(__xludf.DUMMYFUNCTION("GOOGLETRANSLATE(D4136,""en"",""pt"")"),"Pequeno")</f>
        <v>Pequeno</v>
      </c>
      <c r="D4136" s="3">
        <v>43592</v>
      </c>
      <c r="E4136" s="1">
        <v>3</v>
      </c>
      <c r="F4136" s="2" t="str">
        <f ca="1">IFERROR(__xludf.DUMMYFUNCTION("GOOGLETRANSLATE(I4136,""en"",""pt"")"),"Queijo")</f>
        <v>Queijo</v>
      </c>
      <c r="G4136" s="1" t="s">
        <v>18737</v>
      </c>
      <c r="H4136" s="1" t="s">
        <v>791</v>
      </c>
      <c r="I4136" s="1" t="str">
        <f ca="1">IFERROR(__xludf.DUMMYFUNCTION("GOOGLETRANSLATE(O4136,""en"",""pt"")"),"85")</f>
        <v>85</v>
      </c>
      <c r="J4136" s="1" t="str">
        <f ca="1">IFERROR(__xludf.DUMMYFUNCTION("GOOGLETRANSLATE(Q4136,""en"",""pt"")"),"Congeladas")</f>
        <v>Congeladas</v>
      </c>
      <c r="K4136" s="3">
        <v>43563</v>
      </c>
      <c r="L4136" s="3">
        <v>43648</v>
      </c>
      <c r="M4136" s="1">
        <v>718</v>
      </c>
      <c r="N4136" s="1" t="s">
        <v>5112</v>
      </c>
      <c r="O4136" s="1" t="s">
        <v>18738</v>
      </c>
      <c r="P4136" s="1">
        <v>64</v>
      </c>
      <c r="Q4136" s="1" t="s">
        <v>1309</v>
      </c>
      <c r="R4136">
        <f t="shared" ca="1" si="64"/>
        <v>0</v>
      </c>
      <c r="S4136">
        <f t="shared" ca="1" si="64"/>
        <v>1</v>
      </c>
    </row>
    <row r="4137" spans="1:19" ht="13.2">
      <c r="A4137" s="1" t="s">
        <v>17403</v>
      </c>
      <c r="B4137" s="1">
        <v>62</v>
      </c>
      <c r="C4137" s="1" t="str">
        <f ca="1">IFERROR(__xludf.DUMMYFUNCTION("GOOGLETRANSLATE(D4137,""en"",""pt"")"),"Pequeno")</f>
        <v>Pequeno</v>
      </c>
      <c r="D4137" s="3">
        <v>43726</v>
      </c>
      <c r="E4137" s="1">
        <v>4</v>
      </c>
      <c r="F4137" s="2" t="str">
        <f ca="1">IFERROR(__xludf.DUMMYFUNCTION("GOOGLETRANSLATE(I4137,""en"",""pt"")"),"Iogurte")</f>
        <v>Iogurte</v>
      </c>
      <c r="G4137" s="1" t="s">
        <v>18739</v>
      </c>
      <c r="H4137" s="1" t="s">
        <v>5611</v>
      </c>
      <c r="I4137" s="1" t="str">
        <f ca="1">IFERROR(__xludf.DUMMYFUNCTION("GOOGLETRANSLATE(O4137,""en"",""pt"")"),"26")</f>
        <v>26</v>
      </c>
      <c r="J4137" s="1" t="str">
        <f ca="1">IFERROR(__xludf.DUMMYFUNCTION("GOOGLETRANSLATE(Q4137,""en"",""pt"")"),"Refrigerado")</f>
        <v>Refrigerado</v>
      </c>
      <c r="K4137" s="3">
        <v>43689</v>
      </c>
      <c r="L4137" s="3">
        <v>43715</v>
      </c>
      <c r="M4137" s="1">
        <v>317</v>
      </c>
      <c r="N4137" s="1" t="s">
        <v>18740</v>
      </c>
      <c r="O4137" s="1" t="s">
        <v>18741</v>
      </c>
      <c r="P4137" s="1">
        <v>221</v>
      </c>
      <c r="Q4137" s="1" t="s">
        <v>15320</v>
      </c>
      <c r="R4137">
        <f t="shared" ca="1" si="64"/>
        <v>1</v>
      </c>
      <c r="S4137">
        <f t="shared" ca="1" si="64"/>
        <v>1</v>
      </c>
    </row>
    <row r="4138" spans="1:19" ht="13.2">
      <c r="A4138" s="1" t="s">
        <v>18742</v>
      </c>
      <c r="B4138" s="1">
        <v>41</v>
      </c>
      <c r="C4138" s="1" t="str">
        <f ca="1">IFERROR(__xludf.DUMMYFUNCTION("GOOGLETRANSLATE(D4138,""en"",""pt"")"),"Médio")</f>
        <v>Médio</v>
      </c>
      <c r="D4138" s="3">
        <v>43827</v>
      </c>
      <c r="E4138" s="1">
        <v>7</v>
      </c>
      <c r="F4138" s="2" t="str">
        <f ca="1">IFERROR(__xludf.DUMMYFUNCTION("GOOGLETRANSLATE(I4138,""en"",""pt"")"),"Lassi")</f>
        <v>Lassi</v>
      </c>
      <c r="G4138" s="1" t="s">
        <v>18743</v>
      </c>
      <c r="H4138" s="1" t="s">
        <v>12313</v>
      </c>
      <c r="I4138" s="1" t="str">
        <f ca="1">IFERROR(__xludf.DUMMYFUNCTION("GOOGLETRANSLATE(O4138,""en"",""pt"")"),"14")</f>
        <v>14</v>
      </c>
      <c r="J4138" s="1" t="str">
        <f ca="1">IFERROR(__xludf.DUMMYFUNCTION("GOOGLETRANSLATE(Q4138,""en"",""pt"")"),"Refrigerado")</f>
        <v>Refrigerado</v>
      </c>
      <c r="K4138" s="3">
        <v>43790</v>
      </c>
      <c r="L4138" s="3">
        <v>43804</v>
      </c>
      <c r="M4138" s="1">
        <v>497</v>
      </c>
      <c r="N4138" s="1" t="s">
        <v>10131</v>
      </c>
      <c r="O4138" s="1" t="s">
        <v>18744</v>
      </c>
      <c r="P4138" s="1">
        <v>494</v>
      </c>
      <c r="Q4138" s="1" t="s">
        <v>18745</v>
      </c>
      <c r="R4138">
        <f t="shared" ca="1" si="64"/>
        <v>1</v>
      </c>
      <c r="S4138">
        <f t="shared" ca="1" si="64"/>
        <v>1</v>
      </c>
    </row>
    <row r="4139" spans="1:19" ht="13.2">
      <c r="A4139" s="1" t="s">
        <v>18746</v>
      </c>
      <c r="B4139" s="1">
        <v>72</v>
      </c>
      <c r="C4139" s="1" t="str">
        <f ca="1">IFERROR(__xludf.DUMMYFUNCTION("GOOGLETRANSLATE(D4139,""en"",""pt"")"),"Pequeno")</f>
        <v>Pequeno</v>
      </c>
      <c r="D4139" s="3">
        <v>43881</v>
      </c>
      <c r="E4139" s="1">
        <v>9</v>
      </c>
      <c r="F4139" s="2" t="str">
        <f ca="1">IFERROR(__xludf.DUMMYFUNCTION("GOOGLETRANSLATE(I4139,""en"",""pt"")"),"Painel")</f>
        <v>Painel</v>
      </c>
      <c r="G4139" s="1" t="s">
        <v>7333</v>
      </c>
      <c r="H4139" s="1" t="s">
        <v>1728</v>
      </c>
      <c r="I4139" s="1" t="str">
        <f ca="1">IFERROR(__xludf.DUMMYFUNCTION("GOOGLETRANSLATE(O4139,""en"",""pt"")"),"12")</f>
        <v>12</v>
      </c>
      <c r="J4139" s="1" t="str">
        <f ca="1">IFERROR(__xludf.DUMMYFUNCTION("GOOGLETRANSLATE(Q4139,""en"",""pt"")"),"Refrigerado")</f>
        <v>Refrigerado</v>
      </c>
      <c r="K4139" s="3">
        <v>43830</v>
      </c>
      <c r="L4139" s="3">
        <v>43842</v>
      </c>
      <c r="M4139" s="1">
        <v>20</v>
      </c>
      <c r="N4139" s="1" t="s">
        <v>3145</v>
      </c>
      <c r="O4139" s="5" t="s">
        <v>18747</v>
      </c>
      <c r="P4139" s="1">
        <v>18</v>
      </c>
      <c r="Q4139" s="1" t="s">
        <v>2186</v>
      </c>
      <c r="R4139">
        <f t="shared" ca="1" si="64"/>
        <v>0</v>
      </c>
      <c r="S4139">
        <f t="shared" ca="1" si="64"/>
        <v>0</v>
      </c>
    </row>
    <row r="4140" spans="1:19" ht="13.2">
      <c r="A4140" s="1" t="s">
        <v>18748</v>
      </c>
      <c r="B4140" s="1">
        <v>79</v>
      </c>
      <c r="C4140" s="1" t="str">
        <f ca="1">IFERROR(__xludf.DUMMYFUNCTION("GOOGLETRANSLATE(D4140,""en"",""pt"")"),"Pequeno")</f>
        <v>Pequeno</v>
      </c>
      <c r="D4140" s="3">
        <v>43467</v>
      </c>
      <c r="E4140" s="1">
        <v>3</v>
      </c>
      <c r="F4140" s="2" t="str">
        <f ca="1">IFERROR(__xludf.DUMMYFUNCTION("GOOGLETRANSLATE(I4140,""en"",""pt"")"),"Queijo")</f>
        <v>Queijo</v>
      </c>
      <c r="G4140" s="1" t="s">
        <v>18749</v>
      </c>
      <c r="H4140" s="1" t="s">
        <v>6097</v>
      </c>
      <c r="I4140" s="1" t="str">
        <f ca="1">IFERROR(__xludf.DUMMYFUNCTION("GOOGLETRANSLATE(O4140,""en"",""pt"")"),"88")</f>
        <v>88</v>
      </c>
      <c r="J4140" s="1" t="str">
        <f ca="1">IFERROR(__xludf.DUMMYFUNCTION("GOOGLETRANSLATE(Q4140,""en"",""pt"")"),"Refrigerado")</f>
        <v>Refrigerado</v>
      </c>
      <c r="K4140" s="3">
        <v>43407</v>
      </c>
      <c r="L4140" s="3">
        <v>43495</v>
      </c>
      <c r="M4140" s="1">
        <v>274</v>
      </c>
      <c r="N4140" s="1" t="s">
        <v>6317</v>
      </c>
      <c r="O4140" s="1" t="s">
        <v>18750</v>
      </c>
      <c r="P4140" s="1">
        <v>101</v>
      </c>
      <c r="Q4140" s="1" t="s">
        <v>18751</v>
      </c>
      <c r="R4140">
        <f t="shared" ca="1" si="64"/>
        <v>0</v>
      </c>
      <c r="S4140">
        <f t="shared" ca="1" si="64"/>
        <v>0</v>
      </c>
    </row>
    <row r="4141" spans="1:19" ht="13.2">
      <c r="A4141" s="1" t="s">
        <v>5233</v>
      </c>
      <c r="B4141" s="1">
        <v>81</v>
      </c>
      <c r="C4141" s="1" t="str">
        <f ca="1">IFERROR(__xludf.DUMMYFUNCTION("GOOGLETRANSLATE(D4141,""en"",""pt"")"),"Pequeno")</f>
        <v>Pequeno</v>
      </c>
      <c r="D4141" s="3">
        <v>44781</v>
      </c>
      <c r="E4141" s="1">
        <v>1</v>
      </c>
      <c r="F4141" s="2" t="str">
        <f ca="1">IFERROR(__xludf.DUMMYFUNCTION("GOOGLETRANSLATE(I4141,""en"",""pt"")"),"Leite")</f>
        <v>Leite</v>
      </c>
      <c r="G4141" s="1" t="s">
        <v>18752</v>
      </c>
      <c r="H4141" s="6">
        <v>45545</v>
      </c>
      <c r="I4141" s="1" t="str">
        <f ca="1">IFERROR(__xludf.DUMMYFUNCTION("GOOGLETRANSLATE(O4141,""en"",""pt"")"),"1")</f>
        <v>1</v>
      </c>
      <c r="J4141" s="1" t="str">
        <f ca="1">IFERROR(__xludf.DUMMYFUNCTION("GOOGLETRANSLATE(Q4141,""en"",""pt"")"),"Pacote de polietileno")</f>
        <v>Pacote de polietileno</v>
      </c>
      <c r="K4141" s="3">
        <v>44728</v>
      </c>
      <c r="L4141" s="3">
        <v>44729</v>
      </c>
      <c r="M4141" s="1">
        <v>705</v>
      </c>
      <c r="N4141" s="1" t="s">
        <v>18753</v>
      </c>
      <c r="O4141" s="7">
        <v>647698</v>
      </c>
      <c r="P4141" s="1">
        <v>176</v>
      </c>
      <c r="Q4141" s="1" t="s">
        <v>18754</v>
      </c>
      <c r="R4141">
        <f t="shared" ca="1" si="64"/>
        <v>1</v>
      </c>
      <c r="S4141">
        <f t="shared" ca="1" si="64"/>
        <v>1</v>
      </c>
    </row>
    <row r="4142" spans="1:19" ht="13.2">
      <c r="A4142" s="1" t="s">
        <v>18755</v>
      </c>
      <c r="B4142" s="1">
        <v>28</v>
      </c>
      <c r="C4142" s="1" t="str">
        <f ca="1">IFERROR(__xludf.DUMMYFUNCTION("GOOGLETRANSLATE(D4142,""en"",""pt"")"),"Grande")</f>
        <v>Grande</v>
      </c>
      <c r="D4142" s="3">
        <v>44698</v>
      </c>
      <c r="E4142" s="1">
        <v>3</v>
      </c>
      <c r="F4142" s="2" t="str">
        <f ca="1">IFERROR(__xludf.DUMMYFUNCTION("GOOGLETRANSLATE(I4142,""en"",""pt"")"),"Queijo")</f>
        <v>Queijo</v>
      </c>
      <c r="G4142" s="1" t="s">
        <v>18756</v>
      </c>
      <c r="H4142" s="6">
        <v>45317</v>
      </c>
      <c r="I4142" s="1" t="str">
        <f ca="1">IFERROR(__xludf.DUMMYFUNCTION("GOOGLETRANSLATE(O4142,""en"",""pt"")"),"26")</f>
        <v>26</v>
      </c>
      <c r="J4142" s="1" t="str">
        <f ca="1">IFERROR(__xludf.DUMMYFUNCTION("GOOGLETRANSLATE(Q4142,""en"",""pt"")"),"Refrigerado")</f>
        <v>Refrigerado</v>
      </c>
      <c r="K4142" s="3">
        <v>44688</v>
      </c>
      <c r="L4142" s="3">
        <v>44714</v>
      </c>
      <c r="M4142" s="1">
        <v>272</v>
      </c>
      <c r="N4142" s="1" t="s">
        <v>10641</v>
      </c>
      <c r="O4142" s="1" t="s">
        <v>18757</v>
      </c>
      <c r="P4142" s="1">
        <v>421</v>
      </c>
      <c r="Q4142" s="1" t="s">
        <v>18758</v>
      </c>
      <c r="R4142">
        <f t="shared" ca="1" si="64"/>
        <v>0</v>
      </c>
      <c r="S4142">
        <f t="shared" ca="1" si="64"/>
        <v>1</v>
      </c>
    </row>
    <row r="4143" spans="1:19" ht="13.2">
      <c r="A4143" s="1" t="s">
        <v>15816</v>
      </c>
      <c r="B4143" s="1">
        <v>98</v>
      </c>
      <c r="C4143" s="1" t="str">
        <f ca="1">IFERROR(__xludf.DUMMYFUNCTION("GOOGLETRANSLATE(D4143,""en"",""pt"")"),"Pequeno")</f>
        <v>Pequeno</v>
      </c>
      <c r="D4143" s="3">
        <v>43907</v>
      </c>
      <c r="E4143" s="1">
        <v>5</v>
      </c>
      <c r="F4143" s="2" t="str">
        <f ca="1">IFERROR(__xludf.DUMMYFUNCTION("GOOGLETRANSLATE(I4143,""en"",""pt"")"),"Sorvete")</f>
        <v>Sorvete</v>
      </c>
      <c r="G4143" s="1" t="s">
        <v>18759</v>
      </c>
      <c r="H4143" s="1" t="s">
        <v>6368</v>
      </c>
      <c r="I4143" s="1" t="str">
        <f ca="1">IFERROR(__xludf.DUMMYFUNCTION("GOOGLETRANSLATE(O4143,""en"",""pt"")"),"26")</f>
        <v>26</v>
      </c>
      <c r="J4143" s="1" t="str">
        <f ca="1">IFERROR(__xludf.DUMMYFUNCTION("GOOGLETRANSLATE(Q4143,""en"",""pt"")"),"Congeladas")</f>
        <v>Congeladas</v>
      </c>
      <c r="K4143" s="3">
        <v>43860</v>
      </c>
      <c r="L4143" s="3">
        <v>43886</v>
      </c>
      <c r="M4143" s="1">
        <v>116</v>
      </c>
      <c r="N4143" s="1" t="s">
        <v>2300</v>
      </c>
      <c r="O4143" s="1" t="s">
        <v>18760</v>
      </c>
      <c r="P4143" s="1">
        <v>168</v>
      </c>
      <c r="Q4143" s="1" t="s">
        <v>18761</v>
      </c>
      <c r="R4143">
        <f t="shared" ca="1" si="64"/>
        <v>1</v>
      </c>
      <c r="S4143">
        <f t="shared" ca="1" si="64"/>
        <v>1</v>
      </c>
    </row>
    <row r="4144" spans="1:19" ht="13.2">
      <c r="A4144" s="1" t="s">
        <v>18762</v>
      </c>
      <c r="B4144" s="1">
        <v>17</v>
      </c>
      <c r="C4144" s="1" t="str">
        <f ca="1">IFERROR(__xludf.DUMMYFUNCTION("GOOGLETRANSLATE(D4144,""en"",""pt"")"),"Pequeno")</f>
        <v>Pequeno</v>
      </c>
      <c r="D4144" s="3">
        <v>43703</v>
      </c>
      <c r="E4144" s="1">
        <v>6</v>
      </c>
      <c r="F4144" s="2" t="str">
        <f ca="1">IFERROR(__xludf.DUMMYFUNCTION("GOOGLETRANSLATE(I4144,""en"",""pt"")"),"Coalhada")</f>
        <v>Coalhada</v>
      </c>
      <c r="G4144" s="1" t="s">
        <v>18763</v>
      </c>
      <c r="H4144" s="1" t="s">
        <v>18764</v>
      </c>
      <c r="I4144" s="1" t="str">
        <f ca="1">IFERROR(__xludf.DUMMYFUNCTION("GOOGLETRANSLATE(O4144,""en"",""pt"")"),"6")</f>
        <v>6</v>
      </c>
      <c r="J4144" s="1" t="str">
        <f ca="1">IFERROR(__xludf.DUMMYFUNCTION("GOOGLETRANSLATE(Q4144,""en"",""pt"")"),"Refrigerado")</f>
        <v>Refrigerado</v>
      </c>
      <c r="K4144" s="3">
        <v>43656</v>
      </c>
      <c r="L4144" s="3">
        <v>43662</v>
      </c>
      <c r="M4144" s="1">
        <v>372</v>
      </c>
      <c r="N4144" s="1" t="s">
        <v>18765</v>
      </c>
      <c r="O4144" s="5">
        <v>2451356</v>
      </c>
      <c r="P4144" s="1">
        <v>286</v>
      </c>
      <c r="Q4144" s="1" t="s">
        <v>18766</v>
      </c>
      <c r="R4144">
        <f t="shared" ca="1" si="64"/>
        <v>0</v>
      </c>
      <c r="S4144">
        <f t="shared" ca="1" si="64"/>
        <v>1</v>
      </c>
    </row>
    <row r="4145" spans="1:19" ht="13.2">
      <c r="A4145" s="1" t="s">
        <v>18767</v>
      </c>
      <c r="B4145" s="1">
        <v>69</v>
      </c>
      <c r="C4145" s="1" t="str">
        <f ca="1">IFERROR(__xludf.DUMMYFUNCTION("GOOGLETRANSLATE(D4145,""en"",""pt"")"),"Médio")</f>
        <v>Médio</v>
      </c>
      <c r="D4145" s="3">
        <v>44044</v>
      </c>
      <c r="E4145" s="1">
        <v>10</v>
      </c>
      <c r="F4145" s="2" t="str">
        <f ca="1">IFERROR(__xludf.DUMMYFUNCTION("GOOGLETRANSLATE(I4145,""en"",""pt"")"),"ghee")</f>
        <v>ghee</v>
      </c>
      <c r="G4145" s="1" t="s">
        <v>18768</v>
      </c>
      <c r="H4145" s="1" t="s">
        <v>2190</v>
      </c>
      <c r="I4145" s="1" t="str">
        <f ca="1">IFERROR(__xludf.DUMMYFUNCTION("GOOGLETRANSLATE(O4145,""en"",""pt"")"),"86")</f>
        <v>86</v>
      </c>
      <c r="J4145" s="1" t="str">
        <f ca="1">IFERROR(__xludf.DUMMYFUNCTION("GOOGLETRANSLATE(Q4145,""en"",""pt"")"),"Ambiente")</f>
        <v>Ambiente</v>
      </c>
      <c r="K4145" s="3">
        <v>44003</v>
      </c>
      <c r="L4145" s="3">
        <v>44089</v>
      </c>
      <c r="M4145" s="1">
        <v>178</v>
      </c>
      <c r="N4145" s="1" t="s">
        <v>18769</v>
      </c>
      <c r="O4145" s="1" t="s">
        <v>18770</v>
      </c>
      <c r="P4145" s="1">
        <v>553</v>
      </c>
      <c r="Q4145" s="1" t="s">
        <v>18771</v>
      </c>
      <c r="R4145">
        <f t="shared" ca="1" si="64"/>
        <v>0</v>
      </c>
      <c r="S4145">
        <f t="shared" ca="1" si="64"/>
        <v>0</v>
      </c>
    </row>
    <row r="4146" spans="1:19" ht="13.2">
      <c r="A4146" s="1" t="s">
        <v>10702</v>
      </c>
      <c r="B4146" s="1">
        <v>74</v>
      </c>
      <c r="C4146" s="1" t="str">
        <f ca="1">IFERROR(__xludf.DUMMYFUNCTION("GOOGLETRANSLATE(D4146,""en"",""pt"")"),"Médio")</f>
        <v>Médio</v>
      </c>
      <c r="D4146" s="3">
        <v>44503</v>
      </c>
      <c r="E4146" s="1">
        <v>6</v>
      </c>
      <c r="F4146" s="2" t="str">
        <f ca="1">IFERROR(__xludf.DUMMYFUNCTION("GOOGLETRANSLATE(I4146,""en"",""pt"")"),"Coalhada")</f>
        <v>Coalhada</v>
      </c>
      <c r="G4146" s="1" t="s">
        <v>18772</v>
      </c>
      <c r="H4146" s="1" t="s">
        <v>18773</v>
      </c>
      <c r="I4146" s="1" t="str">
        <f ca="1">IFERROR(__xludf.DUMMYFUNCTION("GOOGLETRANSLATE(O4146,""en"",""pt"")"),"5")</f>
        <v>5</v>
      </c>
      <c r="J4146" s="1" t="str">
        <f ca="1">IFERROR(__xludf.DUMMYFUNCTION("GOOGLETRANSLATE(Q4146,""en"",""pt"")"),"Refrigerado")</f>
        <v>Refrigerado</v>
      </c>
      <c r="K4146" s="3">
        <v>44497</v>
      </c>
      <c r="L4146" s="3">
        <v>44502</v>
      </c>
      <c r="M4146" s="1">
        <v>331</v>
      </c>
      <c r="N4146" s="1" t="s">
        <v>8473</v>
      </c>
      <c r="O4146" s="1" t="s">
        <v>18774</v>
      </c>
      <c r="P4146" s="1">
        <v>21</v>
      </c>
      <c r="Q4146" s="1" t="s">
        <v>12593</v>
      </c>
      <c r="R4146">
        <f t="shared" ca="1" si="64"/>
        <v>1</v>
      </c>
      <c r="S4146">
        <f t="shared" ca="1" si="64"/>
        <v>1</v>
      </c>
    </row>
    <row r="4147" spans="1:19" ht="13.2">
      <c r="A4147" s="1" t="s">
        <v>18775</v>
      </c>
      <c r="B4147" s="1">
        <v>29</v>
      </c>
      <c r="C4147" s="1" t="str">
        <f ca="1">IFERROR(__xludf.DUMMYFUNCTION("GOOGLETRANSLATE(D4147,""en"",""pt"")"),"Médio")</f>
        <v>Médio</v>
      </c>
      <c r="D4147" s="3">
        <v>44504</v>
      </c>
      <c r="E4147" s="1">
        <v>10</v>
      </c>
      <c r="F4147" s="2" t="str">
        <f ca="1">IFERROR(__xludf.DUMMYFUNCTION("GOOGLETRANSLATE(I4147,""en"",""pt"")"),"ghee")</f>
        <v>ghee</v>
      </c>
      <c r="G4147" s="1" t="s">
        <v>18776</v>
      </c>
      <c r="H4147" s="1" t="s">
        <v>18777</v>
      </c>
      <c r="I4147" s="1" t="str">
        <f ca="1">IFERROR(__xludf.DUMMYFUNCTION("GOOGLETRANSLATE(O4147,""en"",""pt"")"),"102")</f>
        <v>102</v>
      </c>
      <c r="J4147" s="1" t="str">
        <f ca="1">IFERROR(__xludf.DUMMYFUNCTION("GOOGLETRANSLATE(Q4147,""en"",""pt"")"),"Ambiente")</f>
        <v>Ambiente</v>
      </c>
      <c r="K4147" s="3">
        <v>44446</v>
      </c>
      <c r="L4147" s="3">
        <v>44548</v>
      </c>
      <c r="M4147" s="1">
        <v>281</v>
      </c>
      <c r="N4147" s="1" t="s">
        <v>2833</v>
      </c>
      <c r="O4147" s="1" t="s">
        <v>18778</v>
      </c>
      <c r="P4147" s="1">
        <v>306</v>
      </c>
      <c r="Q4147" s="1" t="s">
        <v>18779</v>
      </c>
      <c r="R4147">
        <f t="shared" ca="1" si="64"/>
        <v>0</v>
      </c>
      <c r="S4147">
        <f t="shared" ca="1" si="64"/>
        <v>0</v>
      </c>
    </row>
    <row r="4148" spans="1:19" ht="13.2">
      <c r="A4148" s="1" t="s">
        <v>18780</v>
      </c>
      <c r="B4148" s="1">
        <v>19</v>
      </c>
      <c r="C4148" s="1" t="str">
        <f ca="1">IFERROR(__xludf.DUMMYFUNCTION("GOOGLETRANSLATE(D4148,""en"",""pt"")"),"Grande")</f>
        <v>Grande</v>
      </c>
      <c r="D4148" s="3">
        <v>43579</v>
      </c>
      <c r="E4148" s="1">
        <v>9</v>
      </c>
      <c r="F4148" s="2" t="str">
        <f ca="1">IFERROR(__xludf.DUMMYFUNCTION("GOOGLETRANSLATE(I4148,""en"",""pt"")"),"Painel")</f>
        <v>Painel</v>
      </c>
      <c r="G4148" s="1" t="s">
        <v>18781</v>
      </c>
      <c r="H4148" s="1" t="s">
        <v>18782</v>
      </c>
      <c r="I4148" s="1" t="str">
        <f ca="1">IFERROR(__xludf.DUMMYFUNCTION("GOOGLETRANSLATE(O4148,""en"",""pt"")"),"7")</f>
        <v>7</v>
      </c>
      <c r="J4148" s="1" t="str">
        <f ca="1">IFERROR(__xludf.DUMMYFUNCTION("GOOGLETRANSLATE(Q4148,""en"",""pt"")"),"Refrigerado")</f>
        <v>Refrigerado</v>
      </c>
      <c r="K4148" s="3">
        <v>43541</v>
      </c>
      <c r="L4148" s="3">
        <v>43548</v>
      </c>
      <c r="M4148" s="1">
        <v>46</v>
      </c>
      <c r="N4148" s="6">
        <v>45452</v>
      </c>
      <c r="O4148" s="1" t="s">
        <v>18783</v>
      </c>
      <c r="P4148" s="1">
        <v>536</v>
      </c>
      <c r="Q4148" s="1" t="s">
        <v>18784</v>
      </c>
      <c r="R4148">
        <f t="shared" ca="1" si="64"/>
        <v>1</v>
      </c>
      <c r="S4148">
        <f t="shared" ca="1" si="64"/>
        <v>0</v>
      </c>
    </row>
    <row r="4149" spans="1:19" ht="13.2">
      <c r="A4149" s="1" t="s">
        <v>18785</v>
      </c>
      <c r="B4149" s="1">
        <v>65</v>
      </c>
      <c r="C4149" s="1" t="str">
        <f ca="1">IFERROR(__xludf.DUMMYFUNCTION("GOOGLETRANSLATE(D4149,""en"",""pt"")"),"Grande")</f>
        <v>Grande</v>
      </c>
      <c r="D4149" s="3">
        <v>44908</v>
      </c>
      <c r="E4149" s="1">
        <v>6</v>
      </c>
      <c r="F4149" s="2" t="str">
        <f ca="1">IFERROR(__xludf.DUMMYFUNCTION("GOOGLETRANSLATE(I4149,""en"",""pt"")"),"Coalhada")</f>
        <v>Coalhada</v>
      </c>
      <c r="G4149" s="1" t="s">
        <v>10446</v>
      </c>
      <c r="H4149" s="1" t="s">
        <v>15535</v>
      </c>
      <c r="I4149" s="1" t="str">
        <f ca="1">IFERROR(__xludf.DUMMYFUNCTION("GOOGLETRANSLATE(O4149,""en"",""pt"")"),"5")</f>
        <v>5</v>
      </c>
      <c r="J4149" s="1" t="str">
        <f ca="1">IFERROR(__xludf.DUMMYFUNCTION("GOOGLETRANSLATE(Q4149,""en"",""pt"")"),"Refrigerado")</f>
        <v>Refrigerado</v>
      </c>
      <c r="K4149" s="3">
        <v>44882</v>
      </c>
      <c r="L4149" s="3">
        <v>44887</v>
      </c>
      <c r="M4149" s="1">
        <v>349</v>
      </c>
      <c r="N4149" s="1" t="s">
        <v>1861</v>
      </c>
      <c r="O4149" s="1" t="s">
        <v>18786</v>
      </c>
      <c r="P4149" s="1">
        <v>123</v>
      </c>
      <c r="Q4149" s="1" t="s">
        <v>18787</v>
      </c>
      <c r="R4149">
        <f t="shared" ca="1" si="64"/>
        <v>1</v>
      </c>
      <c r="S4149">
        <f t="shared" ca="1" si="64"/>
        <v>0</v>
      </c>
    </row>
    <row r="4150" spans="1:19" ht="13.2">
      <c r="A4150" s="1" t="s">
        <v>18788</v>
      </c>
      <c r="B4150" s="1">
        <v>25</v>
      </c>
      <c r="C4150" s="1" t="str">
        <f ca="1">IFERROR(__xludf.DUMMYFUNCTION("GOOGLETRANSLATE(D4150,""en"",""pt"")"),"Pequeno")</f>
        <v>Pequeno</v>
      </c>
      <c r="D4150" s="3">
        <v>44092</v>
      </c>
      <c r="E4150" s="1">
        <v>9</v>
      </c>
      <c r="F4150" s="2" t="str">
        <f ca="1">IFERROR(__xludf.DUMMYFUNCTION("GOOGLETRANSLATE(I4150,""en"",""pt"")"),"Painel")</f>
        <v>Painel</v>
      </c>
      <c r="G4150" s="1" t="s">
        <v>18789</v>
      </c>
      <c r="H4150" s="1" t="s">
        <v>17596</v>
      </c>
      <c r="I4150" s="1" t="str">
        <f ca="1">IFERROR(__xludf.DUMMYFUNCTION("GOOGLETRANSLATE(O4150,""en"",""pt"")"),"8")</f>
        <v>8</v>
      </c>
      <c r="J4150" s="1" t="str">
        <f ca="1">IFERROR(__xludf.DUMMYFUNCTION("GOOGLETRANSLATE(Q4150,""en"",""pt"")"),"Refrigerado")</f>
        <v>Refrigerado</v>
      </c>
      <c r="K4150" s="3">
        <v>44032</v>
      </c>
      <c r="L4150" s="3">
        <v>44040</v>
      </c>
      <c r="M4150" s="1">
        <v>10</v>
      </c>
      <c r="N4150" s="1" t="s">
        <v>10925</v>
      </c>
      <c r="O4150" s="1" t="s">
        <v>18790</v>
      </c>
      <c r="P4150" s="1">
        <v>116</v>
      </c>
      <c r="Q4150" s="1" t="s">
        <v>5675</v>
      </c>
      <c r="R4150">
        <f t="shared" ca="1" si="64"/>
        <v>1</v>
      </c>
      <c r="S4150">
        <f t="shared" ca="1" si="64"/>
        <v>1</v>
      </c>
    </row>
    <row r="4151" spans="1:19" ht="13.2">
      <c r="A4151" s="1" t="s">
        <v>18791</v>
      </c>
      <c r="B4151" s="1">
        <v>85</v>
      </c>
      <c r="C4151" s="1" t="str">
        <f ca="1">IFERROR(__xludf.DUMMYFUNCTION("GOOGLETRANSLATE(D4151,""en"",""pt"")"),"Médio")</f>
        <v>Médio</v>
      </c>
      <c r="D4151" s="3">
        <v>44040</v>
      </c>
      <c r="E4151" s="1">
        <v>10</v>
      </c>
      <c r="F4151" s="2" t="str">
        <f ca="1">IFERROR(__xludf.DUMMYFUNCTION("GOOGLETRANSLATE(I4151,""en"",""pt"")"),"ghee")</f>
        <v>ghee</v>
      </c>
      <c r="G4151" s="1" t="s">
        <v>18792</v>
      </c>
      <c r="H4151" s="1" t="s">
        <v>18793</v>
      </c>
      <c r="I4151" s="1" t="str">
        <f ca="1">IFERROR(__xludf.DUMMYFUNCTION("GOOGLETRANSLATE(O4151,""en"",""pt"")"),"108")</f>
        <v>108</v>
      </c>
      <c r="J4151" s="1" t="str">
        <f ca="1">IFERROR(__xludf.DUMMYFUNCTION("GOOGLETRANSLATE(Q4151,""en"",""pt"")"),"Ambiente")</f>
        <v>Ambiente</v>
      </c>
      <c r="K4151" s="3">
        <v>43993</v>
      </c>
      <c r="L4151" s="3">
        <v>44101</v>
      </c>
      <c r="M4151" s="1">
        <v>66</v>
      </c>
      <c r="N4151" s="1" t="s">
        <v>3781</v>
      </c>
      <c r="O4151" s="5">
        <v>272624</v>
      </c>
      <c r="P4151" s="1">
        <v>158</v>
      </c>
      <c r="Q4151" s="1" t="s">
        <v>18794</v>
      </c>
      <c r="R4151">
        <f t="shared" ca="1" si="64"/>
        <v>1</v>
      </c>
      <c r="S4151">
        <f t="shared" ca="1" si="64"/>
        <v>1</v>
      </c>
    </row>
    <row r="4152" spans="1:19" ht="13.2">
      <c r="A4152" s="1" t="s">
        <v>18795</v>
      </c>
      <c r="B4152" s="1">
        <v>21</v>
      </c>
      <c r="C4152" s="1" t="str">
        <f ca="1">IFERROR(__xludf.DUMMYFUNCTION("GOOGLETRANSLATE(D4152,""en"",""pt"")"),"Grande")</f>
        <v>Grande</v>
      </c>
      <c r="D4152" s="3">
        <v>44828</v>
      </c>
      <c r="E4152" s="1">
        <v>1</v>
      </c>
      <c r="F4152" s="2" t="str">
        <f ca="1">IFERROR(__xludf.DUMMYFUNCTION("GOOGLETRANSLATE(I4152,""en"",""pt"")"),"Leite")</f>
        <v>Leite</v>
      </c>
      <c r="G4152" s="1" t="s">
        <v>18796</v>
      </c>
      <c r="H4152" s="1" t="s">
        <v>7735</v>
      </c>
      <c r="I4152" s="1" t="str">
        <f ca="1">IFERROR(__xludf.DUMMYFUNCTION("GOOGLETRANSLATE(O4152,""en"",""pt"")"),"26")</f>
        <v>26</v>
      </c>
      <c r="J4152" s="1" t="str">
        <f ca="1">IFERROR(__xludf.DUMMYFUNCTION("GOOGLETRANSLATE(Q4152,""en"",""pt"")"),"Pacote Tetra")</f>
        <v>Pacote Tetra</v>
      </c>
      <c r="K4152" s="3">
        <v>44773</v>
      </c>
      <c r="L4152" s="3">
        <v>44799</v>
      </c>
      <c r="M4152" s="1">
        <v>259</v>
      </c>
      <c r="N4152" s="1" t="s">
        <v>11368</v>
      </c>
      <c r="O4152" s="1" t="s">
        <v>18797</v>
      </c>
      <c r="P4152" s="1">
        <v>66</v>
      </c>
      <c r="Q4152" s="1" t="s">
        <v>18798</v>
      </c>
      <c r="R4152">
        <f t="shared" ca="1" si="64"/>
        <v>1</v>
      </c>
      <c r="S4152">
        <f t="shared" ca="1" si="64"/>
        <v>1</v>
      </c>
    </row>
    <row r="4153" spans="1:19" ht="13.2">
      <c r="A4153" s="1" t="s">
        <v>18799</v>
      </c>
      <c r="B4153" s="1">
        <v>46</v>
      </c>
      <c r="C4153" s="1" t="str">
        <f ca="1">IFERROR(__xludf.DUMMYFUNCTION("GOOGLETRANSLATE(D4153,""en"",""pt"")"),"Grande")</f>
        <v>Grande</v>
      </c>
      <c r="D4153" s="3">
        <v>44843</v>
      </c>
      <c r="E4153" s="1">
        <v>2</v>
      </c>
      <c r="F4153" s="2" t="str">
        <f ca="1">IFERROR(__xludf.DUMMYFUNCTION("GOOGLETRANSLATE(I4153,""en"",""pt"")"),"Manteiga")</f>
        <v>Manteiga</v>
      </c>
      <c r="G4153" s="1" t="s">
        <v>18800</v>
      </c>
      <c r="H4153" s="1" t="s">
        <v>8890</v>
      </c>
      <c r="I4153" s="1" t="str">
        <f ca="1">IFERROR(__xludf.DUMMYFUNCTION("GOOGLETRANSLATE(O4153,""en"",""pt"")"),"34")</f>
        <v>34</v>
      </c>
      <c r="J4153" s="1" t="str">
        <f ca="1">IFERROR(__xludf.DUMMYFUNCTION("GOOGLETRANSLATE(Q4153,""en"",""pt"")"),"Congeladas")</f>
        <v>Congeladas</v>
      </c>
      <c r="K4153" s="3">
        <v>44825</v>
      </c>
      <c r="L4153" s="3">
        <v>44859</v>
      </c>
      <c r="M4153" s="1">
        <v>244</v>
      </c>
      <c r="N4153" s="1" t="s">
        <v>5061</v>
      </c>
      <c r="O4153" s="1" t="s">
        <v>18801</v>
      </c>
      <c r="P4153" s="1">
        <v>404</v>
      </c>
      <c r="Q4153" s="1" t="s">
        <v>18802</v>
      </c>
      <c r="R4153">
        <f t="shared" ca="1" si="64"/>
        <v>1</v>
      </c>
      <c r="S4153">
        <f t="shared" ca="1" si="64"/>
        <v>0</v>
      </c>
    </row>
    <row r="4154" spans="1:19" ht="13.2">
      <c r="A4154" s="1" t="s">
        <v>1133</v>
      </c>
      <c r="B4154" s="1">
        <v>67</v>
      </c>
      <c r="C4154" s="1" t="str">
        <f ca="1">IFERROR(__xludf.DUMMYFUNCTION("GOOGLETRANSLATE(D4154,""en"",""pt"")"),"Médio")</f>
        <v>Médio</v>
      </c>
      <c r="D4154" s="3">
        <v>43628</v>
      </c>
      <c r="E4154" s="1">
        <v>8</v>
      </c>
      <c r="F4154" s="2" t="str">
        <f ca="1">IFERROR(__xludf.DUMMYFUNCTION("GOOGLETRANSLATE(I4154,""en"",""pt"")"),"Soro de leite coalhado")</f>
        <v>Soro de leite coalhado</v>
      </c>
      <c r="G4154" s="1" t="s">
        <v>18803</v>
      </c>
      <c r="H4154" s="1" t="s">
        <v>14380</v>
      </c>
      <c r="I4154" s="1" t="str">
        <f ca="1">IFERROR(__xludf.DUMMYFUNCTION("GOOGLETRANSLATE(O4154,""en"",""pt"")"),"8")</f>
        <v>8</v>
      </c>
      <c r="J4154" s="1" t="str">
        <f ca="1">IFERROR(__xludf.DUMMYFUNCTION("GOOGLETRANSLATE(Q4154,""en"",""pt"")"),"Refrigerado")</f>
        <v>Refrigerado</v>
      </c>
      <c r="K4154" s="3">
        <v>43568</v>
      </c>
      <c r="L4154" s="3">
        <v>43576</v>
      </c>
      <c r="M4154" s="1">
        <v>558</v>
      </c>
      <c r="N4154" s="1" t="s">
        <v>11827</v>
      </c>
      <c r="O4154" s="1" t="s">
        <v>18804</v>
      </c>
      <c r="P4154" s="1">
        <v>226</v>
      </c>
      <c r="Q4154" s="1" t="s">
        <v>12733</v>
      </c>
      <c r="R4154">
        <f t="shared" ca="1" si="64"/>
        <v>0</v>
      </c>
      <c r="S4154">
        <f t="shared" ca="1" si="64"/>
        <v>1</v>
      </c>
    </row>
    <row r="4155" spans="1:19" ht="13.2">
      <c r="A4155" s="1" t="s">
        <v>18805</v>
      </c>
      <c r="B4155" s="1">
        <v>86</v>
      </c>
      <c r="C4155" s="1" t="str">
        <f ca="1">IFERROR(__xludf.DUMMYFUNCTION("GOOGLETRANSLATE(D4155,""en"",""pt"")"),"Grande")</f>
        <v>Grande</v>
      </c>
      <c r="D4155" s="3">
        <v>44540</v>
      </c>
      <c r="E4155" s="1">
        <v>1</v>
      </c>
      <c r="F4155" s="2" t="str">
        <f ca="1">IFERROR(__xludf.DUMMYFUNCTION("GOOGLETRANSLATE(I4155,""en"",""pt"")"),"Leite")</f>
        <v>Leite</v>
      </c>
      <c r="G4155" s="1" t="s">
        <v>4696</v>
      </c>
      <c r="H4155" s="1" t="s">
        <v>215</v>
      </c>
      <c r="I4155" s="1" t="str">
        <f ca="1">IFERROR(__xludf.DUMMYFUNCTION("GOOGLETRANSLATE(O4155,""en"",""pt"")"),"28")</f>
        <v>28</v>
      </c>
      <c r="J4155" s="1" t="str">
        <f ca="1">IFERROR(__xludf.DUMMYFUNCTION("GOOGLETRANSLATE(Q4155,""en"",""pt"")"),"Pacote Tetra")</f>
        <v>Pacote Tetra</v>
      </c>
      <c r="K4155" s="3">
        <v>44496</v>
      </c>
      <c r="L4155" s="3">
        <v>44524</v>
      </c>
      <c r="M4155" s="1">
        <v>56</v>
      </c>
      <c r="N4155" s="1" t="s">
        <v>1683</v>
      </c>
      <c r="O4155" s="7">
        <v>836863</v>
      </c>
      <c r="P4155" s="1">
        <v>1</v>
      </c>
      <c r="Q4155" s="1" t="s">
        <v>6416</v>
      </c>
      <c r="R4155">
        <f t="shared" ca="1" si="64"/>
        <v>1</v>
      </c>
      <c r="S4155">
        <f t="shared" ca="1" si="64"/>
        <v>0</v>
      </c>
    </row>
    <row r="4156" spans="1:19" ht="13.2">
      <c r="A4156" s="1" t="s">
        <v>18806</v>
      </c>
      <c r="B4156" s="1">
        <v>99</v>
      </c>
      <c r="C4156" s="1" t="str">
        <f ca="1">IFERROR(__xludf.DUMMYFUNCTION("GOOGLETRANSLATE(D4156,""en"",""pt"")"),"Pequeno")</f>
        <v>Pequeno</v>
      </c>
      <c r="D4156" s="3">
        <v>44337</v>
      </c>
      <c r="E4156" s="1">
        <v>6</v>
      </c>
      <c r="F4156" s="2" t="str">
        <f ca="1">IFERROR(__xludf.DUMMYFUNCTION("GOOGLETRANSLATE(I4156,""en"",""pt"")"),"Coalhada")</f>
        <v>Coalhada</v>
      </c>
      <c r="G4156" s="1" t="s">
        <v>6794</v>
      </c>
      <c r="H4156" s="1" t="s">
        <v>11397</v>
      </c>
      <c r="I4156" s="1" t="str">
        <f ca="1">IFERROR(__xludf.DUMMYFUNCTION("GOOGLETRANSLATE(O4156,""en"",""pt"")"),"7")</f>
        <v>7</v>
      </c>
      <c r="J4156" s="1" t="str">
        <f ca="1">IFERROR(__xludf.DUMMYFUNCTION("GOOGLETRANSLATE(Q4156,""en"",""pt"")"),"Refrigerado")</f>
        <v>Refrigerado</v>
      </c>
      <c r="K4156" s="3">
        <v>44315</v>
      </c>
      <c r="L4156" s="3">
        <v>44322</v>
      </c>
      <c r="M4156" s="1">
        <v>249</v>
      </c>
      <c r="N4156" s="1" t="s">
        <v>18807</v>
      </c>
      <c r="O4156" s="1" t="s">
        <v>18808</v>
      </c>
      <c r="P4156" s="1">
        <v>597</v>
      </c>
      <c r="Q4156" s="1" t="s">
        <v>8581</v>
      </c>
      <c r="R4156">
        <f t="shared" ca="1" si="64"/>
        <v>0</v>
      </c>
      <c r="S4156">
        <f t="shared" ca="1" si="64"/>
        <v>0</v>
      </c>
    </row>
    <row r="4157" spans="1:19" ht="13.2">
      <c r="A4157" s="1" t="s">
        <v>18809</v>
      </c>
      <c r="B4157" s="1">
        <v>92</v>
      </c>
      <c r="C4157" s="1" t="str">
        <f ca="1">IFERROR(__xludf.DUMMYFUNCTION("GOOGLETRANSLATE(D4157,""en"",""pt"")"),"Médio")</f>
        <v>Médio</v>
      </c>
      <c r="D4157" s="3">
        <v>44754</v>
      </c>
      <c r="E4157" s="1">
        <v>8</v>
      </c>
      <c r="F4157" s="2" t="str">
        <f ca="1">IFERROR(__xludf.DUMMYFUNCTION("GOOGLETRANSLATE(I4157,""en"",""pt"")"),"Soro de leite coalhado")</f>
        <v>Soro de leite coalhado</v>
      </c>
      <c r="G4157" s="1" t="s">
        <v>2324</v>
      </c>
      <c r="H4157" s="1" t="s">
        <v>2776</v>
      </c>
      <c r="I4157" s="1" t="str">
        <f ca="1">IFERROR(__xludf.DUMMYFUNCTION("GOOGLETRANSLATE(O4157,""en"",""pt"")"),"10")</f>
        <v>10</v>
      </c>
      <c r="J4157" s="1" t="str">
        <f ca="1">IFERROR(__xludf.DUMMYFUNCTION("GOOGLETRANSLATE(Q4157,""en"",""pt"")"),"Refrigerado")</f>
        <v>Refrigerado</v>
      </c>
      <c r="K4157" s="3">
        <v>44719</v>
      </c>
      <c r="L4157" s="3">
        <v>44729</v>
      </c>
      <c r="M4157" s="1">
        <v>59</v>
      </c>
      <c r="N4157" s="1" t="s">
        <v>18810</v>
      </c>
      <c r="O4157" s="1" t="s">
        <v>18811</v>
      </c>
      <c r="P4157" s="1">
        <v>24</v>
      </c>
      <c r="Q4157" s="1" t="s">
        <v>10156</v>
      </c>
      <c r="R4157">
        <f t="shared" ca="1" si="64"/>
        <v>1</v>
      </c>
      <c r="S4157">
        <f t="shared" ca="1" si="64"/>
        <v>1</v>
      </c>
    </row>
    <row r="4158" spans="1:19" ht="13.2">
      <c r="A4158" s="1" t="s">
        <v>18812</v>
      </c>
      <c r="B4158" s="1">
        <v>68</v>
      </c>
      <c r="C4158" s="1" t="str">
        <f ca="1">IFERROR(__xludf.DUMMYFUNCTION("GOOGLETRANSLATE(D4158,""en"",""pt"")"),"Pequeno")</f>
        <v>Pequeno</v>
      </c>
      <c r="D4158" s="3">
        <v>44276</v>
      </c>
      <c r="E4158" s="1">
        <v>1</v>
      </c>
      <c r="F4158" s="2" t="str">
        <f ca="1">IFERROR(__xludf.DUMMYFUNCTION("GOOGLETRANSLATE(I4158,""en"",""pt"")"),"Leite")</f>
        <v>Leite</v>
      </c>
      <c r="G4158" s="1" t="s">
        <v>15307</v>
      </c>
      <c r="H4158" s="1" t="s">
        <v>7830</v>
      </c>
      <c r="I4158" s="1" t="str">
        <f ca="1">IFERROR(__xludf.DUMMYFUNCTION("GOOGLETRANSLATE(O4158,""en"",""pt"")"),"2")</f>
        <v>2</v>
      </c>
      <c r="J4158" s="1" t="str">
        <f ca="1">IFERROR(__xludf.DUMMYFUNCTION("GOOGLETRANSLATE(Q4158,""en"",""pt"")"),"Pacote de polietileno")</f>
        <v>Pacote de polietileno</v>
      </c>
      <c r="K4158" s="3">
        <v>44226</v>
      </c>
      <c r="L4158" s="3">
        <v>44228</v>
      </c>
      <c r="M4158" s="1">
        <v>35</v>
      </c>
      <c r="N4158" s="1" t="s">
        <v>115</v>
      </c>
      <c r="O4158" s="5" t="s">
        <v>18813</v>
      </c>
      <c r="P4158" s="1">
        <v>13</v>
      </c>
      <c r="Q4158" s="1" t="s">
        <v>3501</v>
      </c>
      <c r="R4158">
        <f t="shared" ca="1" si="64"/>
        <v>0</v>
      </c>
      <c r="S4158">
        <f t="shared" ca="1" si="64"/>
        <v>0</v>
      </c>
    </row>
    <row r="4159" spans="1:19" ht="13.2">
      <c r="A4159" s="1" t="s">
        <v>18814</v>
      </c>
      <c r="B4159" s="1">
        <v>68</v>
      </c>
      <c r="C4159" s="1" t="str">
        <f ca="1">IFERROR(__xludf.DUMMYFUNCTION("GOOGLETRANSLATE(D4159,""en"",""pt"")"),"Médio")</f>
        <v>Médio</v>
      </c>
      <c r="D4159" s="3">
        <v>44404</v>
      </c>
      <c r="E4159" s="1">
        <v>8</v>
      </c>
      <c r="F4159" s="2" t="str">
        <f ca="1">IFERROR(__xludf.DUMMYFUNCTION("GOOGLETRANSLATE(I4159,""en"",""pt"")"),"Soro de leite coalhado")</f>
        <v>Soro de leite coalhado</v>
      </c>
      <c r="G4159" s="1" t="s">
        <v>8597</v>
      </c>
      <c r="H4159" s="1" t="s">
        <v>18815</v>
      </c>
      <c r="I4159" s="1" t="str">
        <f ca="1">IFERROR(__xludf.DUMMYFUNCTION("GOOGLETRANSLATE(O4159,""en"",""pt"")"),"13")</f>
        <v>13</v>
      </c>
      <c r="J4159" s="1" t="str">
        <f ca="1">IFERROR(__xludf.DUMMYFUNCTION("GOOGLETRANSLATE(Q4159,""en"",""pt"")"),"Refrigerado")</f>
        <v>Refrigerado</v>
      </c>
      <c r="K4159" s="3">
        <v>44388</v>
      </c>
      <c r="L4159" s="3">
        <v>44401</v>
      </c>
      <c r="M4159" s="1">
        <v>598</v>
      </c>
      <c r="N4159" s="1" t="s">
        <v>9117</v>
      </c>
      <c r="O4159" s="1" t="s">
        <v>18816</v>
      </c>
      <c r="P4159" s="1">
        <v>98</v>
      </c>
      <c r="Q4159" s="1" t="s">
        <v>18817</v>
      </c>
      <c r="R4159">
        <f t="shared" ca="1" si="64"/>
        <v>1</v>
      </c>
      <c r="S4159">
        <f t="shared" ca="1" si="64"/>
        <v>0</v>
      </c>
    </row>
    <row r="4160" spans="1:19" ht="13.2">
      <c r="A4160" s="1" t="s">
        <v>18818</v>
      </c>
      <c r="B4160" s="1">
        <v>91</v>
      </c>
      <c r="C4160" s="1" t="str">
        <f ca="1">IFERROR(__xludf.DUMMYFUNCTION("GOOGLETRANSLATE(D4160,""en"",""pt"")"),"Grande")</f>
        <v>Grande</v>
      </c>
      <c r="D4160" s="3">
        <v>44683</v>
      </c>
      <c r="E4160" s="1">
        <v>9</v>
      </c>
      <c r="F4160" s="2" t="str">
        <f ca="1">IFERROR(__xludf.DUMMYFUNCTION("GOOGLETRANSLATE(I4160,""en"",""pt"")"),"Painel")</f>
        <v>Painel</v>
      </c>
      <c r="G4160" s="1" t="s">
        <v>18819</v>
      </c>
      <c r="H4160" s="1" t="s">
        <v>4678</v>
      </c>
      <c r="I4160" s="1" t="str">
        <f ca="1">IFERROR(__xludf.DUMMYFUNCTION("GOOGLETRANSLATE(O4160,""en"",""pt"")"),"8")</f>
        <v>8</v>
      </c>
      <c r="J4160" s="1" t="str">
        <f ca="1">IFERROR(__xludf.DUMMYFUNCTION("GOOGLETRANSLATE(Q4160,""en"",""pt"")"),"Refrigerado")</f>
        <v>Refrigerado</v>
      </c>
      <c r="K4160" s="3">
        <v>44681</v>
      </c>
      <c r="L4160" s="3">
        <v>44689</v>
      </c>
      <c r="M4160" s="1">
        <v>308</v>
      </c>
      <c r="N4160" s="1" t="s">
        <v>8444</v>
      </c>
      <c r="O4160" s="1" t="s">
        <v>18820</v>
      </c>
      <c r="P4160" s="1">
        <v>118</v>
      </c>
      <c r="Q4160" s="1" t="s">
        <v>18821</v>
      </c>
      <c r="R4160">
        <f t="shared" ca="1" si="64"/>
        <v>0</v>
      </c>
      <c r="S4160">
        <f t="shared" ca="1" si="64"/>
        <v>0</v>
      </c>
    </row>
    <row r="4161" spans="1:19" ht="13.2">
      <c r="A4161" s="1" t="s">
        <v>18822</v>
      </c>
      <c r="B4161" s="1">
        <v>79</v>
      </c>
      <c r="C4161" s="1" t="str">
        <f ca="1">IFERROR(__xludf.DUMMYFUNCTION("GOOGLETRANSLATE(D4161,""en"",""pt"")"),"Pequeno")</f>
        <v>Pequeno</v>
      </c>
      <c r="D4161" s="3">
        <v>44061</v>
      </c>
      <c r="E4161" s="1">
        <v>4</v>
      </c>
      <c r="F4161" s="2" t="str">
        <f ca="1">IFERROR(__xludf.DUMMYFUNCTION("GOOGLETRANSLATE(I4161,""en"",""pt"")"),"Iogurte")</f>
        <v>Iogurte</v>
      </c>
      <c r="G4161" s="1" t="s">
        <v>18823</v>
      </c>
      <c r="H4161" s="1" t="s">
        <v>5592</v>
      </c>
      <c r="I4161" s="1" t="str">
        <f ca="1">IFERROR(__xludf.DUMMYFUNCTION("GOOGLETRANSLATE(O4161,""en"",""pt"")"),"21")</f>
        <v>21</v>
      </c>
      <c r="J4161" s="1" t="str">
        <f ca="1">IFERROR(__xludf.DUMMYFUNCTION("GOOGLETRANSLATE(Q4161,""en"",""pt"")"),"Congeladas")</f>
        <v>Congeladas</v>
      </c>
      <c r="K4161" s="3">
        <v>44028</v>
      </c>
      <c r="L4161" s="3">
        <v>44049</v>
      </c>
      <c r="M4161" s="1">
        <v>890</v>
      </c>
      <c r="N4161" s="1" t="s">
        <v>5937</v>
      </c>
      <c r="O4161" s="1" t="s">
        <v>18824</v>
      </c>
      <c r="P4161" s="1">
        <v>93</v>
      </c>
      <c r="Q4161" s="1" t="s">
        <v>18825</v>
      </c>
      <c r="R4161">
        <f t="shared" ca="1" si="64"/>
        <v>0</v>
      </c>
      <c r="S4161">
        <f t="shared" ca="1" si="64"/>
        <v>0</v>
      </c>
    </row>
    <row r="4162" spans="1:19" ht="13.2">
      <c r="A4162" s="1" t="s">
        <v>18826</v>
      </c>
      <c r="B4162" s="1">
        <v>30</v>
      </c>
      <c r="C4162" s="1" t="str">
        <f ca="1">IFERROR(__xludf.DUMMYFUNCTION("GOOGLETRANSLATE(D4162,""en"",""pt"")"),"Pequeno")</f>
        <v>Pequeno</v>
      </c>
      <c r="D4162" s="3">
        <v>44658</v>
      </c>
      <c r="E4162" s="1">
        <v>8</v>
      </c>
      <c r="F4162" s="2" t="str">
        <f ca="1">IFERROR(__xludf.DUMMYFUNCTION("GOOGLETRANSLATE(I4162,""en"",""pt"")"),"Soro de leite coalhado")</f>
        <v>Soro de leite coalhado</v>
      </c>
      <c r="G4162" s="1" t="s">
        <v>18827</v>
      </c>
      <c r="H4162" s="1" t="s">
        <v>1991</v>
      </c>
      <c r="I4162" s="1" t="str">
        <f ca="1">IFERROR(__xludf.DUMMYFUNCTION("GOOGLETRANSLATE(O4162,""en"",""pt"")"),"10")</f>
        <v>10</v>
      </c>
      <c r="J4162" s="1" t="str">
        <f ca="1">IFERROR(__xludf.DUMMYFUNCTION("GOOGLETRANSLATE(Q4162,""en"",""pt"")"),"Refrigerado")</f>
        <v>Refrigerado</v>
      </c>
      <c r="K4162" s="3">
        <v>44611</v>
      </c>
      <c r="L4162" s="3">
        <v>44621</v>
      </c>
      <c r="M4162" s="1">
        <v>37</v>
      </c>
      <c r="N4162" s="1" t="s">
        <v>3631</v>
      </c>
      <c r="O4162" s="1" t="s">
        <v>18828</v>
      </c>
      <c r="P4162" s="1">
        <v>355</v>
      </c>
      <c r="Q4162" s="1" t="s">
        <v>18829</v>
      </c>
      <c r="R4162">
        <f t="shared" ca="1" si="64"/>
        <v>1</v>
      </c>
      <c r="S4162">
        <f t="shared" ca="1" si="64"/>
        <v>0</v>
      </c>
    </row>
    <row r="4163" spans="1:19" ht="13.2">
      <c r="A4163" s="1" t="s">
        <v>18830</v>
      </c>
      <c r="B4163" s="1">
        <v>82</v>
      </c>
      <c r="C4163" s="1" t="str">
        <f ca="1">IFERROR(__xludf.DUMMYFUNCTION("GOOGLETRANSLATE(D4163,""en"",""pt"")"),"Pequeno")</f>
        <v>Pequeno</v>
      </c>
      <c r="D4163" s="3">
        <v>43650</v>
      </c>
      <c r="E4163" s="1">
        <v>9</v>
      </c>
      <c r="F4163" s="2" t="str">
        <f ca="1">IFERROR(__xludf.DUMMYFUNCTION("GOOGLETRANSLATE(I4163,""en"",""pt"")"),"Painel")</f>
        <v>Painel</v>
      </c>
      <c r="G4163" s="1" t="s">
        <v>18831</v>
      </c>
      <c r="H4163" s="1" t="s">
        <v>18832</v>
      </c>
      <c r="I4163" s="1" t="str">
        <f ca="1">IFERROR(__xludf.DUMMYFUNCTION("GOOGLETRANSLATE(O4163,""en"",""pt"")"),"11")</f>
        <v>11</v>
      </c>
      <c r="J4163" s="1" t="str">
        <f ca="1">IFERROR(__xludf.DUMMYFUNCTION("GOOGLETRANSLATE(Q4163,""en"",""pt"")"),"Refrigerado")</f>
        <v>Refrigerado</v>
      </c>
      <c r="K4163" s="3">
        <v>43648</v>
      </c>
      <c r="L4163" s="3">
        <v>43659</v>
      </c>
      <c r="M4163" s="1">
        <v>107</v>
      </c>
      <c r="N4163" s="1" t="s">
        <v>18833</v>
      </c>
      <c r="O4163" s="5">
        <v>802806</v>
      </c>
      <c r="P4163" s="1">
        <v>138</v>
      </c>
      <c r="Q4163" s="1" t="s">
        <v>13492</v>
      </c>
      <c r="R4163">
        <f t="shared" ref="R4163:S4226" ca="1" si="65">RANDBETWEEN(0,1)</f>
        <v>0</v>
      </c>
      <c r="S4163">
        <f t="shared" ca="1" si="65"/>
        <v>0</v>
      </c>
    </row>
    <row r="4164" spans="1:19" ht="13.2">
      <c r="A4164" s="1" t="s">
        <v>3960</v>
      </c>
      <c r="B4164" s="1">
        <v>53</v>
      </c>
      <c r="C4164" s="1" t="str">
        <f ca="1">IFERROR(__xludf.DUMMYFUNCTION("GOOGLETRANSLATE(D4164,""en"",""pt"")"),"Grande")</f>
        <v>Grande</v>
      </c>
      <c r="D4164" s="3">
        <v>44851</v>
      </c>
      <c r="E4164" s="1">
        <v>4</v>
      </c>
      <c r="F4164" s="2" t="str">
        <f ca="1">IFERROR(__xludf.DUMMYFUNCTION("GOOGLETRANSLATE(I4164,""en"",""pt"")"),"Iogurte")</f>
        <v>Iogurte</v>
      </c>
      <c r="G4164" s="1" t="s">
        <v>18834</v>
      </c>
      <c r="H4164" s="1" t="s">
        <v>7438</v>
      </c>
      <c r="I4164" s="1" t="str">
        <f ca="1">IFERROR(__xludf.DUMMYFUNCTION("GOOGLETRANSLATE(O4164,""en"",""pt"")"),"24")</f>
        <v>24</v>
      </c>
      <c r="J4164" s="1" t="str">
        <f ca="1">IFERROR(__xludf.DUMMYFUNCTION("GOOGLETRANSLATE(Q4164,""en"",""pt"")"),"Congeladas")</f>
        <v>Congeladas</v>
      </c>
      <c r="K4164" s="3">
        <v>44810</v>
      </c>
      <c r="L4164" s="3">
        <v>44834</v>
      </c>
      <c r="M4164" s="1">
        <v>306</v>
      </c>
      <c r="N4164" s="4">
        <v>45471</v>
      </c>
      <c r="O4164" s="5">
        <v>2502429</v>
      </c>
      <c r="P4164" s="1">
        <v>90</v>
      </c>
      <c r="Q4164" s="1" t="s">
        <v>13744</v>
      </c>
      <c r="R4164">
        <f t="shared" ca="1" si="65"/>
        <v>1</v>
      </c>
      <c r="S4164">
        <f t="shared" ca="1" si="65"/>
        <v>1</v>
      </c>
    </row>
    <row r="4165" spans="1:19" ht="13.2">
      <c r="A4165" s="1" t="s">
        <v>18835</v>
      </c>
      <c r="B4165" s="1">
        <v>52</v>
      </c>
      <c r="C4165" s="1" t="str">
        <f ca="1">IFERROR(__xludf.DUMMYFUNCTION("GOOGLETRANSLATE(D4165,""en"",""pt"")"),"Médio")</f>
        <v>Médio</v>
      </c>
      <c r="D4165" s="3">
        <v>44374</v>
      </c>
      <c r="E4165" s="1">
        <v>2</v>
      </c>
      <c r="F4165" s="2" t="str">
        <f ca="1">IFERROR(__xludf.DUMMYFUNCTION("GOOGLETRANSLATE(I4165,""en"",""pt"")"),"Manteiga")</f>
        <v>Manteiga</v>
      </c>
      <c r="G4165" s="1" t="s">
        <v>18836</v>
      </c>
      <c r="H4165" s="1" t="s">
        <v>14334</v>
      </c>
      <c r="I4165" s="1" t="str">
        <f ca="1">IFERROR(__xludf.DUMMYFUNCTION("GOOGLETRANSLATE(O4165,""en"",""pt"")"),"40")</f>
        <v>40</v>
      </c>
      <c r="J4165" s="1" t="str">
        <f ca="1">IFERROR(__xludf.DUMMYFUNCTION("GOOGLETRANSLATE(Q4165,""en"",""pt"")"),"Refrigerado")</f>
        <v>Refrigerado</v>
      </c>
      <c r="K4165" s="3">
        <v>44369</v>
      </c>
      <c r="L4165" s="3">
        <v>44409</v>
      </c>
      <c r="M4165" s="1">
        <v>234</v>
      </c>
      <c r="N4165" s="1" t="s">
        <v>2055</v>
      </c>
      <c r="O4165" s="1" t="s">
        <v>18837</v>
      </c>
      <c r="P4165" s="1">
        <v>100</v>
      </c>
      <c r="Q4165" s="1" t="s">
        <v>3584</v>
      </c>
      <c r="R4165">
        <f t="shared" ca="1" si="65"/>
        <v>1</v>
      </c>
      <c r="S4165">
        <f t="shared" ca="1" si="65"/>
        <v>1</v>
      </c>
    </row>
    <row r="4166" spans="1:19" ht="13.2">
      <c r="A4166" s="1" t="s">
        <v>15359</v>
      </c>
      <c r="B4166" s="1">
        <v>16</v>
      </c>
      <c r="C4166" s="1" t="str">
        <f ca="1">IFERROR(__xludf.DUMMYFUNCTION("GOOGLETRANSLATE(D4166,""en"",""pt"")"),"Pequeno")</f>
        <v>Pequeno</v>
      </c>
      <c r="D4166" s="3">
        <v>44205</v>
      </c>
      <c r="E4166" s="1">
        <v>10</v>
      </c>
      <c r="F4166" s="2" t="str">
        <f ca="1">IFERROR(__xludf.DUMMYFUNCTION("GOOGLETRANSLATE(I4166,""en"",""pt"")"),"ghee")</f>
        <v>ghee</v>
      </c>
      <c r="G4166" s="1" t="s">
        <v>18838</v>
      </c>
      <c r="H4166" s="1" t="s">
        <v>11154</v>
      </c>
      <c r="I4166" s="1" t="str">
        <f ca="1">IFERROR(__xludf.DUMMYFUNCTION("GOOGLETRANSLATE(O4166,""en"",""pt"")"),"115")</f>
        <v>115</v>
      </c>
      <c r="J4166" s="1" t="str">
        <f ca="1">IFERROR(__xludf.DUMMYFUNCTION("GOOGLETRANSLATE(Q4166,""en"",""pt"")"),"Ambiente")</f>
        <v>Ambiente</v>
      </c>
      <c r="K4166" s="3">
        <v>44187</v>
      </c>
      <c r="L4166" s="3">
        <v>44302</v>
      </c>
      <c r="M4166" s="1">
        <v>3</v>
      </c>
      <c r="N4166" s="1" t="s">
        <v>18839</v>
      </c>
      <c r="O4166" s="1" t="s">
        <v>18840</v>
      </c>
      <c r="P4166" s="1">
        <v>4</v>
      </c>
      <c r="Q4166" s="1" t="s">
        <v>18841</v>
      </c>
      <c r="R4166">
        <f t="shared" ca="1" si="65"/>
        <v>1</v>
      </c>
      <c r="S4166">
        <f t="shared" ca="1" si="65"/>
        <v>0</v>
      </c>
    </row>
    <row r="4167" spans="1:19" ht="13.2">
      <c r="A4167" s="1" t="s">
        <v>18842</v>
      </c>
      <c r="B4167" s="1">
        <v>10</v>
      </c>
      <c r="C4167" s="1" t="str">
        <f ca="1">IFERROR(__xludf.DUMMYFUNCTION("GOOGLETRANSLATE(D4167,""en"",""pt"")"),"Médio")</f>
        <v>Médio</v>
      </c>
      <c r="D4167" s="3">
        <v>43782</v>
      </c>
      <c r="E4167" s="1">
        <v>10</v>
      </c>
      <c r="F4167" s="2" t="str">
        <f ca="1">IFERROR(__xludf.DUMMYFUNCTION("GOOGLETRANSLATE(I4167,""en"",""pt"")"),"ghee")</f>
        <v>ghee</v>
      </c>
      <c r="G4167" s="1" t="s">
        <v>18843</v>
      </c>
      <c r="H4167" s="1" t="s">
        <v>18844</v>
      </c>
      <c r="I4167" s="1" t="str">
        <f ca="1">IFERROR(__xludf.DUMMYFUNCTION("GOOGLETRANSLATE(O4167,""en"",""pt"")"),"106")</f>
        <v>106</v>
      </c>
      <c r="J4167" s="1" t="str">
        <f ca="1">IFERROR(__xludf.DUMMYFUNCTION("GOOGLETRANSLATE(Q4167,""en"",""pt"")"),"Ambiente")</f>
        <v>Ambiente</v>
      </c>
      <c r="K4167" s="3">
        <v>43742</v>
      </c>
      <c r="L4167" s="3">
        <v>43848</v>
      </c>
      <c r="M4167" s="1">
        <v>233</v>
      </c>
      <c r="N4167" s="1" t="s">
        <v>18845</v>
      </c>
      <c r="O4167" s="1" t="s">
        <v>18846</v>
      </c>
      <c r="P4167" s="1">
        <v>204</v>
      </c>
      <c r="Q4167" s="1" t="s">
        <v>18847</v>
      </c>
      <c r="R4167">
        <f t="shared" ca="1" si="65"/>
        <v>1</v>
      </c>
      <c r="S4167">
        <f t="shared" ca="1" si="65"/>
        <v>0</v>
      </c>
    </row>
    <row r="4168" spans="1:19" ht="13.2">
      <c r="A4168" s="1" t="s">
        <v>18848</v>
      </c>
      <c r="B4168" s="1">
        <v>99</v>
      </c>
      <c r="C4168" s="1" t="str">
        <f ca="1">IFERROR(__xludf.DUMMYFUNCTION("GOOGLETRANSLATE(D4168,""en"",""pt"")"),"Médio")</f>
        <v>Médio</v>
      </c>
      <c r="D4168" s="3">
        <v>44150</v>
      </c>
      <c r="E4168" s="1">
        <v>6</v>
      </c>
      <c r="F4168" s="2" t="str">
        <f ca="1">IFERROR(__xludf.DUMMYFUNCTION("GOOGLETRANSLATE(I4168,""en"",""pt"")"),"Coalhada")</f>
        <v>Coalhada</v>
      </c>
      <c r="G4168" s="1" t="s">
        <v>18849</v>
      </c>
      <c r="H4168" s="1" t="s">
        <v>18850</v>
      </c>
      <c r="I4168" s="1" t="str">
        <f ca="1">IFERROR(__xludf.DUMMYFUNCTION("GOOGLETRANSLATE(O4168,""en"",""pt"")"),"5")</f>
        <v>5</v>
      </c>
      <c r="J4168" s="1" t="str">
        <f ca="1">IFERROR(__xludf.DUMMYFUNCTION("GOOGLETRANSLATE(Q4168,""en"",""pt"")"),"Refrigerado")</f>
        <v>Refrigerado</v>
      </c>
      <c r="K4168" s="3">
        <v>44106</v>
      </c>
      <c r="L4168" s="3">
        <v>44111</v>
      </c>
      <c r="M4168" s="1">
        <v>205</v>
      </c>
      <c r="N4168" s="1" t="s">
        <v>18851</v>
      </c>
      <c r="O4168" s="1" t="s">
        <v>18852</v>
      </c>
      <c r="P4168" s="1">
        <v>503</v>
      </c>
      <c r="Q4168" s="1" t="s">
        <v>11867</v>
      </c>
      <c r="R4168">
        <f t="shared" ca="1" si="65"/>
        <v>1</v>
      </c>
      <c r="S4168">
        <f t="shared" ca="1" si="65"/>
        <v>1</v>
      </c>
    </row>
    <row r="4169" spans="1:19" ht="13.2">
      <c r="A4169" s="1" t="s">
        <v>18853</v>
      </c>
      <c r="B4169" s="1">
        <v>43</v>
      </c>
      <c r="C4169" s="1" t="str">
        <f ca="1">IFERROR(__xludf.DUMMYFUNCTION("GOOGLETRANSLATE(D4169,""en"",""pt"")"),"Médio")</f>
        <v>Médio</v>
      </c>
      <c r="D4169" s="3">
        <v>44246</v>
      </c>
      <c r="E4169" s="1">
        <v>2</v>
      </c>
      <c r="F4169" s="2" t="str">
        <f ca="1">IFERROR(__xludf.DUMMYFUNCTION("GOOGLETRANSLATE(I4169,""en"",""pt"")"),"Manteiga")</f>
        <v>Manteiga</v>
      </c>
      <c r="G4169" s="1" t="s">
        <v>18854</v>
      </c>
      <c r="H4169" s="1" t="s">
        <v>18855</v>
      </c>
      <c r="I4169" s="1" t="str">
        <f ca="1">IFERROR(__xludf.DUMMYFUNCTION("GOOGLETRANSLATE(O4169,""en"",""pt"")"),"28")</f>
        <v>28</v>
      </c>
      <c r="J4169" s="1" t="str">
        <f ca="1">IFERROR(__xludf.DUMMYFUNCTION("GOOGLETRANSLATE(Q4169,""en"",""pt"")"),"Refrigerado")</f>
        <v>Refrigerado</v>
      </c>
      <c r="K4169" s="3">
        <v>44195</v>
      </c>
      <c r="L4169" s="3">
        <v>44223</v>
      </c>
      <c r="M4169" s="1">
        <v>298</v>
      </c>
      <c r="N4169" s="1" t="s">
        <v>18856</v>
      </c>
      <c r="O4169" s="1" t="s">
        <v>18857</v>
      </c>
      <c r="P4169" s="1">
        <v>8</v>
      </c>
      <c r="Q4169" s="1" t="s">
        <v>18858</v>
      </c>
      <c r="R4169">
        <f t="shared" ca="1" si="65"/>
        <v>1</v>
      </c>
      <c r="S4169">
        <f t="shared" ca="1" si="65"/>
        <v>1</v>
      </c>
    </row>
    <row r="4170" spans="1:19" ht="13.2">
      <c r="A4170" s="1" t="s">
        <v>12071</v>
      </c>
      <c r="B4170" s="1">
        <v>55</v>
      </c>
      <c r="C4170" s="1" t="str">
        <f ca="1">IFERROR(__xludf.DUMMYFUNCTION("GOOGLETRANSLATE(D4170,""en"",""pt"")"),"Grande")</f>
        <v>Grande</v>
      </c>
      <c r="D4170" s="3">
        <v>44243</v>
      </c>
      <c r="E4170" s="1">
        <v>9</v>
      </c>
      <c r="F4170" s="2" t="str">
        <f ca="1">IFERROR(__xludf.DUMMYFUNCTION("GOOGLETRANSLATE(I4170,""en"",""pt"")"),"Painel")</f>
        <v>Painel</v>
      </c>
      <c r="G4170" s="1" t="s">
        <v>18859</v>
      </c>
      <c r="H4170" s="1" t="s">
        <v>8366</v>
      </c>
      <c r="I4170" s="1" t="str">
        <f ca="1">IFERROR(__xludf.DUMMYFUNCTION("GOOGLETRANSLATE(O4170,""en"",""pt"")"),"11")</f>
        <v>11</v>
      </c>
      <c r="J4170" s="1" t="str">
        <f ca="1">IFERROR(__xludf.DUMMYFUNCTION("GOOGLETRANSLATE(Q4170,""en"",""pt"")"),"Refrigerado")</f>
        <v>Refrigerado</v>
      </c>
      <c r="K4170" s="3">
        <v>44225</v>
      </c>
      <c r="L4170" s="3">
        <v>44236</v>
      </c>
      <c r="M4170" s="1">
        <v>672</v>
      </c>
      <c r="N4170" s="1" t="s">
        <v>7082</v>
      </c>
      <c r="O4170" s="1" t="s">
        <v>18860</v>
      </c>
      <c r="P4170" s="1">
        <v>35</v>
      </c>
      <c r="Q4170" s="1" t="s">
        <v>16997</v>
      </c>
      <c r="R4170">
        <f t="shared" ca="1" si="65"/>
        <v>0</v>
      </c>
      <c r="S4170">
        <f t="shared" ca="1" si="65"/>
        <v>1</v>
      </c>
    </row>
    <row r="4171" spans="1:19" ht="13.2">
      <c r="A4171" s="1" t="s">
        <v>18861</v>
      </c>
      <c r="B4171" s="1">
        <v>51</v>
      </c>
      <c r="C4171" s="1" t="str">
        <f ca="1">IFERROR(__xludf.DUMMYFUNCTION("GOOGLETRANSLATE(D4171,""en"",""pt"")"),"Pequeno")</f>
        <v>Pequeno</v>
      </c>
      <c r="D4171" s="3">
        <v>44523</v>
      </c>
      <c r="E4171" s="1">
        <v>1</v>
      </c>
      <c r="F4171" s="2" t="str">
        <f ca="1">IFERROR(__xludf.DUMMYFUNCTION("GOOGLETRANSLATE(I4171,""en"",""pt"")"),"Leite")</f>
        <v>Leite</v>
      </c>
      <c r="G4171" s="1" t="s">
        <v>18862</v>
      </c>
      <c r="H4171" s="1" t="s">
        <v>11473</v>
      </c>
      <c r="I4171" s="1" t="str">
        <f ca="1">IFERROR(__xludf.DUMMYFUNCTION("GOOGLETRANSLATE(O4171,""en"",""pt"")"),"1")</f>
        <v>1</v>
      </c>
      <c r="J4171" s="1" t="str">
        <f ca="1">IFERROR(__xludf.DUMMYFUNCTION("GOOGLETRANSLATE(Q4171,""en"",""pt"")"),"Pacote de polietileno")</f>
        <v>Pacote de polietileno</v>
      </c>
      <c r="K4171" s="3">
        <v>44485</v>
      </c>
      <c r="L4171" s="3">
        <v>44486</v>
      </c>
      <c r="M4171" s="1">
        <v>273</v>
      </c>
      <c r="N4171" s="4">
        <v>45405</v>
      </c>
      <c r="O4171" s="5">
        <v>1639241</v>
      </c>
      <c r="P4171" s="1">
        <v>574</v>
      </c>
      <c r="Q4171" s="1" t="s">
        <v>3966</v>
      </c>
      <c r="R4171">
        <f t="shared" ca="1" si="65"/>
        <v>0</v>
      </c>
      <c r="S4171">
        <f t="shared" ca="1" si="65"/>
        <v>0</v>
      </c>
    </row>
    <row r="4172" spans="1:19" ht="13.2">
      <c r="A4172" s="1" t="s">
        <v>18863</v>
      </c>
      <c r="B4172" s="1">
        <v>31</v>
      </c>
      <c r="C4172" s="1" t="str">
        <f ca="1">IFERROR(__xludf.DUMMYFUNCTION("GOOGLETRANSLATE(D4172,""en"",""pt"")"),"Pequeno")</f>
        <v>Pequeno</v>
      </c>
      <c r="D4172" s="3">
        <v>43551</v>
      </c>
      <c r="E4172" s="1">
        <v>9</v>
      </c>
      <c r="F4172" s="2" t="str">
        <f ca="1">IFERROR(__xludf.DUMMYFUNCTION("GOOGLETRANSLATE(I4172,""en"",""pt"")"),"Painel")</f>
        <v>Painel</v>
      </c>
      <c r="G4172" s="1" t="s">
        <v>18864</v>
      </c>
      <c r="H4172" s="1" t="s">
        <v>6694</v>
      </c>
      <c r="I4172" s="1" t="str">
        <f ca="1">IFERROR(__xludf.DUMMYFUNCTION("GOOGLETRANSLATE(O4172,""en"",""pt"")"),"8")</f>
        <v>8</v>
      </c>
      <c r="J4172" s="1" t="str">
        <f ca="1">IFERROR(__xludf.DUMMYFUNCTION("GOOGLETRANSLATE(Q4172,""en"",""pt"")"),"Refrigerado")</f>
        <v>Refrigerado</v>
      </c>
      <c r="K4172" s="3">
        <v>43538</v>
      </c>
      <c r="L4172" s="3">
        <v>43546</v>
      </c>
      <c r="M4172" s="1">
        <v>667</v>
      </c>
      <c r="N4172" s="1" t="s">
        <v>18865</v>
      </c>
      <c r="O4172" s="1" t="s">
        <v>18866</v>
      </c>
      <c r="P4172" s="1">
        <v>280</v>
      </c>
      <c r="Q4172" s="1" t="s">
        <v>18867</v>
      </c>
      <c r="R4172">
        <f t="shared" ca="1" si="65"/>
        <v>1</v>
      </c>
      <c r="S4172">
        <f t="shared" ca="1" si="65"/>
        <v>1</v>
      </c>
    </row>
    <row r="4173" spans="1:19" ht="13.2">
      <c r="A4173" s="1" t="s">
        <v>18868</v>
      </c>
      <c r="B4173" s="1">
        <v>94</v>
      </c>
      <c r="C4173" s="1" t="str">
        <f ca="1">IFERROR(__xludf.DUMMYFUNCTION("GOOGLETRANSLATE(D4173,""en"",""pt"")"),"Pequeno")</f>
        <v>Pequeno</v>
      </c>
      <c r="D4173" s="3">
        <v>43790</v>
      </c>
      <c r="E4173" s="1">
        <v>10</v>
      </c>
      <c r="F4173" s="2" t="str">
        <f ca="1">IFERROR(__xludf.DUMMYFUNCTION("GOOGLETRANSLATE(I4173,""en"",""pt"")"),"ghee")</f>
        <v>ghee</v>
      </c>
      <c r="G4173" s="1" t="s">
        <v>18869</v>
      </c>
      <c r="H4173" s="1" t="s">
        <v>894</v>
      </c>
      <c r="I4173" s="1" t="str">
        <f ca="1">IFERROR(__xludf.DUMMYFUNCTION("GOOGLETRANSLATE(O4173,""en"",""pt"")"),"137")</f>
        <v>137</v>
      </c>
      <c r="J4173" s="1" t="str">
        <f ca="1">IFERROR(__xludf.DUMMYFUNCTION("GOOGLETRANSLATE(Q4173,""en"",""pt"")"),"Ambiente")</f>
        <v>Ambiente</v>
      </c>
      <c r="K4173" s="3">
        <v>43748</v>
      </c>
      <c r="L4173" s="3">
        <v>43885</v>
      </c>
      <c r="M4173" s="1">
        <v>128</v>
      </c>
      <c r="N4173" s="1" t="s">
        <v>5571</v>
      </c>
      <c r="O4173" s="1" t="s">
        <v>18870</v>
      </c>
      <c r="P4173" s="1">
        <v>52</v>
      </c>
      <c r="Q4173" s="1" t="s">
        <v>18871</v>
      </c>
      <c r="R4173">
        <f t="shared" ca="1" si="65"/>
        <v>0</v>
      </c>
      <c r="S4173">
        <f t="shared" ca="1" si="65"/>
        <v>1</v>
      </c>
    </row>
    <row r="4174" spans="1:19" ht="13.2">
      <c r="A4174" s="1" t="s">
        <v>18872</v>
      </c>
      <c r="B4174" s="1">
        <v>18</v>
      </c>
      <c r="C4174" s="1" t="str">
        <f ca="1">IFERROR(__xludf.DUMMYFUNCTION("GOOGLETRANSLATE(D4174,""en"",""pt"")"),"Pequeno")</f>
        <v>Pequeno</v>
      </c>
      <c r="D4174" s="3">
        <v>43529</v>
      </c>
      <c r="E4174" s="1">
        <v>7</v>
      </c>
      <c r="F4174" s="2" t="str">
        <f ca="1">IFERROR(__xludf.DUMMYFUNCTION("GOOGLETRANSLATE(I4174,""en"",""pt"")"),"Lassi")</f>
        <v>Lassi</v>
      </c>
      <c r="G4174" s="1" t="s">
        <v>18873</v>
      </c>
      <c r="H4174" s="1" t="s">
        <v>7727</v>
      </c>
      <c r="I4174" s="1" t="str">
        <f ca="1">IFERROR(__xludf.DUMMYFUNCTION("GOOGLETRANSLATE(O4174,""en"",""pt"")"),"13")</f>
        <v>13</v>
      </c>
      <c r="J4174" s="1" t="str">
        <f ca="1">IFERROR(__xludf.DUMMYFUNCTION("GOOGLETRANSLATE(Q4174,""en"",""pt"")"),"Refrigerado")</f>
        <v>Refrigerado</v>
      </c>
      <c r="K4174" s="3">
        <v>43508</v>
      </c>
      <c r="L4174" s="3">
        <v>43521</v>
      </c>
      <c r="M4174" s="1">
        <v>98</v>
      </c>
      <c r="N4174" s="1" t="s">
        <v>14720</v>
      </c>
      <c r="O4174" s="5">
        <v>1591423</v>
      </c>
      <c r="P4174" s="1">
        <v>466</v>
      </c>
      <c r="Q4174" s="1" t="s">
        <v>18874</v>
      </c>
      <c r="R4174">
        <f t="shared" ca="1" si="65"/>
        <v>0</v>
      </c>
      <c r="S4174">
        <f t="shared" ca="1" si="65"/>
        <v>0</v>
      </c>
    </row>
    <row r="4175" spans="1:19" ht="13.2">
      <c r="A4175" s="1" t="s">
        <v>18875</v>
      </c>
      <c r="B4175" s="1">
        <v>74</v>
      </c>
      <c r="C4175" s="1" t="str">
        <f ca="1">IFERROR(__xludf.DUMMYFUNCTION("GOOGLETRANSLATE(D4175,""en"",""pt"")"),"Grande")</f>
        <v>Grande</v>
      </c>
      <c r="D4175" s="3">
        <v>43846</v>
      </c>
      <c r="E4175" s="1">
        <v>4</v>
      </c>
      <c r="F4175" s="2" t="str">
        <f ca="1">IFERROR(__xludf.DUMMYFUNCTION("GOOGLETRANSLATE(I4175,""en"",""pt"")"),"Iogurte")</f>
        <v>Iogurte</v>
      </c>
      <c r="G4175" s="1" t="s">
        <v>18876</v>
      </c>
      <c r="H4175" s="4">
        <v>45607</v>
      </c>
      <c r="I4175" s="1" t="str">
        <f ca="1">IFERROR(__xludf.DUMMYFUNCTION("GOOGLETRANSLATE(O4175,""en"",""pt"")"),"23")</f>
        <v>23</v>
      </c>
      <c r="J4175" s="1" t="str">
        <f ca="1">IFERROR(__xludf.DUMMYFUNCTION("GOOGLETRANSLATE(Q4175,""en"",""pt"")"),"Refrigerado")</f>
        <v>Refrigerado</v>
      </c>
      <c r="K4175" s="3">
        <v>43826</v>
      </c>
      <c r="L4175" s="3">
        <v>43849</v>
      </c>
      <c r="M4175" s="1">
        <v>303</v>
      </c>
      <c r="N4175" s="1" t="s">
        <v>10724</v>
      </c>
      <c r="O4175" s="1" t="s">
        <v>18877</v>
      </c>
      <c r="P4175" s="1">
        <v>231</v>
      </c>
      <c r="Q4175" s="6">
        <v>45342</v>
      </c>
      <c r="R4175">
        <f t="shared" ca="1" si="65"/>
        <v>1</v>
      </c>
      <c r="S4175">
        <f t="shared" ca="1" si="65"/>
        <v>1</v>
      </c>
    </row>
    <row r="4176" spans="1:19" ht="13.2">
      <c r="A4176" s="1" t="s">
        <v>18878</v>
      </c>
      <c r="B4176" s="1">
        <v>72</v>
      </c>
      <c r="C4176" s="1" t="str">
        <f ca="1">IFERROR(__xludf.DUMMYFUNCTION("GOOGLETRANSLATE(D4176,""en"",""pt"")"),"Pequeno")</f>
        <v>Pequeno</v>
      </c>
      <c r="D4176" s="3">
        <v>43835</v>
      </c>
      <c r="E4176" s="1">
        <v>8</v>
      </c>
      <c r="F4176" s="2" t="str">
        <f ca="1">IFERROR(__xludf.DUMMYFUNCTION("GOOGLETRANSLATE(I4176,""en"",""pt"")"),"Soro de leite coalhado")</f>
        <v>Soro de leite coalhado</v>
      </c>
      <c r="G4176" s="1" t="s">
        <v>18879</v>
      </c>
      <c r="H4176" s="1" t="s">
        <v>13338</v>
      </c>
      <c r="I4176" s="1" t="str">
        <f ca="1">IFERROR(__xludf.DUMMYFUNCTION("GOOGLETRANSLATE(O4176,""en"",""pt"")"),"9")</f>
        <v>9</v>
      </c>
      <c r="J4176" s="1" t="str">
        <f ca="1">IFERROR(__xludf.DUMMYFUNCTION("GOOGLETRANSLATE(Q4176,""en"",""pt"")"),"Refrigerado")</f>
        <v>Refrigerado</v>
      </c>
      <c r="K4176" s="3">
        <v>43809</v>
      </c>
      <c r="L4176" s="3">
        <v>43818</v>
      </c>
      <c r="M4176" s="1">
        <v>186</v>
      </c>
      <c r="N4176" s="1" t="s">
        <v>18880</v>
      </c>
      <c r="O4176" s="1" t="s">
        <v>18881</v>
      </c>
      <c r="P4176" s="1">
        <v>247</v>
      </c>
      <c r="Q4176" s="1" t="s">
        <v>926</v>
      </c>
      <c r="R4176">
        <f t="shared" ca="1" si="65"/>
        <v>0</v>
      </c>
      <c r="S4176">
        <f t="shared" ca="1" si="65"/>
        <v>0</v>
      </c>
    </row>
    <row r="4177" spans="1:19" ht="13.2">
      <c r="A4177" s="1" t="s">
        <v>13219</v>
      </c>
      <c r="B4177" s="1">
        <v>49</v>
      </c>
      <c r="C4177" s="1" t="str">
        <f ca="1">IFERROR(__xludf.DUMMYFUNCTION("GOOGLETRANSLATE(D4177,""en"",""pt"")"),"Pequeno")</f>
        <v>Pequeno</v>
      </c>
      <c r="D4177" s="3">
        <v>43999</v>
      </c>
      <c r="E4177" s="1">
        <v>3</v>
      </c>
      <c r="F4177" s="2" t="str">
        <f ca="1">IFERROR(__xludf.DUMMYFUNCTION("GOOGLETRANSLATE(I4177,""en"",""pt"")"),"Queijo")</f>
        <v>Queijo</v>
      </c>
      <c r="G4177" s="1" t="s">
        <v>5293</v>
      </c>
      <c r="H4177" s="1" t="s">
        <v>18882</v>
      </c>
      <c r="I4177" s="1" t="str">
        <f ca="1">IFERROR(__xludf.DUMMYFUNCTION("GOOGLETRANSLATE(O4177,""en"",""pt"")"),"73")</f>
        <v>73</v>
      </c>
      <c r="J4177" s="1" t="str">
        <f ca="1">IFERROR(__xludf.DUMMYFUNCTION("GOOGLETRANSLATE(Q4177,""en"",""pt"")"),"Congeladas")</f>
        <v>Congeladas</v>
      </c>
      <c r="K4177" s="3">
        <v>43975</v>
      </c>
      <c r="L4177" s="3">
        <v>44048</v>
      </c>
      <c r="M4177" s="1">
        <v>28</v>
      </c>
      <c r="N4177" s="1" t="s">
        <v>1541</v>
      </c>
      <c r="O4177" s="5" t="s">
        <v>18883</v>
      </c>
      <c r="P4177" s="1">
        <v>6</v>
      </c>
      <c r="Q4177" s="1" t="s">
        <v>4402</v>
      </c>
      <c r="R4177">
        <f t="shared" ca="1" si="65"/>
        <v>0</v>
      </c>
      <c r="S4177">
        <f t="shared" ca="1" si="65"/>
        <v>0</v>
      </c>
    </row>
    <row r="4178" spans="1:19" ht="13.2">
      <c r="A4178" s="1" t="s">
        <v>18884</v>
      </c>
      <c r="B4178" s="1">
        <v>66</v>
      </c>
      <c r="C4178" s="1" t="str">
        <f ca="1">IFERROR(__xludf.DUMMYFUNCTION("GOOGLETRANSLATE(D4178,""en"",""pt"")"),"Pequeno")</f>
        <v>Pequeno</v>
      </c>
      <c r="D4178" s="3">
        <v>44831</v>
      </c>
      <c r="E4178" s="1">
        <v>3</v>
      </c>
      <c r="F4178" s="2" t="str">
        <f ca="1">IFERROR(__xludf.DUMMYFUNCTION("GOOGLETRANSLATE(I4178,""en"",""pt"")"),"Queijo")</f>
        <v>Queijo</v>
      </c>
      <c r="G4178" s="1" t="s">
        <v>18885</v>
      </c>
      <c r="H4178" s="1" t="s">
        <v>3294</v>
      </c>
      <c r="I4178" s="1" t="str">
        <f ca="1">IFERROR(__xludf.DUMMYFUNCTION("GOOGLETRANSLATE(O4178,""en"",""pt"")"),"61")</f>
        <v>61</v>
      </c>
      <c r="J4178" s="1" t="str">
        <f ca="1">IFERROR(__xludf.DUMMYFUNCTION("GOOGLETRANSLATE(Q4178,""en"",""pt"")"),"Refrigerado")</f>
        <v>Refrigerado</v>
      </c>
      <c r="K4178" s="3">
        <v>44781</v>
      </c>
      <c r="L4178" s="3">
        <v>44842</v>
      </c>
      <c r="M4178" s="1">
        <v>525</v>
      </c>
      <c r="N4178" s="1" t="s">
        <v>1623</v>
      </c>
      <c r="O4178" s="1" t="s">
        <v>18886</v>
      </c>
      <c r="P4178" s="1">
        <v>24</v>
      </c>
      <c r="Q4178" s="1" t="s">
        <v>18887</v>
      </c>
      <c r="R4178">
        <f t="shared" ca="1" si="65"/>
        <v>0</v>
      </c>
      <c r="S4178">
        <f t="shared" ca="1" si="65"/>
        <v>1</v>
      </c>
    </row>
    <row r="4179" spans="1:19" ht="13.2">
      <c r="A4179" s="1" t="s">
        <v>18888</v>
      </c>
      <c r="B4179" s="1">
        <v>38</v>
      </c>
      <c r="C4179" s="1" t="str">
        <f ca="1">IFERROR(__xludf.DUMMYFUNCTION("GOOGLETRANSLATE(D4179,""en"",""pt"")"),"Grande")</f>
        <v>Grande</v>
      </c>
      <c r="D4179" s="3">
        <v>44480</v>
      </c>
      <c r="E4179" s="1">
        <v>7</v>
      </c>
      <c r="F4179" s="2" t="str">
        <f ca="1">IFERROR(__xludf.DUMMYFUNCTION("GOOGLETRANSLATE(I4179,""en"",""pt"")"),"Lassi")</f>
        <v>Lassi</v>
      </c>
      <c r="G4179" s="1" t="s">
        <v>11343</v>
      </c>
      <c r="H4179" s="1" t="s">
        <v>18889</v>
      </c>
      <c r="I4179" s="1" t="str">
        <f ca="1">IFERROR(__xludf.DUMMYFUNCTION("GOOGLETRANSLATE(O4179,""en"",""pt"")"),"18")</f>
        <v>18</v>
      </c>
      <c r="J4179" s="1" t="str">
        <f ca="1">IFERROR(__xludf.DUMMYFUNCTION("GOOGLETRANSLATE(Q4179,""en"",""pt"")"),"Refrigerado")</f>
        <v>Refrigerado</v>
      </c>
      <c r="K4179" s="3">
        <v>44462</v>
      </c>
      <c r="L4179" s="3">
        <v>44480</v>
      </c>
      <c r="M4179" s="1">
        <v>21</v>
      </c>
      <c r="N4179" s="1" t="s">
        <v>4654</v>
      </c>
      <c r="O4179" s="7" t="s">
        <v>18890</v>
      </c>
      <c r="P4179" s="1">
        <v>20</v>
      </c>
      <c r="Q4179" s="1" t="s">
        <v>18891</v>
      </c>
      <c r="R4179">
        <f t="shared" ca="1" si="65"/>
        <v>0</v>
      </c>
      <c r="S4179">
        <f t="shared" ca="1" si="65"/>
        <v>1</v>
      </c>
    </row>
    <row r="4180" spans="1:19" ht="13.2">
      <c r="A4180" s="1" t="s">
        <v>18892</v>
      </c>
      <c r="B4180" s="1">
        <v>48</v>
      </c>
      <c r="C4180" s="1" t="str">
        <f ca="1">IFERROR(__xludf.DUMMYFUNCTION("GOOGLETRANSLATE(D4180,""en"",""pt"")"),"Pequeno")</f>
        <v>Pequeno</v>
      </c>
      <c r="D4180" s="3">
        <v>44473</v>
      </c>
      <c r="E4180" s="1">
        <v>5</v>
      </c>
      <c r="F4180" s="2" t="str">
        <f ca="1">IFERROR(__xludf.DUMMYFUNCTION("GOOGLETRANSLATE(I4180,""en"",""pt"")"),"Sorvete")</f>
        <v>Sorvete</v>
      </c>
      <c r="G4180" s="1" t="s">
        <v>5766</v>
      </c>
      <c r="H4180" s="1" t="s">
        <v>82</v>
      </c>
      <c r="I4180" s="1" t="str">
        <f ca="1">IFERROR(__xludf.DUMMYFUNCTION("GOOGLETRANSLATE(O4180,""en"",""pt"")"),"25")</f>
        <v>25</v>
      </c>
      <c r="J4180" s="1" t="str">
        <f ca="1">IFERROR(__xludf.DUMMYFUNCTION("GOOGLETRANSLATE(Q4180,""en"",""pt"")"),"Congeladas")</f>
        <v>Congeladas</v>
      </c>
      <c r="K4180" s="3">
        <v>44455</v>
      </c>
      <c r="L4180" s="3">
        <v>44480</v>
      </c>
      <c r="M4180" s="1">
        <v>56</v>
      </c>
      <c r="N4180" s="1" t="s">
        <v>18893</v>
      </c>
      <c r="O4180" s="1" t="s">
        <v>18894</v>
      </c>
      <c r="P4180" s="1">
        <v>20</v>
      </c>
      <c r="Q4180" s="1" t="s">
        <v>18895</v>
      </c>
      <c r="R4180">
        <f t="shared" ca="1" si="65"/>
        <v>1</v>
      </c>
      <c r="S4180">
        <f t="shared" ca="1" si="65"/>
        <v>1</v>
      </c>
    </row>
    <row r="4181" spans="1:19" ht="13.2">
      <c r="A4181" s="1" t="s">
        <v>6662</v>
      </c>
      <c r="B4181" s="1">
        <v>68</v>
      </c>
      <c r="C4181" s="1" t="str">
        <f ca="1">IFERROR(__xludf.DUMMYFUNCTION("GOOGLETRANSLATE(D4181,""en"",""pt"")"),"Pequeno")</f>
        <v>Pequeno</v>
      </c>
      <c r="D4181" s="3">
        <v>44524</v>
      </c>
      <c r="E4181" s="1">
        <v>5</v>
      </c>
      <c r="F4181" s="2" t="str">
        <f ca="1">IFERROR(__xludf.DUMMYFUNCTION("GOOGLETRANSLATE(I4181,""en"",""pt"")"),"Sorvete")</f>
        <v>Sorvete</v>
      </c>
      <c r="G4181" s="1" t="s">
        <v>18896</v>
      </c>
      <c r="H4181" s="1" t="s">
        <v>18897</v>
      </c>
      <c r="I4181" s="1" t="str">
        <f ca="1">IFERROR(__xludf.DUMMYFUNCTION("GOOGLETRANSLATE(O4181,""en"",""pt"")"),"25")</f>
        <v>25</v>
      </c>
      <c r="J4181" s="1" t="str">
        <f ca="1">IFERROR(__xludf.DUMMYFUNCTION("GOOGLETRANSLATE(Q4181,""en"",""pt"")"),"Congeladas")</f>
        <v>Congeladas</v>
      </c>
      <c r="K4181" s="3">
        <v>44499</v>
      </c>
      <c r="L4181" s="3">
        <v>44524</v>
      </c>
      <c r="M4181" s="1">
        <v>192</v>
      </c>
      <c r="N4181" s="1" t="s">
        <v>11439</v>
      </c>
      <c r="O4181" s="1" t="s">
        <v>17709</v>
      </c>
      <c r="P4181" s="1">
        <v>143</v>
      </c>
      <c r="Q4181" s="1" t="s">
        <v>8325</v>
      </c>
      <c r="R4181">
        <f t="shared" ca="1" si="65"/>
        <v>1</v>
      </c>
      <c r="S4181">
        <f t="shared" ca="1" si="65"/>
        <v>1</v>
      </c>
    </row>
    <row r="4182" spans="1:19" ht="13.2">
      <c r="A4182" s="1" t="s">
        <v>18898</v>
      </c>
      <c r="B4182" s="1">
        <v>44</v>
      </c>
      <c r="C4182" s="1" t="str">
        <f ca="1">IFERROR(__xludf.DUMMYFUNCTION("GOOGLETRANSLATE(D4182,""en"",""pt"")"),"Médio")</f>
        <v>Médio</v>
      </c>
      <c r="D4182" s="3">
        <v>44382</v>
      </c>
      <c r="E4182" s="1">
        <v>5</v>
      </c>
      <c r="F4182" s="2" t="str">
        <f ca="1">IFERROR(__xludf.DUMMYFUNCTION("GOOGLETRANSLATE(I4182,""en"",""pt"")"),"Sorvete")</f>
        <v>Sorvete</v>
      </c>
      <c r="G4182" s="1" t="s">
        <v>18899</v>
      </c>
      <c r="H4182" s="1" t="s">
        <v>18900</v>
      </c>
      <c r="I4182" s="1" t="str">
        <f ca="1">IFERROR(__xludf.DUMMYFUNCTION("GOOGLETRANSLATE(O4182,""en"",""pt"")"),"27")</f>
        <v>27</v>
      </c>
      <c r="J4182" s="1" t="str">
        <f ca="1">IFERROR(__xludf.DUMMYFUNCTION("GOOGLETRANSLATE(Q4182,""en"",""pt"")"),"Congeladas")</f>
        <v>Congeladas</v>
      </c>
      <c r="K4182" s="3">
        <v>44325</v>
      </c>
      <c r="L4182" s="3">
        <v>44352</v>
      </c>
      <c r="M4182" s="1">
        <v>157</v>
      </c>
      <c r="N4182" s="1" t="s">
        <v>18901</v>
      </c>
      <c r="O4182" s="1" t="s">
        <v>18902</v>
      </c>
      <c r="P4182" s="1">
        <v>339</v>
      </c>
      <c r="Q4182" s="1" t="s">
        <v>18903</v>
      </c>
      <c r="R4182">
        <f t="shared" ca="1" si="65"/>
        <v>1</v>
      </c>
      <c r="S4182">
        <f t="shared" ca="1" si="65"/>
        <v>1</v>
      </c>
    </row>
    <row r="4183" spans="1:19" ht="13.2">
      <c r="A4183" s="1" t="s">
        <v>3138</v>
      </c>
      <c r="B4183" s="1">
        <v>70</v>
      </c>
      <c r="C4183" s="1" t="str">
        <f ca="1">IFERROR(__xludf.DUMMYFUNCTION("GOOGLETRANSLATE(D4183,""en"",""pt"")"),"Médio")</f>
        <v>Médio</v>
      </c>
      <c r="D4183" s="3">
        <v>43483</v>
      </c>
      <c r="E4183" s="1">
        <v>8</v>
      </c>
      <c r="F4183" s="2" t="str">
        <f ca="1">IFERROR(__xludf.DUMMYFUNCTION("GOOGLETRANSLATE(I4183,""en"",""pt"")"),"Soro de leite coalhado")</f>
        <v>Soro de leite coalhado</v>
      </c>
      <c r="G4183" s="1" t="s">
        <v>18904</v>
      </c>
      <c r="H4183" s="1" t="s">
        <v>35</v>
      </c>
      <c r="I4183" s="1" t="str">
        <f ca="1">IFERROR(__xludf.DUMMYFUNCTION("GOOGLETRANSLATE(O4183,""en"",""pt"")"),"8")</f>
        <v>8</v>
      </c>
      <c r="J4183" s="1" t="str">
        <f ca="1">IFERROR(__xludf.DUMMYFUNCTION("GOOGLETRANSLATE(Q4183,""en"",""pt"")"),"Refrigerado")</f>
        <v>Refrigerado</v>
      </c>
      <c r="K4183" s="3">
        <v>43473</v>
      </c>
      <c r="L4183" s="3">
        <v>43481</v>
      </c>
      <c r="M4183" s="1">
        <v>86</v>
      </c>
      <c r="N4183" s="1" t="s">
        <v>3200</v>
      </c>
      <c r="O4183" s="1" t="s">
        <v>18905</v>
      </c>
      <c r="P4183" s="1">
        <v>31</v>
      </c>
      <c r="Q4183" s="1" t="s">
        <v>11220</v>
      </c>
      <c r="R4183">
        <f t="shared" ca="1" si="65"/>
        <v>0</v>
      </c>
      <c r="S4183">
        <f t="shared" ca="1" si="65"/>
        <v>0</v>
      </c>
    </row>
    <row r="4184" spans="1:19" ht="13.2">
      <c r="A4184" s="1" t="s">
        <v>18906</v>
      </c>
      <c r="B4184" s="1">
        <v>86</v>
      </c>
      <c r="C4184" s="1" t="str">
        <f ca="1">IFERROR(__xludf.DUMMYFUNCTION("GOOGLETRANSLATE(D4184,""en"",""pt"")"),"Médio")</f>
        <v>Médio</v>
      </c>
      <c r="D4184" s="3">
        <v>44081</v>
      </c>
      <c r="E4184" s="1">
        <v>5</v>
      </c>
      <c r="F4184" s="2" t="str">
        <f ca="1">IFERROR(__xludf.DUMMYFUNCTION("GOOGLETRANSLATE(I4184,""en"",""pt"")"),"Sorvete")</f>
        <v>Sorvete</v>
      </c>
      <c r="G4184" s="1" t="s">
        <v>18907</v>
      </c>
      <c r="H4184" s="1" t="s">
        <v>16638</v>
      </c>
      <c r="I4184" s="1" t="str">
        <f ca="1">IFERROR(__xludf.DUMMYFUNCTION("GOOGLETRANSLATE(O4184,""en"",""pt"")"),"23")</f>
        <v>23</v>
      </c>
      <c r="J4184" s="1" t="str">
        <f ca="1">IFERROR(__xludf.DUMMYFUNCTION("GOOGLETRANSLATE(Q4184,""en"",""pt"")"),"Congeladas")</f>
        <v>Congeladas</v>
      </c>
      <c r="K4184" s="3">
        <v>44034</v>
      </c>
      <c r="L4184" s="3">
        <v>44057</v>
      </c>
      <c r="M4184" s="1">
        <v>393</v>
      </c>
      <c r="N4184" s="1" t="s">
        <v>1569</v>
      </c>
      <c r="O4184" s="1" t="s">
        <v>18908</v>
      </c>
      <c r="P4184" s="1">
        <v>452</v>
      </c>
      <c r="Q4184" s="1" t="s">
        <v>18909</v>
      </c>
      <c r="R4184">
        <f t="shared" ca="1" si="65"/>
        <v>1</v>
      </c>
      <c r="S4184">
        <f t="shared" ca="1" si="65"/>
        <v>0</v>
      </c>
    </row>
    <row r="4185" spans="1:19" ht="13.2">
      <c r="A4185" s="1" t="s">
        <v>5696</v>
      </c>
      <c r="B4185" s="1">
        <v>60</v>
      </c>
      <c r="C4185" s="1" t="str">
        <f ca="1">IFERROR(__xludf.DUMMYFUNCTION("GOOGLETRANSLATE(D4185,""en"",""pt"")"),"Grande")</f>
        <v>Grande</v>
      </c>
      <c r="D4185" s="3">
        <v>44417</v>
      </c>
      <c r="E4185" s="1">
        <v>4</v>
      </c>
      <c r="F4185" s="2" t="str">
        <f ca="1">IFERROR(__xludf.DUMMYFUNCTION("GOOGLETRANSLATE(I4185,""en"",""pt"")"),"Iogurte")</f>
        <v>Iogurte</v>
      </c>
      <c r="G4185" s="1" t="s">
        <v>18910</v>
      </c>
      <c r="H4185" s="1" t="s">
        <v>17540</v>
      </c>
      <c r="I4185" s="1" t="str">
        <f ca="1">IFERROR(__xludf.DUMMYFUNCTION("GOOGLETRANSLATE(O4185,""en"",""pt"")"),"24")</f>
        <v>24</v>
      </c>
      <c r="J4185" s="1" t="str">
        <f ca="1">IFERROR(__xludf.DUMMYFUNCTION("GOOGLETRANSLATE(Q4185,""en"",""pt"")"),"Refrigerado")</f>
        <v>Refrigerado</v>
      </c>
      <c r="K4185" s="3">
        <v>44361</v>
      </c>
      <c r="L4185" s="3">
        <v>44385</v>
      </c>
      <c r="M4185" s="1">
        <v>191</v>
      </c>
      <c r="N4185" s="1" t="s">
        <v>483</v>
      </c>
      <c r="O4185" s="1" t="s">
        <v>18911</v>
      </c>
      <c r="P4185" s="1">
        <v>497</v>
      </c>
      <c r="Q4185" s="1" t="s">
        <v>18912</v>
      </c>
      <c r="R4185">
        <f t="shared" ca="1" si="65"/>
        <v>0</v>
      </c>
      <c r="S4185">
        <f t="shared" ca="1" si="65"/>
        <v>1</v>
      </c>
    </row>
    <row r="4186" spans="1:19" ht="13.2">
      <c r="A4186" s="1" t="s">
        <v>18913</v>
      </c>
      <c r="B4186" s="1">
        <v>56</v>
      </c>
      <c r="C4186" s="1" t="str">
        <f ca="1">IFERROR(__xludf.DUMMYFUNCTION("GOOGLETRANSLATE(D4186,""en"",""pt"")"),"Pequeno")</f>
        <v>Pequeno</v>
      </c>
      <c r="D4186" s="3">
        <v>44910</v>
      </c>
      <c r="E4186" s="1">
        <v>3</v>
      </c>
      <c r="F4186" s="2" t="str">
        <f ca="1">IFERROR(__xludf.DUMMYFUNCTION("GOOGLETRANSLATE(I4186,""en"",""pt"")"),"Queijo")</f>
        <v>Queijo</v>
      </c>
      <c r="G4186" s="1" t="s">
        <v>18914</v>
      </c>
      <c r="H4186" s="1" t="s">
        <v>8808</v>
      </c>
      <c r="I4186" s="1" t="str">
        <f ca="1">IFERROR(__xludf.DUMMYFUNCTION("GOOGLETRANSLATE(O4186,""en"",""pt"")"),"38")</f>
        <v>38</v>
      </c>
      <c r="J4186" s="1" t="str">
        <f ca="1">IFERROR(__xludf.DUMMYFUNCTION("GOOGLETRANSLATE(Q4186,""en"",""pt"")"),"Refrigerado")</f>
        <v>Refrigerado</v>
      </c>
      <c r="K4186" s="3">
        <v>44896</v>
      </c>
      <c r="L4186" s="3">
        <v>44934</v>
      </c>
      <c r="M4186" s="1">
        <v>154</v>
      </c>
      <c r="N4186" s="1" t="s">
        <v>3764</v>
      </c>
      <c r="O4186" s="1" t="s">
        <v>18915</v>
      </c>
      <c r="P4186" s="1">
        <v>751</v>
      </c>
      <c r="Q4186" s="1" t="s">
        <v>5994</v>
      </c>
      <c r="R4186">
        <f t="shared" ca="1" si="65"/>
        <v>1</v>
      </c>
      <c r="S4186">
        <f t="shared" ca="1" si="65"/>
        <v>1</v>
      </c>
    </row>
    <row r="4187" spans="1:19" ht="13.2">
      <c r="A4187" s="1" t="s">
        <v>18916</v>
      </c>
      <c r="B4187" s="1">
        <v>11</v>
      </c>
      <c r="C4187" s="1" t="str">
        <f ca="1">IFERROR(__xludf.DUMMYFUNCTION("GOOGLETRANSLATE(D4187,""en"",""pt"")"),"Pequeno")</f>
        <v>Pequeno</v>
      </c>
      <c r="D4187" s="3">
        <v>44149</v>
      </c>
      <c r="E4187" s="1">
        <v>1</v>
      </c>
      <c r="F4187" s="2" t="str">
        <f ca="1">IFERROR(__xludf.DUMMYFUNCTION("GOOGLETRANSLATE(I4187,""en"",""pt"")"),"Leite")</f>
        <v>Leite</v>
      </c>
      <c r="G4187" s="1" t="s">
        <v>18917</v>
      </c>
      <c r="H4187" s="1" t="s">
        <v>13527</v>
      </c>
      <c r="I4187" s="1" t="str">
        <f ca="1">IFERROR(__xludf.DUMMYFUNCTION("GOOGLETRANSLATE(O4187,""en"",""pt"")"),"1")</f>
        <v>1</v>
      </c>
      <c r="J4187" s="1" t="str">
        <f ca="1">IFERROR(__xludf.DUMMYFUNCTION("GOOGLETRANSLATE(Q4187,""en"",""pt"")"),"Pacote de polietileno")</f>
        <v>Pacote de polietileno</v>
      </c>
      <c r="K4187" s="3">
        <v>44122</v>
      </c>
      <c r="L4187" s="3">
        <v>44123</v>
      </c>
      <c r="M4187" s="1">
        <v>44</v>
      </c>
      <c r="N4187" s="1" t="s">
        <v>18918</v>
      </c>
      <c r="O4187" s="1" t="s">
        <v>18919</v>
      </c>
      <c r="P4187" s="1">
        <v>441</v>
      </c>
      <c r="Q4187" s="1" t="s">
        <v>18920</v>
      </c>
      <c r="R4187">
        <f t="shared" ca="1" si="65"/>
        <v>1</v>
      </c>
      <c r="S4187">
        <f t="shared" ca="1" si="65"/>
        <v>1</v>
      </c>
    </row>
    <row r="4188" spans="1:19" ht="13.2">
      <c r="A4188" s="1" t="s">
        <v>18921</v>
      </c>
      <c r="B4188" s="1">
        <v>84</v>
      </c>
      <c r="C4188" s="1" t="str">
        <f ca="1">IFERROR(__xludf.DUMMYFUNCTION("GOOGLETRANSLATE(D4188,""en"",""pt"")"),"Pequeno")</f>
        <v>Pequeno</v>
      </c>
      <c r="D4188" s="3">
        <v>43562</v>
      </c>
      <c r="E4188" s="1">
        <v>4</v>
      </c>
      <c r="F4188" s="2" t="str">
        <f ca="1">IFERROR(__xludf.DUMMYFUNCTION("GOOGLETRANSLATE(I4188,""en"",""pt"")"),"Iogurte")</f>
        <v>Iogurte</v>
      </c>
      <c r="G4188" s="1" t="s">
        <v>16916</v>
      </c>
      <c r="H4188" s="1" t="s">
        <v>6524</v>
      </c>
      <c r="I4188" s="1" t="str">
        <f ca="1">IFERROR(__xludf.DUMMYFUNCTION("GOOGLETRANSLATE(O4188,""en"",""pt"")"),"30")</f>
        <v>30</v>
      </c>
      <c r="J4188" s="1" t="str">
        <f ca="1">IFERROR(__xludf.DUMMYFUNCTION("GOOGLETRANSLATE(Q4188,""en"",""pt"")"),"Congeladas")</f>
        <v>Congeladas</v>
      </c>
      <c r="K4188" s="3">
        <v>43534</v>
      </c>
      <c r="L4188" s="3">
        <v>43564</v>
      </c>
      <c r="M4188" s="1">
        <v>79</v>
      </c>
      <c r="N4188" s="1" t="s">
        <v>3978</v>
      </c>
      <c r="O4188" s="1" t="s">
        <v>18922</v>
      </c>
      <c r="P4188" s="1">
        <v>19</v>
      </c>
      <c r="Q4188" s="1" t="s">
        <v>10323</v>
      </c>
      <c r="R4188">
        <f t="shared" ca="1" si="65"/>
        <v>0</v>
      </c>
      <c r="S4188">
        <f t="shared" ca="1" si="65"/>
        <v>0</v>
      </c>
    </row>
    <row r="4189" spans="1:19" ht="13.2">
      <c r="A4189" s="1" t="s">
        <v>18923</v>
      </c>
      <c r="B4189" s="1">
        <v>42</v>
      </c>
      <c r="C4189" s="1" t="str">
        <f ca="1">IFERROR(__xludf.DUMMYFUNCTION("GOOGLETRANSLATE(D4189,""en"",""pt"")"),"Grande")</f>
        <v>Grande</v>
      </c>
      <c r="D4189" s="3">
        <v>44558</v>
      </c>
      <c r="E4189" s="1">
        <v>5</v>
      </c>
      <c r="F4189" s="2" t="str">
        <f ca="1">IFERROR(__xludf.DUMMYFUNCTION("GOOGLETRANSLATE(I4189,""en"",""pt"")"),"Sorvete")</f>
        <v>Sorvete</v>
      </c>
      <c r="G4189" s="1" t="s">
        <v>13822</v>
      </c>
      <c r="H4189" s="1" t="s">
        <v>5330</v>
      </c>
      <c r="I4189" s="1" t="str">
        <f ca="1">IFERROR(__xludf.DUMMYFUNCTION("GOOGLETRANSLATE(O4189,""en"",""pt"")"),"24")</f>
        <v>24</v>
      </c>
      <c r="J4189" s="1" t="str">
        <f ca="1">IFERROR(__xludf.DUMMYFUNCTION("GOOGLETRANSLATE(Q4189,""en"",""pt"")"),"Congeladas")</f>
        <v>Congeladas</v>
      </c>
      <c r="K4189" s="3">
        <v>44549</v>
      </c>
      <c r="L4189" s="3">
        <v>44573</v>
      </c>
      <c r="M4189" s="1">
        <v>13</v>
      </c>
      <c r="N4189" s="1" t="s">
        <v>16036</v>
      </c>
      <c r="O4189" s="1" t="s">
        <v>14892</v>
      </c>
      <c r="P4189" s="1">
        <v>5</v>
      </c>
      <c r="Q4189" s="1" t="s">
        <v>18924</v>
      </c>
      <c r="R4189">
        <f t="shared" ca="1" si="65"/>
        <v>0</v>
      </c>
      <c r="S4189">
        <f t="shared" ca="1" si="65"/>
        <v>1</v>
      </c>
    </row>
    <row r="4190" spans="1:19" ht="13.2">
      <c r="A4190" s="1" t="s">
        <v>3098</v>
      </c>
      <c r="B4190" s="1">
        <v>55</v>
      </c>
      <c r="C4190" s="1" t="str">
        <f ca="1">IFERROR(__xludf.DUMMYFUNCTION("GOOGLETRANSLATE(D4190,""en"",""pt"")"),"Médio")</f>
        <v>Médio</v>
      </c>
      <c r="D4190" s="3">
        <v>43844</v>
      </c>
      <c r="E4190" s="1">
        <v>8</v>
      </c>
      <c r="F4190" s="2" t="str">
        <f ca="1">IFERROR(__xludf.DUMMYFUNCTION("GOOGLETRANSLATE(I4190,""en"",""pt"")"),"Soro de leite coalhado")</f>
        <v>Soro de leite coalhado</v>
      </c>
      <c r="G4190" s="1" t="s">
        <v>18925</v>
      </c>
      <c r="H4190" s="1" t="s">
        <v>400</v>
      </c>
      <c r="I4190" s="1" t="str">
        <f ca="1">IFERROR(__xludf.DUMMYFUNCTION("GOOGLETRANSLATE(O4190,""en"",""pt"")"),"9")</f>
        <v>9</v>
      </c>
      <c r="J4190" s="1" t="str">
        <f ca="1">IFERROR(__xludf.DUMMYFUNCTION("GOOGLETRANSLATE(Q4190,""en"",""pt"")"),"Refrigerado")</f>
        <v>Refrigerado</v>
      </c>
      <c r="K4190" s="3">
        <v>43826</v>
      </c>
      <c r="L4190" s="3">
        <v>43835</v>
      </c>
      <c r="M4190" s="1">
        <v>137</v>
      </c>
      <c r="N4190" s="1" t="s">
        <v>400</v>
      </c>
      <c r="O4190" s="1" t="s">
        <v>18926</v>
      </c>
      <c r="P4190" s="1">
        <v>297</v>
      </c>
      <c r="Q4190" s="1" t="s">
        <v>18927</v>
      </c>
      <c r="R4190">
        <f t="shared" ca="1" si="65"/>
        <v>1</v>
      </c>
      <c r="S4190">
        <f t="shared" ca="1" si="65"/>
        <v>1</v>
      </c>
    </row>
    <row r="4191" spans="1:19" ht="13.2">
      <c r="A4191" s="1" t="s">
        <v>18928</v>
      </c>
      <c r="B4191" s="1">
        <v>80</v>
      </c>
      <c r="C4191" s="1" t="str">
        <f ca="1">IFERROR(__xludf.DUMMYFUNCTION("GOOGLETRANSLATE(D4191,""en"",""pt"")"),"Grande")</f>
        <v>Grande</v>
      </c>
      <c r="D4191" s="3">
        <v>44848</v>
      </c>
      <c r="E4191" s="1">
        <v>3</v>
      </c>
      <c r="F4191" s="2" t="str">
        <f ca="1">IFERROR(__xludf.DUMMYFUNCTION("GOOGLETRANSLATE(I4191,""en"",""pt"")"),"Queijo")</f>
        <v>Queijo</v>
      </c>
      <c r="G4191" s="1" t="s">
        <v>18929</v>
      </c>
      <c r="H4191" s="1" t="s">
        <v>2757</v>
      </c>
      <c r="I4191" s="1" t="str">
        <f ca="1">IFERROR(__xludf.DUMMYFUNCTION("GOOGLETRANSLATE(O4191,""en"",""pt"")"),"34")</f>
        <v>34</v>
      </c>
      <c r="J4191" s="1" t="str">
        <f ca="1">IFERROR(__xludf.DUMMYFUNCTION("GOOGLETRANSLATE(Q4191,""en"",""pt"")"),"Refrigerado")</f>
        <v>Refrigerado</v>
      </c>
      <c r="K4191" s="3">
        <v>44822</v>
      </c>
      <c r="L4191" s="3">
        <v>44856</v>
      </c>
      <c r="M4191" s="1">
        <v>52</v>
      </c>
      <c r="N4191" s="1" t="s">
        <v>18930</v>
      </c>
      <c r="O4191" s="5">
        <v>1019119</v>
      </c>
      <c r="P4191" s="1">
        <v>548</v>
      </c>
      <c r="Q4191" s="1" t="s">
        <v>8513</v>
      </c>
      <c r="R4191">
        <f t="shared" ca="1" si="65"/>
        <v>1</v>
      </c>
      <c r="S4191">
        <f t="shared" ca="1" si="65"/>
        <v>1</v>
      </c>
    </row>
    <row r="4192" spans="1:19" ht="13.2">
      <c r="A4192" s="1" t="s">
        <v>18931</v>
      </c>
      <c r="B4192" s="1">
        <v>12</v>
      </c>
      <c r="C4192" s="1" t="str">
        <f ca="1">IFERROR(__xludf.DUMMYFUNCTION("GOOGLETRANSLATE(D4192,""en"",""pt"")"),"Médio")</f>
        <v>Médio</v>
      </c>
      <c r="D4192" s="3">
        <v>44255</v>
      </c>
      <c r="E4192" s="1">
        <v>2</v>
      </c>
      <c r="F4192" s="2" t="str">
        <f ca="1">IFERROR(__xludf.DUMMYFUNCTION("GOOGLETRANSLATE(I4192,""en"",""pt"")"),"Manteiga")</f>
        <v>Manteiga</v>
      </c>
      <c r="G4192" s="1" t="s">
        <v>18932</v>
      </c>
      <c r="H4192" s="1" t="s">
        <v>5075</v>
      </c>
      <c r="I4192" s="1" t="str">
        <f ca="1">IFERROR(__xludf.DUMMYFUNCTION("GOOGLETRANSLATE(O4192,""en"",""pt"")"),"29")</f>
        <v>29</v>
      </c>
      <c r="J4192" s="1" t="str">
        <f ca="1">IFERROR(__xludf.DUMMYFUNCTION("GOOGLETRANSLATE(Q4192,""en"",""pt"")"),"Refrigerado")</f>
        <v>Refrigerado</v>
      </c>
      <c r="K4192" s="3">
        <v>44223</v>
      </c>
      <c r="L4192" s="3">
        <v>44252</v>
      </c>
      <c r="M4192" s="1">
        <v>258</v>
      </c>
      <c r="N4192" s="1" t="s">
        <v>18933</v>
      </c>
      <c r="O4192" s="1" t="s">
        <v>18934</v>
      </c>
      <c r="P4192" s="1">
        <v>11</v>
      </c>
      <c r="Q4192" s="1" t="s">
        <v>16495</v>
      </c>
      <c r="R4192">
        <f t="shared" ca="1" si="65"/>
        <v>0</v>
      </c>
      <c r="S4192">
        <f t="shared" ca="1" si="65"/>
        <v>1</v>
      </c>
    </row>
    <row r="4193" spans="1:19" ht="13.2">
      <c r="A4193" s="1" t="s">
        <v>18935</v>
      </c>
      <c r="B4193" s="1">
        <v>74</v>
      </c>
      <c r="C4193" s="1" t="str">
        <f ca="1">IFERROR(__xludf.DUMMYFUNCTION("GOOGLETRANSLATE(D4193,""en"",""pt"")"),"Pequeno")</f>
        <v>Pequeno</v>
      </c>
      <c r="D4193" s="3">
        <v>44523</v>
      </c>
      <c r="E4193" s="1">
        <v>10</v>
      </c>
      <c r="F4193" s="2" t="str">
        <f ca="1">IFERROR(__xludf.DUMMYFUNCTION("GOOGLETRANSLATE(I4193,""en"",""pt"")"),"ghee")</f>
        <v>ghee</v>
      </c>
      <c r="G4193" s="1" t="s">
        <v>18936</v>
      </c>
      <c r="H4193" s="1" t="s">
        <v>18937</v>
      </c>
      <c r="I4193" s="1" t="str">
        <f ca="1">IFERROR(__xludf.DUMMYFUNCTION("GOOGLETRANSLATE(O4193,""en"",""pt"")"),"128")</f>
        <v>128</v>
      </c>
      <c r="J4193" s="1" t="str">
        <f ca="1">IFERROR(__xludf.DUMMYFUNCTION("GOOGLETRANSLATE(Q4193,""en"",""pt"")"),"Ambiente")</f>
        <v>Ambiente</v>
      </c>
      <c r="K4193" s="3">
        <v>44506</v>
      </c>
      <c r="L4193" s="3">
        <v>44634</v>
      </c>
      <c r="M4193" s="1">
        <v>342</v>
      </c>
      <c r="N4193" s="1" t="s">
        <v>6204</v>
      </c>
      <c r="O4193" s="1" t="s">
        <v>18938</v>
      </c>
      <c r="P4193" s="1">
        <v>264</v>
      </c>
      <c r="Q4193" s="1" t="s">
        <v>18939</v>
      </c>
      <c r="R4193">
        <f t="shared" ca="1" si="65"/>
        <v>0</v>
      </c>
      <c r="S4193">
        <f t="shared" ca="1" si="65"/>
        <v>0</v>
      </c>
    </row>
    <row r="4194" spans="1:19" ht="13.2">
      <c r="A4194" s="1" t="s">
        <v>18940</v>
      </c>
      <c r="B4194" s="1">
        <v>82</v>
      </c>
      <c r="C4194" s="1" t="str">
        <f ca="1">IFERROR(__xludf.DUMMYFUNCTION("GOOGLETRANSLATE(D4194,""en"",""pt"")"),"Grande")</f>
        <v>Grande</v>
      </c>
      <c r="D4194" s="3">
        <v>44395</v>
      </c>
      <c r="E4194" s="1">
        <v>10</v>
      </c>
      <c r="F4194" s="2" t="str">
        <f ca="1">IFERROR(__xludf.DUMMYFUNCTION("GOOGLETRANSLATE(I4194,""en"",""pt"")"),"ghee")</f>
        <v>ghee</v>
      </c>
      <c r="G4194" s="1" t="s">
        <v>18941</v>
      </c>
      <c r="H4194" s="1" t="s">
        <v>4490</v>
      </c>
      <c r="I4194" s="1" t="str">
        <f ca="1">IFERROR(__xludf.DUMMYFUNCTION("GOOGLETRANSLATE(O4194,""en"",""pt"")"),"72")</f>
        <v>72</v>
      </c>
      <c r="J4194" s="1" t="str">
        <f ca="1">IFERROR(__xludf.DUMMYFUNCTION("GOOGLETRANSLATE(Q4194,""en"",""pt"")"),"Ambiente")</f>
        <v>Ambiente</v>
      </c>
      <c r="K4194" s="3">
        <v>44364</v>
      </c>
      <c r="L4194" s="3">
        <v>44436</v>
      </c>
      <c r="M4194" s="1">
        <v>35</v>
      </c>
      <c r="N4194" s="1" t="s">
        <v>3119</v>
      </c>
      <c r="O4194" s="7" t="s">
        <v>18942</v>
      </c>
      <c r="P4194" s="1">
        <v>112</v>
      </c>
      <c r="Q4194" s="1" t="s">
        <v>18943</v>
      </c>
      <c r="R4194">
        <f t="shared" ca="1" si="65"/>
        <v>0</v>
      </c>
      <c r="S4194">
        <f t="shared" ca="1" si="65"/>
        <v>1</v>
      </c>
    </row>
    <row r="4195" spans="1:19" ht="13.2">
      <c r="A4195" s="1" t="s">
        <v>18944</v>
      </c>
      <c r="B4195" s="1">
        <v>51</v>
      </c>
      <c r="C4195" s="1" t="str">
        <f ca="1">IFERROR(__xludf.DUMMYFUNCTION("GOOGLETRANSLATE(D4195,""en"",""pt"")"),"Pequeno")</f>
        <v>Pequeno</v>
      </c>
      <c r="D4195" s="3">
        <v>43691</v>
      </c>
      <c r="E4195" s="1">
        <v>9</v>
      </c>
      <c r="F4195" s="2" t="str">
        <f ca="1">IFERROR(__xludf.DUMMYFUNCTION("GOOGLETRANSLATE(I4195,""en"",""pt"")"),"Painel")</f>
        <v>Painel</v>
      </c>
      <c r="G4195" s="1" t="s">
        <v>1216</v>
      </c>
      <c r="H4195" s="1" t="s">
        <v>5247</v>
      </c>
      <c r="I4195" s="1" t="str">
        <f ca="1">IFERROR(__xludf.DUMMYFUNCTION("GOOGLETRANSLATE(O4195,""en"",""pt"")"),"14")</f>
        <v>14</v>
      </c>
      <c r="J4195" s="1" t="str">
        <f ca="1">IFERROR(__xludf.DUMMYFUNCTION("GOOGLETRANSLATE(Q4195,""en"",""pt"")"),"Refrigerado")</f>
        <v>Refrigerado</v>
      </c>
      <c r="K4195" s="3">
        <v>43673</v>
      </c>
      <c r="L4195" s="3">
        <v>43687</v>
      </c>
      <c r="M4195" s="1">
        <v>47</v>
      </c>
      <c r="N4195" s="1" t="s">
        <v>9759</v>
      </c>
      <c r="O4195" s="1" t="s">
        <v>18945</v>
      </c>
      <c r="P4195" s="1">
        <v>2</v>
      </c>
      <c r="Q4195" s="1" t="s">
        <v>10138</v>
      </c>
      <c r="R4195">
        <f t="shared" ca="1" si="65"/>
        <v>1</v>
      </c>
      <c r="S4195">
        <f t="shared" ca="1" si="65"/>
        <v>1</v>
      </c>
    </row>
    <row r="4196" spans="1:19" ht="13.2">
      <c r="A4196" s="1" t="s">
        <v>3278</v>
      </c>
      <c r="B4196" s="1">
        <v>94</v>
      </c>
      <c r="C4196" s="1" t="str">
        <f ca="1">IFERROR(__xludf.DUMMYFUNCTION("GOOGLETRANSLATE(D4196,""en"",""pt"")"),"Grande")</f>
        <v>Grande</v>
      </c>
      <c r="D4196" s="3">
        <v>44688</v>
      </c>
      <c r="E4196" s="1">
        <v>9</v>
      </c>
      <c r="F4196" s="2" t="str">
        <f ca="1">IFERROR(__xludf.DUMMYFUNCTION("GOOGLETRANSLATE(I4196,""en"",""pt"")"),"Painel")</f>
        <v>Painel</v>
      </c>
      <c r="G4196" s="1" t="s">
        <v>18946</v>
      </c>
      <c r="H4196" s="1" t="s">
        <v>798</v>
      </c>
      <c r="I4196" s="1" t="str">
        <f ca="1">IFERROR(__xludf.DUMMYFUNCTION("GOOGLETRANSLATE(O4196,""en"",""pt"")"),"9")</f>
        <v>9</v>
      </c>
      <c r="J4196" s="1" t="str">
        <f ca="1">IFERROR(__xludf.DUMMYFUNCTION("GOOGLETRANSLATE(Q4196,""en"",""pt"")"),"Refrigerado")</f>
        <v>Refrigerado</v>
      </c>
      <c r="K4196" s="3">
        <v>44644</v>
      </c>
      <c r="L4196" s="3">
        <v>44653</v>
      </c>
      <c r="M4196" s="1">
        <v>12</v>
      </c>
      <c r="N4196" s="1" t="s">
        <v>5997</v>
      </c>
      <c r="O4196" s="7" t="s">
        <v>18947</v>
      </c>
      <c r="P4196" s="1">
        <v>906</v>
      </c>
      <c r="Q4196" s="1" t="s">
        <v>14319</v>
      </c>
      <c r="R4196">
        <f t="shared" ca="1" si="65"/>
        <v>0</v>
      </c>
      <c r="S4196">
        <f t="shared" ca="1" si="65"/>
        <v>0</v>
      </c>
    </row>
    <row r="4197" spans="1:19" ht="13.2">
      <c r="A4197" s="1" t="s">
        <v>18948</v>
      </c>
      <c r="B4197" s="1">
        <v>66</v>
      </c>
      <c r="C4197" s="1" t="str">
        <f ca="1">IFERROR(__xludf.DUMMYFUNCTION("GOOGLETRANSLATE(D4197,""en"",""pt"")"),"Grande")</f>
        <v>Grande</v>
      </c>
      <c r="D4197" s="3">
        <v>44512</v>
      </c>
      <c r="E4197" s="1">
        <v>3</v>
      </c>
      <c r="F4197" s="2" t="str">
        <f ca="1">IFERROR(__xludf.DUMMYFUNCTION("GOOGLETRANSLATE(I4197,""en"",""pt"")"),"Queijo")</f>
        <v>Queijo</v>
      </c>
      <c r="G4197" s="1" t="s">
        <v>18949</v>
      </c>
      <c r="H4197" s="1" t="s">
        <v>4486</v>
      </c>
      <c r="I4197" s="1" t="str">
        <f ca="1">IFERROR(__xludf.DUMMYFUNCTION("GOOGLETRANSLATE(O4197,""en"",""pt"")"),"33")</f>
        <v>33</v>
      </c>
      <c r="J4197" s="1" t="str">
        <f ca="1">IFERROR(__xludf.DUMMYFUNCTION("GOOGLETRANSLATE(Q4197,""en"",""pt"")"),"Congeladas")</f>
        <v>Congeladas</v>
      </c>
      <c r="K4197" s="3">
        <v>44499</v>
      </c>
      <c r="L4197" s="3">
        <v>44532</v>
      </c>
      <c r="M4197" s="1">
        <v>833</v>
      </c>
      <c r="N4197" s="1" t="s">
        <v>825</v>
      </c>
      <c r="O4197" s="1" t="s">
        <v>18950</v>
      </c>
      <c r="P4197" s="1">
        <v>29</v>
      </c>
      <c r="Q4197" s="1" t="s">
        <v>4721</v>
      </c>
      <c r="R4197">
        <f t="shared" ca="1" si="65"/>
        <v>0</v>
      </c>
      <c r="S4197">
        <f t="shared" ca="1" si="65"/>
        <v>1</v>
      </c>
    </row>
    <row r="4198" spans="1:19" ht="13.2">
      <c r="A4198" s="1" t="s">
        <v>18951</v>
      </c>
      <c r="B4198" s="1">
        <v>85</v>
      </c>
      <c r="C4198" s="1" t="str">
        <f ca="1">IFERROR(__xludf.DUMMYFUNCTION("GOOGLETRANSLATE(D4198,""en"",""pt"")"),"Grande")</f>
        <v>Grande</v>
      </c>
      <c r="D4198" s="3">
        <v>43472</v>
      </c>
      <c r="E4198" s="1">
        <v>4</v>
      </c>
      <c r="F4198" s="2" t="str">
        <f ca="1">IFERROR(__xludf.DUMMYFUNCTION("GOOGLETRANSLATE(I4198,""en"",""pt"")"),"Iogurte")</f>
        <v>Iogurte</v>
      </c>
      <c r="G4198" s="1" t="s">
        <v>14094</v>
      </c>
      <c r="H4198" s="1" t="s">
        <v>18001</v>
      </c>
      <c r="I4198" s="1" t="str">
        <f ca="1">IFERROR(__xludf.DUMMYFUNCTION("GOOGLETRANSLATE(O4198,""en"",""pt"")"),"25")</f>
        <v>25</v>
      </c>
      <c r="J4198" s="1" t="str">
        <f ca="1">IFERROR(__xludf.DUMMYFUNCTION("GOOGLETRANSLATE(Q4198,""en"",""pt"")"),"Congeladas")</f>
        <v>Congeladas</v>
      </c>
      <c r="K4198" s="3">
        <v>43443</v>
      </c>
      <c r="L4198" s="3">
        <v>43468</v>
      </c>
      <c r="M4198" s="1">
        <v>2</v>
      </c>
      <c r="N4198" s="1" t="s">
        <v>9040</v>
      </c>
      <c r="O4198" s="1" t="s">
        <v>11453</v>
      </c>
      <c r="P4198" s="1">
        <v>25</v>
      </c>
      <c r="Q4198" s="1" t="s">
        <v>5919</v>
      </c>
      <c r="R4198">
        <f t="shared" ca="1" si="65"/>
        <v>1</v>
      </c>
      <c r="S4198">
        <f t="shared" ca="1" si="65"/>
        <v>1</v>
      </c>
    </row>
    <row r="4199" spans="1:19" ht="13.2">
      <c r="A4199" s="1" t="s">
        <v>757</v>
      </c>
      <c r="B4199" s="1">
        <v>27</v>
      </c>
      <c r="C4199" s="1" t="str">
        <f ca="1">IFERROR(__xludf.DUMMYFUNCTION("GOOGLETRANSLATE(D4199,""en"",""pt"")"),"Médio")</f>
        <v>Médio</v>
      </c>
      <c r="D4199" s="3">
        <v>44392</v>
      </c>
      <c r="E4199" s="1">
        <v>3</v>
      </c>
      <c r="F4199" s="2" t="str">
        <f ca="1">IFERROR(__xludf.DUMMYFUNCTION("GOOGLETRANSLATE(I4199,""en"",""pt"")"),"Queijo")</f>
        <v>Queijo</v>
      </c>
      <c r="G4199" s="1" t="s">
        <v>18952</v>
      </c>
      <c r="H4199" s="1" t="s">
        <v>10919</v>
      </c>
      <c r="I4199" s="1" t="str">
        <f ca="1">IFERROR(__xludf.DUMMYFUNCTION("GOOGLETRANSLATE(O4199,""en"",""pt"")"),"64")</f>
        <v>64</v>
      </c>
      <c r="J4199" s="1" t="str">
        <f ca="1">IFERROR(__xludf.DUMMYFUNCTION("GOOGLETRANSLATE(Q4199,""en"",""pt"")"),"Congeladas")</f>
        <v>Congeladas</v>
      </c>
      <c r="K4199" s="3">
        <v>44336</v>
      </c>
      <c r="L4199" s="3">
        <v>44400</v>
      </c>
      <c r="M4199" s="1">
        <v>166</v>
      </c>
      <c r="N4199" s="1" t="s">
        <v>2042</v>
      </c>
      <c r="O4199" s="1" t="s">
        <v>18953</v>
      </c>
      <c r="P4199" s="1">
        <v>2</v>
      </c>
      <c r="Q4199" s="1" t="s">
        <v>18954</v>
      </c>
      <c r="R4199">
        <f t="shared" ca="1" si="65"/>
        <v>1</v>
      </c>
      <c r="S4199">
        <f t="shared" ca="1" si="65"/>
        <v>0</v>
      </c>
    </row>
    <row r="4200" spans="1:19" ht="13.2">
      <c r="A4200" s="1" t="s">
        <v>18955</v>
      </c>
      <c r="B4200" s="1">
        <v>64</v>
      </c>
      <c r="C4200" s="1" t="str">
        <f ca="1">IFERROR(__xludf.DUMMYFUNCTION("GOOGLETRANSLATE(D4200,""en"",""pt"")"),"Médio")</f>
        <v>Médio</v>
      </c>
      <c r="D4200" s="3">
        <v>43808</v>
      </c>
      <c r="E4200" s="1">
        <v>10</v>
      </c>
      <c r="F4200" s="2" t="str">
        <f ca="1">IFERROR(__xludf.DUMMYFUNCTION("GOOGLETRANSLATE(I4200,""en"",""pt"")"),"ghee")</f>
        <v>ghee</v>
      </c>
      <c r="G4200" s="1" t="s">
        <v>12343</v>
      </c>
      <c r="H4200" s="1" t="s">
        <v>1139</v>
      </c>
      <c r="I4200" s="1" t="str">
        <f ca="1">IFERROR(__xludf.DUMMYFUNCTION("GOOGLETRANSLATE(O4200,""en"",""pt"")"),"100")</f>
        <v>100</v>
      </c>
      <c r="J4200" s="1" t="str">
        <f ca="1">IFERROR(__xludf.DUMMYFUNCTION("GOOGLETRANSLATE(Q4200,""en"",""pt"")"),"Ambiente")</f>
        <v>Ambiente</v>
      </c>
      <c r="K4200" s="3">
        <v>43762</v>
      </c>
      <c r="L4200" s="3">
        <v>43862</v>
      </c>
      <c r="M4200" s="1">
        <v>440</v>
      </c>
      <c r="N4200" s="1" t="s">
        <v>18152</v>
      </c>
      <c r="O4200" s="1" t="s">
        <v>18956</v>
      </c>
      <c r="P4200" s="1">
        <v>58</v>
      </c>
      <c r="Q4200" s="1" t="s">
        <v>8890</v>
      </c>
      <c r="R4200">
        <f t="shared" ca="1" si="65"/>
        <v>1</v>
      </c>
      <c r="S4200">
        <f t="shared" ca="1" si="65"/>
        <v>1</v>
      </c>
    </row>
    <row r="4201" spans="1:19" ht="13.2">
      <c r="A4201" s="1" t="s">
        <v>18957</v>
      </c>
      <c r="B4201" s="1">
        <v>24</v>
      </c>
      <c r="C4201" s="1" t="str">
        <f ca="1">IFERROR(__xludf.DUMMYFUNCTION("GOOGLETRANSLATE(D4201,""en"",""pt"")"),"Grande")</f>
        <v>Grande</v>
      </c>
      <c r="D4201" s="3">
        <v>44706</v>
      </c>
      <c r="E4201" s="1">
        <v>3</v>
      </c>
      <c r="F4201" s="2" t="str">
        <f ca="1">IFERROR(__xludf.DUMMYFUNCTION("GOOGLETRANSLATE(I4201,""en"",""pt"")"),"Queijo")</f>
        <v>Queijo</v>
      </c>
      <c r="G4201" s="1" t="s">
        <v>18958</v>
      </c>
      <c r="H4201" s="1" t="s">
        <v>16830</v>
      </c>
      <c r="I4201" s="1" t="str">
        <f ca="1">IFERROR(__xludf.DUMMYFUNCTION("GOOGLETRANSLATE(O4201,""en"",""pt"")"),"61")</f>
        <v>61</v>
      </c>
      <c r="J4201" s="1" t="str">
        <f ca="1">IFERROR(__xludf.DUMMYFUNCTION("GOOGLETRANSLATE(Q4201,""en"",""pt"")"),"Refrigerado")</f>
        <v>Refrigerado</v>
      </c>
      <c r="K4201" s="3">
        <v>44678</v>
      </c>
      <c r="L4201" s="3">
        <v>44739</v>
      </c>
      <c r="M4201" s="1">
        <v>316</v>
      </c>
      <c r="N4201" s="1" t="s">
        <v>9127</v>
      </c>
      <c r="O4201" s="1" t="s">
        <v>18959</v>
      </c>
      <c r="P4201" s="1">
        <v>373</v>
      </c>
      <c r="Q4201" s="1" t="s">
        <v>18078</v>
      </c>
      <c r="R4201">
        <f t="shared" ca="1" si="65"/>
        <v>1</v>
      </c>
      <c r="S4201">
        <f t="shared" ca="1" si="65"/>
        <v>1</v>
      </c>
    </row>
    <row r="4202" spans="1:19" ht="13.2">
      <c r="A4202" s="1" t="s">
        <v>18960</v>
      </c>
      <c r="B4202" s="1">
        <v>87</v>
      </c>
      <c r="C4202" s="1" t="str">
        <f ca="1">IFERROR(__xludf.DUMMYFUNCTION("GOOGLETRANSLATE(D4202,""en"",""pt"")"),"Grande")</f>
        <v>Grande</v>
      </c>
      <c r="D4202" s="3">
        <v>44809</v>
      </c>
      <c r="E4202" s="1">
        <v>6</v>
      </c>
      <c r="F4202" s="2" t="str">
        <f ca="1">IFERROR(__xludf.DUMMYFUNCTION("GOOGLETRANSLATE(I4202,""en"",""pt"")"),"Coalhada")</f>
        <v>Coalhada</v>
      </c>
      <c r="G4202" s="1" t="s">
        <v>6267</v>
      </c>
      <c r="H4202" s="6">
        <v>45366</v>
      </c>
      <c r="I4202" s="1" t="str">
        <f ca="1">IFERROR(__xludf.DUMMYFUNCTION("GOOGLETRANSLATE(O4202,""en"",""pt"")"),"5")</f>
        <v>5</v>
      </c>
      <c r="J4202" s="1" t="str">
        <f ca="1">IFERROR(__xludf.DUMMYFUNCTION("GOOGLETRANSLATE(Q4202,""en"",""pt"")"),"Refrigerado")</f>
        <v>Refrigerado</v>
      </c>
      <c r="K4202" s="3">
        <v>44760</v>
      </c>
      <c r="L4202" s="3">
        <v>44765</v>
      </c>
      <c r="M4202" s="1">
        <v>57</v>
      </c>
      <c r="N4202" s="1" t="s">
        <v>7509</v>
      </c>
      <c r="O4202" s="1" t="s">
        <v>18961</v>
      </c>
      <c r="P4202" s="1">
        <v>334</v>
      </c>
      <c r="Q4202" s="1" t="s">
        <v>18962</v>
      </c>
      <c r="R4202">
        <f t="shared" ca="1" si="65"/>
        <v>0</v>
      </c>
      <c r="S4202">
        <f t="shared" ca="1" si="65"/>
        <v>0</v>
      </c>
    </row>
    <row r="4203" spans="1:19" ht="13.2">
      <c r="A4203" s="1" t="s">
        <v>18963</v>
      </c>
      <c r="B4203" s="1">
        <v>71</v>
      </c>
      <c r="C4203" s="1" t="str">
        <f ca="1">IFERROR(__xludf.DUMMYFUNCTION("GOOGLETRANSLATE(D4203,""en"",""pt"")"),"Médio")</f>
        <v>Médio</v>
      </c>
      <c r="D4203" s="3">
        <v>44419</v>
      </c>
      <c r="E4203" s="1">
        <v>3</v>
      </c>
      <c r="F4203" s="2" t="str">
        <f ca="1">IFERROR(__xludf.DUMMYFUNCTION("GOOGLETRANSLATE(I4203,""en"",""pt"")"),"Queijo")</f>
        <v>Queijo</v>
      </c>
      <c r="G4203" s="1" t="s">
        <v>18964</v>
      </c>
      <c r="H4203" s="4">
        <v>45316</v>
      </c>
      <c r="I4203" s="1" t="str">
        <f ca="1">IFERROR(__xludf.DUMMYFUNCTION("GOOGLETRANSLATE(O4203,""en"",""pt"")"),"68")</f>
        <v>68</v>
      </c>
      <c r="J4203" s="1" t="str">
        <f ca="1">IFERROR(__xludf.DUMMYFUNCTION("GOOGLETRANSLATE(Q4203,""en"",""pt"")"),"Refrigerado")</f>
        <v>Refrigerado</v>
      </c>
      <c r="K4203" s="3">
        <v>44372</v>
      </c>
      <c r="L4203" s="3">
        <v>44440</v>
      </c>
      <c r="M4203" s="1">
        <v>17</v>
      </c>
      <c r="N4203" s="1" t="s">
        <v>11725</v>
      </c>
      <c r="O4203" s="1" t="s">
        <v>7187</v>
      </c>
      <c r="P4203" s="1">
        <v>340</v>
      </c>
      <c r="Q4203" s="1" t="s">
        <v>16532</v>
      </c>
      <c r="R4203">
        <f t="shared" ca="1" si="65"/>
        <v>1</v>
      </c>
      <c r="S4203">
        <f t="shared" ca="1" si="65"/>
        <v>1</v>
      </c>
    </row>
    <row r="4204" spans="1:19" ht="13.2">
      <c r="A4204" s="1" t="s">
        <v>18965</v>
      </c>
      <c r="B4204" s="1">
        <v>87</v>
      </c>
      <c r="C4204" s="1" t="str">
        <f ca="1">IFERROR(__xludf.DUMMYFUNCTION("GOOGLETRANSLATE(D4204,""en"",""pt"")"),"Grande")</f>
        <v>Grande</v>
      </c>
      <c r="D4204" s="3">
        <v>43688</v>
      </c>
      <c r="E4204" s="1">
        <v>4</v>
      </c>
      <c r="F4204" s="2" t="str">
        <f ca="1">IFERROR(__xludf.DUMMYFUNCTION("GOOGLETRANSLATE(I4204,""en"",""pt"")"),"Iogurte")</f>
        <v>Iogurte</v>
      </c>
      <c r="G4204" s="1" t="s">
        <v>18966</v>
      </c>
      <c r="H4204" s="1" t="s">
        <v>10605</v>
      </c>
      <c r="I4204" s="1" t="str">
        <f ca="1">IFERROR(__xludf.DUMMYFUNCTION("GOOGLETRANSLATE(O4204,""en"",""pt"")"),"26")</f>
        <v>26</v>
      </c>
      <c r="J4204" s="1" t="str">
        <f ca="1">IFERROR(__xludf.DUMMYFUNCTION("GOOGLETRANSLATE(Q4204,""en"",""pt"")"),"Congeladas")</f>
        <v>Congeladas</v>
      </c>
      <c r="K4204" s="3">
        <v>43677</v>
      </c>
      <c r="L4204" s="3">
        <v>43703</v>
      </c>
      <c r="M4204" s="1">
        <v>358</v>
      </c>
      <c r="N4204" s="1" t="s">
        <v>12467</v>
      </c>
      <c r="O4204" s="1" t="s">
        <v>18967</v>
      </c>
      <c r="P4204" s="1">
        <v>149</v>
      </c>
      <c r="Q4204" s="1" t="s">
        <v>1796</v>
      </c>
      <c r="R4204">
        <f t="shared" ca="1" si="65"/>
        <v>1</v>
      </c>
      <c r="S4204">
        <f t="shared" ca="1" si="65"/>
        <v>1</v>
      </c>
    </row>
    <row r="4205" spans="1:19" ht="13.2">
      <c r="A4205" s="1" t="s">
        <v>17591</v>
      </c>
      <c r="B4205" s="1">
        <v>18</v>
      </c>
      <c r="C4205" s="1" t="str">
        <f ca="1">IFERROR(__xludf.DUMMYFUNCTION("GOOGLETRANSLATE(D4205,""en"",""pt"")"),"Médio")</f>
        <v>Médio</v>
      </c>
      <c r="D4205" s="3">
        <v>43726</v>
      </c>
      <c r="E4205" s="1">
        <v>10</v>
      </c>
      <c r="F4205" s="2" t="str">
        <f ca="1">IFERROR(__xludf.DUMMYFUNCTION("GOOGLETRANSLATE(I4205,""en"",""pt"")"),"ghee")</f>
        <v>ghee</v>
      </c>
      <c r="G4205" s="1" t="s">
        <v>18968</v>
      </c>
      <c r="H4205" s="1" t="s">
        <v>9062</v>
      </c>
      <c r="I4205" s="1" t="str">
        <f ca="1">IFERROR(__xludf.DUMMYFUNCTION("GOOGLETRANSLATE(O4205,""en"",""pt"")"),"110")</f>
        <v>110</v>
      </c>
      <c r="J4205" s="1" t="str">
        <f ca="1">IFERROR(__xludf.DUMMYFUNCTION("GOOGLETRANSLATE(Q4205,""en"",""pt"")"),"Ambiente")</f>
        <v>Ambiente</v>
      </c>
      <c r="K4205" s="3">
        <v>43673</v>
      </c>
      <c r="L4205" s="3">
        <v>43783</v>
      </c>
      <c r="M4205" s="1">
        <v>46</v>
      </c>
      <c r="N4205" s="1" t="s">
        <v>1633</v>
      </c>
      <c r="O4205" s="5">
        <v>595467</v>
      </c>
      <c r="P4205" s="1">
        <v>195</v>
      </c>
      <c r="Q4205" s="1" t="s">
        <v>18969</v>
      </c>
      <c r="R4205">
        <f t="shared" ca="1" si="65"/>
        <v>0</v>
      </c>
      <c r="S4205">
        <f t="shared" ca="1" si="65"/>
        <v>1</v>
      </c>
    </row>
    <row r="4206" spans="1:19" ht="13.2">
      <c r="A4206" s="1" t="s">
        <v>2950</v>
      </c>
      <c r="B4206" s="1">
        <v>40</v>
      </c>
      <c r="C4206" s="1" t="str">
        <f ca="1">IFERROR(__xludf.DUMMYFUNCTION("GOOGLETRANSLATE(D4206,""en"",""pt"")"),"Pequeno")</f>
        <v>Pequeno</v>
      </c>
      <c r="D4206" s="3">
        <v>43994</v>
      </c>
      <c r="E4206" s="1">
        <v>7</v>
      </c>
      <c r="F4206" s="2" t="str">
        <f ca="1">IFERROR(__xludf.DUMMYFUNCTION("GOOGLETRANSLATE(I4206,""en"",""pt"")"),"Lassi")</f>
        <v>Lassi</v>
      </c>
      <c r="G4206" s="1" t="s">
        <v>18970</v>
      </c>
      <c r="H4206" s="1" t="s">
        <v>8858</v>
      </c>
      <c r="I4206" s="1" t="str">
        <f ca="1">IFERROR(__xludf.DUMMYFUNCTION("GOOGLETRANSLATE(O4206,""en"",""pt"")"),"16")</f>
        <v>16</v>
      </c>
      <c r="J4206" s="1" t="str">
        <f ca="1">IFERROR(__xludf.DUMMYFUNCTION("GOOGLETRANSLATE(Q4206,""en"",""pt"")"),"Refrigerado")</f>
        <v>Refrigerado</v>
      </c>
      <c r="K4206" s="3">
        <v>43949</v>
      </c>
      <c r="L4206" s="3">
        <v>43965</v>
      </c>
      <c r="M4206" s="1">
        <v>229</v>
      </c>
      <c r="N4206" s="1" t="s">
        <v>18971</v>
      </c>
      <c r="O4206" s="1" t="s">
        <v>18972</v>
      </c>
      <c r="P4206" s="1">
        <v>105</v>
      </c>
      <c r="Q4206" s="1" t="s">
        <v>18973</v>
      </c>
      <c r="R4206">
        <f t="shared" ca="1" si="65"/>
        <v>0</v>
      </c>
      <c r="S4206">
        <f t="shared" ca="1" si="65"/>
        <v>1</v>
      </c>
    </row>
    <row r="4207" spans="1:19" ht="13.2">
      <c r="A4207" s="1" t="s">
        <v>18974</v>
      </c>
      <c r="B4207" s="1">
        <v>67</v>
      </c>
      <c r="C4207" s="1" t="str">
        <f ca="1">IFERROR(__xludf.DUMMYFUNCTION("GOOGLETRANSLATE(D4207,""en"",""pt"")"),"Grande")</f>
        <v>Grande</v>
      </c>
      <c r="D4207" s="3">
        <v>43516</v>
      </c>
      <c r="E4207" s="1">
        <v>10</v>
      </c>
      <c r="F4207" s="2" t="str">
        <f ca="1">IFERROR(__xludf.DUMMYFUNCTION("GOOGLETRANSLATE(I4207,""en"",""pt"")"),"ghee")</f>
        <v>ghee</v>
      </c>
      <c r="G4207" s="1" t="s">
        <v>18975</v>
      </c>
      <c r="H4207" s="1" t="s">
        <v>230</v>
      </c>
      <c r="I4207" s="1" t="str">
        <f ca="1">IFERROR(__xludf.DUMMYFUNCTION("GOOGLETRANSLATE(O4207,""en"",""pt"")"),"61")</f>
        <v>61</v>
      </c>
      <c r="J4207" s="1" t="str">
        <f ca="1">IFERROR(__xludf.DUMMYFUNCTION("GOOGLETRANSLATE(Q4207,""en"",""pt"")"),"Ambiente")</f>
        <v>Ambiente</v>
      </c>
      <c r="K4207" s="3">
        <v>43459</v>
      </c>
      <c r="L4207" s="3">
        <v>43520</v>
      </c>
      <c r="M4207" s="1">
        <v>61</v>
      </c>
      <c r="N4207" s="1" t="s">
        <v>18976</v>
      </c>
      <c r="O4207" s="1" t="s">
        <v>18977</v>
      </c>
      <c r="P4207" s="1">
        <v>574</v>
      </c>
      <c r="Q4207" s="1" t="s">
        <v>18978</v>
      </c>
      <c r="R4207">
        <f t="shared" ca="1" si="65"/>
        <v>0</v>
      </c>
      <c r="S4207">
        <f t="shared" ca="1" si="65"/>
        <v>0</v>
      </c>
    </row>
    <row r="4208" spans="1:19" ht="13.2">
      <c r="A4208" s="1" t="s">
        <v>18979</v>
      </c>
      <c r="B4208" s="1">
        <v>34</v>
      </c>
      <c r="C4208" s="1" t="str">
        <f ca="1">IFERROR(__xludf.DUMMYFUNCTION("GOOGLETRANSLATE(D4208,""en"",""pt"")"),"Médio")</f>
        <v>Médio</v>
      </c>
      <c r="D4208" s="3">
        <v>44648</v>
      </c>
      <c r="E4208" s="1">
        <v>3</v>
      </c>
      <c r="F4208" s="2" t="str">
        <f ca="1">IFERROR(__xludf.DUMMYFUNCTION("GOOGLETRANSLATE(I4208,""en"",""pt"")"),"Queijo")</f>
        <v>Queijo</v>
      </c>
      <c r="G4208" s="1" t="s">
        <v>18381</v>
      </c>
      <c r="H4208" s="1" t="s">
        <v>14928</v>
      </c>
      <c r="I4208" s="1" t="str">
        <f ca="1">IFERROR(__xludf.DUMMYFUNCTION("GOOGLETRANSLATE(O4208,""en"",""pt"")"),"52")</f>
        <v>52</v>
      </c>
      <c r="J4208" s="1" t="str">
        <f ca="1">IFERROR(__xludf.DUMMYFUNCTION("GOOGLETRANSLATE(Q4208,""en"",""pt"")"),"Refrigerado")</f>
        <v>Refrigerado</v>
      </c>
      <c r="K4208" s="3">
        <v>44620</v>
      </c>
      <c r="L4208" s="3">
        <v>44672</v>
      </c>
      <c r="M4208" s="1">
        <v>66</v>
      </c>
      <c r="N4208" s="4">
        <v>45472</v>
      </c>
      <c r="O4208" s="5">
        <v>19511</v>
      </c>
      <c r="P4208" s="1">
        <v>116</v>
      </c>
      <c r="Q4208" s="1" t="s">
        <v>18980</v>
      </c>
      <c r="R4208">
        <f t="shared" ca="1" si="65"/>
        <v>0</v>
      </c>
      <c r="S4208">
        <f t="shared" ca="1" si="65"/>
        <v>1</v>
      </c>
    </row>
    <row r="4209" spans="1:19" ht="13.2">
      <c r="A4209" s="1" t="s">
        <v>18981</v>
      </c>
      <c r="B4209" s="1">
        <v>88</v>
      </c>
      <c r="C4209" s="1" t="str">
        <f ca="1">IFERROR(__xludf.DUMMYFUNCTION("GOOGLETRANSLATE(D4209,""en"",""pt"")"),"Pequeno")</f>
        <v>Pequeno</v>
      </c>
      <c r="D4209" s="3">
        <v>43486</v>
      </c>
      <c r="E4209" s="1">
        <v>5</v>
      </c>
      <c r="F4209" s="2" t="str">
        <f ca="1">IFERROR(__xludf.DUMMYFUNCTION("GOOGLETRANSLATE(I4209,""en"",""pt"")"),"Sorvete")</f>
        <v>Sorvete</v>
      </c>
      <c r="G4209" s="1" t="s">
        <v>18982</v>
      </c>
      <c r="H4209" s="1" t="s">
        <v>18983</v>
      </c>
      <c r="I4209" s="1" t="str">
        <f ca="1">IFERROR(__xludf.DUMMYFUNCTION("GOOGLETRANSLATE(O4209,""en"",""pt"")"),"21")</f>
        <v>21</v>
      </c>
      <c r="J4209" s="1" t="str">
        <f ca="1">IFERROR(__xludf.DUMMYFUNCTION("GOOGLETRANSLATE(Q4209,""en"",""pt"")"),"Congeladas")</f>
        <v>Congeladas</v>
      </c>
      <c r="K4209" s="3">
        <v>43483</v>
      </c>
      <c r="L4209" s="3">
        <v>43504</v>
      </c>
      <c r="M4209" s="1">
        <v>64</v>
      </c>
      <c r="N4209" s="1" t="s">
        <v>11941</v>
      </c>
      <c r="O4209" s="1" t="s">
        <v>18984</v>
      </c>
      <c r="P4209" s="1">
        <v>251</v>
      </c>
      <c r="Q4209" s="1" t="s">
        <v>2521</v>
      </c>
      <c r="R4209">
        <f t="shared" ca="1" si="65"/>
        <v>1</v>
      </c>
      <c r="S4209">
        <f t="shared" ca="1" si="65"/>
        <v>0</v>
      </c>
    </row>
    <row r="4210" spans="1:19" ht="13.2">
      <c r="A4210" s="1" t="s">
        <v>14456</v>
      </c>
      <c r="B4210" s="1">
        <v>38</v>
      </c>
      <c r="C4210" s="1" t="str">
        <f ca="1">IFERROR(__xludf.DUMMYFUNCTION("GOOGLETRANSLATE(D4210,""en"",""pt"")"),"Pequeno")</f>
        <v>Pequeno</v>
      </c>
      <c r="D4210" s="3">
        <v>43711</v>
      </c>
      <c r="E4210" s="1">
        <v>6</v>
      </c>
      <c r="F4210" s="2" t="str">
        <f ca="1">IFERROR(__xludf.DUMMYFUNCTION("GOOGLETRANSLATE(I4210,""en"",""pt"")"),"Coalhada")</f>
        <v>Coalhada</v>
      </c>
      <c r="G4210" s="1" t="s">
        <v>18985</v>
      </c>
      <c r="H4210" s="1" t="s">
        <v>9897</v>
      </c>
      <c r="I4210" s="1" t="str">
        <f ca="1">IFERROR(__xludf.DUMMYFUNCTION("GOOGLETRANSLATE(O4210,""en"",""pt"")"),"5")</f>
        <v>5</v>
      </c>
      <c r="J4210" s="1" t="str">
        <f ca="1">IFERROR(__xludf.DUMMYFUNCTION("GOOGLETRANSLATE(Q4210,""en"",""pt"")"),"Refrigerado")</f>
        <v>Refrigerado</v>
      </c>
      <c r="K4210" s="3">
        <v>43657</v>
      </c>
      <c r="L4210" s="3">
        <v>43662</v>
      </c>
      <c r="M4210" s="1">
        <v>395</v>
      </c>
      <c r="N4210" s="1" t="s">
        <v>12901</v>
      </c>
      <c r="O4210" s="1" t="s">
        <v>18986</v>
      </c>
      <c r="P4210" s="1">
        <v>550</v>
      </c>
      <c r="Q4210" s="1" t="s">
        <v>18987</v>
      </c>
      <c r="R4210">
        <f t="shared" ca="1" si="65"/>
        <v>1</v>
      </c>
      <c r="S4210">
        <f t="shared" ca="1" si="65"/>
        <v>0</v>
      </c>
    </row>
    <row r="4211" spans="1:19" ht="13.2">
      <c r="A4211" s="1" t="s">
        <v>4824</v>
      </c>
      <c r="B4211" s="1">
        <v>21</v>
      </c>
      <c r="C4211" s="1" t="str">
        <f ca="1">IFERROR(__xludf.DUMMYFUNCTION("GOOGLETRANSLATE(D4211,""en"",""pt"")"),"Grande")</f>
        <v>Grande</v>
      </c>
      <c r="D4211" s="3">
        <v>44609</v>
      </c>
      <c r="E4211" s="1">
        <v>5</v>
      </c>
      <c r="F4211" s="2" t="str">
        <f ca="1">IFERROR(__xludf.DUMMYFUNCTION("GOOGLETRANSLATE(I4211,""en"",""pt"")"),"Sorvete")</f>
        <v>Sorvete</v>
      </c>
      <c r="G4211" s="1" t="s">
        <v>18988</v>
      </c>
      <c r="H4211" s="1" t="s">
        <v>3689</v>
      </c>
      <c r="I4211" s="1" t="str">
        <f ca="1">IFERROR(__xludf.DUMMYFUNCTION("GOOGLETRANSLATE(O4211,""en"",""pt"")"),"28")</f>
        <v>28</v>
      </c>
      <c r="J4211" s="1" t="str">
        <f ca="1">IFERROR(__xludf.DUMMYFUNCTION("GOOGLETRANSLATE(Q4211,""en"",""pt"")"),"Congeladas")</f>
        <v>Congeladas</v>
      </c>
      <c r="K4211" s="3">
        <v>44586</v>
      </c>
      <c r="L4211" s="3">
        <v>44614</v>
      </c>
      <c r="M4211" s="1">
        <v>102</v>
      </c>
      <c r="N4211" s="1" t="s">
        <v>18989</v>
      </c>
      <c r="O4211" s="1" t="s">
        <v>18990</v>
      </c>
      <c r="P4211" s="1">
        <v>184</v>
      </c>
      <c r="Q4211" s="1" t="s">
        <v>6917</v>
      </c>
      <c r="R4211">
        <f t="shared" ca="1" si="65"/>
        <v>1</v>
      </c>
      <c r="S4211">
        <f t="shared" ca="1" si="65"/>
        <v>0</v>
      </c>
    </row>
    <row r="4212" spans="1:19" ht="13.2">
      <c r="A4212" s="1" t="s">
        <v>18991</v>
      </c>
      <c r="B4212" s="1">
        <v>43</v>
      </c>
      <c r="C4212" s="1" t="str">
        <f ca="1">IFERROR(__xludf.DUMMYFUNCTION("GOOGLETRANSLATE(D4212,""en"",""pt"")"),"Grande")</f>
        <v>Grande</v>
      </c>
      <c r="D4212" s="3">
        <v>44787</v>
      </c>
      <c r="E4212" s="1">
        <v>4</v>
      </c>
      <c r="F4212" s="2" t="str">
        <f ca="1">IFERROR(__xludf.DUMMYFUNCTION("GOOGLETRANSLATE(I4212,""en"",""pt"")"),"Iogurte")</f>
        <v>Iogurte</v>
      </c>
      <c r="G4212" s="1" t="s">
        <v>18992</v>
      </c>
      <c r="H4212" s="1" t="s">
        <v>201</v>
      </c>
      <c r="I4212" s="1" t="str">
        <f ca="1">IFERROR(__xludf.DUMMYFUNCTION("GOOGLETRANSLATE(O4212,""en"",""pt"")"),"22")</f>
        <v>22</v>
      </c>
      <c r="J4212" s="1" t="str">
        <f ca="1">IFERROR(__xludf.DUMMYFUNCTION("GOOGLETRANSLATE(Q4212,""en"",""pt"")"),"Refrigerado")</f>
        <v>Refrigerado</v>
      </c>
      <c r="K4212" s="3">
        <v>44769</v>
      </c>
      <c r="L4212" s="3">
        <v>44791</v>
      </c>
      <c r="M4212" s="1">
        <v>519</v>
      </c>
      <c r="N4212" s="1" t="s">
        <v>11273</v>
      </c>
      <c r="O4212" s="1" t="s">
        <v>18993</v>
      </c>
      <c r="P4212" s="1">
        <v>9</v>
      </c>
      <c r="Q4212" s="1" t="s">
        <v>18994</v>
      </c>
      <c r="R4212">
        <f t="shared" ca="1" si="65"/>
        <v>1</v>
      </c>
      <c r="S4212">
        <f t="shared" ca="1" si="65"/>
        <v>1</v>
      </c>
    </row>
    <row r="4213" spans="1:19" ht="13.2">
      <c r="A4213" s="1" t="s">
        <v>11643</v>
      </c>
      <c r="B4213" s="1">
        <v>88</v>
      </c>
      <c r="C4213" s="1" t="str">
        <f ca="1">IFERROR(__xludf.DUMMYFUNCTION("GOOGLETRANSLATE(D4213,""en"",""pt"")"),"Grande")</f>
        <v>Grande</v>
      </c>
      <c r="D4213" s="3">
        <v>43826</v>
      </c>
      <c r="E4213" s="1">
        <v>2</v>
      </c>
      <c r="F4213" s="2" t="str">
        <f ca="1">IFERROR(__xludf.DUMMYFUNCTION("GOOGLETRANSLATE(I4213,""en"",""pt"")"),"Manteiga")</f>
        <v>Manteiga</v>
      </c>
      <c r="G4213" s="1" t="s">
        <v>18995</v>
      </c>
      <c r="H4213" s="1" t="s">
        <v>11768</v>
      </c>
      <c r="I4213" s="1" t="str">
        <f ca="1">IFERROR(__xludf.DUMMYFUNCTION("GOOGLETRANSLATE(O4213,""en"",""pt"")"),"34")</f>
        <v>34</v>
      </c>
      <c r="J4213" s="1" t="str">
        <f ca="1">IFERROR(__xludf.DUMMYFUNCTION("GOOGLETRANSLATE(Q4213,""en"",""pt"")"),"Congeladas")</f>
        <v>Congeladas</v>
      </c>
      <c r="K4213" s="3">
        <v>43773</v>
      </c>
      <c r="L4213" s="3">
        <v>43807</v>
      </c>
      <c r="M4213" s="1">
        <v>342</v>
      </c>
      <c r="N4213" s="4">
        <v>45516</v>
      </c>
      <c r="O4213" s="5">
        <v>904859</v>
      </c>
      <c r="P4213" s="1">
        <v>492</v>
      </c>
      <c r="Q4213" s="1" t="s">
        <v>18996</v>
      </c>
      <c r="R4213">
        <f t="shared" ca="1" si="65"/>
        <v>1</v>
      </c>
      <c r="S4213">
        <f t="shared" ca="1" si="65"/>
        <v>0</v>
      </c>
    </row>
    <row r="4214" spans="1:19" ht="13.2">
      <c r="A4214" s="1" t="s">
        <v>18997</v>
      </c>
      <c r="B4214" s="1">
        <v>67</v>
      </c>
      <c r="C4214" s="1" t="str">
        <f ca="1">IFERROR(__xludf.DUMMYFUNCTION("GOOGLETRANSLATE(D4214,""en"",""pt"")"),"Pequeno")</f>
        <v>Pequeno</v>
      </c>
      <c r="D4214" s="3">
        <v>44032</v>
      </c>
      <c r="E4214" s="1">
        <v>6</v>
      </c>
      <c r="F4214" s="2" t="str">
        <f ca="1">IFERROR(__xludf.DUMMYFUNCTION("GOOGLETRANSLATE(I4214,""en"",""pt"")"),"Coalhada")</f>
        <v>Coalhada</v>
      </c>
      <c r="G4214" s="1" t="s">
        <v>18998</v>
      </c>
      <c r="H4214" s="1" t="s">
        <v>10945</v>
      </c>
      <c r="I4214" s="1" t="str">
        <f ca="1">IFERROR(__xludf.DUMMYFUNCTION("GOOGLETRANSLATE(O4214,""en"",""pt"")"),"5")</f>
        <v>5</v>
      </c>
      <c r="J4214" s="1" t="str">
        <f ca="1">IFERROR(__xludf.DUMMYFUNCTION("GOOGLETRANSLATE(Q4214,""en"",""pt"")"),"Refrigerado")</f>
        <v>Refrigerado</v>
      </c>
      <c r="K4214" s="3">
        <v>44030</v>
      </c>
      <c r="L4214" s="3">
        <v>44035</v>
      </c>
      <c r="M4214" s="1">
        <v>292</v>
      </c>
      <c r="N4214" s="1" t="s">
        <v>7978</v>
      </c>
      <c r="O4214" s="1" t="s">
        <v>18999</v>
      </c>
      <c r="P4214" s="1">
        <v>504</v>
      </c>
      <c r="Q4214" s="1" t="s">
        <v>6618</v>
      </c>
      <c r="R4214">
        <f t="shared" ca="1" si="65"/>
        <v>0</v>
      </c>
      <c r="S4214">
        <f t="shared" ca="1" si="65"/>
        <v>1</v>
      </c>
    </row>
    <row r="4215" spans="1:19" ht="13.2">
      <c r="A4215" s="1" t="s">
        <v>19000</v>
      </c>
      <c r="B4215" s="1">
        <v>31</v>
      </c>
      <c r="C4215" s="1" t="str">
        <f ca="1">IFERROR(__xludf.DUMMYFUNCTION("GOOGLETRANSLATE(D4215,""en"",""pt"")"),"Grande")</f>
        <v>Grande</v>
      </c>
      <c r="D4215" s="3">
        <v>44845</v>
      </c>
      <c r="E4215" s="1">
        <v>7</v>
      </c>
      <c r="F4215" s="2" t="str">
        <f ca="1">IFERROR(__xludf.DUMMYFUNCTION("GOOGLETRANSLATE(I4215,""en"",""pt"")"),"Lassi")</f>
        <v>Lassi</v>
      </c>
      <c r="G4215" s="1" t="s">
        <v>19001</v>
      </c>
      <c r="H4215" s="1" t="s">
        <v>4732</v>
      </c>
      <c r="I4215" s="1" t="str">
        <f ca="1">IFERROR(__xludf.DUMMYFUNCTION("GOOGLETRANSLATE(O4215,""en"",""pt"")"),"12")</f>
        <v>12</v>
      </c>
      <c r="J4215" s="1" t="str">
        <f ca="1">IFERROR(__xludf.DUMMYFUNCTION("GOOGLETRANSLATE(Q4215,""en"",""pt"")"),"Refrigerado")</f>
        <v>Refrigerado</v>
      </c>
      <c r="K4215" s="3">
        <v>44793</v>
      </c>
      <c r="L4215" s="3">
        <v>44805</v>
      </c>
      <c r="M4215" s="1">
        <v>163</v>
      </c>
      <c r="N4215" s="1" t="s">
        <v>11170</v>
      </c>
      <c r="O4215" s="1" t="s">
        <v>19002</v>
      </c>
      <c r="P4215" s="1">
        <v>106</v>
      </c>
      <c r="Q4215" s="1" t="s">
        <v>7957</v>
      </c>
      <c r="R4215">
        <f t="shared" ca="1" si="65"/>
        <v>1</v>
      </c>
      <c r="S4215">
        <f t="shared" ca="1" si="65"/>
        <v>0</v>
      </c>
    </row>
    <row r="4216" spans="1:19" ht="13.2">
      <c r="A4216" s="1" t="s">
        <v>19003</v>
      </c>
      <c r="B4216" s="1">
        <v>95</v>
      </c>
      <c r="C4216" s="1" t="str">
        <f ca="1">IFERROR(__xludf.DUMMYFUNCTION("GOOGLETRANSLATE(D4216,""en"",""pt"")"),"Grande")</f>
        <v>Grande</v>
      </c>
      <c r="D4216" s="3">
        <v>44004</v>
      </c>
      <c r="E4216" s="1">
        <v>5</v>
      </c>
      <c r="F4216" s="2" t="str">
        <f ca="1">IFERROR(__xludf.DUMMYFUNCTION("GOOGLETRANSLATE(I4216,""en"",""pt"")"),"Sorvete")</f>
        <v>Sorvete</v>
      </c>
      <c r="G4216" s="1" t="s">
        <v>1456</v>
      </c>
      <c r="H4216" s="1" t="s">
        <v>8718</v>
      </c>
      <c r="I4216" s="1" t="str">
        <f ca="1">IFERROR(__xludf.DUMMYFUNCTION("GOOGLETRANSLATE(O4216,""en"",""pt"")"),"26")</f>
        <v>26</v>
      </c>
      <c r="J4216" s="1" t="str">
        <f ca="1">IFERROR(__xludf.DUMMYFUNCTION("GOOGLETRANSLATE(Q4216,""en"",""pt"")"),"Congeladas")</f>
        <v>Congeladas</v>
      </c>
      <c r="K4216" s="3">
        <v>44000</v>
      </c>
      <c r="L4216" s="3">
        <v>44026</v>
      </c>
      <c r="M4216" s="1">
        <v>29</v>
      </c>
      <c r="N4216" s="1" t="s">
        <v>19004</v>
      </c>
      <c r="O4216" s="1" t="s">
        <v>19005</v>
      </c>
      <c r="P4216" s="1">
        <v>21</v>
      </c>
      <c r="Q4216" s="1" t="s">
        <v>3250</v>
      </c>
      <c r="R4216">
        <f t="shared" ca="1" si="65"/>
        <v>1</v>
      </c>
      <c r="S4216">
        <f t="shared" ca="1" si="65"/>
        <v>1</v>
      </c>
    </row>
    <row r="4217" spans="1:19" ht="13.2">
      <c r="A4217" s="1" t="s">
        <v>18177</v>
      </c>
      <c r="B4217" s="1">
        <v>45</v>
      </c>
      <c r="C4217" s="1" t="str">
        <f ca="1">IFERROR(__xludf.DUMMYFUNCTION("GOOGLETRANSLATE(D4217,""en"",""pt"")"),"Médio")</f>
        <v>Médio</v>
      </c>
      <c r="D4217" s="3">
        <v>44157</v>
      </c>
      <c r="E4217" s="1">
        <v>2</v>
      </c>
      <c r="F4217" s="2" t="str">
        <f ca="1">IFERROR(__xludf.DUMMYFUNCTION("GOOGLETRANSLATE(I4217,""en"",""pt"")"),"Manteiga")</f>
        <v>Manteiga</v>
      </c>
      <c r="G4217" s="1" t="s">
        <v>19006</v>
      </c>
      <c r="H4217" s="1" t="s">
        <v>1607</v>
      </c>
      <c r="I4217" s="1" t="str">
        <f ca="1">IFERROR(__xludf.DUMMYFUNCTION("GOOGLETRANSLATE(O4217,""en"",""pt"")"),"31")</f>
        <v>31</v>
      </c>
      <c r="J4217" s="1" t="str">
        <f ca="1">IFERROR(__xludf.DUMMYFUNCTION("GOOGLETRANSLATE(Q4217,""en"",""pt"")"),"Refrigerado")</f>
        <v>Refrigerado</v>
      </c>
      <c r="K4217" s="3">
        <v>44115</v>
      </c>
      <c r="L4217" s="3">
        <v>44146</v>
      </c>
      <c r="M4217" s="1">
        <v>141</v>
      </c>
      <c r="N4217" s="1" t="s">
        <v>19007</v>
      </c>
      <c r="O4217" s="1" t="s">
        <v>19008</v>
      </c>
      <c r="P4217" s="1">
        <v>106</v>
      </c>
      <c r="Q4217" s="1" t="s">
        <v>19009</v>
      </c>
      <c r="R4217">
        <f t="shared" ca="1" si="65"/>
        <v>0</v>
      </c>
      <c r="S4217">
        <f t="shared" ca="1" si="65"/>
        <v>1</v>
      </c>
    </row>
    <row r="4218" spans="1:19" ht="13.2">
      <c r="A4218" s="1" t="s">
        <v>19010</v>
      </c>
      <c r="B4218" s="1">
        <v>71</v>
      </c>
      <c r="C4218" s="1" t="str">
        <f ca="1">IFERROR(__xludf.DUMMYFUNCTION("GOOGLETRANSLATE(D4218,""en"",""pt"")"),"Pequeno")</f>
        <v>Pequeno</v>
      </c>
      <c r="D4218" s="3">
        <v>44136</v>
      </c>
      <c r="E4218" s="1">
        <v>1</v>
      </c>
      <c r="F4218" s="2" t="str">
        <f ca="1">IFERROR(__xludf.DUMMYFUNCTION("GOOGLETRANSLATE(I4218,""en"",""pt"")"),"Leite")</f>
        <v>Leite</v>
      </c>
      <c r="G4218" s="1" t="s">
        <v>19011</v>
      </c>
      <c r="H4218" s="1" t="s">
        <v>17299</v>
      </c>
      <c r="I4218" s="1" t="str">
        <f ca="1">IFERROR(__xludf.DUMMYFUNCTION("GOOGLETRANSLATE(O4218,""en"",""pt"")"),"1")</f>
        <v>1</v>
      </c>
      <c r="J4218" s="1" t="str">
        <f ca="1">IFERROR(__xludf.DUMMYFUNCTION("GOOGLETRANSLATE(Q4218,""en"",""pt"")"),"Pacote de polietileno")</f>
        <v>Pacote de polietileno</v>
      </c>
      <c r="K4218" s="3">
        <v>44081</v>
      </c>
      <c r="L4218" s="3">
        <v>44082</v>
      </c>
      <c r="M4218" s="1">
        <v>372</v>
      </c>
      <c r="N4218" s="1" t="s">
        <v>19012</v>
      </c>
      <c r="O4218" s="1" t="s">
        <v>19013</v>
      </c>
      <c r="P4218" s="1">
        <v>349</v>
      </c>
      <c r="Q4218" s="1" t="s">
        <v>12127</v>
      </c>
      <c r="R4218">
        <f t="shared" ca="1" si="65"/>
        <v>0</v>
      </c>
      <c r="S4218">
        <f t="shared" ca="1" si="65"/>
        <v>0</v>
      </c>
    </row>
    <row r="4219" spans="1:19" ht="13.2">
      <c r="A4219" s="1" t="s">
        <v>8154</v>
      </c>
      <c r="B4219" s="1">
        <v>97</v>
      </c>
      <c r="C4219" s="1" t="str">
        <f ca="1">IFERROR(__xludf.DUMMYFUNCTION("GOOGLETRANSLATE(D4219,""en"",""pt"")"),"Médio")</f>
        <v>Médio</v>
      </c>
      <c r="D4219" s="3">
        <v>44503</v>
      </c>
      <c r="E4219" s="1">
        <v>1</v>
      </c>
      <c r="F4219" s="2" t="str">
        <f ca="1">IFERROR(__xludf.DUMMYFUNCTION("GOOGLETRANSLATE(I4219,""en"",""pt"")"),"Leite")</f>
        <v>Leite</v>
      </c>
      <c r="G4219" s="1" t="s">
        <v>12938</v>
      </c>
      <c r="H4219" s="1" t="s">
        <v>3809</v>
      </c>
      <c r="I4219" s="1" t="str">
        <f ca="1">IFERROR(__xludf.DUMMYFUNCTION("GOOGLETRANSLATE(O4219,""en"",""pt"")"),"26")</f>
        <v>26</v>
      </c>
      <c r="J4219" s="1" t="str">
        <f ca="1">IFERROR(__xludf.DUMMYFUNCTION("GOOGLETRANSLATE(Q4219,""en"",""pt"")"),"Pacote Tetra")</f>
        <v>Pacote Tetra</v>
      </c>
      <c r="K4219" s="3">
        <v>44477</v>
      </c>
      <c r="L4219" s="3">
        <v>44503</v>
      </c>
      <c r="M4219" s="1">
        <v>5</v>
      </c>
      <c r="N4219" s="1" t="s">
        <v>4364</v>
      </c>
      <c r="O4219" s="1" t="s">
        <v>19014</v>
      </c>
      <c r="P4219" s="1">
        <v>92</v>
      </c>
      <c r="Q4219" s="1" t="s">
        <v>19015</v>
      </c>
      <c r="R4219">
        <f t="shared" ca="1" si="65"/>
        <v>1</v>
      </c>
      <c r="S4219">
        <f t="shared" ca="1" si="65"/>
        <v>0</v>
      </c>
    </row>
    <row r="4220" spans="1:19" ht="13.2">
      <c r="A4220" s="1" t="s">
        <v>19016</v>
      </c>
      <c r="B4220" s="1">
        <v>73</v>
      </c>
      <c r="C4220" s="1" t="str">
        <f ca="1">IFERROR(__xludf.DUMMYFUNCTION("GOOGLETRANSLATE(D4220,""en"",""pt"")"),"Pequeno")</f>
        <v>Pequeno</v>
      </c>
      <c r="D4220" s="3">
        <v>44843</v>
      </c>
      <c r="E4220" s="1">
        <v>5</v>
      </c>
      <c r="F4220" s="2" t="str">
        <f ca="1">IFERROR(__xludf.DUMMYFUNCTION("GOOGLETRANSLATE(I4220,""en"",""pt"")"),"Sorvete")</f>
        <v>Sorvete</v>
      </c>
      <c r="G4220" s="1" t="s">
        <v>19017</v>
      </c>
      <c r="H4220" s="1" t="s">
        <v>7543</v>
      </c>
      <c r="I4220" s="1" t="str">
        <f ca="1">IFERROR(__xludf.DUMMYFUNCTION("GOOGLETRANSLATE(O4220,""en"",""pt"")"),"30")</f>
        <v>30</v>
      </c>
      <c r="J4220" s="1" t="str">
        <f ca="1">IFERROR(__xludf.DUMMYFUNCTION("GOOGLETRANSLATE(Q4220,""en"",""pt"")"),"Congeladas")</f>
        <v>Congeladas</v>
      </c>
      <c r="K4220" s="3">
        <v>44833</v>
      </c>
      <c r="L4220" s="3">
        <v>44863</v>
      </c>
      <c r="M4220" s="1">
        <v>8</v>
      </c>
      <c r="N4220" s="1" t="s">
        <v>894</v>
      </c>
      <c r="O4220" s="1" t="s">
        <v>19018</v>
      </c>
      <c r="P4220" s="1">
        <v>330</v>
      </c>
      <c r="Q4220" s="1" t="s">
        <v>19019</v>
      </c>
      <c r="R4220">
        <f t="shared" ca="1" si="65"/>
        <v>0</v>
      </c>
      <c r="S4220">
        <f t="shared" ca="1" si="65"/>
        <v>1</v>
      </c>
    </row>
    <row r="4221" spans="1:19" ht="13.2">
      <c r="A4221" s="1" t="s">
        <v>19020</v>
      </c>
      <c r="B4221" s="1">
        <v>65</v>
      </c>
      <c r="C4221" s="1" t="str">
        <f ca="1">IFERROR(__xludf.DUMMYFUNCTION("GOOGLETRANSLATE(D4221,""en"",""pt"")"),"Grande")</f>
        <v>Grande</v>
      </c>
      <c r="D4221" s="3">
        <v>43639</v>
      </c>
      <c r="E4221" s="1">
        <v>8</v>
      </c>
      <c r="F4221" s="2" t="str">
        <f ca="1">IFERROR(__xludf.DUMMYFUNCTION("GOOGLETRANSLATE(I4221,""en"",""pt"")"),"Soro de leite coalhado")</f>
        <v>Soro de leite coalhado</v>
      </c>
      <c r="G4221" s="1" t="s">
        <v>19021</v>
      </c>
      <c r="H4221" s="1" t="s">
        <v>19022</v>
      </c>
      <c r="I4221" s="1" t="str">
        <f ca="1">IFERROR(__xludf.DUMMYFUNCTION("GOOGLETRANSLATE(O4221,""en"",""pt"")"),"9")</f>
        <v>9</v>
      </c>
      <c r="J4221" s="1" t="str">
        <f ca="1">IFERROR(__xludf.DUMMYFUNCTION("GOOGLETRANSLATE(Q4221,""en"",""pt"")"),"Refrigerado")</f>
        <v>Refrigerado</v>
      </c>
      <c r="K4221" s="3">
        <v>43602</v>
      </c>
      <c r="L4221" s="3">
        <v>43611</v>
      </c>
      <c r="M4221" s="1">
        <v>179</v>
      </c>
      <c r="N4221" s="1" t="s">
        <v>13310</v>
      </c>
      <c r="O4221" s="1" t="s">
        <v>19023</v>
      </c>
      <c r="P4221" s="1">
        <v>256</v>
      </c>
      <c r="Q4221" s="1" t="s">
        <v>14529</v>
      </c>
      <c r="R4221">
        <f t="shared" ca="1" si="65"/>
        <v>0</v>
      </c>
      <c r="S4221">
        <f t="shared" ca="1" si="65"/>
        <v>0</v>
      </c>
    </row>
    <row r="4222" spans="1:19" ht="13.2">
      <c r="A4222" s="1" t="s">
        <v>19024</v>
      </c>
      <c r="B4222" s="1">
        <v>77</v>
      </c>
      <c r="C4222" s="1" t="str">
        <f ca="1">IFERROR(__xludf.DUMMYFUNCTION("GOOGLETRANSLATE(D4222,""en"",""pt"")"),"Grande")</f>
        <v>Grande</v>
      </c>
      <c r="D4222" s="3">
        <v>43902</v>
      </c>
      <c r="E4222" s="1">
        <v>3</v>
      </c>
      <c r="F4222" s="2" t="str">
        <f ca="1">IFERROR(__xludf.DUMMYFUNCTION("GOOGLETRANSLATE(I4222,""en"",""pt"")"),"Queijo")</f>
        <v>Queijo</v>
      </c>
      <c r="G4222" s="1" t="s">
        <v>19025</v>
      </c>
      <c r="H4222" s="1" t="s">
        <v>3204</v>
      </c>
      <c r="I4222" s="1" t="str">
        <f ca="1">IFERROR(__xludf.DUMMYFUNCTION("GOOGLETRANSLATE(O4222,""en"",""pt"")"),"32")</f>
        <v>32</v>
      </c>
      <c r="J4222" s="1" t="str">
        <f ca="1">IFERROR(__xludf.DUMMYFUNCTION("GOOGLETRANSLATE(Q4222,""en"",""pt"")"),"Refrigerado")</f>
        <v>Refrigerado</v>
      </c>
      <c r="K4222" s="3">
        <v>43870</v>
      </c>
      <c r="L4222" s="3">
        <v>43902</v>
      </c>
      <c r="M4222" s="1">
        <v>117</v>
      </c>
      <c r="N4222" s="4">
        <v>45468</v>
      </c>
      <c r="O4222" s="5">
        <v>399974</v>
      </c>
      <c r="P4222" s="1">
        <v>764</v>
      </c>
      <c r="Q4222" s="1" t="s">
        <v>19026</v>
      </c>
      <c r="R4222">
        <f t="shared" ca="1" si="65"/>
        <v>1</v>
      </c>
      <c r="S4222">
        <f t="shared" ca="1" si="65"/>
        <v>1</v>
      </c>
    </row>
    <row r="4223" spans="1:19" ht="13.2">
      <c r="A4223" s="1" t="s">
        <v>15118</v>
      </c>
      <c r="B4223" s="1">
        <v>29</v>
      </c>
      <c r="C4223" s="1" t="str">
        <f ca="1">IFERROR(__xludf.DUMMYFUNCTION("GOOGLETRANSLATE(D4223,""en"",""pt"")"),"Pequeno")</f>
        <v>Pequeno</v>
      </c>
      <c r="D4223" s="3">
        <v>44052</v>
      </c>
      <c r="E4223" s="1">
        <v>9</v>
      </c>
      <c r="F4223" s="2" t="str">
        <f ca="1">IFERROR(__xludf.DUMMYFUNCTION("GOOGLETRANSLATE(I4223,""en"",""pt"")"),"Painel")</f>
        <v>Painel</v>
      </c>
      <c r="G4223" s="1" t="s">
        <v>19027</v>
      </c>
      <c r="H4223" s="1" t="s">
        <v>13504</v>
      </c>
      <c r="I4223" s="1" t="str">
        <f ca="1">IFERROR(__xludf.DUMMYFUNCTION("GOOGLETRANSLATE(O4223,""en"",""pt"")"),"11")</f>
        <v>11</v>
      </c>
      <c r="J4223" s="1" t="str">
        <f ca="1">IFERROR(__xludf.DUMMYFUNCTION("GOOGLETRANSLATE(Q4223,""en"",""pt"")"),"Refrigerado")</f>
        <v>Refrigerado</v>
      </c>
      <c r="K4223" s="3">
        <v>43998</v>
      </c>
      <c r="L4223" s="3">
        <v>44009</v>
      </c>
      <c r="M4223" s="1">
        <v>64</v>
      </c>
      <c r="N4223" s="1" t="s">
        <v>19028</v>
      </c>
      <c r="O4223" s="1" t="s">
        <v>19029</v>
      </c>
      <c r="P4223" s="1">
        <v>69</v>
      </c>
      <c r="Q4223" s="1" t="s">
        <v>19030</v>
      </c>
      <c r="R4223">
        <f t="shared" ca="1" si="65"/>
        <v>0</v>
      </c>
      <c r="S4223">
        <f t="shared" ca="1" si="65"/>
        <v>0</v>
      </c>
    </row>
    <row r="4224" spans="1:19" ht="13.2">
      <c r="A4224" s="1" t="s">
        <v>19031</v>
      </c>
      <c r="B4224" s="1">
        <v>86</v>
      </c>
      <c r="C4224" s="1" t="str">
        <f ca="1">IFERROR(__xludf.DUMMYFUNCTION("GOOGLETRANSLATE(D4224,""en"",""pt"")"),"Grande")</f>
        <v>Grande</v>
      </c>
      <c r="D4224" s="3">
        <v>44326</v>
      </c>
      <c r="E4224" s="1">
        <v>9</v>
      </c>
      <c r="F4224" s="2" t="str">
        <f ca="1">IFERROR(__xludf.DUMMYFUNCTION("GOOGLETRANSLATE(I4224,""en"",""pt"")"),"Painel")</f>
        <v>Painel</v>
      </c>
      <c r="G4224" s="1" t="s">
        <v>19032</v>
      </c>
      <c r="H4224" s="1" t="s">
        <v>19033</v>
      </c>
      <c r="I4224" s="1" t="str">
        <f ca="1">IFERROR(__xludf.DUMMYFUNCTION("GOOGLETRANSLATE(O4224,""en"",""pt"")"),"11")</f>
        <v>11</v>
      </c>
      <c r="J4224" s="1" t="str">
        <f ca="1">IFERROR(__xludf.DUMMYFUNCTION("GOOGLETRANSLATE(Q4224,""en"",""pt"")"),"Refrigerado")</f>
        <v>Refrigerado</v>
      </c>
      <c r="K4224" s="3">
        <v>44287</v>
      </c>
      <c r="L4224" s="3">
        <v>44298</v>
      </c>
      <c r="M4224" s="1">
        <v>591</v>
      </c>
      <c r="N4224" s="1" t="s">
        <v>10922</v>
      </c>
      <c r="O4224" s="1" t="s">
        <v>19034</v>
      </c>
      <c r="P4224" s="1">
        <v>312</v>
      </c>
      <c r="Q4224" s="1" t="s">
        <v>5972</v>
      </c>
      <c r="R4224">
        <f t="shared" ca="1" si="65"/>
        <v>1</v>
      </c>
      <c r="S4224">
        <f t="shared" ca="1" si="65"/>
        <v>1</v>
      </c>
    </row>
    <row r="4225" spans="1:19" ht="13.2">
      <c r="A4225" s="1" t="s">
        <v>19035</v>
      </c>
      <c r="B4225" s="1">
        <v>23</v>
      </c>
      <c r="C4225" s="1" t="str">
        <f ca="1">IFERROR(__xludf.DUMMYFUNCTION("GOOGLETRANSLATE(D4225,""en"",""pt"")"),"Médio")</f>
        <v>Médio</v>
      </c>
      <c r="D4225" s="3">
        <v>44159</v>
      </c>
      <c r="E4225" s="1">
        <v>2</v>
      </c>
      <c r="F4225" s="2" t="str">
        <f ca="1">IFERROR(__xludf.DUMMYFUNCTION("GOOGLETRANSLATE(I4225,""en"",""pt"")"),"Manteiga")</f>
        <v>Manteiga</v>
      </c>
      <c r="G4225" s="1" t="s">
        <v>16921</v>
      </c>
      <c r="H4225" s="1" t="s">
        <v>7671</v>
      </c>
      <c r="I4225" s="1" t="str">
        <f ca="1">IFERROR(__xludf.DUMMYFUNCTION("GOOGLETRANSLATE(O4225,""en"",""pt"")"),"34")</f>
        <v>34</v>
      </c>
      <c r="J4225" s="1" t="str">
        <f ca="1">IFERROR(__xludf.DUMMYFUNCTION("GOOGLETRANSLATE(Q4225,""en"",""pt"")"),"Congeladas")</f>
        <v>Congeladas</v>
      </c>
      <c r="K4225" s="3">
        <v>44152</v>
      </c>
      <c r="L4225" s="3">
        <v>44186</v>
      </c>
      <c r="M4225" s="1">
        <v>9</v>
      </c>
      <c r="N4225" s="1" t="s">
        <v>924</v>
      </c>
      <c r="O4225" s="1" t="s">
        <v>19036</v>
      </c>
      <c r="P4225" s="1">
        <v>477</v>
      </c>
      <c r="Q4225" s="1" t="s">
        <v>19037</v>
      </c>
      <c r="R4225">
        <f t="shared" ca="1" si="65"/>
        <v>0</v>
      </c>
      <c r="S4225">
        <f t="shared" ca="1" si="65"/>
        <v>1</v>
      </c>
    </row>
    <row r="4226" spans="1:19" ht="13.2">
      <c r="A4226" s="1" t="s">
        <v>19038</v>
      </c>
      <c r="B4226" s="1">
        <v>60</v>
      </c>
      <c r="C4226" s="1" t="str">
        <f ca="1">IFERROR(__xludf.DUMMYFUNCTION("GOOGLETRANSLATE(D4226,""en"",""pt"")"),"Pequeno")</f>
        <v>Pequeno</v>
      </c>
      <c r="D4226" s="3">
        <v>43990</v>
      </c>
      <c r="E4226" s="1">
        <v>8</v>
      </c>
      <c r="F4226" s="2" t="str">
        <f ca="1">IFERROR(__xludf.DUMMYFUNCTION("GOOGLETRANSLATE(I4226,""en"",""pt"")"),"Soro de leite coalhado")</f>
        <v>Soro de leite coalhado</v>
      </c>
      <c r="G4226" s="1" t="s">
        <v>19039</v>
      </c>
      <c r="H4226" s="1" t="s">
        <v>4563</v>
      </c>
      <c r="I4226" s="1" t="str">
        <f ca="1">IFERROR(__xludf.DUMMYFUNCTION("GOOGLETRANSLATE(O4226,""en"",""pt"")"),"12")</f>
        <v>12</v>
      </c>
      <c r="J4226" s="1" t="str">
        <f ca="1">IFERROR(__xludf.DUMMYFUNCTION("GOOGLETRANSLATE(Q4226,""en"",""pt"")"),"Refrigerado")</f>
        <v>Refrigerado</v>
      </c>
      <c r="K4226" s="3">
        <v>43961</v>
      </c>
      <c r="L4226" s="3">
        <v>43973</v>
      </c>
      <c r="M4226" s="1">
        <v>163</v>
      </c>
      <c r="N4226" s="1" t="s">
        <v>12031</v>
      </c>
      <c r="O4226" s="1" t="s">
        <v>19040</v>
      </c>
      <c r="P4226" s="1">
        <v>784</v>
      </c>
      <c r="Q4226" s="1" t="s">
        <v>6795</v>
      </c>
      <c r="R4226">
        <f t="shared" ca="1" si="65"/>
        <v>1</v>
      </c>
      <c r="S4226">
        <f t="shared" ca="1" si="65"/>
        <v>0</v>
      </c>
    </row>
    <row r="4227" spans="1:19" ht="13.2">
      <c r="A4227" s="1" t="s">
        <v>19041</v>
      </c>
      <c r="B4227" s="1">
        <v>43</v>
      </c>
      <c r="C4227" s="1" t="str">
        <f ca="1">IFERROR(__xludf.DUMMYFUNCTION("GOOGLETRANSLATE(D4227,""en"",""pt"")"),"Médio")</f>
        <v>Médio</v>
      </c>
      <c r="D4227" s="3">
        <v>43667</v>
      </c>
      <c r="E4227" s="1">
        <v>8</v>
      </c>
      <c r="F4227" s="2" t="str">
        <f ca="1">IFERROR(__xludf.DUMMYFUNCTION("GOOGLETRANSLATE(I4227,""en"",""pt"")"),"Soro de leite coalhado")</f>
        <v>Soro de leite coalhado</v>
      </c>
      <c r="G4227" s="1" t="s">
        <v>19042</v>
      </c>
      <c r="H4227" s="1" t="s">
        <v>19043</v>
      </c>
      <c r="I4227" s="1" t="str">
        <f ca="1">IFERROR(__xludf.DUMMYFUNCTION("GOOGLETRANSLATE(O4227,""en"",""pt"")"),"13")</f>
        <v>13</v>
      </c>
      <c r="J4227" s="1" t="str">
        <f ca="1">IFERROR(__xludf.DUMMYFUNCTION("GOOGLETRANSLATE(Q4227,""en"",""pt"")"),"Refrigerado")</f>
        <v>Refrigerado</v>
      </c>
      <c r="K4227" s="3">
        <v>43620</v>
      </c>
      <c r="L4227" s="3">
        <v>43633</v>
      </c>
      <c r="M4227" s="1">
        <v>183</v>
      </c>
      <c r="N4227" s="1" t="s">
        <v>10429</v>
      </c>
      <c r="O4227" s="1" t="s">
        <v>19044</v>
      </c>
      <c r="P4227" s="1">
        <v>782</v>
      </c>
      <c r="Q4227" s="1" t="s">
        <v>19045</v>
      </c>
      <c r="R4227">
        <f t="shared" ref="R4227:S4290" ca="1" si="66">RANDBETWEEN(0,1)</f>
        <v>1</v>
      </c>
      <c r="S4227">
        <f t="shared" ca="1" si="66"/>
        <v>1</v>
      </c>
    </row>
    <row r="4228" spans="1:19" ht="13.2">
      <c r="A4228" s="1" t="s">
        <v>19046</v>
      </c>
      <c r="B4228" s="1">
        <v>41</v>
      </c>
      <c r="C4228" s="1" t="str">
        <f ca="1">IFERROR(__xludf.DUMMYFUNCTION("GOOGLETRANSLATE(D4228,""en"",""pt"")"),"Pequeno")</f>
        <v>Pequeno</v>
      </c>
      <c r="D4228" s="3">
        <v>44778</v>
      </c>
      <c r="E4228" s="1">
        <v>3</v>
      </c>
      <c r="F4228" s="2" t="str">
        <f ca="1">IFERROR(__xludf.DUMMYFUNCTION("GOOGLETRANSLATE(I4228,""en"",""pt"")"),"Queijo")</f>
        <v>Queijo</v>
      </c>
      <c r="G4228" s="1" t="s">
        <v>19047</v>
      </c>
      <c r="H4228" s="1" t="s">
        <v>5060</v>
      </c>
      <c r="I4228" s="1" t="str">
        <f ca="1">IFERROR(__xludf.DUMMYFUNCTION("GOOGLETRANSLATE(O4228,""en"",""pt"")"),"62")</f>
        <v>62</v>
      </c>
      <c r="J4228" s="1" t="str">
        <f ca="1">IFERROR(__xludf.DUMMYFUNCTION("GOOGLETRANSLATE(Q4228,""en"",""pt"")"),"Congeladas")</f>
        <v>Congeladas</v>
      </c>
      <c r="K4228" s="3">
        <v>44740</v>
      </c>
      <c r="L4228" s="3">
        <v>44802</v>
      </c>
      <c r="M4228" s="1">
        <v>614</v>
      </c>
      <c r="N4228" s="4">
        <v>45623</v>
      </c>
      <c r="O4228" s="1" t="s">
        <v>19048</v>
      </c>
      <c r="P4228" s="1">
        <v>161</v>
      </c>
      <c r="Q4228" s="1" t="s">
        <v>19049</v>
      </c>
      <c r="R4228">
        <f t="shared" ca="1" si="66"/>
        <v>0</v>
      </c>
      <c r="S4228">
        <f t="shared" ca="1" si="66"/>
        <v>1</v>
      </c>
    </row>
    <row r="4229" spans="1:19" ht="13.2">
      <c r="A4229" s="1" t="s">
        <v>19050</v>
      </c>
      <c r="B4229" s="1">
        <v>55</v>
      </c>
      <c r="C4229" s="1" t="str">
        <f ca="1">IFERROR(__xludf.DUMMYFUNCTION("GOOGLETRANSLATE(D4229,""en"",""pt"")"),"Pequeno")</f>
        <v>Pequeno</v>
      </c>
      <c r="D4229" s="3">
        <v>44091</v>
      </c>
      <c r="E4229" s="1">
        <v>6</v>
      </c>
      <c r="F4229" s="2" t="str">
        <f ca="1">IFERROR(__xludf.DUMMYFUNCTION("GOOGLETRANSLATE(I4229,""en"",""pt"")"),"Coalhada")</f>
        <v>Coalhada</v>
      </c>
      <c r="G4229" s="1" t="s">
        <v>19051</v>
      </c>
      <c r="H4229" s="4">
        <v>45302</v>
      </c>
      <c r="I4229" s="1" t="str">
        <f ca="1">IFERROR(__xludf.DUMMYFUNCTION("GOOGLETRANSLATE(O4229,""en"",""pt"")"),"7")</f>
        <v>7</v>
      </c>
      <c r="J4229" s="1" t="str">
        <f ca="1">IFERROR(__xludf.DUMMYFUNCTION("GOOGLETRANSLATE(Q4229,""en"",""pt"")"),"Refrigerado")</f>
        <v>Refrigerado</v>
      </c>
      <c r="K4229" s="3">
        <v>44084</v>
      </c>
      <c r="L4229" s="3">
        <v>44091</v>
      </c>
      <c r="M4229" s="1">
        <v>60</v>
      </c>
      <c r="N4229" s="1" t="s">
        <v>138</v>
      </c>
      <c r="O4229" s="1" t="s">
        <v>19052</v>
      </c>
      <c r="P4229" s="1">
        <v>488</v>
      </c>
      <c r="Q4229" s="1" t="s">
        <v>19053</v>
      </c>
      <c r="R4229">
        <f t="shared" ca="1" si="66"/>
        <v>1</v>
      </c>
      <c r="S4229">
        <f t="shared" ca="1" si="66"/>
        <v>1</v>
      </c>
    </row>
    <row r="4230" spans="1:19" ht="13.2">
      <c r="A4230" s="1" t="s">
        <v>19054</v>
      </c>
      <c r="B4230" s="1">
        <v>68</v>
      </c>
      <c r="C4230" s="1" t="str">
        <f ca="1">IFERROR(__xludf.DUMMYFUNCTION("GOOGLETRANSLATE(D4230,""en"",""pt"")"),"Médio")</f>
        <v>Médio</v>
      </c>
      <c r="D4230" s="3">
        <v>44029</v>
      </c>
      <c r="E4230" s="1">
        <v>5</v>
      </c>
      <c r="F4230" s="2" t="str">
        <f ca="1">IFERROR(__xludf.DUMMYFUNCTION("GOOGLETRANSLATE(I4230,""en"",""pt"")"),"Sorvete")</f>
        <v>Sorvete</v>
      </c>
      <c r="G4230" s="1" t="s">
        <v>2844</v>
      </c>
      <c r="H4230" s="1" t="s">
        <v>11384</v>
      </c>
      <c r="I4230" s="1" t="str">
        <f ca="1">IFERROR(__xludf.DUMMYFUNCTION("GOOGLETRANSLATE(O4230,""en"",""pt"")"),"21")</f>
        <v>21</v>
      </c>
      <c r="J4230" s="1" t="str">
        <f ca="1">IFERROR(__xludf.DUMMYFUNCTION("GOOGLETRANSLATE(Q4230,""en"",""pt"")"),"Congeladas")</f>
        <v>Congeladas</v>
      </c>
      <c r="K4230" s="3">
        <v>43971</v>
      </c>
      <c r="L4230" s="3">
        <v>43992</v>
      </c>
      <c r="M4230" s="1">
        <v>84</v>
      </c>
      <c r="N4230" s="1" t="s">
        <v>3969</v>
      </c>
      <c r="O4230" s="1" t="s">
        <v>19055</v>
      </c>
      <c r="P4230" s="1">
        <v>255</v>
      </c>
      <c r="Q4230" s="1" t="s">
        <v>19056</v>
      </c>
      <c r="R4230">
        <f t="shared" ca="1" si="66"/>
        <v>0</v>
      </c>
      <c r="S4230">
        <f t="shared" ca="1" si="66"/>
        <v>1</v>
      </c>
    </row>
    <row r="4231" spans="1:19" ht="13.2">
      <c r="A4231" s="1" t="s">
        <v>19057</v>
      </c>
      <c r="B4231" s="1">
        <v>78</v>
      </c>
      <c r="C4231" s="1" t="str">
        <f ca="1">IFERROR(__xludf.DUMMYFUNCTION("GOOGLETRANSLATE(D4231,""en"",""pt"")"),"Grande")</f>
        <v>Grande</v>
      </c>
      <c r="D4231" s="3">
        <v>43979</v>
      </c>
      <c r="E4231" s="1">
        <v>5</v>
      </c>
      <c r="F4231" s="2" t="str">
        <f ca="1">IFERROR(__xludf.DUMMYFUNCTION("GOOGLETRANSLATE(I4231,""en"",""pt"")"),"Sorvete")</f>
        <v>Sorvete</v>
      </c>
      <c r="G4231" s="1" t="s">
        <v>4953</v>
      </c>
      <c r="H4231" s="1" t="s">
        <v>17993</v>
      </c>
      <c r="I4231" s="1" t="str">
        <f ca="1">IFERROR(__xludf.DUMMYFUNCTION("GOOGLETRANSLATE(O4231,""en"",""pt"")"),"30")</f>
        <v>30</v>
      </c>
      <c r="J4231" s="1" t="str">
        <f ca="1">IFERROR(__xludf.DUMMYFUNCTION("GOOGLETRANSLATE(Q4231,""en"",""pt"")"),"Congeladas")</f>
        <v>Congeladas</v>
      </c>
      <c r="K4231" s="3">
        <v>43955</v>
      </c>
      <c r="L4231" s="3">
        <v>43985</v>
      </c>
      <c r="M4231" s="1">
        <v>77</v>
      </c>
      <c r="N4231" s="1" t="s">
        <v>10839</v>
      </c>
      <c r="O4231" s="1" t="s">
        <v>19058</v>
      </c>
      <c r="P4231" s="1">
        <v>23</v>
      </c>
      <c r="Q4231" s="1" t="s">
        <v>19059</v>
      </c>
      <c r="R4231">
        <f t="shared" ca="1" si="66"/>
        <v>0</v>
      </c>
      <c r="S4231">
        <f t="shared" ca="1" si="66"/>
        <v>0</v>
      </c>
    </row>
    <row r="4232" spans="1:19" ht="13.2">
      <c r="A4232" s="1" t="s">
        <v>19060</v>
      </c>
      <c r="B4232" s="1">
        <v>45</v>
      </c>
      <c r="C4232" s="1" t="str">
        <f ca="1">IFERROR(__xludf.DUMMYFUNCTION("GOOGLETRANSLATE(D4232,""en"",""pt"")"),"Grande")</f>
        <v>Grande</v>
      </c>
      <c r="D4232" s="3">
        <v>43878</v>
      </c>
      <c r="E4232" s="1">
        <v>5</v>
      </c>
      <c r="F4232" s="2" t="str">
        <f ca="1">IFERROR(__xludf.DUMMYFUNCTION("GOOGLETRANSLATE(I4232,""en"",""pt"")"),"Sorvete")</f>
        <v>Sorvete</v>
      </c>
      <c r="G4232" s="1" t="s">
        <v>19061</v>
      </c>
      <c r="H4232" s="1" t="s">
        <v>2491</v>
      </c>
      <c r="I4232" s="1" t="str">
        <f ca="1">IFERROR(__xludf.DUMMYFUNCTION("GOOGLETRANSLATE(O4232,""en"",""pt"")"),"21")</f>
        <v>21</v>
      </c>
      <c r="J4232" s="1" t="str">
        <f ca="1">IFERROR(__xludf.DUMMYFUNCTION("GOOGLETRANSLATE(Q4232,""en"",""pt"")"),"Congeladas")</f>
        <v>Congeladas</v>
      </c>
      <c r="K4232" s="3">
        <v>43832</v>
      </c>
      <c r="L4232" s="3">
        <v>43853</v>
      </c>
      <c r="M4232" s="1">
        <v>806</v>
      </c>
      <c r="N4232" s="1" t="s">
        <v>728</v>
      </c>
      <c r="O4232" s="1" t="s">
        <v>19062</v>
      </c>
      <c r="P4232" s="1">
        <v>12</v>
      </c>
      <c r="Q4232" s="1" t="s">
        <v>1647</v>
      </c>
      <c r="R4232">
        <f t="shared" ca="1" si="66"/>
        <v>1</v>
      </c>
      <c r="S4232">
        <f t="shared" ca="1" si="66"/>
        <v>1</v>
      </c>
    </row>
    <row r="4233" spans="1:19" ht="13.2">
      <c r="A4233" s="1" t="s">
        <v>19063</v>
      </c>
      <c r="B4233" s="1">
        <v>14</v>
      </c>
      <c r="C4233" s="1" t="str">
        <f ca="1">IFERROR(__xludf.DUMMYFUNCTION("GOOGLETRANSLATE(D4233,""en"",""pt"")"),"Médio")</f>
        <v>Médio</v>
      </c>
      <c r="D4233" s="3">
        <v>44381</v>
      </c>
      <c r="E4233" s="1">
        <v>6</v>
      </c>
      <c r="F4233" s="2" t="str">
        <f ca="1">IFERROR(__xludf.DUMMYFUNCTION("GOOGLETRANSLATE(I4233,""en"",""pt"")"),"Coalhada")</f>
        <v>Coalhada</v>
      </c>
      <c r="G4233" s="1" t="s">
        <v>19064</v>
      </c>
      <c r="H4233" s="1" t="s">
        <v>845</v>
      </c>
      <c r="I4233" s="1" t="str">
        <f ca="1">IFERROR(__xludf.DUMMYFUNCTION("GOOGLETRANSLATE(O4233,""en"",""pt"")"),"5")</f>
        <v>5</v>
      </c>
      <c r="J4233" s="1" t="str">
        <f ca="1">IFERROR(__xludf.DUMMYFUNCTION("GOOGLETRANSLATE(Q4233,""en"",""pt"")"),"Refrigerado")</f>
        <v>Refrigerado</v>
      </c>
      <c r="K4233" s="3">
        <v>44345</v>
      </c>
      <c r="L4233" s="3">
        <v>44350</v>
      </c>
      <c r="M4233" s="1">
        <v>547</v>
      </c>
      <c r="N4233" s="1" t="s">
        <v>19065</v>
      </c>
      <c r="O4233" s="1" t="s">
        <v>19066</v>
      </c>
      <c r="P4233" s="1">
        <v>287</v>
      </c>
      <c r="Q4233" s="1" t="s">
        <v>19067</v>
      </c>
      <c r="R4233">
        <f t="shared" ca="1" si="66"/>
        <v>1</v>
      </c>
      <c r="S4233">
        <f t="shared" ca="1" si="66"/>
        <v>1</v>
      </c>
    </row>
    <row r="4234" spans="1:19" ht="13.2">
      <c r="A4234" s="1" t="s">
        <v>19068</v>
      </c>
      <c r="B4234" s="1">
        <v>56</v>
      </c>
      <c r="C4234" s="1" t="str">
        <f ca="1">IFERROR(__xludf.DUMMYFUNCTION("GOOGLETRANSLATE(D4234,""en"",""pt"")"),"Grande")</f>
        <v>Grande</v>
      </c>
      <c r="D4234" s="3">
        <v>43806</v>
      </c>
      <c r="E4234" s="1">
        <v>6</v>
      </c>
      <c r="F4234" s="2" t="str">
        <f ca="1">IFERROR(__xludf.DUMMYFUNCTION("GOOGLETRANSLATE(I4234,""en"",""pt"")"),"Coalhada")</f>
        <v>Coalhada</v>
      </c>
      <c r="G4234" s="1" t="s">
        <v>19069</v>
      </c>
      <c r="H4234" s="1" t="s">
        <v>9499</v>
      </c>
      <c r="I4234" s="1" t="str">
        <f ca="1">IFERROR(__xludf.DUMMYFUNCTION("GOOGLETRANSLATE(O4234,""en"",""pt"")"),"7")</f>
        <v>7</v>
      </c>
      <c r="J4234" s="1" t="str">
        <f ca="1">IFERROR(__xludf.DUMMYFUNCTION("GOOGLETRANSLATE(Q4234,""en"",""pt"")"),"Refrigerado")</f>
        <v>Refrigerado</v>
      </c>
      <c r="K4234" s="3">
        <v>43787</v>
      </c>
      <c r="L4234" s="3">
        <v>43794</v>
      </c>
      <c r="M4234" s="1">
        <v>311</v>
      </c>
      <c r="N4234" s="1" t="s">
        <v>11790</v>
      </c>
      <c r="O4234" s="1" t="s">
        <v>19070</v>
      </c>
      <c r="P4234" s="1">
        <v>452</v>
      </c>
      <c r="Q4234" s="1" t="s">
        <v>19071</v>
      </c>
      <c r="R4234">
        <f t="shared" ca="1" si="66"/>
        <v>1</v>
      </c>
      <c r="S4234">
        <f t="shared" ca="1" si="66"/>
        <v>0</v>
      </c>
    </row>
    <row r="4235" spans="1:19" ht="13.2">
      <c r="A4235" s="1" t="s">
        <v>19072</v>
      </c>
      <c r="B4235" s="1">
        <v>38</v>
      </c>
      <c r="C4235" s="1" t="str">
        <f ca="1">IFERROR(__xludf.DUMMYFUNCTION("GOOGLETRANSLATE(D4235,""en"",""pt"")"),"Pequeno")</f>
        <v>Pequeno</v>
      </c>
      <c r="D4235" s="3">
        <v>44753</v>
      </c>
      <c r="E4235" s="1">
        <v>5</v>
      </c>
      <c r="F4235" s="2" t="str">
        <f ca="1">IFERROR(__xludf.DUMMYFUNCTION("GOOGLETRANSLATE(I4235,""en"",""pt"")"),"Sorvete")</f>
        <v>Sorvete</v>
      </c>
      <c r="G4235" s="1" t="s">
        <v>19073</v>
      </c>
      <c r="H4235" s="1" t="s">
        <v>3999</v>
      </c>
      <c r="I4235" s="1" t="str">
        <f ca="1">IFERROR(__xludf.DUMMYFUNCTION("GOOGLETRANSLATE(O4235,""en"",""pt"")"),"25")</f>
        <v>25</v>
      </c>
      <c r="J4235" s="1" t="str">
        <f ca="1">IFERROR(__xludf.DUMMYFUNCTION("GOOGLETRANSLATE(Q4235,""en"",""pt"")"),"Congeladas")</f>
        <v>Congeladas</v>
      </c>
      <c r="K4235" s="3">
        <v>44694</v>
      </c>
      <c r="L4235" s="3">
        <v>44719</v>
      </c>
      <c r="M4235" s="1">
        <v>447</v>
      </c>
      <c r="N4235" s="1" t="s">
        <v>19074</v>
      </c>
      <c r="O4235" s="1" t="s">
        <v>19075</v>
      </c>
      <c r="P4235" s="1">
        <v>95</v>
      </c>
      <c r="Q4235" s="1" t="s">
        <v>3924</v>
      </c>
      <c r="R4235">
        <f t="shared" ca="1" si="66"/>
        <v>0</v>
      </c>
      <c r="S4235">
        <f t="shared" ca="1" si="66"/>
        <v>1</v>
      </c>
    </row>
    <row r="4236" spans="1:19" ht="13.2">
      <c r="A4236" s="1" t="s">
        <v>19076</v>
      </c>
      <c r="B4236" s="1">
        <v>69</v>
      </c>
      <c r="C4236" s="1" t="str">
        <f ca="1">IFERROR(__xludf.DUMMYFUNCTION("GOOGLETRANSLATE(D4236,""en"",""pt"")"),"Pequeno")</f>
        <v>Pequeno</v>
      </c>
      <c r="D4236" s="3">
        <v>44198</v>
      </c>
      <c r="E4236" s="1">
        <v>9</v>
      </c>
      <c r="F4236" s="2" t="str">
        <f ca="1">IFERROR(__xludf.DUMMYFUNCTION("GOOGLETRANSLATE(I4236,""en"",""pt"")"),"Painel")</f>
        <v>Painel</v>
      </c>
      <c r="G4236" s="1" t="s">
        <v>19077</v>
      </c>
      <c r="H4236" s="1" t="s">
        <v>11696</v>
      </c>
      <c r="I4236" s="1" t="str">
        <f ca="1">IFERROR(__xludf.DUMMYFUNCTION("GOOGLETRANSLATE(O4236,""en"",""pt"")"),"8")</f>
        <v>8</v>
      </c>
      <c r="J4236" s="1" t="str">
        <f ca="1">IFERROR(__xludf.DUMMYFUNCTION("GOOGLETRANSLATE(Q4236,""en"",""pt"")"),"Refrigerado")</f>
        <v>Refrigerado</v>
      </c>
      <c r="K4236" s="3">
        <v>44148</v>
      </c>
      <c r="L4236" s="3">
        <v>44156</v>
      </c>
      <c r="M4236" s="1">
        <v>323</v>
      </c>
      <c r="N4236" s="1" t="s">
        <v>19078</v>
      </c>
      <c r="O4236" s="1" t="s">
        <v>19079</v>
      </c>
      <c r="P4236" s="1">
        <v>248</v>
      </c>
      <c r="Q4236" s="1" t="s">
        <v>13098</v>
      </c>
      <c r="R4236">
        <f t="shared" ca="1" si="66"/>
        <v>0</v>
      </c>
      <c r="S4236">
        <f t="shared" ca="1" si="66"/>
        <v>0</v>
      </c>
    </row>
    <row r="4237" spans="1:19" ht="13.2">
      <c r="A4237" s="1" t="s">
        <v>19080</v>
      </c>
      <c r="B4237" s="1">
        <v>26</v>
      </c>
      <c r="C4237" s="1" t="str">
        <f ca="1">IFERROR(__xludf.DUMMYFUNCTION("GOOGLETRANSLATE(D4237,""en"",""pt"")"),"Médio")</f>
        <v>Médio</v>
      </c>
      <c r="D4237" s="3">
        <v>43716</v>
      </c>
      <c r="E4237" s="1">
        <v>8</v>
      </c>
      <c r="F4237" s="2" t="str">
        <f ca="1">IFERROR(__xludf.DUMMYFUNCTION("GOOGLETRANSLATE(I4237,""en"",""pt"")"),"Soro de leite coalhado")</f>
        <v>Soro de leite coalhado</v>
      </c>
      <c r="G4237" s="1" t="s">
        <v>5674</v>
      </c>
      <c r="H4237" s="1" t="s">
        <v>5198</v>
      </c>
      <c r="I4237" s="1" t="str">
        <f ca="1">IFERROR(__xludf.DUMMYFUNCTION("GOOGLETRANSLATE(O4237,""en"",""pt"")"),"11")</f>
        <v>11</v>
      </c>
      <c r="J4237" s="1" t="str">
        <f ca="1">IFERROR(__xludf.DUMMYFUNCTION("GOOGLETRANSLATE(Q4237,""en"",""pt"")"),"Refrigerado")</f>
        <v>Refrigerado</v>
      </c>
      <c r="K4237" s="3">
        <v>43711</v>
      </c>
      <c r="L4237" s="3">
        <v>43722</v>
      </c>
      <c r="M4237" s="1">
        <v>4</v>
      </c>
      <c r="N4237" s="1" t="s">
        <v>19081</v>
      </c>
      <c r="O4237" s="1" t="s">
        <v>19082</v>
      </c>
      <c r="P4237" s="1">
        <v>4</v>
      </c>
      <c r="Q4237" s="1" t="s">
        <v>19083</v>
      </c>
      <c r="R4237">
        <f t="shared" ca="1" si="66"/>
        <v>0</v>
      </c>
      <c r="S4237">
        <f t="shared" ca="1" si="66"/>
        <v>0</v>
      </c>
    </row>
    <row r="4238" spans="1:19" ht="13.2">
      <c r="A4238" s="1" t="s">
        <v>19084</v>
      </c>
      <c r="B4238" s="1">
        <v>24</v>
      </c>
      <c r="C4238" s="1" t="str">
        <f ca="1">IFERROR(__xludf.DUMMYFUNCTION("GOOGLETRANSLATE(D4238,""en"",""pt"")"),"Grande")</f>
        <v>Grande</v>
      </c>
      <c r="D4238" s="3">
        <v>44421</v>
      </c>
      <c r="E4238" s="1">
        <v>4</v>
      </c>
      <c r="F4238" s="2" t="str">
        <f ca="1">IFERROR(__xludf.DUMMYFUNCTION("GOOGLETRANSLATE(I4238,""en"",""pt"")"),"Iogurte")</f>
        <v>Iogurte</v>
      </c>
      <c r="G4238" s="1" t="s">
        <v>19085</v>
      </c>
      <c r="H4238" s="1" t="s">
        <v>19086</v>
      </c>
      <c r="I4238" s="1" t="str">
        <f ca="1">IFERROR(__xludf.DUMMYFUNCTION("GOOGLETRANSLATE(O4238,""en"",""pt"")"),"30")</f>
        <v>30</v>
      </c>
      <c r="J4238" s="1" t="str">
        <f ca="1">IFERROR(__xludf.DUMMYFUNCTION("GOOGLETRANSLATE(Q4238,""en"",""pt"")"),"Refrigerado")</f>
        <v>Refrigerado</v>
      </c>
      <c r="K4238" s="3">
        <v>44381</v>
      </c>
      <c r="L4238" s="3">
        <v>44411</v>
      </c>
      <c r="M4238" s="1">
        <v>286</v>
      </c>
      <c r="N4238" s="1" t="s">
        <v>1157</v>
      </c>
      <c r="O4238" s="1" t="s">
        <v>19087</v>
      </c>
      <c r="P4238" s="1">
        <v>4</v>
      </c>
      <c r="Q4238" s="1" t="s">
        <v>19088</v>
      </c>
      <c r="R4238">
        <f t="shared" ca="1" si="66"/>
        <v>0</v>
      </c>
      <c r="S4238">
        <f t="shared" ca="1" si="66"/>
        <v>0</v>
      </c>
    </row>
    <row r="4239" spans="1:19" ht="13.2">
      <c r="A4239" s="1" t="s">
        <v>19089</v>
      </c>
      <c r="B4239" s="1">
        <v>57</v>
      </c>
      <c r="C4239" s="1" t="str">
        <f ca="1">IFERROR(__xludf.DUMMYFUNCTION("GOOGLETRANSLATE(D4239,""en"",""pt"")"),"Grande")</f>
        <v>Grande</v>
      </c>
      <c r="D4239" s="3">
        <v>44759</v>
      </c>
      <c r="E4239" s="1">
        <v>7</v>
      </c>
      <c r="F4239" s="2" t="str">
        <f ca="1">IFERROR(__xludf.DUMMYFUNCTION("GOOGLETRANSLATE(I4239,""en"",""pt"")"),"Lassi")</f>
        <v>Lassi</v>
      </c>
      <c r="G4239" s="1" t="s">
        <v>19090</v>
      </c>
      <c r="H4239" s="1" t="s">
        <v>8758</v>
      </c>
      <c r="I4239" s="1" t="str">
        <f ca="1">IFERROR(__xludf.DUMMYFUNCTION("GOOGLETRANSLATE(O4239,""en"",""pt"")"),"14")</f>
        <v>14</v>
      </c>
      <c r="J4239" s="1" t="str">
        <f ca="1">IFERROR(__xludf.DUMMYFUNCTION("GOOGLETRANSLATE(Q4239,""en"",""pt"")"),"Refrigerado")</f>
        <v>Refrigerado</v>
      </c>
      <c r="K4239" s="3">
        <v>44751</v>
      </c>
      <c r="L4239" s="3">
        <v>44765</v>
      </c>
      <c r="M4239" s="1">
        <v>212</v>
      </c>
      <c r="N4239" s="1" t="s">
        <v>13498</v>
      </c>
      <c r="O4239" s="1" t="s">
        <v>19091</v>
      </c>
      <c r="P4239" s="1">
        <v>65</v>
      </c>
      <c r="Q4239" s="1" t="s">
        <v>19092</v>
      </c>
      <c r="R4239">
        <f t="shared" ca="1" si="66"/>
        <v>1</v>
      </c>
      <c r="S4239">
        <f t="shared" ca="1" si="66"/>
        <v>1</v>
      </c>
    </row>
    <row r="4240" spans="1:19" ht="13.2">
      <c r="A4240" s="1" t="s">
        <v>19093</v>
      </c>
      <c r="B4240" s="1">
        <v>86</v>
      </c>
      <c r="C4240" s="1" t="str">
        <f ca="1">IFERROR(__xludf.DUMMYFUNCTION("GOOGLETRANSLATE(D4240,""en"",""pt"")"),"Grande")</f>
        <v>Grande</v>
      </c>
      <c r="D4240" s="3">
        <v>44187</v>
      </c>
      <c r="E4240" s="1">
        <v>2</v>
      </c>
      <c r="F4240" s="2" t="str">
        <f ca="1">IFERROR(__xludf.DUMMYFUNCTION("GOOGLETRANSLATE(I4240,""en"",""pt"")"),"Manteiga")</f>
        <v>Manteiga</v>
      </c>
      <c r="G4240" s="1" t="s">
        <v>9910</v>
      </c>
      <c r="H4240" s="1" t="s">
        <v>6551</v>
      </c>
      <c r="I4240" s="1" t="str">
        <f ca="1">IFERROR(__xludf.DUMMYFUNCTION("GOOGLETRANSLATE(O4240,""en"",""pt"")"),"27")</f>
        <v>27</v>
      </c>
      <c r="J4240" s="1" t="str">
        <f ca="1">IFERROR(__xludf.DUMMYFUNCTION("GOOGLETRANSLATE(Q4240,""en"",""pt"")"),"Congeladas")</f>
        <v>Congeladas</v>
      </c>
      <c r="K4240" s="3">
        <v>44139</v>
      </c>
      <c r="L4240" s="3">
        <v>44166</v>
      </c>
      <c r="M4240" s="1">
        <v>38</v>
      </c>
      <c r="N4240" s="1" t="s">
        <v>9543</v>
      </c>
      <c r="O4240" s="7">
        <v>452262</v>
      </c>
      <c r="P4240" s="1">
        <v>21</v>
      </c>
      <c r="Q4240" s="1" t="s">
        <v>293</v>
      </c>
      <c r="R4240">
        <f t="shared" ca="1" si="66"/>
        <v>0</v>
      </c>
      <c r="S4240">
        <f t="shared" ca="1" si="66"/>
        <v>0</v>
      </c>
    </row>
    <row r="4241" spans="1:19" ht="13.2">
      <c r="A4241" s="1" t="s">
        <v>19094</v>
      </c>
      <c r="B4241" s="1">
        <v>19</v>
      </c>
      <c r="C4241" s="1" t="str">
        <f ca="1">IFERROR(__xludf.DUMMYFUNCTION("GOOGLETRANSLATE(D4241,""en"",""pt"")"),"Pequeno")</f>
        <v>Pequeno</v>
      </c>
      <c r="D4241" s="3">
        <v>44372</v>
      </c>
      <c r="E4241" s="1">
        <v>5</v>
      </c>
      <c r="F4241" s="2" t="str">
        <f ca="1">IFERROR(__xludf.DUMMYFUNCTION("GOOGLETRANSLATE(I4241,""en"",""pt"")"),"Sorvete")</f>
        <v>Sorvete</v>
      </c>
      <c r="G4241" s="1" t="s">
        <v>19095</v>
      </c>
      <c r="H4241" s="1" t="s">
        <v>19096</v>
      </c>
      <c r="I4241" s="1" t="str">
        <f ca="1">IFERROR(__xludf.DUMMYFUNCTION("GOOGLETRANSLATE(O4241,""en"",""pt"")"),"25")</f>
        <v>25</v>
      </c>
      <c r="J4241" s="1" t="str">
        <f ca="1">IFERROR(__xludf.DUMMYFUNCTION("GOOGLETRANSLATE(Q4241,""en"",""pt"")"),"Congeladas")</f>
        <v>Congeladas</v>
      </c>
      <c r="K4241" s="3">
        <v>44322</v>
      </c>
      <c r="L4241" s="3">
        <v>44347</v>
      </c>
      <c r="M4241" s="1">
        <v>392</v>
      </c>
      <c r="N4241" s="1" t="s">
        <v>5173</v>
      </c>
      <c r="O4241" s="1" t="s">
        <v>19097</v>
      </c>
      <c r="P4241" s="1">
        <v>479</v>
      </c>
      <c r="Q4241" s="1" t="s">
        <v>932</v>
      </c>
      <c r="R4241">
        <f t="shared" ca="1" si="66"/>
        <v>1</v>
      </c>
      <c r="S4241">
        <f t="shared" ca="1" si="66"/>
        <v>0</v>
      </c>
    </row>
    <row r="4242" spans="1:19" ht="13.2">
      <c r="A4242" s="1" t="s">
        <v>9990</v>
      </c>
      <c r="B4242" s="1">
        <v>82</v>
      </c>
      <c r="C4242" s="1" t="str">
        <f ca="1">IFERROR(__xludf.DUMMYFUNCTION("GOOGLETRANSLATE(D4242,""en"",""pt"")"),"Grande")</f>
        <v>Grande</v>
      </c>
      <c r="D4242" s="3">
        <v>43802</v>
      </c>
      <c r="E4242" s="1">
        <v>8</v>
      </c>
      <c r="F4242" s="2" t="str">
        <f ca="1">IFERROR(__xludf.DUMMYFUNCTION("GOOGLETRANSLATE(I4242,""en"",""pt"")"),"Soro de leite coalhado")</f>
        <v>Soro de leite coalhado</v>
      </c>
      <c r="G4242" s="1" t="s">
        <v>19098</v>
      </c>
      <c r="H4242" s="1" t="s">
        <v>3028</v>
      </c>
      <c r="I4242" s="1" t="str">
        <f ca="1">IFERROR(__xludf.DUMMYFUNCTION("GOOGLETRANSLATE(O4242,""en"",""pt"")"),"10")</f>
        <v>10</v>
      </c>
      <c r="J4242" s="1" t="str">
        <f ca="1">IFERROR(__xludf.DUMMYFUNCTION("GOOGLETRANSLATE(Q4242,""en"",""pt"")"),"Refrigerado")</f>
        <v>Refrigerado</v>
      </c>
      <c r="K4242" s="3">
        <v>43782</v>
      </c>
      <c r="L4242" s="3">
        <v>43792</v>
      </c>
      <c r="M4242" s="1">
        <v>78</v>
      </c>
      <c r="N4242" s="1" t="s">
        <v>4235</v>
      </c>
      <c r="O4242" s="5">
        <v>1486873</v>
      </c>
      <c r="P4242" s="1">
        <v>807</v>
      </c>
      <c r="Q4242" s="1" t="s">
        <v>15992</v>
      </c>
      <c r="R4242">
        <f t="shared" ca="1" si="66"/>
        <v>1</v>
      </c>
      <c r="S4242">
        <f t="shared" ca="1" si="66"/>
        <v>0</v>
      </c>
    </row>
    <row r="4243" spans="1:19" ht="13.2">
      <c r="A4243" s="1" t="s">
        <v>18936</v>
      </c>
      <c r="B4243" s="1">
        <v>64</v>
      </c>
      <c r="C4243" s="1" t="str">
        <f ca="1">IFERROR(__xludf.DUMMYFUNCTION("GOOGLETRANSLATE(D4243,""en"",""pt"")"),"Pequeno")</f>
        <v>Pequeno</v>
      </c>
      <c r="D4243" s="3">
        <v>44861</v>
      </c>
      <c r="E4243" s="1">
        <v>2</v>
      </c>
      <c r="F4243" s="2" t="str">
        <f ca="1">IFERROR(__xludf.DUMMYFUNCTION("GOOGLETRANSLATE(I4243,""en"",""pt"")"),"Manteiga")</f>
        <v>Manteiga</v>
      </c>
      <c r="G4243" s="1" t="s">
        <v>19099</v>
      </c>
      <c r="H4243" s="1" t="s">
        <v>12884</v>
      </c>
      <c r="I4243" s="1" t="str">
        <f ca="1">IFERROR(__xludf.DUMMYFUNCTION("GOOGLETRANSLATE(O4243,""en"",""pt"")"),"36")</f>
        <v>36</v>
      </c>
      <c r="J4243" s="1" t="str">
        <f ca="1">IFERROR(__xludf.DUMMYFUNCTION("GOOGLETRANSLATE(Q4243,""en"",""pt"")"),"Refrigerado")</f>
        <v>Refrigerado</v>
      </c>
      <c r="K4243" s="3">
        <v>44860</v>
      </c>
      <c r="L4243" s="3">
        <v>44896</v>
      </c>
      <c r="M4243" s="1">
        <v>75</v>
      </c>
      <c r="N4243" s="1" t="s">
        <v>13406</v>
      </c>
      <c r="O4243" s="5">
        <v>184205</v>
      </c>
      <c r="P4243" s="1">
        <v>147</v>
      </c>
      <c r="Q4243" s="1" t="s">
        <v>1126</v>
      </c>
      <c r="R4243">
        <f t="shared" ca="1" si="66"/>
        <v>0</v>
      </c>
      <c r="S4243">
        <f t="shared" ca="1" si="66"/>
        <v>0</v>
      </c>
    </row>
    <row r="4244" spans="1:19" ht="13.2">
      <c r="A4244" s="1" t="s">
        <v>19100</v>
      </c>
      <c r="B4244" s="1">
        <v>22</v>
      </c>
      <c r="C4244" s="1" t="str">
        <f ca="1">IFERROR(__xludf.DUMMYFUNCTION("GOOGLETRANSLATE(D4244,""en"",""pt"")"),"Grande")</f>
        <v>Grande</v>
      </c>
      <c r="D4244" s="3">
        <v>44648</v>
      </c>
      <c r="E4244" s="1">
        <v>4</v>
      </c>
      <c r="F4244" s="2" t="str">
        <f ca="1">IFERROR(__xludf.DUMMYFUNCTION("GOOGLETRANSLATE(I4244,""en"",""pt"")"),"Iogurte")</f>
        <v>Iogurte</v>
      </c>
      <c r="G4244" s="1" t="s">
        <v>19101</v>
      </c>
      <c r="H4244" s="1" t="s">
        <v>1456</v>
      </c>
      <c r="I4244" s="1" t="str">
        <f ca="1">IFERROR(__xludf.DUMMYFUNCTION("GOOGLETRANSLATE(O4244,""en"",""pt"")"),"27")</f>
        <v>27</v>
      </c>
      <c r="J4244" s="1" t="str">
        <f ca="1">IFERROR(__xludf.DUMMYFUNCTION("GOOGLETRANSLATE(Q4244,""en"",""pt"")"),"Refrigerado")</f>
        <v>Refrigerado</v>
      </c>
      <c r="K4244" s="3">
        <v>44627</v>
      </c>
      <c r="L4244" s="3">
        <v>44654</v>
      </c>
      <c r="M4244" s="1">
        <v>495</v>
      </c>
      <c r="N4244" s="1" t="s">
        <v>12254</v>
      </c>
      <c r="O4244" s="1" t="s">
        <v>19102</v>
      </c>
      <c r="P4244" s="1">
        <v>236</v>
      </c>
      <c r="Q4244" s="1" t="s">
        <v>13851</v>
      </c>
      <c r="R4244">
        <f t="shared" ca="1" si="66"/>
        <v>1</v>
      </c>
      <c r="S4244">
        <f t="shared" ca="1" si="66"/>
        <v>0</v>
      </c>
    </row>
    <row r="4245" spans="1:19" ht="13.2">
      <c r="A4245" s="1" t="s">
        <v>19103</v>
      </c>
      <c r="B4245" s="1">
        <v>33</v>
      </c>
      <c r="C4245" s="1" t="str">
        <f ca="1">IFERROR(__xludf.DUMMYFUNCTION("GOOGLETRANSLATE(D4245,""en"",""pt"")"),"Pequeno")</f>
        <v>Pequeno</v>
      </c>
      <c r="D4245" s="3">
        <v>44005</v>
      </c>
      <c r="E4245" s="1">
        <v>5</v>
      </c>
      <c r="F4245" s="2" t="str">
        <f ca="1">IFERROR(__xludf.DUMMYFUNCTION("GOOGLETRANSLATE(I4245,""en"",""pt"")"),"Sorvete")</f>
        <v>Sorvete</v>
      </c>
      <c r="G4245" s="1" t="s">
        <v>19104</v>
      </c>
      <c r="H4245" s="1" t="s">
        <v>3221</v>
      </c>
      <c r="I4245" s="1" t="str">
        <f ca="1">IFERROR(__xludf.DUMMYFUNCTION("GOOGLETRANSLATE(O4245,""en"",""pt"")"),"21")</f>
        <v>21</v>
      </c>
      <c r="J4245" s="1" t="str">
        <f ca="1">IFERROR(__xludf.DUMMYFUNCTION("GOOGLETRANSLATE(Q4245,""en"",""pt"")"),"Congeladas")</f>
        <v>Congeladas</v>
      </c>
      <c r="K4245" s="3">
        <v>43960</v>
      </c>
      <c r="L4245" s="3">
        <v>43981</v>
      </c>
      <c r="M4245" s="1">
        <v>488</v>
      </c>
      <c r="N4245" s="1" t="s">
        <v>13500</v>
      </c>
      <c r="O4245" s="1" t="s">
        <v>19105</v>
      </c>
      <c r="P4245" s="1">
        <v>13</v>
      </c>
      <c r="Q4245" s="1" t="s">
        <v>19106</v>
      </c>
      <c r="R4245">
        <f t="shared" ca="1" si="66"/>
        <v>1</v>
      </c>
      <c r="S4245">
        <f t="shared" ca="1" si="66"/>
        <v>0</v>
      </c>
    </row>
    <row r="4246" spans="1:19" ht="13.2">
      <c r="A4246" s="1" t="s">
        <v>3909</v>
      </c>
      <c r="B4246" s="1">
        <v>89</v>
      </c>
      <c r="C4246" s="1" t="str">
        <f ca="1">IFERROR(__xludf.DUMMYFUNCTION("GOOGLETRANSLATE(D4246,""en"",""pt"")"),"Pequeno")</f>
        <v>Pequeno</v>
      </c>
      <c r="D4246" s="3">
        <v>44733</v>
      </c>
      <c r="E4246" s="1">
        <v>9</v>
      </c>
      <c r="F4246" s="2" t="str">
        <f ca="1">IFERROR(__xludf.DUMMYFUNCTION("GOOGLETRANSLATE(I4246,""en"",""pt"")"),"Painel")</f>
        <v>Painel</v>
      </c>
      <c r="G4246" s="1" t="s">
        <v>19107</v>
      </c>
      <c r="H4246" s="1" t="s">
        <v>19108</v>
      </c>
      <c r="I4246" s="1" t="str">
        <f ca="1">IFERROR(__xludf.DUMMYFUNCTION("GOOGLETRANSLATE(O4246,""en"",""pt"")"),"8")</f>
        <v>8</v>
      </c>
      <c r="J4246" s="1" t="str">
        <f ca="1">IFERROR(__xludf.DUMMYFUNCTION("GOOGLETRANSLATE(Q4246,""en"",""pt"")"),"Refrigerado")</f>
        <v>Refrigerado</v>
      </c>
      <c r="K4246" s="3">
        <v>44688</v>
      </c>
      <c r="L4246" s="3">
        <v>44696</v>
      </c>
      <c r="M4246" s="1">
        <v>48</v>
      </c>
      <c r="N4246" s="1" t="s">
        <v>19109</v>
      </c>
      <c r="O4246" s="5">
        <v>352796</v>
      </c>
      <c r="P4246" s="1">
        <v>216</v>
      </c>
      <c r="Q4246" s="1" t="s">
        <v>19110</v>
      </c>
      <c r="R4246">
        <f t="shared" ca="1" si="66"/>
        <v>0</v>
      </c>
      <c r="S4246">
        <f t="shared" ca="1" si="66"/>
        <v>1</v>
      </c>
    </row>
    <row r="4247" spans="1:19" ht="13.2">
      <c r="A4247" s="1" t="s">
        <v>19111</v>
      </c>
      <c r="B4247" s="1">
        <v>46</v>
      </c>
      <c r="C4247" s="1" t="str">
        <f ca="1">IFERROR(__xludf.DUMMYFUNCTION("GOOGLETRANSLATE(D4247,""en"",""pt"")"),"Grande")</f>
        <v>Grande</v>
      </c>
      <c r="D4247" s="3">
        <v>43844</v>
      </c>
      <c r="E4247" s="1">
        <v>8</v>
      </c>
      <c r="F4247" s="2" t="str">
        <f ca="1">IFERROR(__xludf.DUMMYFUNCTION("GOOGLETRANSLATE(I4247,""en"",""pt"")"),"Soro de leite coalhado")</f>
        <v>Soro de leite coalhado</v>
      </c>
      <c r="G4247" s="1" t="s">
        <v>19112</v>
      </c>
      <c r="H4247" s="1" t="s">
        <v>12708</v>
      </c>
      <c r="I4247" s="1" t="str">
        <f ca="1">IFERROR(__xludf.DUMMYFUNCTION("GOOGLETRANSLATE(O4247,""en"",""pt"")"),"8")</f>
        <v>8</v>
      </c>
      <c r="J4247" s="1" t="str">
        <f ca="1">IFERROR(__xludf.DUMMYFUNCTION("GOOGLETRANSLATE(Q4247,""en"",""pt"")"),"Refrigerado")</f>
        <v>Refrigerado</v>
      </c>
      <c r="K4247" s="3">
        <v>43839</v>
      </c>
      <c r="L4247" s="3">
        <v>43847</v>
      </c>
      <c r="M4247" s="1">
        <v>12</v>
      </c>
      <c r="N4247" s="1" t="s">
        <v>13639</v>
      </c>
      <c r="O4247" s="1" t="s">
        <v>19113</v>
      </c>
      <c r="P4247" s="1">
        <v>388</v>
      </c>
      <c r="Q4247" s="1" t="s">
        <v>2760</v>
      </c>
      <c r="R4247">
        <f t="shared" ca="1" si="66"/>
        <v>0</v>
      </c>
      <c r="S4247">
        <f t="shared" ca="1" si="66"/>
        <v>0</v>
      </c>
    </row>
    <row r="4248" spans="1:19" ht="13.2">
      <c r="A4248" s="1" t="s">
        <v>19114</v>
      </c>
      <c r="B4248" s="1">
        <v>41</v>
      </c>
      <c r="C4248" s="1" t="str">
        <f ca="1">IFERROR(__xludf.DUMMYFUNCTION("GOOGLETRANSLATE(D4248,""en"",""pt"")"),"Médio")</f>
        <v>Médio</v>
      </c>
      <c r="D4248" s="3">
        <v>43802</v>
      </c>
      <c r="E4248" s="1">
        <v>2</v>
      </c>
      <c r="F4248" s="2" t="str">
        <f ca="1">IFERROR(__xludf.DUMMYFUNCTION("GOOGLETRANSLATE(I4248,""en"",""pt"")"),"Manteiga")</f>
        <v>Manteiga</v>
      </c>
      <c r="G4248" s="1" t="s">
        <v>19115</v>
      </c>
      <c r="H4248" s="1" t="s">
        <v>7263</v>
      </c>
      <c r="I4248" s="1" t="str">
        <f ca="1">IFERROR(__xludf.DUMMYFUNCTION("GOOGLETRANSLATE(O4248,""en"",""pt"")"),"29")</f>
        <v>29</v>
      </c>
      <c r="J4248" s="1" t="str">
        <f ca="1">IFERROR(__xludf.DUMMYFUNCTION("GOOGLETRANSLATE(Q4248,""en"",""pt"")"),"Refrigerado")</f>
        <v>Refrigerado</v>
      </c>
      <c r="K4248" s="3">
        <v>43777</v>
      </c>
      <c r="L4248" s="3">
        <v>43806</v>
      </c>
      <c r="M4248" s="1">
        <v>69</v>
      </c>
      <c r="N4248" s="1" t="s">
        <v>14374</v>
      </c>
      <c r="O4248" s="1" t="s">
        <v>19116</v>
      </c>
      <c r="P4248" s="1">
        <v>415</v>
      </c>
      <c r="Q4248" s="1" t="s">
        <v>19117</v>
      </c>
      <c r="R4248">
        <f t="shared" ca="1" si="66"/>
        <v>1</v>
      </c>
      <c r="S4248">
        <f t="shared" ca="1" si="66"/>
        <v>1</v>
      </c>
    </row>
    <row r="4249" spans="1:19" ht="13.2">
      <c r="A4249" s="1" t="s">
        <v>19118</v>
      </c>
      <c r="B4249" s="1">
        <v>87</v>
      </c>
      <c r="C4249" s="1" t="str">
        <f ca="1">IFERROR(__xludf.DUMMYFUNCTION("GOOGLETRANSLATE(D4249,""en"",""pt"")"),"Médio")</f>
        <v>Médio</v>
      </c>
      <c r="D4249" s="3">
        <v>44263</v>
      </c>
      <c r="E4249" s="1">
        <v>1</v>
      </c>
      <c r="F4249" s="2" t="str">
        <f ca="1">IFERROR(__xludf.DUMMYFUNCTION("GOOGLETRANSLATE(I4249,""en"",""pt"")"),"Leite")</f>
        <v>Leite</v>
      </c>
      <c r="G4249" s="1" t="s">
        <v>19119</v>
      </c>
      <c r="H4249" s="1" t="s">
        <v>2875</v>
      </c>
      <c r="I4249" s="1" t="str">
        <f ca="1">IFERROR(__xludf.DUMMYFUNCTION("GOOGLETRANSLATE(O4249,""en"",""pt"")"),"26")</f>
        <v>26</v>
      </c>
      <c r="J4249" s="1" t="str">
        <f ca="1">IFERROR(__xludf.DUMMYFUNCTION("GOOGLETRANSLATE(Q4249,""en"",""pt"")"),"Pacote Tetra")</f>
        <v>Pacote Tetra</v>
      </c>
      <c r="K4249" s="3">
        <v>44260</v>
      </c>
      <c r="L4249" s="3">
        <v>44286</v>
      </c>
      <c r="M4249" s="1">
        <v>310</v>
      </c>
      <c r="N4249" s="1" t="s">
        <v>12945</v>
      </c>
      <c r="O4249" s="1" t="s">
        <v>19120</v>
      </c>
      <c r="P4249" s="1">
        <v>295</v>
      </c>
      <c r="Q4249" s="1" t="s">
        <v>19121</v>
      </c>
      <c r="R4249">
        <f t="shared" ca="1" si="66"/>
        <v>1</v>
      </c>
      <c r="S4249">
        <f t="shared" ca="1" si="66"/>
        <v>1</v>
      </c>
    </row>
    <row r="4250" spans="1:19" ht="13.2">
      <c r="A4250" s="1" t="s">
        <v>19122</v>
      </c>
      <c r="B4250" s="1">
        <v>82</v>
      </c>
      <c r="C4250" s="1" t="str">
        <f ca="1">IFERROR(__xludf.DUMMYFUNCTION("GOOGLETRANSLATE(D4250,""en"",""pt"")"),"Grande")</f>
        <v>Grande</v>
      </c>
      <c r="D4250" s="3">
        <v>43605</v>
      </c>
      <c r="E4250" s="1">
        <v>6</v>
      </c>
      <c r="F4250" s="2" t="str">
        <f ca="1">IFERROR(__xludf.DUMMYFUNCTION("GOOGLETRANSLATE(I4250,""en"",""pt"")"),"Coalhada")</f>
        <v>Coalhada</v>
      </c>
      <c r="G4250" s="1" t="s">
        <v>19123</v>
      </c>
      <c r="H4250" s="1" t="s">
        <v>19124</v>
      </c>
      <c r="I4250" s="1" t="str">
        <f ca="1">IFERROR(__xludf.DUMMYFUNCTION("GOOGLETRANSLATE(O4250,""en"",""pt"")"),"6")</f>
        <v>6</v>
      </c>
      <c r="J4250" s="1" t="str">
        <f ca="1">IFERROR(__xludf.DUMMYFUNCTION("GOOGLETRANSLATE(Q4250,""en"",""pt"")"),"Refrigerado")</f>
        <v>Refrigerado</v>
      </c>
      <c r="K4250" s="3">
        <v>43560</v>
      </c>
      <c r="L4250" s="3">
        <v>43566</v>
      </c>
      <c r="M4250" s="1">
        <v>472</v>
      </c>
      <c r="N4250" s="1" t="s">
        <v>5733</v>
      </c>
      <c r="O4250" s="1" t="s">
        <v>19125</v>
      </c>
      <c r="P4250" s="1">
        <v>227</v>
      </c>
      <c r="Q4250" s="1" t="s">
        <v>19126</v>
      </c>
      <c r="R4250">
        <f t="shared" ca="1" si="66"/>
        <v>1</v>
      </c>
      <c r="S4250">
        <f t="shared" ca="1" si="66"/>
        <v>0</v>
      </c>
    </row>
    <row r="4251" spans="1:19" ht="13.2">
      <c r="A4251" s="1" t="s">
        <v>19127</v>
      </c>
      <c r="B4251" s="1">
        <v>25</v>
      </c>
      <c r="C4251" s="1" t="str">
        <f ca="1">IFERROR(__xludf.DUMMYFUNCTION("GOOGLETRANSLATE(D4251,""en"",""pt"")"),"Médio")</f>
        <v>Médio</v>
      </c>
      <c r="D4251" s="3">
        <v>44086</v>
      </c>
      <c r="E4251" s="1">
        <v>6</v>
      </c>
      <c r="F4251" s="2" t="str">
        <f ca="1">IFERROR(__xludf.DUMMYFUNCTION("GOOGLETRANSLATE(I4251,""en"",""pt"")"),"Coalhada")</f>
        <v>Coalhada</v>
      </c>
      <c r="G4251" s="1" t="s">
        <v>19128</v>
      </c>
      <c r="H4251" s="1" t="s">
        <v>14040</v>
      </c>
      <c r="I4251" s="1" t="str">
        <f ca="1">IFERROR(__xludf.DUMMYFUNCTION("GOOGLETRANSLATE(O4251,""en"",""pt"")"),"6")</f>
        <v>6</v>
      </c>
      <c r="J4251" s="1" t="str">
        <f ca="1">IFERROR(__xludf.DUMMYFUNCTION("GOOGLETRANSLATE(Q4251,""en"",""pt"")"),"Refrigerado")</f>
        <v>Refrigerado</v>
      </c>
      <c r="K4251" s="3">
        <v>44075</v>
      </c>
      <c r="L4251" s="3">
        <v>44081</v>
      </c>
      <c r="M4251" s="1">
        <v>5</v>
      </c>
      <c r="N4251" s="1" t="s">
        <v>10769</v>
      </c>
      <c r="O4251" s="1" t="s">
        <v>14781</v>
      </c>
      <c r="P4251" s="1">
        <v>278</v>
      </c>
      <c r="Q4251" s="1" t="s">
        <v>19129</v>
      </c>
      <c r="R4251">
        <f t="shared" ca="1" si="66"/>
        <v>1</v>
      </c>
      <c r="S4251">
        <f t="shared" ca="1" si="66"/>
        <v>1</v>
      </c>
    </row>
    <row r="4252" spans="1:19" ht="13.2">
      <c r="A4252" s="1" t="s">
        <v>19130</v>
      </c>
      <c r="B4252" s="1">
        <v>99</v>
      </c>
      <c r="C4252" s="1" t="str">
        <f ca="1">IFERROR(__xludf.DUMMYFUNCTION("GOOGLETRANSLATE(D4252,""en"",""pt"")"),"Pequeno")</f>
        <v>Pequeno</v>
      </c>
      <c r="D4252" s="3">
        <v>44843</v>
      </c>
      <c r="E4252" s="1">
        <v>4</v>
      </c>
      <c r="F4252" s="2" t="str">
        <f ca="1">IFERROR(__xludf.DUMMYFUNCTION("GOOGLETRANSLATE(I4252,""en"",""pt"")"),"Iogurte")</f>
        <v>Iogurte</v>
      </c>
      <c r="G4252" s="1" t="s">
        <v>19131</v>
      </c>
      <c r="H4252" s="1" t="s">
        <v>2267</v>
      </c>
      <c r="I4252" s="1" t="str">
        <f ca="1">IFERROR(__xludf.DUMMYFUNCTION("GOOGLETRANSLATE(O4252,""en"",""pt"")"),"30")</f>
        <v>30</v>
      </c>
      <c r="J4252" s="1" t="str">
        <f ca="1">IFERROR(__xludf.DUMMYFUNCTION("GOOGLETRANSLATE(Q4252,""en"",""pt"")"),"Refrigerado")</f>
        <v>Refrigerado</v>
      </c>
      <c r="K4252" s="3">
        <v>44810</v>
      </c>
      <c r="L4252" s="3">
        <v>44840</v>
      </c>
      <c r="M4252" s="1">
        <v>340</v>
      </c>
      <c r="N4252" s="1" t="s">
        <v>19132</v>
      </c>
      <c r="O4252" s="5">
        <v>1775962</v>
      </c>
      <c r="P4252" s="1">
        <v>252</v>
      </c>
      <c r="Q4252" s="1" t="s">
        <v>7881</v>
      </c>
      <c r="R4252">
        <f t="shared" ca="1" si="66"/>
        <v>1</v>
      </c>
      <c r="S4252">
        <f t="shared" ca="1" si="66"/>
        <v>1</v>
      </c>
    </row>
    <row r="4253" spans="1:19" ht="13.2">
      <c r="A4253" s="1" t="s">
        <v>19133</v>
      </c>
      <c r="B4253" s="1">
        <v>68</v>
      </c>
      <c r="C4253" s="1" t="str">
        <f ca="1">IFERROR(__xludf.DUMMYFUNCTION("GOOGLETRANSLATE(D4253,""en"",""pt"")"),"Pequeno")</f>
        <v>Pequeno</v>
      </c>
      <c r="D4253" s="3">
        <v>43794</v>
      </c>
      <c r="E4253" s="1">
        <v>10</v>
      </c>
      <c r="F4253" s="2" t="str">
        <f ca="1">IFERROR(__xludf.DUMMYFUNCTION("GOOGLETRANSLATE(I4253,""en"",""pt"")"),"ghee")</f>
        <v>ghee</v>
      </c>
      <c r="G4253" s="1" t="s">
        <v>19134</v>
      </c>
      <c r="H4253" s="1" t="s">
        <v>16004</v>
      </c>
      <c r="I4253" s="1" t="str">
        <f ca="1">IFERROR(__xludf.DUMMYFUNCTION("GOOGLETRANSLATE(O4253,""en"",""pt"")"),"104")</f>
        <v>104</v>
      </c>
      <c r="J4253" s="1" t="str">
        <f ca="1">IFERROR(__xludf.DUMMYFUNCTION("GOOGLETRANSLATE(Q4253,""en"",""pt"")"),"Ambiente")</f>
        <v>Ambiente</v>
      </c>
      <c r="K4253" s="3">
        <v>43744</v>
      </c>
      <c r="L4253" s="3">
        <v>43848</v>
      </c>
      <c r="M4253" s="1">
        <v>301</v>
      </c>
      <c r="N4253" s="1" t="s">
        <v>10069</v>
      </c>
      <c r="O4253" s="1" t="s">
        <v>19135</v>
      </c>
      <c r="P4253" s="1">
        <v>154</v>
      </c>
      <c r="Q4253" s="1" t="s">
        <v>11014</v>
      </c>
      <c r="R4253">
        <f t="shared" ca="1" si="66"/>
        <v>1</v>
      </c>
      <c r="S4253">
        <f t="shared" ca="1" si="66"/>
        <v>1</v>
      </c>
    </row>
    <row r="4254" spans="1:19" ht="13.2">
      <c r="A4254" s="1" t="s">
        <v>253</v>
      </c>
      <c r="B4254" s="1">
        <v>93</v>
      </c>
      <c r="C4254" s="1" t="str">
        <f ca="1">IFERROR(__xludf.DUMMYFUNCTION("GOOGLETRANSLATE(D4254,""en"",""pt"")"),"Médio")</f>
        <v>Médio</v>
      </c>
      <c r="D4254" s="3">
        <v>43710</v>
      </c>
      <c r="E4254" s="1">
        <v>6</v>
      </c>
      <c r="F4254" s="2" t="str">
        <f ca="1">IFERROR(__xludf.DUMMYFUNCTION("GOOGLETRANSLATE(I4254,""en"",""pt"")"),"Coalhada")</f>
        <v>Coalhada</v>
      </c>
      <c r="G4254" s="1" t="s">
        <v>19136</v>
      </c>
      <c r="H4254" s="1" t="s">
        <v>1491</v>
      </c>
      <c r="I4254" s="1" t="str">
        <f ca="1">IFERROR(__xludf.DUMMYFUNCTION("GOOGLETRANSLATE(O4254,""en"",""pt"")"),"6")</f>
        <v>6</v>
      </c>
      <c r="J4254" s="1" t="str">
        <f ca="1">IFERROR(__xludf.DUMMYFUNCTION("GOOGLETRANSLATE(Q4254,""en"",""pt"")"),"Refrigerado")</f>
        <v>Refrigerado</v>
      </c>
      <c r="K4254" s="3">
        <v>43692</v>
      </c>
      <c r="L4254" s="3">
        <v>43698</v>
      </c>
      <c r="M4254" s="1">
        <v>31</v>
      </c>
      <c r="N4254" s="1" t="s">
        <v>8865</v>
      </c>
      <c r="O4254" s="1" t="s">
        <v>19137</v>
      </c>
      <c r="P4254" s="1">
        <v>319</v>
      </c>
      <c r="Q4254" s="1" t="s">
        <v>1682</v>
      </c>
      <c r="R4254">
        <f t="shared" ca="1" si="66"/>
        <v>0</v>
      </c>
      <c r="S4254">
        <f t="shared" ca="1" si="66"/>
        <v>0</v>
      </c>
    </row>
    <row r="4255" spans="1:19" ht="13.2">
      <c r="A4255" s="1" t="s">
        <v>18221</v>
      </c>
      <c r="B4255" s="1">
        <v>45</v>
      </c>
      <c r="C4255" s="1" t="str">
        <f ca="1">IFERROR(__xludf.DUMMYFUNCTION("GOOGLETRANSLATE(D4255,""en"",""pt"")"),"Grande")</f>
        <v>Grande</v>
      </c>
      <c r="D4255" s="3">
        <v>44619</v>
      </c>
      <c r="E4255" s="1">
        <v>9</v>
      </c>
      <c r="F4255" s="2" t="str">
        <f ca="1">IFERROR(__xludf.DUMMYFUNCTION("GOOGLETRANSLATE(I4255,""en"",""pt"")"),"Painel")</f>
        <v>Painel</v>
      </c>
      <c r="G4255" s="1" t="s">
        <v>19138</v>
      </c>
      <c r="H4255" s="1" t="s">
        <v>5817</v>
      </c>
      <c r="I4255" s="1" t="str">
        <f ca="1">IFERROR(__xludf.DUMMYFUNCTION("GOOGLETRANSLATE(O4255,""en"",""pt"")"),"12")</f>
        <v>12</v>
      </c>
      <c r="J4255" s="1" t="str">
        <f ca="1">IFERROR(__xludf.DUMMYFUNCTION("GOOGLETRANSLATE(Q4255,""en"",""pt"")"),"Refrigerado")</f>
        <v>Refrigerado</v>
      </c>
      <c r="K4255" s="3">
        <v>44581</v>
      </c>
      <c r="L4255" s="3">
        <v>44593</v>
      </c>
      <c r="M4255" s="1">
        <v>156</v>
      </c>
      <c r="N4255" s="1" t="s">
        <v>7412</v>
      </c>
      <c r="O4255" s="7">
        <v>1652572</v>
      </c>
      <c r="P4255" s="1">
        <v>833</v>
      </c>
      <c r="Q4255" s="1" t="s">
        <v>6435</v>
      </c>
      <c r="R4255">
        <f t="shared" ca="1" si="66"/>
        <v>0</v>
      </c>
      <c r="S4255">
        <f t="shared" ca="1" si="66"/>
        <v>0</v>
      </c>
    </row>
    <row r="4256" spans="1:19" ht="13.2">
      <c r="A4256" s="1" t="s">
        <v>19139</v>
      </c>
      <c r="B4256" s="1">
        <v>34</v>
      </c>
      <c r="C4256" s="1" t="str">
        <f ca="1">IFERROR(__xludf.DUMMYFUNCTION("GOOGLETRANSLATE(D4256,""en"",""pt"")"),"Médio")</f>
        <v>Médio</v>
      </c>
      <c r="D4256" s="3">
        <v>43850</v>
      </c>
      <c r="E4256" s="1">
        <v>3</v>
      </c>
      <c r="F4256" s="2" t="str">
        <f ca="1">IFERROR(__xludf.DUMMYFUNCTION("GOOGLETRANSLATE(I4256,""en"",""pt"")"),"Queijo")</f>
        <v>Queijo</v>
      </c>
      <c r="G4256" s="1" t="s">
        <v>19140</v>
      </c>
      <c r="H4256" s="1" t="s">
        <v>8409</v>
      </c>
      <c r="I4256" s="1" t="str">
        <f ca="1">IFERROR(__xludf.DUMMYFUNCTION("GOOGLETRANSLATE(O4256,""en"",""pt"")"),"68")</f>
        <v>68</v>
      </c>
      <c r="J4256" s="1" t="str">
        <f ca="1">IFERROR(__xludf.DUMMYFUNCTION("GOOGLETRANSLATE(Q4256,""en"",""pt"")"),"Refrigerado")</f>
        <v>Refrigerado</v>
      </c>
      <c r="K4256" s="3">
        <v>43804</v>
      </c>
      <c r="L4256" s="3">
        <v>43872</v>
      </c>
      <c r="M4256" s="1">
        <v>21</v>
      </c>
      <c r="N4256" s="1" t="s">
        <v>19141</v>
      </c>
      <c r="O4256" s="1" t="s">
        <v>19142</v>
      </c>
      <c r="P4256" s="1">
        <v>290</v>
      </c>
      <c r="Q4256" s="1" t="s">
        <v>7833</v>
      </c>
      <c r="R4256">
        <f t="shared" ca="1" si="66"/>
        <v>1</v>
      </c>
      <c r="S4256">
        <f t="shared" ca="1" si="66"/>
        <v>0</v>
      </c>
    </row>
    <row r="4257" spans="1:19" ht="13.2">
      <c r="A4257" s="1" t="s">
        <v>7433</v>
      </c>
      <c r="B4257" s="1">
        <v>70</v>
      </c>
      <c r="C4257" s="1" t="str">
        <f ca="1">IFERROR(__xludf.DUMMYFUNCTION("GOOGLETRANSLATE(D4257,""en"",""pt"")"),"Grande")</f>
        <v>Grande</v>
      </c>
      <c r="D4257" s="3">
        <v>44843</v>
      </c>
      <c r="E4257" s="1">
        <v>1</v>
      </c>
      <c r="F4257" s="2" t="str">
        <f ca="1">IFERROR(__xludf.DUMMYFUNCTION("GOOGLETRANSLATE(I4257,""en"",""pt"")"),"Leite")</f>
        <v>Leite</v>
      </c>
      <c r="G4257" s="1" t="s">
        <v>19143</v>
      </c>
      <c r="H4257" s="1" t="s">
        <v>19144</v>
      </c>
      <c r="I4257" s="1" t="str">
        <f ca="1">IFERROR(__xludf.DUMMYFUNCTION("GOOGLETRANSLATE(O4257,""en"",""pt"")"),"29")</f>
        <v>29</v>
      </c>
      <c r="J4257" s="1" t="str">
        <f ca="1">IFERROR(__xludf.DUMMYFUNCTION("GOOGLETRANSLATE(Q4257,""en"",""pt"")"),"Pacote Tetra")</f>
        <v>Pacote Tetra</v>
      </c>
      <c r="K4257" s="3">
        <v>44811</v>
      </c>
      <c r="L4257" s="3">
        <v>44840</v>
      </c>
      <c r="M4257" s="1">
        <v>204</v>
      </c>
      <c r="N4257" s="1" t="s">
        <v>14248</v>
      </c>
      <c r="O4257" s="1" t="s">
        <v>19145</v>
      </c>
      <c r="P4257" s="1">
        <v>297</v>
      </c>
      <c r="Q4257" s="1" t="s">
        <v>19146</v>
      </c>
      <c r="R4257">
        <f t="shared" ca="1" si="66"/>
        <v>1</v>
      </c>
      <c r="S4257">
        <f t="shared" ca="1" si="66"/>
        <v>1</v>
      </c>
    </row>
    <row r="4258" spans="1:19" ht="13.2">
      <c r="A4258" s="1" t="s">
        <v>19147</v>
      </c>
      <c r="B4258" s="1">
        <v>13</v>
      </c>
      <c r="C4258" s="1" t="str">
        <f ca="1">IFERROR(__xludf.DUMMYFUNCTION("GOOGLETRANSLATE(D4258,""en"",""pt"")"),"Médio")</f>
        <v>Médio</v>
      </c>
      <c r="D4258" s="3">
        <v>43622</v>
      </c>
      <c r="E4258" s="1">
        <v>9</v>
      </c>
      <c r="F4258" s="2" t="str">
        <f ca="1">IFERROR(__xludf.DUMMYFUNCTION("GOOGLETRANSLATE(I4258,""en"",""pt"")"),"Painel")</f>
        <v>Painel</v>
      </c>
      <c r="G4258" s="1" t="s">
        <v>19148</v>
      </c>
      <c r="H4258" s="1" t="s">
        <v>18055</v>
      </c>
      <c r="I4258" s="1" t="str">
        <f ca="1">IFERROR(__xludf.DUMMYFUNCTION("GOOGLETRANSLATE(O4258,""en"",""pt"")"),"13")</f>
        <v>13</v>
      </c>
      <c r="J4258" s="1" t="str">
        <f ca="1">IFERROR(__xludf.DUMMYFUNCTION("GOOGLETRANSLATE(Q4258,""en"",""pt"")"),"Refrigerado")</f>
        <v>Refrigerado</v>
      </c>
      <c r="K4258" s="3">
        <v>43591</v>
      </c>
      <c r="L4258" s="3">
        <v>43604</v>
      </c>
      <c r="M4258" s="1">
        <v>487</v>
      </c>
      <c r="N4258" s="1" t="s">
        <v>12819</v>
      </c>
      <c r="O4258" s="7">
        <v>2260670</v>
      </c>
      <c r="P4258" s="1">
        <v>83</v>
      </c>
      <c r="Q4258" s="1" t="s">
        <v>2358</v>
      </c>
      <c r="R4258">
        <f t="shared" ca="1" si="66"/>
        <v>1</v>
      </c>
      <c r="S4258">
        <f t="shared" ca="1" si="66"/>
        <v>1</v>
      </c>
    </row>
    <row r="4259" spans="1:19" ht="13.2">
      <c r="A4259" s="1" t="s">
        <v>19149</v>
      </c>
      <c r="B4259" s="1">
        <v>25</v>
      </c>
      <c r="C4259" s="1" t="str">
        <f ca="1">IFERROR(__xludf.DUMMYFUNCTION("GOOGLETRANSLATE(D4259,""en"",""pt"")"),"Pequeno")</f>
        <v>Pequeno</v>
      </c>
      <c r="D4259" s="3">
        <v>44503</v>
      </c>
      <c r="E4259" s="1">
        <v>2</v>
      </c>
      <c r="F4259" s="2" t="str">
        <f ca="1">IFERROR(__xludf.DUMMYFUNCTION("GOOGLETRANSLATE(I4259,""en"",""pt"")"),"Manteiga")</f>
        <v>Manteiga</v>
      </c>
      <c r="G4259" s="1" t="s">
        <v>19150</v>
      </c>
      <c r="H4259" s="1" t="s">
        <v>19151</v>
      </c>
      <c r="I4259" s="1" t="str">
        <f ca="1">IFERROR(__xludf.DUMMYFUNCTION("GOOGLETRANSLATE(O4259,""en"",""pt"")"),"29")</f>
        <v>29</v>
      </c>
      <c r="J4259" s="1" t="str">
        <f ca="1">IFERROR(__xludf.DUMMYFUNCTION("GOOGLETRANSLATE(Q4259,""en"",""pt"")"),"Congeladas")</f>
        <v>Congeladas</v>
      </c>
      <c r="K4259" s="3">
        <v>44455</v>
      </c>
      <c r="L4259" s="3">
        <v>44484</v>
      </c>
      <c r="M4259" s="1">
        <v>618</v>
      </c>
      <c r="N4259" s="1" t="s">
        <v>1515</v>
      </c>
      <c r="O4259" s="1" t="s">
        <v>19152</v>
      </c>
      <c r="P4259" s="1">
        <v>212</v>
      </c>
      <c r="Q4259" s="1" t="s">
        <v>7754</v>
      </c>
      <c r="R4259">
        <f t="shared" ca="1" si="66"/>
        <v>1</v>
      </c>
      <c r="S4259">
        <f t="shared" ca="1" si="66"/>
        <v>0</v>
      </c>
    </row>
    <row r="4260" spans="1:19" ht="13.2">
      <c r="A4260" s="1" t="s">
        <v>19153</v>
      </c>
      <c r="B4260" s="1">
        <v>57</v>
      </c>
      <c r="C4260" s="1" t="str">
        <f ca="1">IFERROR(__xludf.DUMMYFUNCTION("GOOGLETRANSLATE(D4260,""en"",""pt"")"),"Grande")</f>
        <v>Grande</v>
      </c>
      <c r="D4260" s="3">
        <v>43840</v>
      </c>
      <c r="E4260" s="1">
        <v>1</v>
      </c>
      <c r="F4260" s="2" t="str">
        <f ca="1">IFERROR(__xludf.DUMMYFUNCTION("GOOGLETRANSLATE(I4260,""en"",""pt"")"),"Leite")</f>
        <v>Leite</v>
      </c>
      <c r="G4260" s="1" t="s">
        <v>19154</v>
      </c>
      <c r="H4260" s="1" t="s">
        <v>13773</v>
      </c>
      <c r="I4260" s="1" t="str">
        <f ca="1">IFERROR(__xludf.DUMMYFUNCTION("GOOGLETRANSLATE(O4260,""en"",""pt"")"),"28")</f>
        <v>28</v>
      </c>
      <c r="J4260" s="1" t="str">
        <f ca="1">IFERROR(__xludf.DUMMYFUNCTION("GOOGLETRANSLATE(Q4260,""en"",""pt"")"),"Pacote Tetra")</f>
        <v>Pacote Tetra</v>
      </c>
      <c r="K4260" s="3">
        <v>43808</v>
      </c>
      <c r="L4260" s="3">
        <v>43836</v>
      </c>
      <c r="M4260" s="1">
        <v>359</v>
      </c>
      <c r="N4260" s="1" t="s">
        <v>4069</v>
      </c>
      <c r="O4260" s="1" t="s">
        <v>19155</v>
      </c>
      <c r="P4260" s="1">
        <v>205</v>
      </c>
      <c r="Q4260" s="1" t="s">
        <v>19156</v>
      </c>
      <c r="R4260">
        <f t="shared" ca="1" si="66"/>
        <v>1</v>
      </c>
      <c r="S4260">
        <f t="shared" ca="1" si="66"/>
        <v>1</v>
      </c>
    </row>
    <row r="4261" spans="1:19" ht="13.2">
      <c r="A4261" s="1" t="s">
        <v>19157</v>
      </c>
      <c r="B4261" s="1">
        <v>98</v>
      </c>
      <c r="C4261" s="1" t="str">
        <f ca="1">IFERROR(__xludf.DUMMYFUNCTION("GOOGLETRANSLATE(D4261,""en"",""pt"")"),"Grande")</f>
        <v>Grande</v>
      </c>
      <c r="D4261" s="3">
        <v>43870</v>
      </c>
      <c r="E4261" s="1">
        <v>9</v>
      </c>
      <c r="F4261" s="2" t="str">
        <f ca="1">IFERROR(__xludf.DUMMYFUNCTION("GOOGLETRANSLATE(I4261,""en"",""pt"")"),"Painel")</f>
        <v>Painel</v>
      </c>
      <c r="G4261" s="1" t="s">
        <v>19158</v>
      </c>
      <c r="H4261" s="1" t="s">
        <v>17189</v>
      </c>
      <c r="I4261" s="1" t="str">
        <f ca="1">IFERROR(__xludf.DUMMYFUNCTION("GOOGLETRANSLATE(O4261,""en"",""pt"")"),"8")</f>
        <v>8</v>
      </c>
      <c r="J4261" s="1" t="str">
        <f ca="1">IFERROR(__xludf.DUMMYFUNCTION("GOOGLETRANSLATE(Q4261,""en"",""pt"")"),"Refrigerado")</f>
        <v>Refrigerado</v>
      </c>
      <c r="K4261" s="3">
        <v>43811</v>
      </c>
      <c r="L4261" s="3">
        <v>43819</v>
      </c>
      <c r="M4261" s="1">
        <v>264</v>
      </c>
      <c r="N4261" s="1" t="s">
        <v>16141</v>
      </c>
      <c r="O4261" s="1" t="s">
        <v>19159</v>
      </c>
      <c r="P4261" s="1">
        <v>77</v>
      </c>
      <c r="Q4261" s="1" t="s">
        <v>19160</v>
      </c>
      <c r="R4261">
        <f t="shared" ca="1" si="66"/>
        <v>0</v>
      </c>
      <c r="S4261">
        <f t="shared" ca="1" si="66"/>
        <v>0</v>
      </c>
    </row>
    <row r="4262" spans="1:19" ht="13.2">
      <c r="A4262" s="1" t="s">
        <v>19161</v>
      </c>
      <c r="B4262" s="1">
        <v>23</v>
      </c>
      <c r="C4262" s="1" t="str">
        <f ca="1">IFERROR(__xludf.DUMMYFUNCTION("GOOGLETRANSLATE(D4262,""en"",""pt"")"),"Pequeno")</f>
        <v>Pequeno</v>
      </c>
      <c r="D4262" s="3">
        <v>44084</v>
      </c>
      <c r="E4262" s="1">
        <v>4</v>
      </c>
      <c r="F4262" s="2" t="str">
        <f ca="1">IFERROR(__xludf.DUMMYFUNCTION("GOOGLETRANSLATE(I4262,""en"",""pt"")"),"Iogurte")</f>
        <v>Iogurte</v>
      </c>
      <c r="G4262" s="1" t="s">
        <v>19162</v>
      </c>
      <c r="H4262" s="1" t="s">
        <v>6085</v>
      </c>
      <c r="I4262" s="1" t="str">
        <f ca="1">IFERROR(__xludf.DUMMYFUNCTION("GOOGLETRANSLATE(O4262,""en"",""pt"")"),"25")</f>
        <v>25</v>
      </c>
      <c r="J4262" s="1" t="str">
        <f ca="1">IFERROR(__xludf.DUMMYFUNCTION("GOOGLETRANSLATE(Q4262,""en"",""pt"")"),"Refrigerado")</f>
        <v>Refrigerado</v>
      </c>
      <c r="K4262" s="3">
        <v>44067</v>
      </c>
      <c r="L4262" s="3">
        <v>44092</v>
      </c>
      <c r="M4262" s="1">
        <v>178</v>
      </c>
      <c r="N4262" s="1" t="s">
        <v>19163</v>
      </c>
      <c r="O4262" s="1" t="s">
        <v>19164</v>
      </c>
      <c r="P4262" s="1">
        <v>348</v>
      </c>
      <c r="Q4262" s="1" t="s">
        <v>5076</v>
      </c>
      <c r="R4262">
        <f t="shared" ca="1" si="66"/>
        <v>1</v>
      </c>
      <c r="S4262">
        <f t="shared" ca="1" si="66"/>
        <v>0</v>
      </c>
    </row>
    <row r="4263" spans="1:19" ht="13.2">
      <c r="A4263" s="1" t="s">
        <v>19165</v>
      </c>
      <c r="B4263" s="1">
        <v>76</v>
      </c>
      <c r="C4263" s="1" t="str">
        <f ca="1">IFERROR(__xludf.DUMMYFUNCTION("GOOGLETRANSLATE(D4263,""en"",""pt"")"),"Grande")</f>
        <v>Grande</v>
      </c>
      <c r="D4263" s="3">
        <v>43983</v>
      </c>
      <c r="E4263" s="1">
        <v>2</v>
      </c>
      <c r="F4263" s="2" t="str">
        <f ca="1">IFERROR(__xludf.DUMMYFUNCTION("GOOGLETRANSLATE(I4263,""en"",""pt"")"),"Manteiga")</f>
        <v>Manteiga</v>
      </c>
      <c r="G4263" s="1" t="s">
        <v>19166</v>
      </c>
      <c r="H4263" s="1" t="s">
        <v>19167</v>
      </c>
      <c r="I4263" s="1" t="str">
        <f ca="1">IFERROR(__xludf.DUMMYFUNCTION("GOOGLETRANSLATE(O4263,""en"",""pt"")"),"37")</f>
        <v>37</v>
      </c>
      <c r="J4263" s="1" t="str">
        <f ca="1">IFERROR(__xludf.DUMMYFUNCTION("GOOGLETRANSLATE(Q4263,""en"",""pt"")"),"Refrigerado")</f>
        <v>Refrigerado</v>
      </c>
      <c r="K4263" s="3">
        <v>43967</v>
      </c>
      <c r="L4263" s="3">
        <v>44004</v>
      </c>
      <c r="M4263" s="1">
        <v>51</v>
      </c>
      <c r="N4263" s="1" t="s">
        <v>19168</v>
      </c>
      <c r="O4263" s="1" t="s">
        <v>19169</v>
      </c>
      <c r="P4263" s="1">
        <v>853</v>
      </c>
      <c r="Q4263" s="1" t="s">
        <v>4675</v>
      </c>
      <c r="R4263">
        <f t="shared" ca="1" si="66"/>
        <v>0</v>
      </c>
      <c r="S4263">
        <f t="shared" ca="1" si="66"/>
        <v>1</v>
      </c>
    </row>
    <row r="4264" spans="1:19" ht="13.2">
      <c r="A4264" s="1" t="s">
        <v>19170</v>
      </c>
      <c r="B4264" s="1">
        <v>38</v>
      </c>
      <c r="C4264" s="1" t="str">
        <f ca="1">IFERROR(__xludf.DUMMYFUNCTION("GOOGLETRANSLATE(D4264,""en"",""pt"")"),"Grande")</f>
        <v>Grande</v>
      </c>
      <c r="D4264" s="3">
        <v>43786</v>
      </c>
      <c r="E4264" s="1">
        <v>8</v>
      </c>
      <c r="F4264" s="2" t="str">
        <f ca="1">IFERROR(__xludf.DUMMYFUNCTION("GOOGLETRANSLATE(I4264,""en"",""pt"")"),"Soro de leite coalhado")</f>
        <v>Soro de leite coalhado</v>
      </c>
      <c r="G4264" s="1" t="s">
        <v>9722</v>
      </c>
      <c r="H4264" s="1" t="s">
        <v>3300</v>
      </c>
      <c r="I4264" s="1" t="str">
        <f ca="1">IFERROR(__xludf.DUMMYFUNCTION("GOOGLETRANSLATE(O4264,""en"",""pt"")"),"13")</f>
        <v>13</v>
      </c>
      <c r="J4264" s="1" t="str">
        <f ca="1">IFERROR(__xludf.DUMMYFUNCTION("GOOGLETRANSLATE(Q4264,""en"",""pt"")"),"Refrigerado")</f>
        <v>Refrigerado</v>
      </c>
      <c r="K4264" s="3">
        <v>43738</v>
      </c>
      <c r="L4264" s="3">
        <v>43751</v>
      </c>
      <c r="M4264" s="1">
        <v>3</v>
      </c>
      <c r="N4264" s="1" t="s">
        <v>11471</v>
      </c>
      <c r="O4264" s="1" t="s">
        <v>19171</v>
      </c>
      <c r="P4264" s="1">
        <v>7</v>
      </c>
      <c r="Q4264" s="1" t="s">
        <v>19172</v>
      </c>
      <c r="R4264">
        <f t="shared" ca="1" si="66"/>
        <v>0</v>
      </c>
      <c r="S4264">
        <f t="shared" ca="1" si="66"/>
        <v>1</v>
      </c>
    </row>
    <row r="4265" spans="1:19" ht="13.2">
      <c r="A4265" s="1" t="s">
        <v>19173</v>
      </c>
      <c r="B4265" s="1">
        <v>67</v>
      </c>
      <c r="C4265" s="1" t="str">
        <f ca="1">IFERROR(__xludf.DUMMYFUNCTION("GOOGLETRANSLATE(D4265,""en"",""pt"")"),"Pequeno")</f>
        <v>Pequeno</v>
      </c>
      <c r="D4265" s="3">
        <v>44639</v>
      </c>
      <c r="E4265" s="1">
        <v>3</v>
      </c>
      <c r="F4265" s="2" t="str">
        <f ca="1">IFERROR(__xludf.DUMMYFUNCTION("GOOGLETRANSLATE(I4265,""en"",""pt"")"),"Queijo")</f>
        <v>Queijo</v>
      </c>
      <c r="G4265" s="1" t="s">
        <v>19174</v>
      </c>
      <c r="H4265" s="1" t="s">
        <v>5262</v>
      </c>
      <c r="I4265" s="1" t="str">
        <f ca="1">IFERROR(__xludf.DUMMYFUNCTION("GOOGLETRANSLATE(O4265,""en"",""pt"")"),"35")</f>
        <v>35</v>
      </c>
      <c r="J4265" s="1" t="str">
        <f ca="1">IFERROR(__xludf.DUMMYFUNCTION("GOOGLETRANSLATE(Q4265,""en"",""pt"")"),"Congeladas")</f>
        <v>Congeladas</v>
      </c>
      <c r="K4265" s="3">
        <v>44605</v>
      </c>
      <c r="L4265" s="3">
        <v>44640</v>
      </c>
      <c r="M4265" s="1">
        <v>290</v>
      </c>
      <c r="N4265" s="6">
        <v>45473</v>
      </c>
      <c r="O4265" s="5">
        <v>2489950</v>
      </c>
      <c r="P4265" s="1">
        <v>39</v>
      </c>
      <c r="Q4265" s="1" t="s">
        <v>6540</v>
      </c>
      <c r="R4265">
        <f t="shared" ca="1" si="66"/>
        <v>1</v>
      </c>
      <c r="S4265">
        <f t="shared" ca="1" si="66"/>
        <v>1</v>
      </c>
    </row>
    <row r="4266" spans="1:19" ht="13.2">
      <c r="A4266" s="1" t="s">
        <v>18559</v>
      </c>
      <c r="B4266" s="1">
        <v>89</v>
      </c>
      <c r="C4266" s="1" t="str">
        <f ca="1">IFERROR(__xludf.DUMMYFUNCTION("GOOGLETRANSLATE(D4266,""en"",""pt"")"),"Médio")</f>
        <v>Médio</v>
      </c>
      <c r="D4266" s="3">
        <v>43598</v>
      </c>
      <c r="E4266" s="1">
        <v>6</v>
      </c>
      <c r="F4266" s="2" t="str">
        <f ca="1">IFERROR(__xludf.DUMMYFUNCTION("GOOGLETRANSLATE(I4266,""en"",""pt"")"),"Coalhada")</f>
        <v>Coalhada</v>
      </c>
      <c r="G4266" s="1" t="s">
        <v>19175</v>
      </c>
      <c r="H4266" s="1" t="s">
        <v>3439</v>
      </c>
      <c r="I4266" s="1" t="str">
        <f ca="1">IFERROR(__xludf.DUMMYFUNCTION("GOOGLETRANSLATE(O4266,""en"",""pt"")"),"7")</f>
        <v>7</v>
      </c>
      <c r="J4266" s="1" t="str">
        <f ca="1">IFERROR(__xludf.DUMMYFUNCTION("GOOGLETRANSLATE(Q4266,""en"",""pt"")"),"Refrigerado")</f>
        <v>Refrigerado</v>
      </c>
      <c r="K4266" s="3">
        <v>43560</v>
      </c>
      <c r="L4266" s="3">
        <v>43567</v>
      </c>
      <c r="M4266" s="1">
        <v>430</v>
      </c>
      <c r="N4266" s="1" t="s">
        <v>7083</v>
      </c>
      <c r="O4266" s="1" t="s">
        <v>19176</v>
      </c>
      <c r="P4266" s="1">
        <v>221</v>
      </c>
      <c r="Q4266" s="1" t="s">
        <v>14138</v>
      </c>
      <c r="R4266">
        <f t="shared" ca="1" si="66"/>
        <v>0</v>
      </c>
      <c r="S4266">
        <f t="shared" ca="1" si="66"/>
        <v>1</v>
      </c>
    </row>
    <row r="4267" spans="1:19" ht="13.2">
      <c r="A4267" s="1" t="s">
        <v>19177</v>
      </c>
      <c r="B4267" s="1">
        <v>94</v>
      </c>
      <c r="C4267" s="1" t="str">
        <f ca="1">IFERROR(__xludf.DUMMYFUNCTION("GOOGLETRANSLATE(D4267,""en"",""pt"")"),"Médio")</f>
        <v>Médio</v>
      </c>
      <c r="D4267" s="3">
        <v>43953</v>
      </c>
      <c r="E4267" s="1">
        <v>4</v>
      </c>
      <c r="F4267" s="2" t="str">
        <f ca="1">IFERROR(__xludf.DUMMYFUNCTION("GOOGLETRANSLATE(I4267,""en"",""pt"")"),"Iogurte")</f>
        <v>Iogurte</v>
      </c>
      <c r="G4267" s="1" t="s">
        <v>12462</v>
      </c>
      <c r="H4267" s="1" t="s">
        <v>19178</v>
      </c>
      <c r="I4267" s="1" t="str">
        <f ca="1">IFERROR(__xludf.DUMMYFUNCTION("GOOGLETRANSLATE(O4267,""en"",""pt"")"),"29")</f>
        <v>29</v>
      </c>
      <c r="J4267" s="1" t="str">
        <f ca="1">IFERROR(__xludf.DUMMYFUNCTION("GOOGLETRANSLATE(Q4267,""en"",""pt"")"),"Refrigerado")</f>
        <v>Refrigerado</v>
      </c>
      <c r="K4267" s="3">
        <v>43909</v>
      </c>
      <c r="L4267" s="3">
        <v>43938</v>
      </c>
      <c r="M4267" s="1">
        <v>1</v>
      </c>
      <c r="N4267" s="1" t="s">
        <v>12512</v>
      </c>
      <c r="O4267" s="1" t="s">
        <v>12512</v>
      </c>
      <c r="P4267" s="1">
        <v>28</v>
      </c>
      <c r="Q4267" s="1" t="s">
        <v>2261</v>
      </c>
      <c r="R4267">
        <f t="shared" ca="1" si="66"/>
        <v>0</v>
      </c>
      <c r="S4267">
        <f t="shared" ca="1" si="66"/>
        <v>0</v>
      </c>
    </row>
    <row r="4268" spans="1:19" ht="13.2">
      <c r="A4268" s="1" t="s">
        <v>19179</v>
      </c>
      <c r="B4268" s="1">
        <v>50</v>
      </c>
      <c r="C4268" s="1" t="str">
        <f ca="1">IFERROR(__xludf.DUMMYFUNCTION("GOOGLETRANSLATE(D4268,""en"",""pt"")"),"Médio")</f>
        <v>Médio</v>
      </c>
      <c r="D4268" s="3">
        <v>44571</v>
      </c>
      <c r="E4268" s="1">
        <v>10</v>
      </c>
      <c r="F4268" s="2" t="str">
        <f ca="1">IFERROR(__xludf.DUMMYFUNCTION("GOOGLETRANSLATE(I4268,""en"",""pt"")"),"ghee")</f>
        <v>ghee</v>
      </c>
      <c r="G4268" s="1" t="s">
        <v>7609</v>
      </c>
      <c r="H4268" s="1" t="s">
        <v>1096</v>
      </c>
      <c r="I4268" s="1" t="str">
        <f ca="1">IFERROR(__xludf.DUMMYFUNCTION("GOOGLETRANSLATE(O4268,""en"",""pt"")"),"111")</f>
        <v>111</v>
      </c>
      <c r="J4268" s="1" t="str">
        <f ca="1">IFERROR(__xludf.DUMMYFUNCTION("GOOGLETRANSLATE(Q4268,""en"",""pt"")"),"Ambiente")</f>
        <v>Ambiente</v>
      </c>
      <c r="K4268" s="3">
        <v>44513</v>
      </c>
      <c r="L4268" s="3">
        <v>44624</v>
      </c>
      <c r="M4268" s="1">
        <v>616</v>
      </c>
      <c r="N4268" s="1" t="s">
        <v>5341</v>
      </c>
      <c r="O4268" s="1" t="s">
        <v>19180</v>
      </c>
      <c r="P4268" s="1">
        <v>107</v>
      </c>
      <c r="Q4268" s="1" t="s">
        <v>2304</v>
      </c>
      <c r="R4268">
        <f t="shared" ca="1" si="66"/>
        <v>0</v>
      </c>
      <c r="S4268">
        <f t="shared" ca="1" si="66"/>
        <v>0</v>
      </c>
    </row>
    <row r="4269" spans="1:19" ht="13.2">
      <c r="A4269" s="1" t="s">
        <v>19181</v>
      </c>
      <c r="B4269" s="1">
        <v>14</v>
      </c>
      <c r="C4269" s="1" t="str">
        <f ca="1">IFERROR(__xludf.DUMMYFUNCTION("GOOGLETRANSLATE(D4269,""en"",""pt"")"),"Grande")</f>
        <v>Grande</v>
      </c>
      <c r="D4269" s="3">
        <v>43722</v>
      </c>
      <c r="E4269" s="1">
        <v>8</v>
      </c>
      <c r="F4269" s="2" t="str">
        <f ca="1">IFERROR(__xludf.DUMMYFUNCTION("GOOGLETRANSLATE(I4269,""en"",""pt"")"),"Soro de leite coalhado")</f>
        <v>Soro de leite coalhado</v>
      </c>
      <c r="G4269" s="1" t="s">
        <v>11166</v>
      </c>
      <c r="H4269" s="1" t="s">
        <v>9257</v>
      </c>
      <c r="I4269" s="1" t="str">
        <f ca="1">IFERROR(__xludf.DUMMYFUNCTION("GOOGLETRANSLATE(O4269,""en"",""pt"")"),"11")</f>
        <v>11</v>
      </c>
      <c r="J4269" s="1" t="str">
        <f ca="1">IFERROR(__xludf.DUMMYFUNCTION("GOOGLETRANSLATE(Q4269,""en"",""pt"")"),"Refrigerado")</f>
        <v>Refrigerado</v>
      </c>
      <c r="K4269" s="3">
        <v>43680</v>
      </c>
      <c r="L4269" s="3">
        <v>43691</v>
      </c>
      <c r="M4269" s="1">
        <v>138</v>
      </c>
      <c r="N4269" s="1" t="s">
        <v>17864</v>
      </c>
      <c r="O4269" s="1" t="s">
        <v>19182</v>
      </c>
      <c r="P4269" s="1">
        <v>291</v>
      </c>
      <c r="Q4269" s="1" t="s">
        <v>16091</v>
      </c>
      <c r="R4269">
        <f t="shared" ca="1" si="66"/>
        <v>0</v>
      </c>
      <c r="S4269">
        <f t="shared" ca="1" si="66"/>
        <v>0</v>
      </c>
    </row>
    <row r="4270" spans="1:19" ht="13.2">
      <c r="A4270" s="1" t="s">
        <v>19183</v>
      </c>
      <c r="B4270" s="1">
        <v>96</v>
      </c>
      <c r="C4270" s="1" t="str">
        <f ca="1">IFERROR(__xludf.DUMMYFUNCTION("GOOGLETRANSLATE(D4270,""en"",""pt"")"),"Médio")</f>
        <v>Médio</v>
      </c>
      <c r="D4270" s="3">
        <v>44476</v>
      </c>
      <c r="E4270" s="1">
        <v>2</v>
      </c>
      <c r="F4270" s="2" t="str">
        <f ca="1">IFERROR(__xludf.DUMMYFUNCTION("GOOGLETRANSLATE(I4270,""en"",""pt"")"),"Manteiga")</f>
        <v>Manteiga</v>
      </c>
      <c r="G4270" s="1" t="s">
        <v>19184</v>
      </c>
      <c r="H4270" s="1" t="s">
        <v>6835</v>
      </c>
      <c r="I4270" s="1" t="str">
        <f ca="1">IFERROR(__xludf.DUMMYFUNCTION("GOOGLETRANSLATE(O4270,""en"",""pt"")"),"34")</f>
        <v>34</v>
      </c>
      <c r="J4270" s="1" t="str">
        <f ca="1">IFERROR(__xludf.DUMMYFUNCTION("GOOGLETRANSLATE(Q4270,""en"",""pt"")"),"Congeladas")</f>
        <v>Congeladas</v>
      </c>
      <c r="K4270" s="3">
        <v>44433</v>
      </c>
      <c r="L4270" s="3">
        <v>44467</v>
      </c>
      <c r="M4270" s="1">
        <v>509</v>
      </c>
      <c r="N4270" s="1" t="s">
        <v>10357</v>
      </c>
      <c r="O4270" s="1" t="s">
        <v>19185</v>
      </c>
      <c r="P4270" s="1">
        <v>98</v>
      </c>
      <c r="Q4270" s="1" t="s">
        <v>3825</v>
      </c>
      <c r="R4270">
        <f t="shared" ca="1" si="66"/>
        <v>0</v>
      </c>
      <c r="S4270">
        <f t="shared" ca="1" si="66"/>
        <v>1</v>
      </c>
    </row>
    <row r="4271" spans="1:19" ht="13.2">
      <c r="A4271" s="1" t="s">
        <v>19186</v>
      </c>
      <c r="B4271" s="1">
        <v>97</v>
      </c>
      <c r="C4271" s="1" t="str">
        <f ca="1">IFERROR(__xludf.DUMMYFUNCTION("GOOGLETRANSLATE(D4271,""en"",""pt"")"),"Pequeno")</f>
        <v>Pequeno</v>
      </c>
      <c r="D4271" s="3">
        <v>44489</v>
      </c>
      <c r="E4271" s="1">
        <v>1</v>
      </c>
      <c r="F4271" s="2" t="str">
        <f ca="1">IFERROR(__xludf.DUMMYFUNCTION("GOOGLETRANSLATE(I4271,""en"",""pt"")"),"Leite")</f>
        <v>Leite</v>
      </c>
      <c r="G4271" s="1" t="s">
        <v>9245</v>
      </c>
      <c r="H4271" s="1" t="s">
        <v>3631</v>
      </c>
      <c r="I4271" s="1" t="str">
        <f ca="1">IFERROR(__xludf.DUMMYFUNCTION("GOOGLETRANSLATE(O4271,""en"",""pt"")"),"1")</f>
        <v>1</v>
      </c>
      <c r="J4271" s="1" t="str">
        <f ca="1">IFERROR(__xludf.DUMMYFUNCTION("GOOGLETRANSLATE(Q4271,""en"",""pt"")"),"Pacote de polietileno")</f>
        <v>Pacote de polietileno</v>
      </c>
      <c r="K4271" s="3">
        <v>44462</v>
      </c>
      <c r="L4271" s="3">
        <v>44463</v>
      </c>
      <c r="M4271" s="1">
        <v>22</v>
      </c>
      <c r="N4271" s="1" t="s">
        <v>2306</v>
      </c>
      <c r="O4271" s="5" t="s">
        <v>19187</v>
      </c>
      <c r="P4271" s="1">
        <v>4</v>
      </c>
      <c r="Q4271" s="1" t="s">
        <v>19188</v>
      </c>
      <c r="R4271">
        <f t="shared" ca="1" si="66"/>
        <v>0</v>
      </c>
      <c r="S4271">
        <f t="shared" ca="1" si="66"/>
        <v>1</v>
      </c>
    </row>
    <row r="4272" spans="1:19" ht="13.2">
      <c r="A4272" s="1" t="s">
        <v>19189</v>
      </c>
      <c r="B4272" s="1">
        <v>85</v>
      </c>
      <c r="C4272" s="1" t="str">
        <f ca="1">IFERROR(__xludf.DUMMYFUNCTION("GOOGLETRANSLATE(D4272,""en"",""pt"")"),"Médio")</f>
        <v>Médio</v>
      </c>
      <c r="D4272" s="3">
        <v>43969</v>
      </c>
      <c r="E4272" s="1">
        <v>5</v>
      </c>
      <c r="F4272" s="2" t="str">
        <f ca="1">IFERROR(__xludf.DUMMYFUNCTION("GOOGLETRANSLATE(I4272,""en"",""pt"")"),"Sorvete")</f>
        <v>Sorvete</v>
      </c>
      <c r="G4272" s="1" t="s">
        <v>19190</v>
      </c>
      <c r="H4272" s="1" t="s">
        <v>7129</v>
      </c>
      <c r="I4272" s="1" t="str">
        <f ca="1">IFERROR(__xludf.DUMMYFUNCTION("GOOGLETRANSLATE(O4272,""en"",""pt"")"),"28")</f>
        <v>28</v>
      </c>
      <c r="J4272" s="1" t="str">
        <f ca="1">IFERROR(__xludf.DUMMYFUNCTION("GOOGLETRANSLATE(Q4272,""en"",""pt"")"),"Congeladas")</f>
        <v>Congeladas</v>
      </c>
      <c r="K4272" s="3">
        <v>43958</v>
      </c>
      <c r="L4272" s="3">
        <v>43986</v>
      </c>
      <c r="M4272" s="1">
        <v>115</v>
      </c>
      <c r="N4272" s="1" t="s">
        <v>15627</v>
      </c>
      <c r="O4272" s="1" t="s">
        <v>19191</v>
      </c>
      <c r="P4272" s="1">
        <v>822</v>
      </c>
      <c r="Q4272" s="1" t="s">
        <v>9049</v>
      </c>
      <c r="R4272">
        <f t="shared" ca="1" si="66"/>
        <v>1</v>
      </c>
      <c r="S4272">
        <f t="shared" ca="1" si="66"/>
        <v>0</v>
      </c>
    </row>
    <row r="4273" spans="1:19" ht="13.2">
      <c r="A4273" s="1" t="s">
        <v>19192</v>
      </c>
      <c r="B4273" s="1">
        <v>19</v>
      </c>
      <c r="C4273" s="1" t="str">
        <f ca="1">IFERROR(__xludf.DUMMYFUNCTION("GOOGLETRANSLATE(D4273,""en"",""pt"")"),"Médio")</f>
        <v>Médio</v>
      </c>
      <c r="D4273" s="3">
        <v>44677</v>
      </c>
      <c r="E4273" s="1">
        <v>8</v>
      </c>
      <c r="F4273" s="2" t="str">
        <f ca="1">IFERROR(__xludf.DUMMYFUNCTION("GOOGLETRANSLATE(I4273,""en"",""pt"")"),"Soro de leite coalhado")</f>
        <v>Soro de leite coalhado</v>
      </c>
      <c r="G4273" s="1" t="s">
        <v>10997</v>
      </c>
      <c r="H4273" s="1" t="s">
        <v>4918</v>
      </c>
      <c r="I4273" s="1" t="str">
        <f ca="1">IFERROR(__xludf.DUMMYFUNCTION("GOOGLETRANSLATE(O4273,""en"",""pt"")"),"10")</f>
        <v>10</v>
      </c>
      <c r="J4273" s="1" t="str">
        <f ca="1">IFERROR(__xludf.DUMMYFUNCTION("GOOGLETRANSLATE(Q4273,""en"",""pt"")"),"Refrigerado")</f>
        <v>Refrigerado</v>
      </c>
      <c r="K4273" s="3">
        <v>44624</v>
      </c>
      <c r="L4273" s="3">
        <v>44634</v>
      </c>
      <c r="M4273" s="1">
        <v>83</v>
      </c>
      <c r="N4273" s="1" t="s">
        <v>11054</v>
      </c>
      <c r="O4273" s="1" t="s">
        <v>19193</v>
      </c>
      <c r="P4273" s="1">
        <v>13</v>
      </c>
      <c r="Q4273" s="1" t="s">
        <v>10726</v>
      </c>
      <c r="R4273">
        <f t="shared" ca="1" si="66"/>
        <v>1</v>
      </c>
      <c r="S4273">
        <f t="shared" ca="1" si="66"/>
        <v>1</v>
      </c>
    </row>
    <row r="4274" spans="1:19" ht="13.2">
      <c r="A4274" s="1" t="s">
        <v>19194</v>
      </c>
      <c r="B4274" s="1">
        <v>48</v>
      </c>
      <c r="C4274" s="1" t="str">
        <f ca="1">IFERROR(__xludf.DUMMYFUNCTION("GOOGLETRANSLATE(D4274,""en"",""pt"")"),"Pequeno")</f>
        <v>Pequeno</v>
      </c>
      <c r="D4274" s="3">
        <v>43542</v>
      </c>
      <c r="E4274" s="1">
        <v>5</v>
      </c>
      <c r="F4274" s="2" t="str">
        <f ca="1">IFERROR(__xludf.DUMMYFUNCTION("GOOGLETRANSLATE(I4274,""en"",""pt"")"),"Sorvete")</f>
        <v>Sorvete</v>
      </c>
      <c r="G4274" s="1" t="s">
        <v>19195</v>
      </c>
      <c r="H4274" s="1" t="s">
        <v>894</v>
      </c>
      <c r="I4274" s="1" t="str">
        <f ca="1">IFERROR(__xludf.DUMMYFUNCTION("GOOGLETRANSLATE(O4274,""en"",""pt"")"),"22")</f>
        <v>22</v>
      </c>
      <c r="J4274" s="1" t="str">
        <f ca="1">IFERROR(__xludf.DUMMYFUNCTION("GOOGLETRANSLATE(Q4274,""en"",""pt"")"),"Congeladas")</f>
        <v>Congeladas</v>
      </c>
      <c r="K4274" s="3">
        <v>43523</v>
      </c>
      <c r="L4274" s="3">
        <v>43545</v>
      </c>
      <c r="M4274" s="1">
        <v>445</v>
      </c>
      <c r="N4274" s="1" t="s">
        <v>15986</v>
      </c>
      <c r="O4274" s="1" t="s">
        <v>19196</v>
      </c>
      <c r="P4274" s="1">
        <v>1</v>
      </c>
      <c r="Q4274" s="1" t="s">
        <v>12095</v>
      </c>
      <c r="R4274">
        <f t="shared" ca="1" si="66"/>
        <v>1</v>
      </c>
      <c r="S4274">
        <f t="shared" ca="1" si="66"/>
        <v>0</v>
      </c>
    </row>
    <row r="4275" spans="1:19" ht="13.2">
      <c r="A4275" s="1" t="s">
        <v>19197</v>
      </c>
      <c r="B4275" s="1">
        <v>40</v>
      </c>
      <c r="C4275" s="1" t="str">
        <f ca="1">IFERROR(__xludf.DUMMYFUNCTION("GOOGLETRANSLATE(D4275,""en"",""pt"")"),"Pequeno")</f>
        <v>Pequeno</v>
      </c>
      <c r="D4275" s="3">
        <v>43796</v>
      </c>
      <c r="E4275" s="1">
        <v>5</v>
      </c>
      <c r="F4275" s="2" t="str">
        <f ca="1">IFERROR(__xludf.DUMMYFUNCTION("GOOGLETRANSLATE(I4275,""en"",""pt"")"),"Sorvete")</f>
        <v>Sorvete</v>
      </c>
      <c r="G4275" s="1" t="s">
        <v>19198</v>
      </c>
      <c r="H4275" s="1" t="s">
        <v>19199</v>
      </c>
      <c r="I4275" s="1" t="str">
        <f ca="1">IFERROR(__xludf.DUMMYFUNCTION("GOOGLETRANSLATE(O4275,""en"",""pt"")"),"27")</f>
        <v>27</v>
      </c>
      <c r="J4275" s="1" t="str">
        <f ca="1">IFERROR(__xludf.DUMMYFUNCTION("GOOGLETRANSLATE(Q4275,""en"",""pt"")"),"Congeladas")</f>
        <v>Congeladas</v>
      </c>
      <c r="K4275" s="3">
        <v>43793</v>
      </c>
      <c r="L4275" s="3">
        <v>43820</v>
      </c>
      <c r="M4275" s="1">
        <v>132</v>
      </c>
      <c r="N4275" s="1" t="s">
        <v>19200</v>
      </c>
      <c r="O4275" s="1" t="s">
        <v>19201</v>
      </c>
      <c r="P4275" s="1">
        <v>252</v>
      </c>
      <c r="Q4275" s="1" t="s">
        <v>3697</v>
      </c>
      <c r="R4275">
        <f t="shared" ca="1" si="66"/>
        <v>0</v>
      </c>
      <c r="S4275">
        <f t="shared" ca="1" si="66"/>
        <v>1</v>
      </c>
    </row>
    <row r="4276" spans="1:19" ht="13.2">
      <c r="A4276" s="1" t="s">
        <v>10877</v>
      </c>
      <c r="B4276" s="1">
        <v>36</v>
      </c>
      <c r="C4276" s="1" t="str">
        <f ca="1">IFERROR(__xludf.DUMMYFUNCTION("GOOGLETRANSLATE(D4276,""en"",""pt"")"),"Pequeno")</f>
        <v>Pequeno</v>
      </c>
      <c r="D4276" s="3">
        <v>43715</v>
      </c>
      <c r="E4276" s="1">
        <v>1</v>
      </c>
      <c r="F4276" s="2" t="str">
        <f ca="1">IFERROR(__xludf.DUMMYFUNCTION("GOOGLETRANSLATE(I4276,""en"",""pt"")"),"Leite")</f>
        <v>Leite</v>
      </c>
      <c r="G4276" s="1" t="s">
        <v>19202</v>
      </c>
      <c r="H4276" s="1" t="s">
        <v>1475</v>
      </c>
      <c r="I4276" s="1" t="str">
        <f ca="1">IFERROR(__xludf.DUMMYFUNCTION("GOOGLETRANSLATE(O4276,""en"",""pt"")"),"2")</f>
        <v>2</v>
      </c>
      <c r="J4276" s="1" t="str">
        <f ca="1">IFERROR(__xludf.DUMMYFUNCTION("GOOGLETRANSLATE(Q4276,""en"",""pt"")"),"Pacote de polietileno")</f>
        <v>Pacote de polietileno</v>
      </c>
      <c r="K4276" s="3">
        <v>43680</v>
      </c>
      <c r="L4276" s="3">
        <v>43682</v>
      </c>
      <c r="M4276" s="1">
        <v>654</v>
      </c>
      <c r="N4276" s="1" t="s">
        <v>11193</v>
      </c>
      <c r="O4276" s="1" t="s">
        <v>19203</v>
      </c>
      <c r="P4276" s="1">
        <v>154</v>
      </c>
      <c r="Q4276" s="1" t="s">
        <v>19204</v>
      </c>
      <c r="R4276">
        <f t="shared" ca="1" si="66"/>
        <v>0</v>
      </c>
      <c r="S4276">
        <f t="shared" ca="1" si="66"/>
        <v>0</v>
      </c>
    </row>
    <row r="4277" spans="1:19" ht="13.2">
      <c r="A4277" s="1" t="s">
        <v>19205</v>
      </c>
      <c r="B4277" s="1">
        <v>39</v>
      </c>
      <c r="C4277" s="1" t="str">
        <f ca="1">IFERROR(__xludf.DUMMYFUNCTION("GOOGLETRANSLATE(D4277,""en"",""pt"")"),"Grande")</f>
        <v>Grande</v>
      </c>
      <c r="D4277" s="3">
        <v>44513</v>
      </c>
      <c r="E4277" s="1">
        <v>2</v>
      </c>
      <c r="F4277" s="2" t="str">
        <f ca="1">IFERROR(__xludf.DUMMYFUNCTION("GOOGLETRANSLATE(I4277,""en"",""pt"")"),"Manteiga")</f>
        <v>Manteiga</v>
      </c>
      <c r="G4277" s="1" t="s">
        <v>19206</v>
      </c>
      <c r="H4277" s="1" t="s">
        <v>8127</v>
      </c>
      <c r="I4277" s="1" t="str">
        <f ca="1">IFERROR(__xludf.DUMMYFUNCTION("GOOGLETRANSLATE(O4277,""en"",""pt"")"),"29")</f>
        <v>29</v>
      </c>
      <c r="J4277" s="1" t="str">
        <f ca="1">IFERROR(__xludf.DUMMYFUNCTION("GOOGLETRANSLATE(Q4277,""en"",""pt"")"),"Congeladas")</f>
        <v>Congeladas</v>
      </c>
      <c r="K4277" s="3">
        <v>44491</v>
      </c>
      <c r="L4277" s="3">
        <v>44520</v>
      </c>
      <c r="M4277" s="1">
        <v>486</v>
      </c>
      <c r="N4277" s="1" t="s">
        <v>383</v>
      </c>
      <c r="O4277" s="1" t="s">
        <v>19207</v>
      </c>
      <c r="P4277" s="1">
        <v>169</v>
      </c>
      <c r="Q4277" s="1" t="s">
        <v>19208</v>
      </c>
      <c r="R4277">
        <f t="shared" ca="1" si="66"/>
        <v>1</v>
      </c>
      <c r="S4277">
        <f t="shared" ca="1" si="66"/>
        <v>0</v>
      </c>
    </row>
    <row r="4278" spans="1:19" ht="13.2">
      <c r="A4278" s="1" t="s">
        <v>19209</v>
      </c>
      <c r="B4278" s="1">
        <v>97</v>
      </c>
      <c r="C4278" s="1" t="str">
        <f ca="1">IFERROR(__xludf.DUMMYFUNCTION("GOOGLETRANSLATE(D4278,""en"",""pt"")"),"Grande")</f>
        <v>Grande</v>
      </c>
      <c r="D4278" s="3">
        <v>44842</v>
      </c>
      <c r="E4278" s="1">
        <v>6</v>
      </c>
      <c r="F4278" s="2" t="str">
        <f ca="1">IFERROR(__xludf.DUMMYFUNCTION("GOOGLETRANSLATE(I4278,""en"",""pt"")"),"Coalhada")</f>
        <v>Coalhada</v>
      </c>
      <c r="G4278" s="1" t="s">
        <v>19210</v>
      </c>
      <c r="H4278" s="1" t="s">
        <v>4542</v>
      </c>
      <c r="I4278" s="1" t="str">
        <f ca="1">IFERROR(__xludf.DUMMYFUNCTION("GOOGLETRANSLATE(O4278,""en"",""pt"")"),"5")</f>
        <v>5</v>
      </c>
      <c r="J4278" s="1" t="str">
        <f ca="1">IFERROR(__xludf.DUMMYFUNCTION("GOOGLETRANSLATE(Q4278,""en"",""pt"")"),"Refrigerado")</f>
        <v>Refrigerado</v>
      </c>
      <c r="K4278" s="3">
        <v>44804</v>
      </c>
      <c r="L4278" s="3">
        <v>44809</v>
      </c>
      <c r="M4278" s="1">
        <v>188</v>
      </c>
      <c r="N4278" s="1" t="s">
        <v>19211</v>
      </c>
      <c r="O4278" s="1" t="s">
        <v>19212</v>
      </c>
      <c r="P4278" s="1">
        <v>366</v>
      </c>
      <c r="Q4278" s="1" t="s">
        <v>16212</v>
      </c>
      <c r="R4278">
        <f t="shared" ca="1" si="66"/>
        <v>0</v>
      </c>
      <c r="S4278">
        <f t="shared" ca="1" si="66"/>
        <v>0</v>
      </c>
    </row>
    <row r="4279" spans="1:19" ht="13.2">
      <c r="A4279" s="1" t="s">
        <v>19213</v>
      </c>
      <c r="B4279" s="1">
        <v>96</v>
      </c>
      <c r="C4279" s="1" t="str">
        <f ca="1">IFERROR(__xludf.DUMMYFUNCTION("GOOGLETRANSLATE(D4279,""en"",""pt"")"),"Pequeno")</f>
        <v>Pequeno</v>
      </c>
      <c r="D4279" s="3">
        <v>44541</v>
      </c>
      <c r="E4279" s="1">
        <v>10</v>
      </c>
      <c r="F4279" s="2" t="str">
        <f ca="1">IFERROR(__xludf.DUMMYFUNCTION("GOOGLETRANSLATE(I4279,""en"",""pt"")"),"ghee")</f>
        <v>ghee</v>
      </c>
      <c r="G4279" s="1" t="s">
        <v>19214</v>
      </c>
      <c r="H4279" s="1" t="s">
        <v>4153</v>
      </c>
      <c r="I4279" s="1" t="str">
        <f ca="1">IFERROR(__xludf.DUMMYFUNCTION("GOOGLETRANSLATE(O4279,""en"",""pt"")"),"137")</f>
        <v>137</v>
      </c>
      <c r="J4279" s="1" t="str">
        <f ca="1">IFERROR(__xludf.DUMMYFUNCTION("GOOGLETRANSLATE(Q4279,""en"",""pt"")"),"Ambiente")</f>
        <v>Ambiente</v>
      </c>
      <c r="K4279" s="3">
        <v>44535</v>
      </c>
      <c r="L4279" s="3">
        <v>44672</v>
      </c>
      <c r="M4279" s="1">
        <v>51</v>
      </c>
      <c r="N4279" s="1" t="s">
        <v>2024</v>
      </c>
      <c r="O4279" s="7">
        <v>657559</v>
      </c>
      <c r="P4279" s="1">
        <v>327</v>
      </c>
      <c r="Q4279" s="1" t="s">
        <v>19215</v>
      </c>
      <c r="R4279">
        <f t="shared" ca="1" si="66"/>
        <v>1</v>
      </c>
      <c r="S4279">
        <f t="shared" ca="1" si="66"/>
        <v>0</v>
      </c>
    </row>
    <row r="4280" spans="1:19" ht="13.2">
      <c r="A4280" s="1" t="s">
        <v>19216</v>
      </c>
      <c r="B4280" s="1">
        <v>97</v>
      </c>
      <c r="C4280" s="1" t="str">
        <f ca="1">IFERROR(__xludf.DUMMYFUNCTION("GOOGLETRANSLATE(D4280,""en"",""pt"")"),"Médio")</f>
        <v>Médio</v>
      </c>
      <c r="D4280" s="3">
        <v>44086</v>
      </c>
      <c r="E4280" s="1">
        <v>8</v>
      </c>
      <c r="F4280" s="2" t="str">
        <f ca="1">IFERROR(__xludf.DUMMYFUNCTION("GOOGLETRANSLATE(I4280,""en"",""pt"")"),"Soro de leite coalhado")</f>
        <v>Soro de leite coalhado</v>
      </c>
      <c r="G4280" s="1" t="s">
        <v>19217</v>
      </c>
      <c r="H4280" s="1" t="s">
        <v>2240</v>
      </c>
      <c r="I4280" s="1" t="str">
        <f ca="1">IFERROR(__xludf.DUMMYFUNCTION("GOOGLETRANSLATE(O4280,""en"",""pt"")"),"10")</f>
        <v>10</v>
      </c>
      <c r="J4280" s="1" t="str">
        <f ca="1">IFERROR(__xludf.DUMMYFUNCTION("GOOGLETRANSLATE(Q4280,""en"",""pt"")"),"Refrigerado")</f>
        <v>Refrigerado</v>
      </c>
      <c r="K4280" s="3">
        <v>44047</v>
      </c>
      <c r="L4280" s="3">
        <v>44057</v>
      </c>
      <c r="M4280" s="1">
        <v>2</v>
      </c>
      <c r="N4280" s="1" t="s">
        <v>19218</v>
      </c>
      <c r="O4280" s="1" t="s">
        <v>2833</v>
      </c>
      <c r="P4280" s="1">
        <v>2</v>
      </c>
      <c r="Q4280" s="1" t="s">
        <v>16001</v>
      </c>
      <c r="R4280">
        <f t="shared" ca="1" si="66"/>
        <v>0</v>
      </c>
      <c r="S4280">
        <f t="shared" ca="1" si="66"/>
        <v>0</v>
      </c>
    </row>
    <row r="4281" spans="1:19" ht="13.2">
      <c r="A4281" s="1" t="s">
        <v>17996</v>
      </c>
      <c r="B4281" s="1">
        <v>66</v>
      </c>
      <c r="C4281" s="1" t="str">
        <f ca="1">IFERROR(__xludf.DUMMYFUNCTION("GOOGLETRANSLATE(D4281,""en"",""pt"")"),"Pequeno")</f>
        <v>Pequeno</v>
      </c>
      <c r="D4281" s="3">
        <v>44202</v>
      </c>
      <c r="E4281" s="1">
        <v>5</v>
      </c>
      <c r="F4281" s="2" t="str">
        <f ca="1">IFERROR(__xludf.DUMMYFUNCTION("GOOGLETRANSLATE(I4281,""en"",""pt"")"),"Sorvete")</f>
        <v>Sorvete</v>
      </c>
      <c r="G4281" s="1" t="s">
        <v>19219</v>
      </c>
      <c r="H4281" s="1" t="s">
        <v>11388</v>
      </c>
      <c r="I4281" s="1" t="str">
        <f ca="1">IFERROR(__xludf.DUMMYFUNCTION("GOOGLETRANSLATE(O4281,""en"",""pt"")"),"24")</f>
        <v>24</v>
      </c>
      <c r="J4281" s="1" t="str">
        <f ca="1">IFERROR(__xludf.DUMMYFUNCTION("GOOGLETRANSLATE(Q4281,""en"",""pt"")"),"Congeladas")</f>
        <v>Congeladas</v>
      </c>
      <c r="K4281" s="3">
        <v>44200</v>
      </c>
      <c r="L4281" s="3">
        <v>44224</v>
      </c>
      <c r="M4281" s="1">
        <v>240</v>
      </c>
      <c r="N4281" s="1" t="s">
        <v>5850</v>
      </c>
      <c r="O4281" s="1" t="s">
        <v>19220</v>
      </c>
      <c r="P4281" s="1">
        <v>21</v>
      </c>
      <c r="Q4281" s="1" t="s">
        <v>4356</v>
      </c>
      <c r="R4281">
        <f t="shared" ca="1" si="66"/>
        <v>0</v>
      </c>
      <c r="S4281">
        <f t="shared" ca="1" si="66"/>
        <v>1</v>
      </c>
    </row>
    <row r="4282" spans="1:19" ht="13.2">
      <c r="A4282" s="1" t="s">
        <v>19221</v>
      </c>
      <c r="B4282" s="1">
        <v>21</v>
      </c>
      <c r="C4282" s="1" t="str">
        <f ca="1">IFERROR(__xludf.DUMMYFUNCTION("GOOGLETRANSLATE(D4282,""en"",""pt"")"),"Médio")</f>
        <v>Médio</v>
      </c>
      <c r="D4282" s="3">
        <v>44233</v>
      </c>
      <c r="E4282" s="1">
        <v>7</v>
      </c>
      <c r="F4282" s="2" t="str">
        <f ca="1">IFERROR(__xludf.DUMMYFUNCTION("GOOGLETRANSLATE(I4282,""en"",""pt"")"),"Lassi")</f>
        <v>Lassi</v>
      </c>
      <c r="G4282" s="1" t="s">
        <v>19222</v>
      </c>
      <c r="H4282" s="1" t="s">
        <v>14898</v>
      </c>
      <c r="I4282" s="1" t="str">
        <f ca="1">IFERROR(__xludf.DUMMYFUNCTION("GOOGLETRANSLATE(O4282,""en"",""pt"")"),"12")</f>
        <v>12</v>
      </c>
      <c r="J4282" s="1" t="str">
        <f ca="1">IFERROR(__xludf.DUMMYFUNCTION("GOOGLETRANSLATE(Q4282,""en"",""pt"")"),"Refrigerado")</f>
        <v>Refrigerado</v>
      </c>
      <c r="K4282" s="3">
        <v>44225</v>
      </c>
      <c r="L4282" s="3">
        <v>44237</v>
      </c>
      <c r="M4282" s="1">
        <v>143</v>
      </c>
      <c r="N4282" s="1" t="s">
        <v>19223</v>
      </c>
      <c r="O4282" s="1" t="s">
        <v>19224</v>
      </c>
      <c r="P4282" s="1">
        <v>415</v>
      </c>
      <c r="Q4282" s="1" t="s">
        <v>3325</v>
      </c>
      <c r="R4282">
        <f t="shared" ca="1" si="66"/>
        <v>1</v>
      </c>
      <c r="S4282">
        <f t="shared" ca="1" si="66"/>
        <v>1</v>
      </c>
    </row>
    <row r="4283" spans="1:19" ht="13.2">
      <c r="A4283" s="1" t="s">
        <v>19225</v>
      </c>
      <c r="B4283" s="1">
        <v>92</v>
      </c>
      <c r="C4283" s="1" t="str">
        <f ca="1">IFERROR(__xludf.DUMMYFUNCTION("GOOGLETRANSLATE(D4283,""en"",""pt"")"),"Grande")</f>
        <v>Grande</v>
      </c>
      <c r="D4283" s="3">
        <v>44447</v>
      </c>
      <c r="E4283" s="1">
        <v>4</v>
      </c>
      <c r="F4283" s="2" t="str">
        <f ca="1">IFERROR(__xludf.DUMMYFUNCTION("GOOGLETRANSLATE(I4283,""en"",""pt"")"),"Iogurte")</f>
        <v>Iogurte</v>
      </c>
      <c r="G4283" s="1" t="s">
        <v>19226</v>
      </c>
      <c r="H4283" s="1" t="s">
        <v>4893</v>
      </c>
      <c r="I4283" s="1" t="str">
        <f ca="1">IFERROR(__xludf.DUMMYFUNCTION("GOOGLETRANSLATE(O4283,""en"",""pt"")"),"30")</f>
        <v>30</v>
      </c>
      <c r="J4283" s="1" t="str">
        <f ca="1">IFERROR(__xludf.DUMMYFUNCTION("GOOGLETRANSLATE(Q4283,""en"",""pt"")"),"Refrigerado")</f>
        <v>Refrigerado</v>
      </c>
      <c r="K4283" s="3">
        <v>44403</v>
      </c>
      <c r="L4283" s="3">
        <v>44433</v>
      </c>
      <c r="M4283" s="1">
        <v>101</v>
      </c>
      <c r="N4283" s="1" t="s">
        <v>2626</v>
      </c>
      <c r="O4283" s="1" t="s">
        <v>19227</v>
      </c>
      <c r="P4283" s="1">
        <v>30</v>
      </c>
      <c r="Q4283" s="1" t="s">
        <v>19228</v>
      </c>
      <c r="R4283">
        <f t="shared" ca="1" si="66"/>
        <v>1</v>
      </c>
      <c r="S4283">
        <f t="shared" ca="1" si="66"/>
        <v>1</v>
      </c>
    </row>
    <row r="4284" spans="1:19" ht="13.2">
      <c r="A4284" s="1" t="s">
        <v>19229</v>
      </c>
      <c r="B4284" s="1">
        <v>92</v>
      </c>
      <c r="C4284" s="1" t="str">
        <f ca="1">IFERROR(__xludf.DUMMYFUNCTION("GOOGLETRANSLATE(D4284,""en"",""pt"")"),"Pequeno")</f>
        <v>Pequeno</v>
      </c>
      <c r="D4284" s="3">
        <v>43727</v>
      </c>
      <c r="E4284" s="1">
        <v>7</v>
      </c>
      <c r="F4284" s="2" t="str">
        <f ca="1">IFERROR(__xludf.DUMMYFUNCTION("GOOGLETRANSLATE(I4284,""en"",""pt"")"),"Lassi")</f>
        <v>Lassi</v>
      </c>
      <c r="G4284" s="1" t="s">
        <v>19230</v>
      </c>
      <c r="H4284" s="1" t="s">
        <v>19231</v>
      </c>
      <c r="I4284" s="1" t="str">
        <f ca="1">IFERROR(__xludf.DUMMYFUNCTION("GOOGLETRANSLATE(O4284,""en"",""pt"")"),"13")</f>
        <v>13</v>
      </c>
      <c r="J4284" s="1" t="str">
        <f ca="1">IFERROR(__xludf.DUMMYFUNCTION("GOOGLETRANSLATE(Q4284,""en"",""pt"")"),"Refrigerado")</f>
        <v>Refrigerado</v>
      </c>
      <c r="K4284" s="3">
        <v>43673</v>
      </c>
      <c r="L4284" s="3">
        <v>43686</v>
      </c>
      <c r="M4284" s="1">
        <v>128</v>
      </c>
      <c r="N4284" s="1" t="s">
        <v>5019</v>
      </c>
      <c r="O4284" s="1" t="s">
        <v>19232</v>
      </c>
      <c r="P4284" s="1">
        <v>787</v>
      </c>
      <c r="Q4284" s="1" t="s">
        <v>19233</v>
      </c>
      <c r="R4284">
        <f t="shared" ca="1" si="66"/>
        <v>1</v>
      </c>
      <c r="S4284">
        <f t="shared" ca="1" si="66"/>
        <v>1</v>
      </c>
    </row>
    <row r="4285" spans="1:19" ht="13.2">
      <c r="A4285" s="1" t="s">
        <v>19234</v>
      </c>
      <c r="B4285" s="1">
        <v>53</v>
      </c>
      <c r="C4285" s="1" t="str">
        <f ca="1">IFERROR(__xludf.DUMMYFUNCTION("GOOGLETRANSLATE(D4285,""en"",""pt"")"),"Pequeno")</f>
        <v>Pequeno</v>
      </c>
      <c r="D4285" s="3">
        <v>44584</v>
      </c>
      <c r="E4285" s="1">
        <v>10</v>
      </c>
      <c r="F4285" s="2" t="str">
        <f ca="1">IFERROR(__xludf.DUMMYFUNCTION("GOOGLETRANSLATE(I4285,""en"",""pt"")"),"ghee")</f>
        <v>ghee</v>
      </c>
      <c r="G4285" s="1" t="s">
        <v>19235</v>
      </c>
      <c r="H4285" s="1" t="s">
        <v>12694</v>
      </c>
      <c r="I4285" s="1" t="str">
        <f ca="1">IFERROR(__xludf.DUMMYFUNCTION("GOOGLETRANSLATE(O4285,""en"",""pt"")"),"126")</f>
        <v>126</v>
      </c>
      <c r="J4285" s="1" t="str">
        <f ca="1">IFERROR(__xludf.DUMMYFUNCTION("GOOGLETRANSLATE(Q4285,""en"",""pt"")"),"Ambiente")</f>
        <v>Ambiente</v>
      </c>
      <c r="K4285" s="3">
        <v>44583</v>
      </c>
      <c r="L4285" s="3">
        <v>44709</v>
      </c>
      <c r="M4285" s="1">
        <v>28</v>
      </c>
      <c r="N4285" s="1" t="s">
        <v>4636</v>
      </c>
      <c r="O4285" s="5" t="s">
        <v>19236</v>
      </c>
      <c r="P4285" s="1">
        <v>941</v>
      </c>
      <c r="Q4285" s="1" t="s">
        <v>19237</v>
      </c>
      <c r="R4285">
        <f t="shared" ca="1" si="66"/>
        <v>1</v>
      </c>
      <c r="S4285">
        <f t="shared" ca="1" si="66"/>
        <v>1</v>
      </c>
    </row>
    <row r="4286" spans="1:19" ht="13.2">
      <c r="A4286" s="1" t="s">
        <v>19238</v>
      </c>
      <c r="B4286" s="1">
        <v>18</v>
      </c>
      <c r="C4286" s="1" t="str">
        <f ca="1">IFERROR(__xludf.DUMMYFUNCTION("GOOGLETRANSLATE(D4286,""en"",""pt"")"),"Grande")</f>
        <v>Grande</v>
      </c>
      <c r="D4286" s="3">
        <v>44919</v>
      </c>
      <c r="E4286" s="1">
        <v>8</v>
      </c>
      <c r="F4286" s="2" t="str">
        <f ca="1">IFERROR(__xludf.DUMMYFUNCTION("GOOGLETRANSLATE(I4286,""en"",""pt"")"),"Soro de leite coalhado")</f>
        <v>Soro de leite coalhado</v>
      </c>
      <c r="G4286" s="1" t="s">
        <v>19239</v>
      </c>
      <c r="H4286" s="1" t="s">
        <v>10538</v>
      </c>
      <c r="I4286" s="1" t="str">
        <f ca="1">IFERROR(__xludf.DUMMYFUNCTION("GOOGLETRANSLATE(O4286,""en"",""pt"")"),"10")</f>
        <v>10</v>
      </c>
      <c r="J4286" s="1" t="str">
        <f ca="1">IFERROR(__xludf.DUMMYFUNCTION("GOOGLETRANSLATE(Q4286,""en"",""pt"")"),"Refrigerado")</f>
        <v>Refrigerado</v>
      </c>
      <c r="K4286" s="3">
        <v>44875</v>
      </c>
      <c r="L4286" s="3">
        <v>44885</v>
      </c>
      <c r="M4286" s="1">
        <v>178</v>
      </c>
      <c r="N4286" s="1" t="s">
        <v>13058</v>
      </c>
      <c r="O4286" s="1" t="s">
        <v>19240</v>
      </c>
      <c r="P4286" s="1">
        <v>664</v>
      </c>
      <c r="Q4286" s="1" t="s">
        <v>4026</v>
      </c>
      <c r="R4286">
        <f t="shared" ca="1" si="66"/>
        <v>1</v>
      </c>
      <c r="S4286">
        <f t="shared" ca="1" si="66"/>
        <v>1</v>
      </c>
    </row>
    <row r="4287" spans="1:19" ht="13.2">
      <c r="A4287" s="1" t="s">
        <v>19241</v>
      </c>
      <c r="B4287" s="1">
        <v>58</v>
      </c>
      <c r="C4287" s="1" t="str">
        <f ca="1">IFERROR(__xludf.DUMMYFUNCTION("GOOGLETRANSLATE(D4287,""en"",""pt"")"),"Grande")</f>
        <v>Grande</v>
      </c>
      <c r="D4287" s="3">
        <v>44427</v>
      </c>
      <c r="E4287" s="1">
        <v>2</v>
      </c>
      <c r="F4287" s="2" t="str">
        <f ca="1">IFERROR(__xludf.DUMMYFUNCTION("GOOGLETRANSLATE(I4287,""en"",""pt"")"),"Manteiga")</f>
        <v>Manteiga</v>
      </c>
      <c r="G4287" s="1" t="s">
        <v>19242</v>
      </c>
      <c r="H4287" s="1" t="s">
        <v>8931</v>
      </c>
      <c r="I4287" s="1" t="str">
        <f ca="1">IFERROR(__xludf.DUMMYFUNCTION("GOOGLETRANSLATE(O4287,""en"",""pt"")"),"30")</f>
        <v>30</v>
      </c>
      <c r="J4287" s="1" t="str">
        <f ca="1">IFERROR(__xludf.DUMMYFUNCTION("GOOGLETRANSLATE(Q4287,""en"",""pt"")"),"Congeladas")</f>
        <v>Congeladas</v>
      </c>
      <c r="K4287" s="3">
        <v>44417</v>
      </c>
      <c r="L4287" s="3">
        <v>44447</v>
      </c>
      <c r="M4287" s="1">
        <v>486</v>
      </c>
      <c r="N4287" s="1" t="s">
        <v>595</v>
      </c>
      <c r="O4287" s="1" t="s">
        <v>19243</v>
      </c>
      <c r="P4287" s="1">
        <v>34</v>
      </c>
      <c r="Q4287" s="1" t="s">
        <v>19244</v>
      </c>
      <c r="R4287">
        <f t="shared" ca="1" si="66"/>
        <v>0</v>
      </c>
      <c r="S4287">
        <f t="shared" ca="1" si="66"/>
        <v>0</v>
      </c>
    </row>
    <row r="4288" spans="1:19" ht="13.2">
      <c r="A4288" s="1" t="s">
        <v>14029</v>
      </c>
      <c r="B4288" s="1">
        <v>76</v>
      </c>
      <c r="C4288" s="1" t="str">
        <f ca="1">IFERROR(__xludf.DUMMYFUNCTION("GOOGLETRANSLATE(D4288,""en"",""pt"")"),"Grande")</f>
        <v>Grande</v>
      </c>
      <c r="D4288" s="3">
        <v>43559</v>
      </c>
      <c r="E4288" s="1">
        <v>8</v>
      </c>
      <c r="F4288" s="2" t="str">
        <f ca="1">IFERROR(__xludf.DUMMYFUNCTION("GOOGLETRANSLATE(I4288,""en"",""pt"")"),"Soro de leite coalhado")</f>
        <v>Soro de leite coalhado</v>
      </c>
      <c r="G4288" s="1" t="s">
        <v>19245</v>
      </c>
      <c r="H4288" s="1" t="s">
        <v>19246</v>
      </c>
      <c r="I4288" s="1" t="str">
        <f ca="1">IFERROR(__xludf.DUMMYFUNCTION("GOOGLETRANSLATE(O4288,""en"",""pt"")"),"12")</f>
        <v>12</v>
      </c>
      <c r="J4288" s="1" t="str">
        <f ca="1">IFERROR(__xludf.DUMMYFUNCTION("GOOGLETRANSLATE(Q4288,""en"",""pt"")"),"Refrigerado")</f>
        <v>Refrigerado</v>
      </c>
      <c r="K4288" s="3">
        <v>43553</v>
      </c>
      <c r="L4288" s="3">
        <v>43565</v>
      </c>
      <c r="M4288" s="1">
        <v>122</v>
      </c>
      <c r="N4288" s="1" t="s">
        <v>7569</v>
      </c>
      <c r="O4288" s="1" t="s">
        <v>19247</v>
      </c>
      <c r="P4288" s="1">
        <v>79</v>
      </c>
      <c r="Q4288" s="1" t="s">
        <v>19248</v>
      </c>
      <c r="R4288">
        <f t="shared" ca="1" si="66"/>
        <v>1</v>
      </c>
      <c r="S4288">
        <f t="shared" ca="1" si="66"/>
        <v>1</v>
      </c>
    </row>
    <row r="4289" spans="1:19" ht="13.2">
      <c r="A4289" s="1" t="s">
        <v>19249</v>
      </c>
      <c r="B4289" s="1">
        <v>56</v>
      </c>
      <c r="C4289" s="1" t="str">
        <f ca="1">IFERROR(__xludf.DUMMYFUNCTION("GOOGLETRANSLATE(D4289,""en"",""pt"")"),"Pequeno")</f>
        <v>Pequeno</v>
      </c>
      <c r="D4289" s="3">
        <v>43826</v>
      </c>
      <c r="E4289" s="1">
        <v>9</v>
      </c>
      <c r="F4289" s="2" t="str">
        <f ca="1">IFERROR(__xludf.DUMMYFUNCTION("GOOGLETRANSLATE(I4289,""en"",""pt"")"),"Painel")</f>
        <v>Painel</v>
      </c>
      <c r="G4289" s="1" t="s">
        <v>19250</v>
      </c>
      <c r="H4289" s="1" t="s">
        <v>8341</v>
      </c>
      <c r="I4289" s="1" t="str">
        <f ca="1">IFERROR(__xludf.DUMMYFUNCTION("GOOGLETRANSLATE(O4289,""en"",""pt"")"),"14")</f>
        <v>14</v>
      </c>
      <c r="J4289" s="1" t="str">
        <f ca="1">IFERROR(__xludf.DUMMYFUNCTION("GOOGLETRANSLATE(Q4289,""en"",""pt"")"),"Refrigerado")</f>
        <v>Refrigerado</v>
      </c>
      <c r="K4289" s="3">
        <v>43785</v>
      </c>
      <c r="L4289" s="3">
        <v>43799</v>
      </c>
      <c r="M4289" s="1">
        <v>61</v>
      </c>
      <c r="N4289" s="1" t="s">
        <v>4133</v>
      </c>
      <c r="O4289" s="1" t="s">
        <v>19251</v>
      </c>
      <c r="P4289" s="1">
        <v>220</v>
      </c>
      <c r="Q4289" s="1" t="s">
        <v>9084</v>
      </c>
      <c r="R4289">
        <f t="shared" ca="1" si="66"/>
        <v>1</v>
      </c>
      <c r="S4289">
        <f t="shared" ca="1" si="66"/>
        <v>0</v>
      </c>
    </row>
    <row r="4290" spans="1:19" ht="13.2">
      <c r="A4290" s="1" t="s">
        <v>19252</v>
      </c>
      <c r="B4290" s="1">
        <v>15</v>
      </c>
      <c r="C4290" s="1" t="str">
        <f ca="1">IFERROR(__xludf.DUMMYFUNCTION("GOOGLETRANSLATE(D4290,""en"",""pt"")"),"Pequeno")</f>
        <v>Pequeno</v>
      </c>
      <c r="D4290" s="3">
        <v>44021</v>
      </c>
      <c r="E4290" s="1">
        <v>9</v>
      </c>
      <c r="F4290" s="2" t="str">
        <f ca="1">IFERROR(__xludf.DUMMYFUNCTION("GOOGLETRANSLATE(I4290,""en"",""pt"")"),"Painel")</f>
        <v>Painel</v>
      </c>
      <c r="G4290" s="1" t="s">
        <v>19253</v>
      </c>
      <c r="H4290" s="1" t="s">
        <v>5699</v>
      </c>
      <c r="I4290" s="1" t="str">
        <f ca="1">IFERROR(__xludf.DUMMYFUNCTION("GOOGLETRANSLATE(O4290,""en"",""pt"")"),"10")</f>
        <v>10</v>
      </c>
      <c r="J4290" s="1" t="str">
        <f ca="1">IFERROR(__xludf.DUMMYFUNCTION("GOOGLETRANSLATE(Q4290,""en"",""pt"")"),"Refrigerado")</f>
        <v>Refrigerado</v>
      </c>
      <c r="K4290" s="3">
        <v>43970</v>
      </c>
      <c r="L4290" s="3">
        <v>43980</v>
      </c>
      <c r="M4290" s="1">
        <v>1</v>
      </c>
      <c r="N4290" s="1" t="s">
        <v>1198</v>
      </c>
      <c r="O4290" s="1" t="s">
        <v>1198</v>
      </c>
      <c r="P4290" s="1">
        <v>35</v>
      </c>
      <c r="Q4290" s="1" t="s">
        <v>3896</v>
      </c>
      <c r="R4290">
        <f t="shared" ca="1" si="66"/>
        <v>1</v>
      </c>
      <c r="S4290">
        <f t="shared" ca="1" si="66"/>
        <v>0</v>
      </c>
    </row>
    <row r="4291" spans="1:19" ht="13.2">
      <c r="A4291" s="1" t="s">
        <v>19254</v>
      </c>
      <c r="B4291" s="1">
        <v>84</v>
      </c>
      <c r="C4291" s="1" t="str">
        <f ca="1">IFERROR(__xludf.DUMMYFUNCTION("GOOGLETRANSLATE(D4291,""en"",""pt"")"),"Grande")</f>
        <v>Grande</v>
      </c>
      <c r="D4291" s="3">
        <v>44540</v>
      </c>
      <c r="E4291" s="1">
        <v>9</v>
      </c>
      <c r="F4291" s="2" t="str">
        <f ca="1">IFERROR(__xludf.DUMMYFUNCTION("GOOGLETRANSLATE(I4291,""en"",""pt"")"),"Painel")</f>
        <v>Painel</v>
      </c>
      <c r="G4291" s="1" t="s">
        <v>19255</v>
      </c>
      <c r="H4291" s="1" t="s">
        <v>2875</v>
      </c>
      <c r="I4291" s="1" t="str">
        <f ca="1">IFERROR(__xludf.DUMMYFUNCTION("GOOGLETRANSLATE(O4291,""en"",""pt"")"),"12")</f>
        <v>12</v>
      </c>
      <c r="J4291" s="1" t="str">
        <f ca="1">IFERROR(__xludf.DUMMYFUNCTION("GOOGLETRANSLATE(Q4291,""en"",""pt"")"),"Refrigerado")</f>
        <v>Refrigerado</v>
      </c>
      <c r="K4291" s="3">
        <v>44485</v>
      </c>
      <c r="L4291" s="3">
        <v>44497</v>
      </c>
      <c r="M4291" s="1">
        <v>369</v>
      </c>
      <c r="N4291" s="1" t="s">
        <v>5222</v>
      </c>
      <c r="O4291" s="1" t="s">
        <v>19256</v>
      </c>
      <c r="P4291" s="1">
        <v>289</v>
      </c>
      <c r="Q4291" s="1" t="s">
        <v>19257</v>
      </c>
      <c r="R4291">
        <f t="shared" ref="R4291:S4326" ca="1" si="67">RANDBETWEEN(0,1)</f>
        <v>0</v>
      </c>
      <c r="S4291">
        <f t="shared" ca="1" si="67"/>
        <v>0</v>
      </c>
    </row>
    <row r="4292" spans="1:19" ht="13.2">
      <c r="A4292" s="1" t="s">
        <v>10128</v>
      </c>
      <c r="B4292" s="1">
        <v>25</v>
      </c>
      <c r="C4292" s="1" t="str">
        <f ca="1">IFERROR(__xludf.DUMMYFUNCTION("GOOGLETRANSLATE(D4292,""en"",""pt"")"),"Médio")</f>
        <v>Médio</v>
      </c>
      <c r="D4292" s="3">
        <v>43728</v>
      </c>
      <c r="E4292" s="1">
        <v>6</v>
      </c>
      <c r="F4292" s="2" t="str">
        <f ca="1">IFERROR(__xludf.DUMMYFUNCTION("GOOGLETRANSLATE(I4292,""en"",""pt"")"),"Coalhada")</f>
        <v>Coalhada</v>
      </c>
      <c r="G4292" s="1" t="s">
        <v>19258</v>
      </c>
      <c r="H4292" s="1" t="s">
        <v>10140</v>
      </c>
      <c r="I4292" s="1" t="str">
        <f ca="1">IFERROR(__xludf.DUMMYFUNCTION("GOOGLETRANSLATE(O4292,""en"",""pt"")"),"6")</f>
        <v>6</v>
      </c>
      <c r="J4292" s="1" t="str">
        <f ca="1">IFERROR(__xludf.DUMMYFUNCTION("GOOGLETRANSLATE(Q4292,""en"",""pt"")"),"Refrigerado")</f>
        <v>Refrigerado</v>
      </c>
      <c r="K4292" s="3">
        <v>43699</v>
      </c>
      <c r="L4292" s="3">
        <v>43705</v>
      </c>
      <c r="M4292" s="1">
        <v>2</v>
      </c>
      <c r="N4292" s="1" t="s">
        <v>5740</v>
      </c>
      <c r="O4292" s="1" t="s">
        <v>10834</v>
      </c>
      <c r="P4292" s="1">
        <v>0</v>
      </c>
      <c r="Q4292" s="1" t="s">
        <v>18689</v>
      </c>
      <c r="R4292">
        <f t="shared" ca="1" si="67"/>
        <v>0</v>
      </c>
      <c r="S4292">
        <f t="shared" ca="1" si="67"/>
        <v>0</v>
      </c>
    </row>
    <row r="4293" spans="1:19" ht="13.2">
      <c r="A4293" s="1" t="s">
        <v>19259</v>
      </c>
      <c r="B4293" s="1">
        <v>61</v>
      </c>
      <c r="C4293" s="1" t="str">
        <f ca="1">IFERROR(__xludf.DUMMYFUNCTION("GOOGLETRANSLATE(D4293,""en"",""pt"")"),"Médio")</f>
        <v>Médio</v>
      </c>
      <c r="D4293" s="3">
        <v>44608</v>
      </c>
      <c r="E4293" s="1">
        <v>9</v>
      </c>
      <c r="F4293" s="2" t="str">
        <f ca="1">IFERROR(__xludf.DUMMYFUNCTION("GOOGLETRANSLATE(I4293,""en"",""pt"")"),"Painel")</f>
        <v>Painel</v>
      </c>
      <c r="G4293" s="1" t="s">
        <v>19260</v>
      </c>
      <c r="H4293" s="1" t="s">
        <v>11011</v>
      </c>
      <c r="I4293" s="1" t="str">
        <f ca="1">IFERROR(__xludf.DUMMYFUNCTION("GOOGLETRANSLATE(O4293,""en"",""pt"")"),"8")</f>
        <v>8</v>
      </c>
      <c r="J4293" s="1" t="str">
        <f ca="1">IFERROR(__xludf.DUMMYFUNCTION("GOOGLETRANSLATE(Q4293,""en"",""pt"")"),"Refrigerado")</f>
        <v>Refrigerado</v>
      </c>
      <c r="K4293" s="3">
        <v>44552</v>
      </c>
      <c r="L4293" s="3">
        <v>44560</v>
      </c>
      <c r="M4293" s="1">
        <v>51</v>
      </c>
      <c r="N4293" s="1" t="s">
        <v>9414</v>
      </c>
      <c r="O4293" s="1" t="s">
        <v>19261</v>
      </c>
      <c r="P4293" s="1">
        <v>54</v>
      </c>
      <c r="Q4293" s="1" t="s">
        <v>11677</v>
      </c>
      <c r="R4293">
        <f t="shared" ca="1" si="67"/>
        <v>1</v>
      </c>
      <c r="S4293">
        <f t="shared" ca="1" si="67"/>
        <v>0</v>
      </c>
    </row>
    <row r="4294" spans="1:19" ht="13.2">
      <c r="A4294" s="1" t="s">
        <v>19262</v>
      </c>
      <c r="B4294" s="1">
        <v>86</v>
      </c>
      <c r="C4294" s="1" t="str">
        <f ca="1">IFERROR(__xludf.DUMMYFUNCTION("GOOGLETRANSLATE(D4294,""en"",""pt"")"),"Médio")</f>
        <v>Médio</v>
      </c>
      <c r="D4294" s="3">
        <v>44211</v>
      </c>
      <c r="E4294" s="1">
        <v>10</v>
      </c>
      <c r="F4294" s="2" t="str">
        <f ca="1">IFERROR(__xludf.DUMMYFUNCTION("GOOGLETRANSLATE(I4294,""en"",""pt"")"),"ghee")</f>
        <v>ghee</v>
      </c>
      <c r="G4294" s="1" t="s">
        <v>19263</v>
      </c>
      <c r="H4294" s="1" t="s">
        <v>4014</v>
      </c>
      <c r="I4294" s="1" t="str">
        <f ca="1">IFERROR(__xludf.DUMMYFUNCTION("GOOGLETRANSLATE(O4294,""en"",""pt"")"),"115")</f>
        <v>115</v>
      </c>
      <c r="J4294" s="1" t="str">
        <f ca="1">IFERROR(__xludf.DUMMYFUNCTION("GOOGLETRANSLATE(Q4294,""en"",""pt"")"),"Ambiente")</f>
        <v>Ambiente</v>
      </c>
      <c r="K4294" s="3">
        <v>44170</v>
      </c>
      <c r="L4294" s="3">
        <v>44285</v>
      </c>
      <c r="M4294" s="1">
        <v>557</v>
      </c>
      <c r="N4294" s="1" t="s">
        <v>19264</v>
      </c>
      <c r="O4294" s="1" t="s">
        <v>19265</v>
      </c>
      <c r="P4294" s="1">
        <v>280</v>
      </c>
      <c r="Q4294" s="1" t="s">
        <v>13572</v>
      </c>
      <c r="R4294">
        <f t="shared" ca="1" si="67"/>
        <v>1</v>
      </c>
      <c r="S4294">
        <f t="shared" ca="1" si="67"/>
        <v>0</v>
      </c>
    </row>
    <row r="4295" spans="1:19" ht="13.2">
      <c r="A4295" s="1" t="s">
        <v>19266</v>
      </c>
      <c r="B4295" s="1">
        <v>75</v>
      </c>
      <c r="C4295" s="1" t="str">
        <f ca="1">IFERROR(__xludf.DUMMYFUNCTION("GOOGLETRANSLATE(D4295,""en"",""pt"")"),"Médio")</f>
        <v>Médio</v>
      </c>
      <c r="D4295" s="3">
        <v>44798</v>
      </c>
      <c r="E4295" s="1">
        <v>4</v>
      </c>
      <c r="F4295" s="2" t="str">
        <f ca="1">IFERROR(__xludf.DUMMYFUNCTION("GOOGLETRANSLATE(I4295,""en"",""pt"")"),"Iogurte")</f>
        <v>Iogurte</v>
      </c>
      <c r="G4295" s="1" t="s">
        <v>19267</v>
      </c>
      <c r="H4295" s="1" t="s">
        <v>19268</v>
      </c>
      <c r="I4295" s="1" t="str">
        <f ca="1">IFERROR(__xludf.DUMMYFUNCTION("GOOGLETRANSLATE(O4295,""en"",""pt"")"),"29")</f>
        <v>29</v>
      </c>
      <c r="J4295" s="1" t="str">
        <f ca="1">IFERROR(__xludf.DUMMYFUNCTION("GOOGLETRANSLATE(Q4295,""en"",""pt"")"),"Congeladas")</f>
        <v>Congeladas</v>
      </c>
      <c r="K4295" s="3">
        <v>44747</v>
      </c>
      <c r="L4295" s="3">
        <v>44776</v>
      </c>
      <c r="M4295" s="1">
        <v>47</v>
      </c>
      <c r="N4295" s="1" t="s">
        <v>6726</v>
      </c>
      <c r="O4295" s="1" t="s">
        <v>19269</v>
      </c>
      <c r="P4295" s="1">
        <v>811</v>
      </c>
      <c r="Q4295" s="1" t="s">
        <v>1616</v>
      </c>
      <c r="R4295">
        <f t="shared" ca="1" si="67"/>
        <v>0</v>
      </c>
      <c r="S4295">
        <f t="shared" ca="1" si="67"/>
        <v>1</v>
      </c>
    </row>
    <row r="4296" spans="1:19" ht="13.2">
      <c r="A4296" s="1" t="s">
        <v>19270</v>
      </c>
      <c r="B4296" s="1">
        <v>44</v>
      </c>
      <c r="C4296" s="1" t="str">
        <f ca="1">IFERROR(__xludf.DUMMYFUNCTION("GOOGLETRANSLATE(D4296,""en"",""pt"")"),"Pequeno")</f>
        <v>Pequeno</v>
      </c>
      <c r="D4296" s="3">
        <v>44899</v>
      </c>
      <c r="E4296" s="1">
        <v>4</v>
      </c>
      <c r="F4296" s="2" t="str">
        <f ca="1">IFERROR(__xludf.DUMMYFUNCTION("GOOGLETRANSLATE(I4296,""en"",""pt"")"),"Iogurte")</f>
        <v>Iogurte</v>
      </c>
      <c r="G4296" s="1" t="s">
        <v>19271</v>
      </c>
      <c r="H4296" s="1" t="s">
        <v>3348</v>
      </c>
      <c r="I4296" s="1" t="str">
        <f ca="1">IFERROR(__xludf.DUMMYFUNCTION("GOOGLETRANSLATE(O4296,""en"",""pt"")"),"24")</f>
        <v>24</v>
      </c>
      <c r="J4296" s="1" t="str">
        <f ca="1">IFERROR(__xludf.DUMMYFUNCTION("GOOGLETRANSLATE(Q4296,""en"",""pt"")"),"Refrigerado")</f>
        <v>Refrigerado</v>
      </c>
      <c r="K4296" s="3">
        <v>44843</v>
      </c>
      <c r="L4296" s="3">
        <v>44867</v>
      </c>
      <c r="M4296" s="1">
        <v>847</v>
      </c>
      <c r="N4296" s="1" t="s">
        <v>19272</v>
      </c>
      <c r="O4296" s="1" t="s">
        <v>19273</v>
      </c>
      <c r="P4296" s="1">
        <v>131</v>
      </c>
      <c r="Q4296" s="1" t="s">
        <v>113</v>
      </c>
      <c r="R4296">
        <f t="shared" ca="1" si="67"/>
        <v>0</v>
      </c>
      <c r="S4296">
        <f t="shared" ca="1" si="67"/>
        <v>0</v>
      </c>
    </row>
    <row r="4297" spans="1:19" ht="13.2">
      <c r="A4297" s="6">
        <v>45306</v>
      </c>
      <c r="B4297" s="1">
        <v>68</v>
      </c>
      <c r="C4297" s="1" t="str">
        <f ca="1">IFERROR(__xludf.DUMMYFUNCTION("GOOGLETRANSLATE(D4297,""en"",""pt"")"),"Médio")</f>
        <v>Médio</v>
      </c>
      <c r="D4297" s="3">
        <v>43894</v>
      </c>
      <c r="E4297" s="1">
        <v>10</v>
      </c>
      <c r="F4297" s="2" t="str">
        <f ca="1">IFERROR(__xludf.DUMMYFUNCTION("GOOGLETRANSLATE(I4297,""en"",""pt"")"),"ghee")</f>
        <v>ghee</v>
      </c>
      <c r="G4297" s="1" t="s">
        <v>19274</v>
      </c>
      <c r="H4297" s="1" t="s">
        <v>1053</v>
      </c>
      <c r="I4297" s="1" t="str">
        <f ca="1">IFERROR(__xludf.DUMMYFUNCTION("GOOGLETRANSLATE(O4297,""en"",""pt"")"),"74")</f>
        <v>74</v>
      </c>
      <c r="J4297" s="1" t="str">
        <f ca="1">IFERROR(__xludf.DUMMYFUNCTION("GOOGLETRANSLATE(Q4297,""en"",""pt"")"),"Ambiente")</f>
        <v>Ambiente</v>
      </c>
      <c r="K4297" s="3">
        <v>43874</v>
      </c>
      <c r="L4297" s="3">
        <v>43948</v>
      </c>
      <c r="M4297" s="1">
        <v>143</v>
      </c>
      <c r="N4297" s="1" t="s">
        <v>10176</v>
      </c>
      <c r="O4297" s="1" t="s">
        <v>19275</v>
      </c>
      <c r="P4297" s="1">
        <v>233</v>
      </c>
      <c r="Q4297" s="1" t="s">
        <v>19276</v>
      </c>
      <c r="R4297">
        <f t="shared" ca="1" si="67"/>
        <v>1</v>
      </c>
      <c r="S4297">
        <f t="shared" ca="1" si="67"/>
        <v>0</v>
      </c>
    </row>
    <row r="4298" spans="1:19" ht="13.2">
      <c r="A4298" s="1" t="s">
        <v>19277</v>
      </c>
      <c r="B4298" s="1">
        <v>52</v>
      </c>
      <c r="C4298" s="1" t="str">
        <f ca="1">IFERROR(__xludf.DUMMYFUNCTION("GOOGLETRANSLATE(D4298,""en"",""pt"")"),"Pequeno")</f>
        <v>Pequeno</v>
      </c>
      <c r="D4298" s="3">
        <v>43595</v>
      </c>
      <c r="E4298" s="1">
        <v>10</v>
      </c>
      <c r="F4298" s="2" t="str">
        <f ca="1">IFERROR(__xludf.DUMMYFUNCTION("GOOGLETRANSLATE(I4298,""en"",""pt"")"),"ghee")</f>
        <v>ghee</v>
      </c>
      <c r="G4298" s="1" t="s">
        <v>19278</v>
      </c>
      <c r="H4298" s="1" t="s">
        <v>19279</v>
      </c>
      <c r="I4298" s="1" t="str">
        <f ca="1">IFERROR(__xludf.DUMMYFUNCTION("GOOGLETRANSLATE(O4298,""en"",""pt"")"),"70")</f>
        <v>70</v>
      </c>
      <c r="J4298" s="1" t="str">
        <f ca="1">IFERROR(__xludf.DUMMYFUNCTION("GOOGLETRANSLATE(Q4298,""en"",""pt"")"),"Ambiente")</f>
        <v>Ambiente</v>
      </c>
      <c r="K4298" s="3">
        <v>43553</v>
      </c>
      <c r="L4298" s="3">
        <v>43623</v>
      </c>
      <c r="M4298" s="1">
        <v>32</v>
      </c>
      <c r="N4298" s="1" t="s">
        <v>13117</v>
      </c>
      <c r="O4298" s="5">
        <v>37043</v>
      </c>
      <c r="P4298" s="1">
        <v>127</v>
      </c>
      <c r="Q4298" s="1" t="s">
        <v>19280</v>
      </c>
      <c r="R4298">
        <f t="shared" ca="1" si="67"/>
        <v>0</v>
      </c>
      <c r="S4298">
        <f t="shared" ca="1" si="67"/>
        <v>1</v>
      </c>
    </row>
    <row r="4299" spans="1:19" ht="13.2">
      <c r="A4299" s="1" t="s">
        <v>14404</v>
      </c>
      <c r="B4299" s="1">
        <v>21</v>
      </c>
      <c r="C4299" s="1" t="str">
        <f ca="1">IFERROR(__xludf.DUMMYFUNCTION("GOOGLETRANSLATE(D4299,""en"",""pt"")"),"Médio")</f>
        <v>Médio</v>
      </c>
      <c r="D4299" s="3">
        <v>43975</v>
      </c>
      <c r="E4299" s="1">
        <v>7</v>
      </c>
      <c r="F4299" s="2" t="str">
        <f ca="1">IFERROR(__xludf.DUMMYFUNCTION("GOOGLETRANSLATE(I4299,""en"",""pt"")"),"Lassi")</f>
        <v>Lassi</v>
      </c>
      <c r="G4299" s="1" t="s">
        <v>3405</v>
      </c>
      <c r="H4299" s="1" t="s">
        <v>4310</v>
      </c>
      <c r="I4299" s="1" t="str">
        <f ca="1">IFERROR(__xludf.DUMMYFUNCTION("GOOGLETRANSLATE(O4299,""en"",""pt"")"),"13")</f>
        <v>13</v>
      </c>
      <c r="J4299" s="1" t="str">
        <f ca="1">IFERROR(__xludf.DUMMYFUNCTION("GOOGLETRANSLATE(Q4299,""en"",""pt"")"),"Refrigerado")</f>
        <v>Refrigerado</v>
      </c>
      <c r="K4299" s="3">
        <v>43972</v>
      </c>
      <c r="L4299" s="3">
        <v>43985</v>
      </c>
      <c r="M4299" s="1">
        <v>17</v>
      </c>
      <c r="N4299" s="1" t="s">
        <v>19281</v>
      </c>
      <c r="O4299" s="1" t="s">
        <v>19282</v>
      </c>
      <c r="P4299" s="1">
        <v>8</v>
      </c>
      <c r="Q4299" s="1" t="s">
        <v>12227</v>
      </c>
      <c r="R4299">
        <f t="shared" ca="1" si="67"/>
        <v>1</v>
      </c>
      <c r="S4299">
        <f t="shared" ca="1" si="67"/>
        <v>0</v>
      </c>
    </row>
    <row r="4300" spans="1:19" ht="13.2">
      <c r="A4300" s="1" t="s">
        <v>19283</v>
      </c>
      <c r="B4300" s="1">
        <v>77</v>
      </c>
      <c r="C4300" s="1" t="str">
        <f ca="1">IFERROR(__xludf.DUMMYFUNCTION("GOOGLETRANSLATE(D4300,""en"",""pt"")"),"Grande")</f>
        <v>Grande</v>
      </c>
      <c r="D4300" s="3">
        <v>43972</v>
      </c>
      <c r="E4300" s="1">
        <v>4</v>
      </c>
      <c r="F4300" s="2" t="str">
        <f ca="1">IFERROR(__xludf.DUMMYFUNCTION("GOOGLETRANSLATE(I4300,""en"",""pt"")"),"Iogurte")</f>
        <v>Iogurte</v>
      </c>
      <c r="G4300" s="1" t="s">
        <v>19284</v>
      </c>
      <c r="H4300" s="1" t="s">
        <v>1165</v>
      </c>
      <c r="I4300" s="1" t="str">
        <f ca="1">IFERROR(__xludf.DUMMYFUNCTION("GOOGLETRANSLATE(O4300,""en"",""pt"")"),"29")</f>
        <v>29</v>
      </c>
      <c r="J4300" s="1" t="str">
        <f ca="1">IFERROR(__xludf.DUMMYFUNCTION("GOOGLETRANSLATE(Q4300,""en"",""pt"")"),"Congeladas")</f>
        <v>Congeladas</v>
      </c>
      <c r="K4300" s="3">
        <v>43918</v>
      </c>
      <c r="L4300" s="3">
        <v>43947</v>
      </c>
      <c r="M4300" s="1">
        <v>589</v>
      </c>
      <c r="N4300" s="1" t="s">
        <v>16622</v>
      </c>
      <c r="O4300" s="1" t="s">
        <v>19285</v>
      </c>
      <c r="P4300" s="1">
        <v>389</v>
      </c>
      <c r="Q4300" s="1" t="s">
        <v>19286</v>
      </c>
      <c r="R4300">
        <f t="shared" ca="1" si="67"/>
        <v>0</v>
      </c>
      <c r="S4300">
        <f t="shared" ca="1" si="67"/>
        <v>0</v>
      </c>
    </row>
    <row r="4301" spans="1:19" ht="13.2">
      <c r="A4301" s="1" t="s">
        <v>19287</v>
      </c>
      <c r="B4301" s="1">
        <v>75</v>
      </c>
      <c r="C4301" s="1" t="str">
        <f ca="1">IFERROR(__xludf.DUMMYFUNCTION("GOOGLETRANSLATE(D4301,""en"",""pt"")"),"Pequeno")</f>
        <v>Pequeno</v>
      </c>
      <c r="D4301" s="3">
        <v>43929</v>
      </c>
      <c r="E4301" s="1">
        <v>1</v>
      </c>
      <c r="F4301" s="2" t="str">
        <f ca="1">IFERROR(__xludf.DUMMYFUNCTION("GOOGLETRANSLATE(I4301,""en"",""pt"")"),"Leite")</f>
        <v>Leite</v>
      </c>
      <c r="G4301" s="1" t="s">
        <v>368</v>
      </c>
      <c r="H4301" s="1" t="s">
        <v>19288</v>
      </c>
      <c r="I4301" s="1" t="str">
        <f ca="1">IFERROR(__xludf.DUMMYFUNCTION("GOOGLETRANSLATE(O4301,""en"",""pt"")"),"1")</f>
        <v>1</v>
      </c>
      <c r="J4301" s="1" t="str">
        <f ca="1">IFERROR(__xludf.DUMMYFUNCTION("GOOGLETRANSLATE(Q4301,""en"",""pt"")"),"Pacote de polietileno")</f>
        <v>Pacote de polietileno</v>
      </c>
      <c r="K4301" s="3">
        <v>43908</v>
      </c>
      <c r="L4301" s="3">
        <v>43909</v>
      </c>
      <c r="M4301" s="1">
        <v>27</v>
      </c>
      <c r="N4301" s="1" t="s">
        <v>2443</v>
      </c>
      <c r="O4301" s="1" t="s">
        <v>19289</v>
      </c>
      <c r="P4301" s="1">
        <v>74</v>
      </c>
      <c r="Q4301" s="1" t="s">
        <v>19290</v>
      </c>
      <c r="R4301">
        <f t="shared" ca="1" si="67"/>
        <v>1</v>
      </c>
      <c r="S4301">
        <f t="shared" ca="1" si="67"/>
        <v>0</v>
      </c>
    </row>
    <row r="4302" spans="1:19" ht="13.2">
      <c r="A4302" s="1" t="s">
        <v>19291</v>
      </c>
      <c r="B4302" s="1">
        <v>76</v>
      </c>
      <c r="C4302" s="1" t="str">
        <f ca="1">IFERROR(__xludf.DUMMYFUNCTION("GOOGLETRANSLATE(D4302,""en"",""pt"")"),"Pequeno")</f>
        <v>Pequeno</v>
      </c>
      <c r="D4302" s="3">
        <v>43491</v>
      </c>
      <c r="E4302" s="1">
        <v>9</v>
      </c>
      <c r="F4302" s="2" t="str">
        <f ca="1">IFERROR(__xludf.DUMMYFUNCTION("GOOGLETRANSLATE(I4302,""en"",""pt"")"),"Painel")</f>
        <v>Painel</v>
      </c>
      <c r="G4302" s="1" t="s">
        <v>19292</v>
      </c>
      <c r="H4302" s="1" t="s">
        <v>2566</v>
      </c>
      <c r="I4302" s="1" t="str">
        <f ca="1">IFERROR(__xludf.DUMMYFUNCTION("GOOGLETRANSLATE(O4302,""en"",""pt"")"),"11")</f>
        <v>11</v>
      </c>
      <c r="J4302" s="1" t="str">
        <f ca="1">IFERROR(__xludf.DUMMYFUNCTION("GOOGLETRANSLATE(Q4302,""en"",""pt"")"),"Refrigerado")</f>
        <v>Refrigerado</v>
      </c>
      <c r="K4302" s="3">
        <v>43455</v>
      </c>
      <c r="L4302" s="3">
        <v>43466</v>
      </c>
      <c r="M4302" s="1">
        <v>376</v>
      </c>
      <c r="N4302" s="1" t="s">
        <v>6892</v>
      </c>
      <c r="O4302" s="7">
        <v>1995169</v>
      </c>
      <c r="P4302" s="1">
        <v>116</v>
      </c>
      <c r="Q4302" s="1" t="s">
        <v>19293</v>
      </c>
      <c r="R4302">
        <f t="shared" ca="1" si="67"/>
        <v>0</v>
      </c>
      <c r="S4302">
        <f t="shared" ca="1" si="67"/>
        <v>0</v>
      </c>
    </row>
    <row r="4303" spans="1:19" ht="13.2">
      <c r="A4303" s="1" t="s">
        <v>19294</v>
      </c>
      <c r="B4303" s="1">
        <v>50</v>
      </c>
      <c r="C4303" s="1" t="str">
        <f ca="1">IFERROR(__xludf.DUMMYFUNCTION("GOOGLETRANSLATE(D4303,""en"",""pt"")"),"Pequeno")</f>
        <v>Pequeno</v>
      </c>
      <c r="D4303" s="3">
        <v>43831</v>
      </c>
      <c r="E4303" s="1">
        <v>3</v>
      </c>
      <c r="F4303" s="2" t="str">
        <f ca="1">IFERROR(__xludf.DUMMYFUNCTION("GOOGLETRANSLATE(I4303,""en"",""pt"")"),"Queijo")</f>
        <v>Queijo</v>
      </c>
      <c r="G4303" s="1" t="s">
        <v>19295</v>
      </c>
      <c r="H4303" s="1" t="s">
        <v>7164</v>
      </c>
      <c r="I4303" s="1" t="str">
        <f ca="1">IFERROR(__xludf.DUMMYFUNCTION("GOOGLETRANSLATE(O4303,""en"",""pt"")"),"69")</f>
        <v>69</v>
      </c>
      <c r="J4303" s="1" t="str">
        <f ca="1">IFERROR(__xludf.DUMMYFUNCTION("GOOGLETRANSLATE(Q4303,""en"",""pt"")"),"Refrigerado")</f>
        <v>Refrigerado</v>
      </c>
      <c r="K4303" s="3">
        <v>43829</v>
      </c>
      <c r="L4303" s="3">
        <v>43898</v>
      </c>
      <c r="M4303" s="1">
        <v>491</v>
      </c>
      <c r="N4303" s="1" t="s">
        <v>19296</v>
      </c>
      <c r="O4303" s="1" t="s">
        <v>19297</v>
      </c>
      <c r="P4303" s="1">
        <v>313</v>
      </c>
      <c r="Q4303" s="1" t="s">
        <v>19276</v>
      </c>
      <c r="R4303">
        <f t="shared" ca="1" si="67"/>
        <v>1</v>
      </c>
      <c r="S4303">
        <f t="shared" ca="1" si="67"/>
        <v>1</v>
      </c>
    </row>
    <row r="4304" spans="1:19" ht="13.2">
      <c r="A4304" s="1" t="s">
        <v>19298</v>
      </c>
      <c r="B4304" s="1">
        <v>92</v>
      </c>
      <c r="C4304" s="1" t="str">
        <f ca="1">IFERROR(__xludf.DUMMYFUNCTION("GOOGLETRANSLATE(D4304,""en"",""pt"")"),"Pequeno")</f>
        <v>Pequeno</v>
      </c>
      <c r="D4304" s="3">
        <v>44114</v>
      </c>
      <c r="E4304" s="1">
        <v>9</v>
      </c>
      <c r="F4304" s="2" t="str">
        <f ca="1">IFERROR(__xludf.DUMMYFUNCTION("GOOGLETRANSLATE(I4304,""en"",""pt"")"),"Painel")</f>
        <v>Painel</v>
      </c>
      <c r="G4304" s="1" t="s">
        <v>19299</v>
      </c>
      <c r="H4304" s="1" t="s">
        <v>5904</v>
      </c>
      <c r="I4304" s="1" t="str">
        <f ca="1">IFERROR(__xludf.DUMMYFUNCTION("GOOGLETRANSLATE(O4304,""en"",""pt"")"),"7")</f>
        <v>7</v>
      </c>
      <c r="J4304" s="1" t="str">
        <f ca="1">IFERROR(__xludf.DUMMYFUNCTION("GOOGLETRANSLATE(Q4304,""en"",""pt"")"),"Refrigerado")</f>
        <v>Refrigerado</v>
      </c>
      <c r="K4304" s="3">
        <v>44098</v>
      </c>
      <c r="L4304" s="3">
        <v>44105</v>
      </c>
      <c r="M4304" s="1">
        <v>38</v>
      </c>
      <c r="N4304" s="1" t="s">
        <v>13267</v>
      </c>
      <c r="O4304" s="1" t="s">
        <v>19300</v>
      </c>
      <c r="P4304" s="1">
        <v>625</v>
      </c>
      <c r="Q4304" s="1" t="s">
        <v>6830</v>
      </c>
      <c r="R4304">
        <f t="shared" ca="1" si="67"/>
        <v>1</v>
      </c>
      <c r="S4304">
        <f t="shared" ca="1" si="67"/>
        <v>1</v>
      </c>
    </row>
    <row r="4305" spans="1:19" ht="13.2">
      <c r="A4305" s="1" t="s">
        <v>19301</v>
      </c>
      <c r="B4305" s="1">
        <v>35</v>
      </c>
      <c r="C4305" s="1" t="str">
        <f ca="1">IFERROR(__xludf.DUMMYFUNCTION("GOOGLETRANSLATE(D4305,""en"",""pt"")"),"Grande")</f>
        <v>Grande</v>
      </c>
      <c r="D4305" s="3">
        <v>43922</v>
      </c>
      <c r="E4305" s="1">
        <v>4</v>
      </c>
      <c r="F4305" s="2" t="str">
        <f ca="1">IFERROR(__xludf.DUMMYFUNCTION("GOOGLETRANSLATE(I4305,""en"",""pt"")"),"Iogurte")</f>
        <v>Iogurte</v>
      </c>
      <c r="G4305" s="1" t="s">
        <v>19302</v>
      </c>
      <c r="H4305" s="1" t="s">
        <v>221</v>
      </c>
      <c r="I4305" s="1" t="str">
        <f ca="1">IFERROR(__xludf.DUMMYFUNCTION("GOOGLETRANSLATE(O4305,""en"",""pt"")"),"24")</f>
        <v>24</v>
      </c>
      <c r="J4305" s="1" t="str">
        <f ca="1">IFERROR(__xludf.DUMMYFUNCTION("GOOGLETRANSLATE(Q4305,""en"",""pt"")"),"Refrigerado")</f>
        <v>Refrigerado</v>
      </c>
      <c r="K4305" s="3">
        <v>43879</v>
      </c>
      <c r="L4305" s="3">
        <v>43903</v>
      </c>
      <c r="M4305" s="1">
        <v>82</v>
      </c>
      <c r="N4305" s="1" t="s">
        <v>4752</v>
      </c>
      <c r="O4305" s="1" t="s">
        <v>19303</v>
      </c>
      <c r="P4305" s="1">
        <v>728</v>
      </c>
      <c r="Q4305" s="1" t="s">
        <v>19304</v>
      </c>
      <c r="R4305">
        <f t="shared" ca="1" si="67"/>
        <v>0</v>
      </c>
      <c r="S4305">
        <f t="shared" ca="1" si="67"/>
        <v>0</v>
      </c>
    </row>
    <row r="4306" spans="1:19" ht="13.2">
      <c r="A4306" s="1" t="s">
        <v>19305</v>
      </c>
      <c r="B4306" s="1">
        <v>69</v>
      </c>
      <c r="C4306" s="1" t="str">
        <f ca="1">IFERROR(__xludf.DUMMYFUNCTION("GOOGLETRANSLATE(D4306,""en"",""pt"")"),"Pequeno")</f>
        <v>Pequeno</v>
      </c>
      <c r="D4306" s="3">
        <v>44420</v>
      </c>
      <c r="E4306" s="1">
        <v>8</v>
      </c>
      <c r="F4306" s="2" t="str">
        <f ca="1">IFERROR(__xludf.DUMMYFUNCTION("GOOGLETRANSLATE(I4306,""en"",""pt"")"),"Soro de leite coalhado")</f>
        <v>Soro de leite coalhado</v>
      </c>
      <c r="G4306" s="1" t="s">
        <v>9355</v>
      </c>
      <c r="H4306" s="1" t="s">
        <v>2185</v>
      </c>
      <c r="I4306" s="1" t="str">
        <f ca="1">IFERROR(__xludf.DUMMYFUNCTION("GOOGLETRANSLATE(O4306,""en"",""pt"")"),"9")</f>
        <v>9</v>
      </c>
      <c r="J4306" s="1" t="str">
        <f ca="1">IFERROR(__xludf.DUMMYFUNCTION("GOOGLETRANSLATE(Q4306,""en"",""pt"")"),"Refrigerado")</f>
        <v>Refrigerado</v>
      </c>
      <c r="K4306" s="3">
        <v>44362</v>
      </c>
      <c r="L4306" s="3">
        <v>44371</v>
      </c>
      <c r="M4306" s="1">
        <v>350</v>
      </c>
      <c r="N4306" s="1" t="s">
        <v>13827</v>
      </c>
      <c r="O4306" s="1" t="s">
        <v>19306</v>
      </c>
      <c r="P4306" s="1">
        <v>431</v>
      </c>
      <c r="Q4306" s="1" t="s">
        <v>19307</v>
      </c>
      <c r="R4306">
        <f t="shared" ca="1" si="67"/>
        <v>0</v>
      </c>
      <c r="S4306">
        <f t="shared" ca="1" si="67"/>
        <v>1</v>
      </c>
    </row>
    <row r="4307" spans="1:19" ht="13.2">
      <c r="A4307" s="1" t="s">
        <v>19308</v>
      </c>
      <c r="B4307" s="1">
        <v>89</v>
      </c>
      <c r="C4307" s="1" t="str">
        <f ca="1">IFERROR(__xludf.DUMMYFUNCTION("GOOGLETRANSLATE(D4307,""en"",""pt"")"),"Grande")</f>
        <v>Grande</v>
      </c>
      <c r="D4307" s="3">
        <v>44458</v>
      </c>
      <c r="E4307" s="1">
        <v>10</v>
      </c>
      <c r="F4307" s="2" t="str">
        <f ca="1">IFERROR(__xludf.DUMMYFUNCTION("GOOGLETRANSLATE(I4307,""en"",""pt"")"),"ghee")</f>
        <v>ghee</v>
      </c>
      <c r="G4307" s="1" t="s">
        <v>19309</v>
      </c>
      <c r="H4307" s="1" t="s">
        <v>19310</v>
      </c>
      <c r="I4307" s="1" t="str">
        <f ca="1">IFERROR(__xludf.DUMMYFUNCTION("GOOGLETRANSLATE(O4307,""en"",""pt"")"),"65")</f>
        <v>65</v>
      </c>
      <c r="J4307" s="1" t="str">
        <f ca="1">IFERROR(__xludf.DUMMYFUNCTION("GOOGLETRANSLATE(Q4307,""en"",""pt"")"),"Ambiente")</f>
        <v>Ambiente</v>
      </c>
      <c r="K4307" s="3">
        <v>44410</v>
      </c>
      <c r="L4307" s="3">
        <v>44475</v>
      </c>
      <c r="M4307" s="1">
        <v>204</v>
      </c>
      <c r="N4307" s="1" t="s">
        <v>8</v>
      </c>
      <c r="O4307" s="1" t="s">
        <v>19311</v>
      </c>
      <c r="P4307" s="1">
        <v>44</v>
      </c>
      <c r="Q4307" s="1" t="s">
        <v>3221</v>
      </c>
      <c r="R4307">
        <f t="shared" ca="1" si="67"/>
        <v>1</v>
      </c>
      <c r="S4307">
        <f t="shared" ca="1" si="67"/>
        <v>0</v>
      </c>
    </row>
    <row r="4308" spans="1:19" ht="13.2">
      <c r="A4308" s="1" t="s">
        <v>19312</v>
      </c>
      <c r="B4308" s="1">
        <v>30</v>
      </c>
      <c r="C4308" s="1" t="str">
        <f ca="1">IFERROR(__xludf.DUMMYFUNCTION("GOOGLETRANSLATE(D4308,""en"",""pt"")"),"Médio")</f>
        <v>Médio</v>
      </c>
      <c r="D4308" s="3">
        <v>44339</v>
      </c>
      <c r="E4308" s="1">
        <v>7</v>
      </c>
      <c r="F4308" s="2" t="str">
        <f ca="1">IFERROR(__xludf.DUMMYFUNCTION("GOOGLETRANSLATE(I4308,""en"",""pt"")"),"Lassi")</f>
        <v>Lassi</v>
      </c>
      <c r="G4308" s="1" t="s">
        <v>19313</v>
      </c>
      <c r="H4308" s="1" t="s">
        <v>5706</v>
      </c>
      <c r="I4308" s="1" t="str">
        <f ca="1">IFERROR(__xludf.DUMMYFUNCTION("GOOGLETRANSLATE(O4308,""en"",""pt"")"),"16")</f>
        <v>16</v>
      </c>
      <c r="J4308" s="1" t="str">
        <f ca="1">IFERROR(__xludf.DUMMYFUNCTION("GOOGLETRANSLATE(Q4308,""en"",""pt"")"),"Refrigerado")</f>
        <v>Refrigerado</v>
      </c>
      <c r="K4308" s="3">
        <v>44312</v>
      </c>
      <c r="L4308" s="3">
        <v>44328</v>
      </c>
      <c r="M4308" s="1">
        <v>146</v>
      </c>
      <c r="N4308" s="1" t="s">
        <v>9851</v>
      </c>
      <c r="O4308" s="1" t="s">
        <v>19314</v>
      </c>
      <c r="P4308" s="1">
        <v>290</v>
      </c>
      <c r="Q4308" s="1" t="s">
        <v>9481</v>
      </c>
      <c r="R4308">
        <f t="shared" ca="1" si="67"/>
        <v>0</v>
      </c>
      <c r="S4308">
        <f t="shared" ca="1" si="67"/>
        <v>0</v>
      </c>
    </row>
    <row r="4309" spans="1:19" ht="13.2">
      <c r="A4309" s="1" t="s">
        <v>19315</v>
      </c>
      <c r="B4309" s="1">
        <v>16</v>
      </c>
      <c r="C4309" s="1" t="str">
        <f ca="1">IFERROR(__xludf.DUMMYFUNCTION("GOOGLETRANSLATE(D4309,""en"",""pt"")"),"Grande")</f>
        <v>Grande</v>
      </c>
      <c r="D4309" s="3">
        <v>44748</v>
      </c>
      <c r="E4309" s="1">
        <v>7</v>
      </c>
      <c r="F4309" s="2" t="str">
        <f ca="1">IFERROR(__xludf.DUMMYFUNCTION("GOOGLETRANSLATE(I4309,""en"",""pt"")"),"Lassi")</f>
        <v>Lassi</v>
      </c>
      <c r="G4309" s="1" t="s">
        <v>19316</v>
      </c>
      <c r="H4309" s="1" t="s">
        <v>2067</v>
      </c>
      <c r="I4309" s="1" t="str">
        <f ca="1">IFERROR(__xludf.DUMMYFUNCTION("GOOGLETRANSLATE(O4309,""en"",""pt"")"),"16")</f>
        <v>16</v>
      </c>
      <c r="J4309" s="1" t="str">
        <f ca="1">IFERROR(__xludf.DUMMYFUNCTION("GOOGLETRANSLATE(Q4309,""en"",""pt"")"),"Refrigerado")</f>
        <v>Refrigerado</v>
      </c>
      <c r="K4309" s="3">
        <v>44699</v>
      </c>
      <c r="L4309" s="3">
        <v>44715</v>
      </c>
      <c r="M4309" s="1">
        <v>50</v>
      </c>
      <c r="N4309" s="1" t="s">
        <v>1802</v>
      </c>
      <c r="O4309" s="1" t="s">
        <v>19317</v>
      </c>
      <c r="P4309" s="1">
        <v>38</v>
      </c>
      <c r="Q4309" s="1" t="s">
        <v>19318</v>
      </c>
      <c r="R4309">
        <f t="shared" ca="1" si="67"/>
        <v>0</v>
      </c>
      <c r="S4309">
        <f t="shared" ca="1" si="67"/>
        <v>0</v>
      </c>
    </row>
    <row r="4310" spans="1:19" ht="13.2">
      <c r="A4310" s="1" t="s">
        <v>19319</v>
      </c>
      <c r="B4310" s="1">
        <v>64</v>
      </c>
      <c r="C4310" s="1" t="str">
        <f ca="1">IFERROR(__xludf.DUMMYFUNCTION("GOOGLETRANSLATE(D4310,""en"",""pt"")"),"Médio")</f>
        <v>Médio</v>
      </c>
      <c r="D4310" s="3">
        <v>43958</v>
      </c>
      <c r="E4310" s="1">
        <v>3</v>
      </c>
      <c r="F4310" s="2" t="str">
        <f ca="1">IFERROR(__xludf.DUMMYFUNCTION("GOOGLETRANSLATE(I4310,""en"",""pt"")"),"Queijo")</f>
        <v>Queijo</v>
      </c>
      <c r="G4310" s="1" t="s">
        <v>19320</v>
      </c>
      <c r="H4310" s="1" t="s">
        <v>6916</v>
      </c>
      <c r="I4310" s="1" t="str">
        <f ca="1">IFERROR(__xludf.DUMMYFUNCTION("GOOGLETRANSLATE(O4310,""en"",""pt"")"),"45")</f>
        <v>45</v>
      </c>
      <c r="J4310" s="1" t="str">
        <f ca="1">IFERROR(__xludf.DUMMYFUNCTION("GOOGLETRANSLATE(Q4310,""en"",""pt"")"),"Refrigerado")</f>
        <v>Refrigerado</v>
      </c>
      <c r="K4310" s="3">
        <v>43918</v>
      </c>
      <c r="L4310" s="3">
        <v>43963</v>
      </c>
      <c r="M4310" s="1">
        <v>9</v>
      </c>
      <c r="N4310" s="1" t="s">
        <v>4659</v>
      </c>
      <c r="O4310" s="1" t="s">
        <v>598</v>
      </c>
      <c r="P4310" s="1">
        <v>487</v>
      </c>
      <c r="Q4310" s="1" t="s">
        <v>8976</v>
      </c>
      <c r="R4310">
        <f t="shared" ca="1" si="67"/>
        <v>0</v>
      </c>
      <c r="S4310">
        <f t="shared" ca="1" si="67"/>
        <v>0</v>
      </c>
    </row>
    <row r="4311" spans="1:19" ht="13.2">
      <c r="A4311" s="1" t="s">
        <v>19321</v>
      </c>
      <c r="B4311" s="1">
        <v>72</v>
      </c>
      <c r="C4311" s="1" t="str">
        <f ca="1">IFERROR(__xludf.DUMMYFUNCTION("GOOGLETRANSLATE(D4311,""en"",""pt"")"),"Grande")</f>
        <v>Grande</v>
      </c>
      <c r="D4311" s="3">
        <v>43833</v>
      </c>
      <c r="E4311" s="1">
        <v>7</v>
      </c>
      <c r="F4311" s="2" t="str">
        <f ca="1">IFERROR(__xludf.DUMMYFUNCTION("GOOGLETRANSLATE(I4311,""en"",""pt"")"),"Lassi")</f>
        <v>Lassi</v>
      </c>
      <c r="G4311" s="1" t="s">
        <v>19322</v>
      </c>
      <c r="H4311" s="1" t="s">
        <v>11252</v>
      </c>
      <c r="I4311" s="1" t="str">
        <f ca="1">IFERROR(__xludf.DUMMYFUNCTION("GOOGLETRANSLATE(O4311,""en"",""pt"")"),"15")</f>
        <v>15</v>
      </c>
      <c r="J4311" s="1" t="str">
        <f ca="1">IFERROR(__xludf.DUMMYFUNCTION("GOOGLETRANSLATE(Q4311,""en"",""pt"")"),"Refrigerado")</f>
        <v>Refrigerado</v>
      </c>
      <c r="K4311" s="3">
        <v>43807</v>
      </c>
      <c r="L4311" s="3">
        <v>43822</v>
      </c>
      <c r="M4311" s="1">
        <v>142</v>
      </c>
      <c r="N4311" s="1" t="s">
        <v>3911</v>
      </c>
      <c r="O4311" s="1" t="s">
        <v>19323</v>
      </c>
      <c r="P4311" s="1">
        <v>557</v>
      </c>
      <c r="Q4311" s="1" t="s">
        <v>4829</v>
      </c>
      <c r="R4311">
        <f t="shared" ca="1" si="67"/>
        <v>1</v>
      </c>
      <c r="S4311">
        <f t="shared" ca="1" si="67"/>
        <v>1</v>
      </c>
    </row>
    <row r="4312" spans="1:19" ht="13.2">
      <c r="A4312" s="1" t="s">
        <v>8847</v>
      </c>
      <c r="B4312" s="1">
        <v>98</v>
      </c>
      <c r="C4312" s="1" t="str">
        <f ca="1">IFERROR(__xludf.DUMMYFUNCTION("GOOGLETRANSLATE(D4312,""en"",""pt"")"),"Pequeno")</f>
        <v>Pequeno</v>
      </c>
      <c r="D4312" s="3">
        <v>43777</v>
      </c>
      <c r="E4312" s="1">
        <v>1</v>
      </c>
      <c r="F4312" s="2" t="str">
        <f ca="1">IFERROR(__xludf.DUMMYFUNCTION("GOOGLETRANSLATE(I4312,""en"",""pt"")"),"Leite")</f>
        <v>Leite</v>
      </c>
      <c r="G4312" s="1" t="s">
        <v>19324</v>
      </c>
      <c r="H4312" s="1" t="s">
        <v>18673</v>
      </c>
      <c r="I4312" s="1" t="str">
        <f ca="1">IFERROR(__xludf.DUMMYFUNCTION("GOOGLETRANSLATE(O4312,""en"",""pt"")"),"23")</f>
        <v>23</v>
      </c>
      <c r="J4312" s="1" t="str">
        <f ca="1">IFERROR(__xludf.DUMMYFUNCTION("GOOGLETRANSLATE(Q4312,""en"",""pt"")"),"Pacote Tetra")</f>
        <v>Pacote Tetra</v>
      </c>
      <c r="K4312" s="3">
        <v>43754</v>
      </c>
      <c r="L4312" s="3">
        <v>43777</v>
      </c>
      <c r="M4312" s="1">
        <v>1</v>
      </c>
      <c r="N4312" s="1" t="s">
        <v>6426</v>
      </c>
      <c r="O4312" s="1" t="s">
        <v>6426</v>
      </c>
      <c r="P4312" s="1">
        <v>2</v>
      </c>
      <c r="Q4312" s="1" t="s">
        <v>19325</v>
      </c>
      <c r="R4312">
        <f t="shared" ca="1" si="67"/>
        <v>1</v>
      </c>
      <c r="S4312">
        <f t="shared" ca="1" si="67"/>
        <v>0</v>
      </c>
    </row>
    <row r="4313" spans="1:19" ht="13.2">
      <c r="A4313" s="1" t="s">
        <v>19326</v>
      </c>
      <c r="B4313" s="1">
        <v>73</v>
      </c>
      <c r="C4313" s="1" t="str">
        <f ca="1">IFERROR(__xludf.DUMMYFUNCTION("GOOGLETRANSLATE(D4313,""en"",""pt"")"),"Médio")</f>
        <v>Médio</v>
      </c>
      <c r="D4313" s="3">
        <v>44078</v>
      </c>
      <c r="E4313" s="1">
        <v>3</v>
      </c>
      <c r="F4313" s="2" t="str">
        <f ca="1">IFERROR(__xludf.DUMMYFUNCTION("GOOGLETRANSLATE(I4313,""en"",""pt"")"),"Queijo")</f>
        <v>Queijo</v>
      </c>
      <c r="G4313" s="1" t="s">
        <v>19327</v>
      </c>
      <c r="H4313" s="1" t="s">
        <v>1188</v>
      </c>
      <c r="I4313" s="1" t="str">
        <f ca="1">IFERROR(__xludf.DUMMYFUNCTION("GOOGLETRANSLATE(O4313,""en"",""pt"")"),"31")</f>
        <v>31</v>
      </c>
      <c r="J4313" s="1" t="str">
        <f ca="1">IFERROR(__xludf.DUMMYFUNCTION("GOOGLETRANSLATE(Q4313,""en"",""pt"")"),"Congeladas")</f>
        <v>Congeladas</v>
      </c>
      <c r="K4313" s="3">
        <v>44048</v>
      </c>
      <c r="L4313" s="3">
        <v>44079</v>
      </c>
      <c r="M4313" s="1">
        <v>405</v>
      </c>
      <c r="N4313" s="1" t="s">
        <v>6771</v>
      </c>
      <c r="O4313" s="1" t="s">
        <v>19328</v>
      </c>
      <c r="P4313" s="1">
        <v>297</v>
      </c>
      <c r="Q4313" s="1" t="s">
        <v>19329</v>
      </c>
      <c r="R4313">
        <f t="shared" ca="1" si="67"/>
        <v>0</v>
      </c>
      <c r="S4313">
        <f t="shared" ca="1" si="67"/>
        <v>0</v>
      </c>
    </row>
    <row r="4314" spans="1:19" ht="13.2">
      <c r="A4314" s="1" t="s">
        <v>19330</v>
      </c>
      <c r="B4314" s="1">
        <v>89</v>
      </c>
      <c r="C4314" s="1" t="str">
        <f ca="1">IFERROR(__xludf.DUMMYFUNCTION("GOOGLETRANSLATE(D4314,""en"",""pt"")"),"Grande")</f>
        <v>Grande</v>
      </c>
      <c r="D4314" s="3">
        <v>44209</v>
      </c>
      <c r="E4314" s="1">
        <v>3</v>
      </c>
      <c r="F4314" s="2" t="str">
        <f ca="1">IFERROR(__xludf.DUMMYFUNCTION("GOOGLETRANSLATE(I4314,""en"",""pt"")"),"Queijo")</f>
        <v>Queijo</v>
      </c>
      <c r="G4314" s="1" t="s">
        <v>2811</v>
      </c>
      <c r="H4314" s="1" t="s">
        <v>5054</v>
      </c>
      <c r="I4314" s="1" t="str">
        <f ca="1">IFERROR(__xludf.DUMMYFUNCTION("GOOGLETRANSLATE(O4314,""en"",""pt"")"),"76")</f>
        <v>76</v>
      </c>
      <c r="J4314" s="1" t="str">
        <f ca="1">IFERROR(__xludf.DUMMYFUNCTION("GOOGLETRANSLATE(Q4314,""en"",""pt"")"),"Refrigerado")</f>
        <v>Refrigerado</v>
      </c>
      <c r="K4314" s="3">
        <v>44176</v>
      </c>
      <c r="L4314" s="3">
        <v>44252</v>
      </c>
      <c r="M4314" s="1">
        <v>172</v>
      </c>
      <c r="N4314" s="1" t="s">
        <v>5262</v>
      </c>
      <c r="O4314" s="1" t="s">
        <v>19331</v>
      </c>
      <c r="P4314" s="1">
        <v>213</v>
      </c>
      <c r="Q4314" s="1" t="s">
        <v>2785</v>
      </c>
      <c r="R4314">
        <f t="shared" ca="1" si="67"/>
        <v>1</v>
      </c>
      <c r="S4314">
        <f t="shared" ca="1" si="67"/>
        <v>0</v>
      </c>
    </row>
    <row r="4315" spans="1:19" ht="13.2">
      <c r="A4315" s="1" t="s">
        <v>19332</v>
      </c>
      <c r="B4315" s="1">
        <v>54</v>
      </c>
      <c r="C4315" s="1" t="str">
        <f ca="1">IFERROR(__xludf.DUMMYFUNCTION("GOOGLETRANSLATE(D4315,""en"",""pt"")"),"Grande")</f>
        <v>Grande</v>
      </c>
      <c r="D4315" s="3">
        <v>43810</v>
      </c>
      <c r="E4315" s="1">
        <v>3</v>
      </c>
      <c r="F4315" s="2" t="str">
        <f ca="1">IFERROR(__xludf.DUMMYFUNCTION("GOOGLETRANSLATE(I4315,""en"",""pt"")"),"Queijo")</f>
        <v>Queijo</v>
      </c>
      <c r="G4315" s="1" t="s">
        <v>19333</v>
      </c>
      <c r="H4315" s="1" t="s">
        <v>14526</v>
      </c>
      <c r="I4315" s="1" t="str">
        <f ca="1">IFERROR(__xludf.DUMMYFUNCTION("GOOGLETRANSLATE(O4315,""en"",""pt"")"),"43")</f>
        <v>43</v>
      </c>
      <c r="J4315" s="1" t="str">
        <f ca="1">IFERROR(__xludf.DUMMYFUNCTION("GOOGLETRANSLATE(Q4315,""en"",""pt"")"),"Refrigerado")</f>
        <v>Refrigerado</v>
      </c>
      <c r="K4315" s="3">
        <v>43762</v>
      </c>
      <c r="L4315" s="3">
        <v>43805</v>
      </c>
      <c r="M4315" s="1">
        <v>116</v>
      </c>
      <c r="N4315" s="1" t="s">
        <v>5020</v>
      </c>
      <c r="O4315" s="1" t="s">
        <v>19334</v>
      </c>
      <c r="P4315" s="1">
        <v>107</v>
      </c>
      <c r="Q4315" s="1" t="s">
        <v>7460</v>
      </c>
      <c r="R4315">
        <f t="shared" ca="1" si="67"/>
        <v>0</v>
      </c>
      <c r="S4315">
        <f t="shared" ca="1" si="67"/>
        <v>1</v>
      </c>
    </row>
    <row r="4316" spans="1:19" ht="13.2">
      <c r="A4316" s="1" t="s">
        <v>19335</v>
      </c>
      <c r="B4316" s="1">
        <v>71</v>
      </c>
      <c r="C4316" s="1" t="str">
        <f ca="1">IFERROR(__xludf.DUMMYFUNCTION("GOOGLETRANSLATE(D4316,""en"",""pt"")"),"Médio")</f>
        <v>Médio</v>
      </c>
      <c r="D4316" s="3">
        <v>44239</v>
      </c>
      <c r="E4316" s="1">
        <v>9</v>
      </c>
      <c r="F4316" s="2" t="str">
        <f ca="1">IFERROR(__xludf.DUMMYFUNCTION("GOOGLETRANSLATE(I4316,""en"",""pt"")"),"Painel")</f>
        <v>Painel</v>
      </c>
      <c r="G4316" s="1" t="s">
        <v>19336</v>
      </c>
      <c r="H4316" s="1" t="s">
        <v>19337</v>
      </c>
      <c r="I4316" s="1" t="str">
        <f ca="1">IFERROR(__xludf.DUMMYFUNCTION("GOOGLETRANSLATE(O4316,""en"",""pt"")"),"12")</f>
        <v>12</v>
      </c>
      <c r="J4316" s="1" t="str">
        <f ca="1">IFERROR(__xludf.DUMMYFUNCTION("GOOGLETRANSLATE(Q4316,""en"",""pt"")"),"Refrigerado")</f>
        <v>Refrigerado</v>
      </c>
      <c r="K4316" s="3">
        <v>44221</v>
      </c>
      <c r="L4316" s="3">
        <v>44233</v>
      </c>
      <c r="M4316" s="1">
        <v>304</v>
      </c>
      <c r="N4316" s="1" t="s">
        <v>6988</v>
      </c>
      <c r="O4316" s="1" t="s">
        <v>19338</v>
      </c>
      <c r="P4316" s="1">
        <v>178</v>
      </c>
      <c r="Q4316" s="1" t="s">
        <v>13463</v>
      </c>
      <c r="R4316">
        <f t="shared" ca="1" si="67"/>
        <v>0</v>
      </c>
      <c r="S4316">
        <f t="shared" ca="1" si="67"/>
        <v>1</v>
      </c>
    </row>
    <row r="4317" spans="1:19" ht="13.2">
      <c r="A4317" s="1" t="s">
        <v>16249</v>
      </c>
      <c r="B4317" s="1">
        <v>10</v>
      </c>
      <c r="C4317" s="1" t="str">
        <f ca="1">IFERROR(__xludf.DUMMYFUNCTION("GOOGLETRANSLATE(D4317,""en"",""pt"")"),"Grande")</f>
        <v>Grande</v>
      </c>
      <c r="D4317" s="3">
        <v>44234</v>
      </c>
      <c r="E4317" s="1">
        <v>1</v>
      </c>
      <c r="F4317" s="2" t="str">
        <f ca="1">IFERROR(__xludf.DUMMYFUNCTION("GOOGLETRANSLATE(I4317,""en"",""pt"")"),"Leite")</f>
        <v>Leite</v>
      </c>
      <c r="G4317" s="1" t="s">
        <v>19339</v>
      </c>
      <c r="H4317" s="1" t="s">
        <v>5469</v>
      </c>
      <c r="I4317" s="1" t="str">
        <f ca="1">IFERROR(__xludf.DUMMYFUNCTION("GOOGLETRANSLATE(O4317,""en"",""pt"")"),"2")</f>
        <v>2</v>
      </c>
      <c r="J4317" s="1" t="str">
        <f ca="1">IFERROR(__xludf.DUMMYFUNCTION("GOOGLETRANSLATE(Q4317,""en"",""pt"")"),"Pacote de polietileno")</f>
        <v>Pacote de polietileno</v>
      </c>
      <c r="K4317" s="3">
        <v>44213</v>
      </c>
      <c r="L4317" s="3">
        <v>44215</v>
      </c>
      <c r="M4317" s="1">
        <v>323</v>
      </c>
      <c r="N4317" s="1" t="s">
        <v>45</v>
      </c>
      <c r="O4317" s="1" t="s">
        <v>19340</v>
      </c>
      <c r="P4317" s="1">
        <v>190</v>
      </c>
      <c r="Q4317" s="1" t="s">
        <v>19341</v>
      </c>
      <c r="R4317">
        <f t="shared" ca="1" si="67"/>
        <v>0</v>
      </c>
      <c r="S4317">
        <f t="shared" ca="1" si="67"/>
        <v>1</v>
      </c>
    </row>
    <row r="4318" spans="1:19" ht="13.2">
      <c r="A4318" s="1" t="s">
        <v>19342</v>
      </c>
      <c r="B4318" s="1">
        <v>28</v>
      </c>
      <c r="C4318" s="1" t="str">
        <f ca="1">IFERROR(__xludf.DUMMYFUNCTION("GOOGLETRANSLATE(D4318,""en"",""pt"")"),"Pequeno")</f>
        <v>Pequeno</v>
      </c>
      <c r="D4318" s="3">
        <v>44201</v>
      </c>
      <c r="E4318" s="1">
        <v>8</v>
      </c>
      <c r="F4318" s="2" t="str">
        <f ca="1">IFERROR(__xludf.DUMMYFUNCTION("GOOGLETRANSLATE(I4318,""en"",""pt"")"),"Soro de leite coalhado")</f>
        <v>Soro de leite coalhado</v>
      </c>
      <c r="G4318" s="1" t="s">
        <v>19343</v>
      </c>
      <c r="H4318" s="1" t="s">
        <v>3677</v>
      </c>
      <c r="I4318" s="1" t="str">
        <f ca="1">IFERROR(__xludf.DUMMYFUNCTION("GOOGLETRANSLATE(O4318,""en"",""pt"")"),"8")</f>
        <v>8</v>
      </c>
      <c r="J4318" s="1" t="str">
        <f ca="1">IFERROR(__xludf.DUMMYFUNCTION("GOOGLETRANSLATE(Q4318,""en"",""pt"")"),"Refrigerado")</f>
        <v>Refrigerado</v>
      </c>
      <c r="K4318" s="3">
        <v>44145</v>
      </c>
      <c r="L4318" s="3">
        <v>44153</v>
      </c>
      <c r="M4318" s="1">
        <v>855</v>
      </c>
      <c r="N4318" s="1" t="s">
        <v>145</v>
      </c>
      <c r="O4318" s="1" t="s">
        <v>19344</v>
      </c>
      <c r="P4318" s="1">
        <v>22</v>
      </c>
      <c r="Q4318" s="1" t="s">
        <v>2478</v>
      </c>
      <c r="R4318">
        <f t="shared" ca="1" si="67"/>
        <v>1</v>
      </c>
      <c r="S4318">
        <f t="shared" ca="1" si="67"/>
        <v>1</v>
      </c>
    </row>
    <row r="4319" spans="1:19" ht="13.2">
      <c r="A4319" s="1" t="s">
        <v>19345</v>
      </c>
      <c r="B4319" s="1">
        <v>80</v>
      </c>
      <c r="C4319" s="1" t="str">
        <f ca="1">IFERROR(__xludf.DUMMYFUNCTION("GOOGLETRANSLATE(D4319,""en"",""pt"")"),"Médio")</f>
        <v>Médio</v>
      </c>
      <c r="D4319" s="3">
        <v>43775</v>
      </c>
      <c r="E4319" s="1">
        <v>8</v>
      </c>
      <c r="F4319" s="2" t="str">
        <f ca="1">IFERROR(__xludf.DUMMYFUNCTION("GOOGLETRANSLATE(I4319,""en"",""pt"")"),"Soro de leite coalhado")</f>
        <v>Soro de leite coalhado</v>
      </c>
      <c r="G4319" s="1" t="s">
        <v>19346</v>
      </c>
      <c r="H4319" s="1" t="s">
        <v>19347</v>
      </c>
      <c r="I4319" s="1" t="str">
        <f ca="1">IFERROR(__xludf.DUMMYFUNCTION("GOOGLETRANSLATE(O4319,""en"",""pt"")"),"14")</f>
        <v>14</v>
      </c>
      <c r="J4319" s="1" t="str">
        <f ca="1">IFERROR(__xludf.DUMMYFUNCTION("GOOGLETRANSLATE(Q4319,""en"",""pt"")"),"Refrigerado")</f>
        <v>Refrigerado</v>
      </c>
      <c r="K4319" s="3">
        <v>43745</v>
      </c>
      <c r="L4319" s="3">
        <v>43759</v>
      </c>
      <c r="M4319" s="1">
        <v>229</v>
      </c>
      <c r="N4319" s="4">
        <v>45441</v>
      </c>
      <c r="O4319" s="5">
        <v>1773374</v>
      </c>
      <c r="P4319" s="1">
        <v>21</v>
      </c>
      <c r="Q4319" s="1" t="s">
        <v>9772</v>
      </c>
      <c r="R4319">
        <f t="shared" ca="1" si="67"/>
        <v>0</v>
      </c>
      <c r="S4319">
        <f t="shared" ca="1" si="67"/>
        <v>0</v>
      </c>
    </row>
    <row r="4320" spans="1:19" ht="13.2">
      <c r="A4320" s="1" t="s">
        <v>19348</v>
      </c>
      <c r="B4320" s="1">
        <v>74</v>
      </c>
      <c r="C4320" s="1" t="str">
        <f ca="1">IFERROR(__xludf.DUMMYFUNCTION("GOOGLETRANSLATE(D4320,""en"",""pt"")"),"Pequeno")</f>
        <v>Pequeno</v>
      </c>
      <c r="D4320" s="3">
        <v>43850</v>
      </c>
      <c r="E4320" s="1">
        <v>2</v>
      </c>
      <c r="F4320" s="2" t="str">
        <f ca="1">IFERROR(__xludf.DUMMYFUNCTION("GOOGLETRANSLATE(I4320,""en"",""pt"")"),"Manteiga")</f>
        <v>Manteiga</v>
      </c>
      <c r="G4320" s="1" t="s">
        <v>19349</v>
      </c>
      <c r="H4320" s="1" t="s">
        <v>19350</v>
      </c>
      <c r="I4320" s="1" t="str">
        <f ca="1">IFERROR(__xludf.DUMMYFUNCTION("GOOGLETRANSLATE(O4320,""en"",""pt"")"),"26")</f>
        <v>26</v>
      </c>
      <c r="J4320" s="1" t="str">
        <f ca="1">IFERROR(__xludf.DUMMYFUNCTION("GOOGLETRANSLATE(Q4320,""en"",""pt"")"),"Congeladas")</f>
        <v>Congeladas</v>
      </c>
      <c r="K4320" s="3">
        <v>43812</v>
      </c>
      <c r="L4320" s="3">
        <v>43838</v>
      </c>
      <c r="M4320" s="1">
        <v>26</v>
      </c>
      <c r="N4320" s="1" t="s">
        <v>4728</v>
      </c>
      <c r="O4320" s="7" t="s">
        <v>19351</v>
      </c>
      <c r="P4320" s="1">
        <v>944</v>
      </c>
      <c r="Q4320" s="1" t="s">
        <v>6528</v>
      </c>
      <c r="R4320">
        <f t="shared" ca="1" si="67"/>
        <v>0</v>
      </c>
      <c r="S4320">
        <f t="shared" ca="1" si="67"/>
        <v>0</v>
      </c>
    </row>
    <row r="4321" spans="1:19" ht="13.2">
      <c r="A4321" s="1" t="s">
        <v>19352</v>
      </c>
      <c r="B4321" s="1">
        <v>91</v>
      </c>
      <c r="C4321" s="1" t="str">
        <f ca="1">IFERROR(__xludf.DUMMYFUNCTION("GOOGLETRANSLATE(D4321,""en"",""pt"")"),"Pequeno")</f>
        <v>Pequeno</v>
      </c>
      <c r="D4321" s="3">
        <v>43895</v>
      </c>
      <c r="E4321" s="1">
        <v>3</v>
      </c>
      <c r="F4321" s="2" t="str">
        <f ca="1">IFERROR(__xludf.DUMMYFUNCTION("GOOGLETRANSLATE(I4321,""en"",""pt"")"),"Queijo")</f>
        <v>Queijo</v>
      </c>
      <c r="G4321" s="1" t="s">
        <v>19353</v>
      </c>
      <c r="H4321" s="1" t="s">
        <v>8268</v>
      </c>
      <c r="I4321" s="1" t="str">
        <f ca="1">IFERROR(__xludf.DUMMYFUNCTION("GOOGLETRANSLATE(O4321,""en"",""pt"")"),"85")</f>
        <v>85</v>
      </c>
      <c r="J4321" s="1" t="str">
        <f ca="1">IFERROR(__xludf.DUMMYFUNCTION("GOOGLETRANSLATE(Q4321,""en"",""pt"")"),"Congeladas")</f>
        <v>Congeladas</v>
      </c>
      <c r="K4321" s="3">
        <v>43868</v>
      </c>
      <c r="L4321" s="3">
        <v>43953</v>
      </c>
      <c r="M4321" s="1">
        <v>239</v>
      </c>
      <c r="N4321" s="1" t="s">
        <v>14871</v>
      </c>
      <c r="O4321" s="1" t="s">
        <v>19354</v>
      </c>
      <c r="P4321" s="1">
        <v>278</v>
      </c>
      <c r="Q4321" s="1" t="s">
        <v>19355</v>
      </c>
      <c r="R4321">
        <f t="shared" ca="1" si="67"/>
        <v>0</v>
      </c>
      <c r="S4321">
        <f t="shared" ca="1" si="67"/>
        <v>0</v>
      </c>
    </row>
    <row r="4322" spans="1:19" ht="13.2">
      <c r="A4322" s="1" t="s">
        <v>19356</v>
      </c>
      <c r="B4322" s="1">
        <v>89</v>
      </c>
      <c r="C4322" s="1" t="str">
        <f ca="1">IFERROR(__xludf.DUMMYFUNCTION("GOOGLETRANSLATE(D4322,""en"",""pt"")"),"Médio")</f>
        <v>Médio</v>
      </c>
      <c r="D4322" s="3">
        <v>44616</v>
      </c>
      <c r="E4322" s="1">
        <v>6</v>
      </c>
      <c r="F4322" s="2" t="str">
        <f ca="1">IFERROR(__xludf.DUMMYFUNCTION("GOOGLETRANSLATE(I4322,""en"",""pt"")"),"Coalhada")</f>
        <v>Coalhada</v>
      </c>
      <c r="G4322" s="1" t="s">
        <v>19357</v>
      </c>
      <c r="H4322" s="1" t="s">
        <v>5440</v>
      </c>
      <c r="I4322" s="1" t="str">
        <f ca="1">IFERROR(__xludf.DUMMYFUNCTION("GOOGLETRANSLATE(O4322,""en"",""pt"")"),"5")</f>
        <v>5</v>
      </c>
      <c r="J4322" s="1" t="str">
        <f ca="1">IFERROR(__xludf.DUMMYFUNCTION("GOOGLETRANSLATE(Q4322,""en"",""pt"")"),"Refrigerado")</f>
        <v>Refrigerado</v>
      </c>
      <c r="K4322" s="3">
        <v>44608</v>
      </c>
      <c r="L4322" s="3">
        <v>44613</v>
      </c>
      <c r="M4322" s="1">
        <v>352</v>
      </c>
      <c r="N4322" s="1" t="s">
        <v>19358</v>
      </c>
      <c r="O4322" s="1" t="s">
        <v>19359</v>
      </c>
      <c r="P4322" s="1">
        <v>202</v>
      </c>
      <c r="Q4322" s="1" t="s">
        <v>9709</v>
      </c>
      <c r="R4322">
        <f t="shared" ca="1" si="67"/>
        <v>1</v>
      </c>
      <c r="S4322">
        <f t="shared" ca="1" si="67"/>
        <v>1</v>
      </c>
    </row>
    <row r="4323" spans="1:19" ht="13.2">
      <c r="A4323" s="1" t="s">
        <v>19360</v>
      </c>
      <c r="B4323" s="1">
        <v>29</v>
      </c>
      <c r="C4323" s="1" t="str">
        <f ca="1">IFERROR(__xludf.DUMMYFUNCTION("GOOGLETRANSLATE(D4323,""en"",""pt"")"),"Grande")</f>
        <v>Grande</v>
      </c>
      <c r="D4323" s="3">
        <v>44695</v>
      </c>
      <c r="E4323" s="1">
        <v>4</v>
      </c>
      <c r="F4323" s="2" t="str">
        <f ca="1">IFERROR(__xludf.DUMMYFUNCTION("GOOGLETRANSLATE(I4323,""en"",""pt"")"),"Iogurte")</f>
        <v>Iogurte</v>
      </c>
      <c r="G4323" s="1" t="s">
        <v>19361</v>
      </c>
      <c r="H4323" s="1" t="s">
        <v>19362</v>
      </c>
      <c r="I4323" s="1" t="str">
        <f ca="1">IFERROR(__xludf.DUMMYFUNCTION("GOOGLETRANSLATE(O4323,""en"",""pt"")"),"23")</f>
        <v>23</v>
      </c>
      <c r="J4323" s="1" t="str">
        <f ca="1">IFERROR(__xludf.DUMMYFUNCTION("GOOGLETRANSLATE(Q4323,""en"",""pt"")"),"Refrigerado")</f>
        <v>Refrigerado</v>
      </c>
      <c r="K4323" s="3">
        <v>44642</v>
      </c>
      <c r="L4323" s="3">
        <v>44665</v>
      </c>
      <c r="M4323" s="1">
        <v>68</v>
      </c>
      <c r="N4323" s="1" t="s">
        <v>11799</v>
      </c>
      <c r="O4323" s="1" t="s">
        <v>19363</v>
      </c>
      <c r="P4323" s="1">
        <v>750</v>
      </c>
      <c r="Q4323" s="1" t="s">
        <v>15593</v>
      </c>
      <c r="R4323">
        <f t="shared" ca="1" si="67"/>
        <v>0</v>
      </c>
      <c r="S4323">
        <f t="shared" ca="1" si="67"/>
        <v>1</v>
      </c>
    </row>
    <row r="4324" spans="1:19" ht="13.2">
      <c r="A4324" s="1" t="s">
        <v>19364</v>
      </c>
      <c r="B4324" s="1">
        <v>65</v>
      </c>
      <c r="C4324" s="1" t="str">
        <f ca="1">IFERROR(__xludf.DUMMYFUNCTION("GOOGLETRANSLATE(D4324,""en"",""pt"")"),"Pequeno")</f>
        <v>Pequeno</v>
      </c>
      <c r="D4324" s="3">
        <v>43835</v>
      </c>
      <c r="E4324" s="1">
        <v>6</v>
      </c>
      <c r="F4324" s="2" t="str">
        <f ca="1">IFERROR(__xludf.DUMMYFUNCTION("GOOGLETRANSLATE(I4324,""en"",""pt"")"),"Coalhada")</f>
        <v>Coalhada</v>
      </c>
      <c r="G4324" s="1" t="s">
        <v>19365</v>
      </c>
      <c r="H4324" s="1" t="s">
        <v>13855</v>
      </c>
      <c r="I4324" s="1" t="str">
        <f ca="1">IFERROR(__xludf.DUMMYFUNCTION("GOOGLETRANSLATE(O4324,""en"",""pt"")"),"7")</f>
        <v>7</v>
      </c>
      <c r="J4324" s="1" t="str">
        <f ca="1">IFERROR(__xludf.DUMMYFUNCTION("GOOGLETRANSLATE(Q4324,""en"",""pt"")"),"Refrigerado")</f>
        <v>Refrigerado</v>
      </c>
      <c r="K4324" s="3">
        <v>43834</v>
      </c>
      <c r="L4324" s="3">
        <v>43841</v>
      </c>
      <c r="M4324" s="1">
        <v>141</v>
      </c>
      <c r="N4324" s="1" t="s">
        <v>7905</v>
      </c>
      <c r="O4324" s="1" t="s">
        <v>19366</v>
      </c>
      <c r="P4324" s="1">
        <v>442</v>
      </c>
      <c r="Q4324" s="1" t="s">
        <v>19367</v>
      </c>
      <c r="R4324">
        <f t="shared" ca="1" si="67"/>
        <v>0</v>
      </c>
      <c r="S4324">
        <f t="shared" ca="1" si="67"/>
        <v>0</v>
      </c>
    </row>
    <row r="4325" spans="1:19" ht="13.2">
      <c r="A4325" s="1" t="s">
        <v>19368</v>
      </c>
      <c r="B4325" s="1">
        <v>90</v>
      </c>
      <c r="C4325" s="1" t="str">
        <f ca="1">IFERROR(__xludf.DUMMYFUNCTION("GOOGLETRANSLATE(D4325,""en"",""pt"")"),"Pequeno")</f>
        <v>Pequeno</v>
      </c>
      <c r="D4325" s="3">
        <v>44859</v>
      </c>
      <c r="E4325" s="1">
        <v>6</v>
      </c>
      <c r="F4325" s="2" t="str">
        <f ca="1">IFERROR(__xludf.DUMMYFUNCTION("GOOGLETRANSLATE(I4325,""en"",""pt"")"),"Coalhada")</f>
        <v>Coalhada</v>
      </c>
      <c r="G4325" s="4">
        <v>45294</v>
      </c>
      <c r="H4325" s="4">
        <v>45366</v>
      </c>
      <c r="I4325" s="1" t="str">
        <f ca="1">IFERROR(__xludf.DUMMYFUNCTION("GOOGLETRANSLATE(O4325,""en"",""pt"")"),"7")</f>
        <v>7</v>
      </c>
      <c r="J4325" s="1" t="str">
        <f ca="1">IFERROR(__xludf.DUMMYFUNCTION("GOOGLETRANSLATE(Q4325,""en"",""pt"")"),"Refrigerado")</f>
        <v>Refrigerado</v>
      </c>
      <c r="K4325" s="3">
        <v>44836</v>
      </c>
      <c r="L4325" s="3">
        <v>44843</v>
      </c>
      <c r="M4325" s="1">
        <v>2</v>
      </c>
      <c r="N4325" s="1" t="s">
        <v>7315</v>
      </c>
      <c r="O4325" s="4">
        <v>45647</v>
      </c>
      <c r="P4325" s="1">
        <v>1</v>
      </c>
      <c r="Q4325" s="1" t="s">
        <v>4216</v>
      </c>
      <c r="R4325">
        <f t="shared" ca="1" si="67"/>
        <v>1</v>
      </c>
      <c r="S4325">
        <f t="shared" ca="1" si="67"/>
        <v>0</v>
      </c>
    </row>
    <row r="4326" spans="1:19" ht="13.2">
      <c r="A4326" s="1" t="s">
        <v>19369</v>
      </c>
      <c r="B4326" s="1">
        <v>58</v>
      </c>
      <c r="C4326" s="1" t="str">
        <f ca="1">IFERROR(__xludf.DUMMYFUNCTION("GOOGLETRANSLATE(D4326,""en"",""pt"")"),"Grande")</f>
        <v>Grande</v>
      </c>
      <c r="D4326" s="3">
        <v>43485</v>
      </c>
      <c r="E4326" s="1">
        <v>1</v>
      </c>
      <c r="F4326" s="2" t="str">
        <f ca="1">IFERROR(__xludf.DUMMYFUNCTION("GOOGLETRANSLATE(I4326,""en"",""pt"")"),"Leite")</f>
        <v>Leite</v>
      </c>
      <c r="G4326" s="1" t="s">
        <v>19370</v>
      </c>
      <c r="H4326" s="1" t="s">
        <v>16583</v>
      </c>
      <c r="I4326" s="1" t="str">
        <f ca="1">IFERROR(__xludf.DUMMYFUNCTION("GOOGLETRANSLATE(O4326,""en"",""pt"")"),"1")</f>
        <v>1</v>
      </c>
      <c r="J4326" s="1" t="str">
        <f ca="1">IFERROR(__xludf.DUMMYFUNCTION("GOOGLETRANSLATE(Q4326,""en"",""pt"")"),"Pacote de polietileno")</f>
        <v>Pacote de polietileno</v>
      </c>
      <c r="K4326" s="3">
        <v>43471</v>
      </c>
      <c r="L4326" s="3">
        <v>43472</v>
      </c>
      <c r="M4326" s="1">
        <v>417</v>
      </c>
      <c r="N4326" s="1" t="s">
        <v>8990</v>
      </c>
      <c r="O4326" s="1" t="s">
        <v>19371</v>
      </c>
      <c r="P4326" s="1">
        <v>403</v>
      </c>
      <c r="Q4326" s="1" t="s">
        <v>19372</v>
      </c>
      <c r="R4326">
        <f t="shared" ca="1" si="67"/>
        <v>1</v>
      </c>
      <c r="S4326">
        <f t="shared" ca="1" si="6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dairy_dataset (1).csv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 BARBOSA</dc:creator>
  <cp:lastModifiedBy>GUSTAVO</cp:lastModifiedBy>
  <dcterms:created xsi:type="dcterms:W3CDTF">2024-06-03T14:38:14Z</dcterms:created>
  <dcterms:modified xsi:type="dcterms:W3CDTF">2024-06-04T15:13:52Z</dcterms:modified>
</cp:coreProperties>
</file>