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gac21_ic_ac_uk/Documents/Research Projects/Publications/Square Peg Mie/1_calculation_scripts/1_4_methane/"/>
    </mc:Choice>
  </mc:AlternateContent>
  <xr:revisionPtr revIDLastSave="151" documentId="8_{24A66B6D-AFA4-824F-B382-8E59FCB9EB34}" xr6:coauthVersionLast="47" xr6:coauthVersionMax="47" xr10:uidLastSave="{5EB74257-59B6-9145-A406-0072B9E6F936}"/>
  <bookViews>
    <workbookView xWindow="39160" yWindow="7060" windowWidth="28040" windowHeight="15860" activeTab="4" xr2:uid="{03C952DB-F7B2-CE4E-95C6-864A6DCF47D4}"/>
  </bookViews>
  <sheets>
    <sheet name="info" sheetId="1" r:id="rId1"/>
    <sheet name="vle" sheetId="2" r:id="rId2"/>
    <sheet name="sle" sheetId="3" r:id="rId3"/>
    <sheet name="sve" sheetId="4" r:id="rId4"/>
    <sheet name="diff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8" i="5" l="1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E508" i="5"/>
  <c r="G507" i="5"/>
  <c r="E507" i="5"/>
  <c r="G506" i="5"/>
  <c r="E506" i="5"/>
  <c r="G505" i="5"/>
  <c r="E505" i="5"/>
  <c r="G504" i="5"/>
  <c r="E504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2" i="5"/>
  <c r="C2" i="5"/>
</calcChain>
</file>

<file path=xl/sharedStrings.xml><?xml version="1.0" encoding="utf-8"?>
<sst xmlns="http://schemas.openxmlformats.org/spreadsheetml/2006/main" count="612" uniqueCount="54">
  <si>
    <t>Mw</t>
  </si>
  <si>
    <t>Temperature {K} </t>
  </si>
  <si>
    <t>Phase boundary pressure {kPa} </t>
  </si>
  <si>
    <t>Density Vapor {kg/m^3} </t>
  </si>
  <si>
    <t>Density Liquid {kg/m^3} </t>
  </si>
  <si>
    <t>Enthalpy of vaporization or sublimation {kJ/mol} </t>
  </si>
  <si>
    <t>Critical Pressure {kPa} </t>
  </si>
  <si>
    <t>Triple Point Temperature {K}</t>
  </si>
  <si>
    <t>Critical Density {kg/m^3} </t>
  </si>
  <si>
    <t>Critical Temperature {K}</t>
  </si>
  <si>
    <t>Speed of sound {m/s} </t>
  </si>
  <si>
    <t>Thermal conductivity {W/m/K} </t>
  </si>
  <si>
    <t>Viscosity {Pa·s} </t>
  </si>
  <si>
    <t>SUBSTANCE</t>
  </si>
  <si>
    <t>REFERENCE</t>
  </si>
  <si>
    <r>
      <rPr>
        <i/>
        <sz val="11"/>
        <color theme="1"/>
        <rFont val="Aptos Narrow"/>
        <family val="2"/>
        <scheme val="minor"/>
      </rPr>
      <t xml:space="preserve">T </t>
    </r>
    <r>
      <rPr>
        <sz val="12"/>
        <color theme="1"/>
        <rFont val="Aptos Narrow"/>
        <family val="2"/>
        <scheme val="minor"/>
      </rPr>
      <t>(K)</t>
    </r>
  </si>
  <si>
    <r>
      <rPr>
        <i/>
        <sz val="11"/>
        <color theme="1"/>
        <rFont val="Aptos Narrow"/>
        <family val="2"/>
        <scheme val="minor"/>
      </rPr>
      <t xml:space="preserve">P </t>
    </r>
    <r>
      <rPr>
        <sz val="12"/>
        <color theme="1"/>
        <rFont val="Aptos Narrow"/>
        <family val="2"/>
        <scheme val="minor"/>
      </rPr>
      <t>(bar)</t>
    </r>
  </si>
  <si>
    <r>
      <rPr>
        <i/>
        <sz val="11"/>
        <color theme="1"/>
        <rFont val="Aptos Narrow"/>
        <family val="2"/>
        <scheme val="minor"/>
      </rPr>
      <t xml:space="preserve">ρ </t>
    </r>
    <r>
      <rPr>
        <sz val="12"/>
        <color theme="1"/>
        <rFont val="Aptos Narrow"/>
        <family val="2"/>
        <scheme val="minor"/>
      </rPr>
      <t>(kg/m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>)</t>
    </r>
  </si>
  <si>
    <t>Phase/State</t>
  </si>
  <si>
    <r>
      <rPr>
        <i/>
        <sz val="11"/>
        <color theme="1"/>
        <rFont val="Aptos Narrow"/>
        <family val="2"/>
        <scheme val="minor"/>
      </rPr>
      <t>D</t>
    </r>
    <r>
      <rPr>
        <sz val="12"/>
        <color theme="1"/>
        <rFont val="Aptos Narrow"/>
        <family val="2"/>
        <scheme val="minor"/>
      </rPr>
      <t>x10</t>
    </r>
    <r>
      <rPr>
        <vertAlign val="superscript"/>
        <sz val="11"/>
        <color theme="1"/>
        <rFont val="Aptos Narrow"/>
        <family val="2"/>
        <scheme val="minor"/>
      </rPr>
      <t>9</t>
    </r>
    <r>
      <rPr>
        <sz val="12"/>
        <color theme="1"/>
        <rFont val="Aptos Narrow"/>
        <family val="2"/>
        <scheme val="minor"/>
      </rPr>
      <t xml:space="preserve"> (m</t>
    </r>
    <r>
      <rPr>
        <vertAlign val="superscript"/>
        <sz val="11"/>
        <color theme="1"/>
        <rFont val="Aptos Narrow"/>
        <family val="2"/>
        <scheme val="minor"/>
      </rPr>
      <t>2</t>
    </r>
    <r>
      <rPr>
        <sz val="12"/>
        <color theme="1"/>
        <rFont val="Aptos Narrow"/>
        <family val="2"/>
        <scheme val="minor"/>
      </rPr>
      <t>/s)</t>
    </r>
  </si>
  <si>
    <r>
      <rPr>
        <i/>
        <sz val="11"/>
        <color theme="1"/>
        <rFont val="Aptos Narrow"/>
        <family val="2"/>
        <scheme val="minor"/>
      </rPr>
      <t>ρD</t>
    </r>
    <r>
      <rPr>
        <sz val="12"/>
        <color theme="1"/>
        <rFont val="Aptos Narrow"/>
        <family val="2"/>
        <scheme val="minor"/>
      </rPr>
      <t xml:space="preserve"> x10</t>
    </r>
    <r>
      <rPr>
        <vertAlign val="super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 xml:space="preserve"> (kg/m·s)</t>
    </r>
  </si>
  <si>
    <t>METHOD</t>
  </si>
  <si>
    <t>methane</t>
  </si>
  <si>
    <t>Winn and Ney (1947)</t>
  </si>
  <si>
    <r>
      <rPr>
        <vertAlign val="superscript"/>
        <sz val="11"/>
        <rFont val="Aptos Narrow"/>
        <family val="2"/>
        <scheme val="minor"/>
      </rPr>
      <t>13</t>
    </r>
    <r>
      <rPr>
        <sz val="11"/>
        <rFont val="Aptos Narrow"/>
        <family val="2"/>
        <scheme val="minor"/>
      </rPr>
      <t>CH</t>
    </r>
    <r>
      <rPr>
        <vertAlign val="subscript"/>
        <sz val="11"/>
        <rFont val="Aptos Narrow"/>
        <family val="2"/>
        <scheme val="minor"/>
      </rPr>
      <t>4</t>
    </r>
    <r>
      <rPr>
        <sz val="11"/>
        <rFont val="Aptos Narrow"/>
        <family val="2"/>
        <scheme val="minor"/>
      </rPr>
      <t xml:space="preserve"> , two-bulb apparatus</t>
    </r>
  </si>
  <si>
    <t>Winn (1950)</t>
  </si>
  <si>
    <t>Jeffries and Drickamer (1953)</t>
  </si>
  <si>
    <r>
      <t>CH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>T, Loschmidt cell</t>
    </r>
  </si>
  <si>
    <t>Ember et al. (1964)</t>
  </si>
  <si>
    <r>
      <t>CH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>T, point source technique</t>
    </r>
  </si>
  <si>
    <t>Hu and Kobayashi (1970)</t>
  </si>
  <si>
    <r>
      <t>CH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>T, gas chromatography</t>
    </r>
  </si>
  <si>
    <t>Takahashi (1972)</t>
  </si>
  <si>
    <r>
      <t>CH</t>
    </r>
    <r>
      <rPr>
        <vertAlign val="subscript"/>
        <sz val="11"/>
        <color theme="1"/>
        <rFont val="Aptos Narrow"/>
        <family val="2"/>
        <scheme val="minor"/>
      </rPr>
      <t>3</t>
    </r>
    <r>
      <rPr>
        <sz val="12"/>
        <color theme="1"/>
        <rFont val="Aptos Narrow"/>
        <family val="2"/>
        <scheme val="minor"/>
      </rPr>
      <t>T, two-bulb apparatus (porous plug)</t>
    </r>
  </si>
  <si>
    <t>Naghizadeh and Rice (1962)</t>
  </si>
  <si>
    <r>
      <t>CHD</t>
    </r>
    <r>
      <rPr>
        <vertAlign val="subscript"/>
        <sz val="11"/>
        <rFont val="Aptos Narrow"/>
        <family val="2"/>
        <scheme val="minor"/>
      </rPr>
      <t>3</t>
    </r>
    <r>
      <rPr>
        <sz val="11"/>
        <rFont val="Aptos Narrow"/>
        <family val="2"/>
        <scheme val="minor"/>
      </rPr>
      <t>, open-ended capillary</t>
    </r>
  </si>
  <si>
    <r>
      <t>CD</t>
    </r>
    <r>
      <rPr>
        <vertAlign val="subscript"/>
        <sz val="11"/>
        <rFont val="Aptos Narrow"/>
        <family val="2"/>
        <scheme val="minor"/>
      </rPr>
      <t>4</t>
    </r>
    <r>
      <rPr>
        <sz val="11"/>
        <rFont val="Aptos Narrow"/>
        <family val="2"/>
        <scheme val="minor"/>
      </rPr>
      <t>, open-ended capillary</t>
    </r>
  </si>
  <si>
    <t>Cini Castagnoli et al. (1970)</t>
  </si>
  <si>
    <r>
      <rPr>
        <vertAlign val="superscript"/>
        <sz val="11"/>
        <color theme="1"/>
        <rFont val="Aptos Narrow"/>
        <family val="2"/>
        <scheme val="minor"/>
      </rPr>
      <t>14</t>
    </r>
    <r>
      <rPr>
        <sz val="12"/>
        <color theme="1"/>
        <rFont val="Aptos Narrow"/>
        <family val="2"/>
        <scheme val="minor"/>
      </rPr>
      <t>CH</t>
    </r>
    <r>
      <rPr>
        <vertAlign val="subscript"/>
        <sz val="11"/>
        <color theme="1"/>
        <rFont val="Aptos Narrow"/>
        <family val="2"/>
        <scheme val="minor"/>
      </rPr>
      <t>4</t>
    </r>
    <r>
      <rPr>
        <sz val="12"/>
        <color theme="1"/>
        <rFont val="Aptos Narrow"/>
        <family val="2"/>
        <scheme val="minor"/>
      </rPr>
      <t>, open-ended capillary</t>
    </r>
  </si>
  <si>
    <t>Rugheimer and Hubbard (1963)</t>
  </si>
  <si>
    <t>Steady-field gradient</t>
  </si>
  <si>
    <t>Woessner et al. (1969)</t>
  </si>
  <si>
    <t>Dawson et al. (1970)</t>
  </si>
  <si>
    <t>Oosting and Trappeniers (1971)</t>
  </si>
  <si>
    <t>Harris (1978) Physica A 94, 448-464</t>
  </si>
  <si>
    <t>Harris and Trappeniers (1980)</t>
  </si>
  <si>
    <t>Greiner-Schmid et al. (1991)</t>
  </si>
  <si>
    <t>Pulsed-field gradient combined with Fourier transform</t>
  </si>
  <si>
    <t>Helbaek et al. (1996)</t>
  </si>
  <si>
    <t>Pulsed-field gradient</t>
  </si>
  <si>
    <t>Gaven et al. (1963)</t>
  </si>
  <si>
    <t>Steady-field gradient (constant G)</t>
  </si>
  <si>
    <t>Steady-field gradient (constant t)</t>
  </si>
  <si>
    <t>Oosting and Trappeniers (1966)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</si>
</sst>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2"/>
      <color theme="1"/>
      <name val="Aptos Narrow"/>
      <family val="2"/>
      <scheme val="minor"/>
    </font>
    <font>
      <b/>
      <i/>
      <sz val="12"/>
      <color rgb="FF000000"/>
      <name val="Arial Unicode MS"/>
      <family val="2"/>
    </font>
    <font>
      <sz val="12"/>
      <color rgb="FF000000"/>
      <name val="Arial Unicode MS"/>
      <family val="2"/>
    </font>
    <font>
      <sz val="12"/>
      <color theme="1"/>
      <name val="Arial Unicode MS"/>
      <family val="2"/>
    </font>
    <font>
      <sz val="11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vertAlign val="superscript"/>
      <sz val="11"/>
      <name val="Aptos Narrow"/>
      <family val="2"/>
      <scheme val="minor"/>
    </font>
    <font>
      <vertAlign val="subscript"/>
      <sz val="1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2" xfId="0" applyBorder="1" applyAlignment="1">
      <alignment horizontal="left"/>
    </xf>
    <xf numFmtId="0" fontId="4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2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0" fontId="4" fillId="0" borderId="0" xfId="0" applyFont="1"/>
    <xf numFmtId="2" fontId="1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2" xfId="0" applyFont="1" applyBorder="1"/>
    <xf numFmtId="2" fontId="11" fillId="0" borderId="2" xfId="0" applyNumberFormat="1" applyFon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2" fontId="0" fillId="0" borderId="2" xfId="0" applyNumberFormat="1" applyBorder="1"/>
    <xf numFmtId="0" fontId="0" fillId="0" borderId="2" xfId="0" applyBorder="1"/>
    <xf numFmtId="0" fontId="4" fillId="0" borderId="3" xfId="0" applyFont="1" applyBorder="1"/>
    <xf numFmtId="2" fontId="4" fillId="0" borderId="3" xfId="0" applyNumberFormat="1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8E53814-2845-2602-A289-EDF13B80A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D091D00-FD29-E201-0F4C-CFE7438C7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4AA7E1-6056-15BF-0643-4FDB482AB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B803799-D8C0-C72D-2326-B2339BD8A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2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6B85661-B4DA-BD74-ABFE-07A958C2D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079F49D-4A30-449E-570C-B864450F3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12700</xdr:colOff>
      <xdr:row>0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5ED4E74-7089-1D40-22BD-026000541A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3F1483E-E3F6-793C-EB69-51EDE9B52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12700</xdr:colOff>
      <xdr:row>0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4E0BB20-794D-76B9-20B4-1CC8A78F1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80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6DE8297-9B36-B6B7-6322-895FE30B1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9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12700</xdr:colOff>
      <xdr:row>0</xdr:row>
      <xdr:rowOff>12700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9ED0C1A-E05D-2EED-8475-0A7BF37D2A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5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419A2574-F7CF-1FD1-6909-D3271961A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40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12700</xdr:colOff>
      <xdr:row>15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9E3A763-B48B-9540-4B0F-FB5486A7C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12700</xdr:colOff>
      <xdr:row>15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7CD74FF-87A2-C5C5-617D-A6C85095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12700</xdr:colOff>
      <xdr:row>15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63DF7B-5273-1BFE-13BD-498844DC4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12700</xdr:colOff>
      <xdr:row>15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8B194142-AECE-6FC8-C5EA-61063CB24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12700</xdr:colOff>
      <xdr:row>15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8E12FFB-CC98-48BE-8C1D-674D04B53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12700</xdr:colOff>
      <xdr:row>15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C4A8362-CC9A-BD1C-3CD0-AFEA1C69A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12700</xdr:colOff>
      <xdr:row>15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53D67F6-CF79-F69C-3F2F-C188426A1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737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12700</xdr:colOff>
      <xdr:row>15</xdr:row>
      <xdr:rowOff>12700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32DD07F-32C3-9AC1-C176-3D83B8D7A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12700</xdr:colOff>
      <xdr:row>15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B7D5D77-B23B-EFA8-A3FB-A8A11D5103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12700</xdr:colOff>
      <xdr:row>15</xdr:row>
      <xdr:rowOff>12700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68B88A2-062C-7347-F40A-AC6A11CF2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12700</xdr:colOff>
      <xdr:row>15</xdr:row>
      <xdr:rowOff>12700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61085697-3864-6D26-C92B-FE5C7DD71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12700</xdr:colOff>
      <xdr:row>15</xdr:row>
      <xdr:rowOff>12700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188F5063-B245-E38F-061B-D6B4D6DC0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33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3180E3-166E-FAF4-F557-B25C0571A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66365D4-5486-9E56-CD16-7CD044492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6187548-4274-6F35-A32D-20D4331DC3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21</xdr:row>
      <xdr:rowOff>0</xdr:rowOff>
    </xdr:from>
    <xdr:to>
      <xdr:col>4</xdr:col>
      <xdr:colOff>12700</xdr:colOff>
      <xdr:row>21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9BAE5AC-9907-766A-D953-5485B25B3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45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33C66C2-9A3B-DDEB-D9DD-F2D46D36C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45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12700</xdr:colOff>
      <xdr:row>21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58D7BF9-26E5-0360-456A-D61D0C5A53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44300" y="454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12700</xdr:colOff>
      <xdr:row>17</xdr:row>
      <xdr:rowOff>12700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754A076F-C57A-AB8F-04B0-62FBB5888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C9E591D8-6572-BF93-6ED8-633AA9996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6</xdr:col>
      <xdr:colOff>12700</xdr:colOff>
      <xdr:row>17</xdr:row>
      <xdr:rowOff>12700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0AF179D-9D89-355E-C15C-602FB692C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3860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12700</xdr:colOff>
      <xdr:row>14</xdr:row>
      <xdr:rowOff>12700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8BFD4C6-836D-0D2A-AEBC-62562EF964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644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12700</xdr:colOff>
      <xdr:row>0</xdr:row>
      <xdr:rowOff>12700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F000379B-5C0C-4D7D-7C69-3FF3575610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188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12700</xdr:colOff>
      <xdr:row>14</xdr:row>
      <xdr:rowOff>12700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1946CA85-FF31-A791-DEB5-41E5D042F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3175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12700</xdr:colOff>
      <xdr:row>1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2FB152-414D-0A38-8CB3-C4D00574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26135B4-3C29-6681-118A-AC20642F2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B82B3D-22A6-7D8F-B4B8-7EDD522FA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B4258A16-786A-A26D-A8E3-042E27D91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A903582-3342-DF3B-A229-D40C2648E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9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0</xdr:row>
      <xdr:rowOff>0</xdr:rowOff>
    </xdr:from>
    <xdr:to>
      <xdr:col>6</xdr:col>
      <xdr:colOff>12700</xdr:colOff>
      <xdr:row>0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8555CBB3-7456-6312-7937-F35DFC520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85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12700</xdr:colOff>
      <xdr:row>13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F8EF525-6044-38DA-0557-0215688B9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F376DD6-5897-9CA2-FEFB-F117BC1502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10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12700</xdr:colOff>
      <xdr:row>13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5830EF1-ADE8-C42D-8B60-BEB6B1E0A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83000" y="2819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</xdr:colOff>
      <xdr:row>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89AE65-614A-25FC-3FB6-726412D93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12700</xdr:colOff>
      <xdr:row>0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977D3F6-D666-5C2D-77A5-436637F32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5EA8EB-8896-333C-1637-69CA7EBD3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0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0</xdr:row>
      <xdr:rowOff>0</xdr:rowOff>
    </xdr:from>
    <xdr:to>
      <xdr:col>3</xdr:col>
      <xdr:colOff>12700</xdr:colOff>
      <xdr:row>0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3D1CD9B-AD36-3B01-2FD0-6F34E936D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5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12700</xdr:colOff>
      <xdr:row>0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C159B5-F93A-F2E3-1CE6-725CEC260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514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0</xdr:row>
      <xdr:rowOff>0</xdr:rowOff>
    </xdr:from>
    <xdr:to>
      <xdr:col>5</xdr:col>
      <xdr:colOff>12700</xdr:colOff>
      <xdr:row>0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7B12D6B-3DEE-C58D-8705-A91A8D4910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12700</xdr:colOff>
      <xdr:row>3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151FEC0-8386-CE38-7263-7F762D33B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12700</xdr:colOff>
      <xdr:row>2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E02D47E-122F-AA5B-4447-73E215AB4E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12700</xdr:colOff>
      <xdr:row>2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0D973FA-6AD9-3D94-DA9F-EE27D2726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463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12700</xdr:colOff>
      <xdr:row>3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8321FB-5EED-9387-DB7D-684518C2A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12700</xdr:colOff>
      <xdr:row>2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CAC7BA7-0767-F3BA-28B3-F33FEA230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12700</xdr:colOff>
      <xdr:row>12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89AA347-A98A-1483-7A07-9B3575BC1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667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12700</xdr:colOff>
      <xdr:row>2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A4A91D5-1F67-6E0B-42D4-5860F469C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12700</xdr:colOff>
      <xdr:row>2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0CE806C-FFB5-E284-FFEE-58996F958D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12700</xdr:colOff>
      <xdr:row>2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2A3AA51B-61E4-9022-9776-A220502CE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12700</xdr:colOff>
      <xdr:row>2</xdr:row>
      <xdr:rowOff>12700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78F4FFB4-CC84-1D95-3FCF-6B7468F02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12700</xdr:colOff>
      <xdr:row>2</xdr:row>
      <xdr:rowOff>12700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4E4BE42-E33C-C8D4-B7E8-4489DAC07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9</xdr:row>
      <xdr:rowOff>0</xdr:rowOff>
    </xdr:from>
    <xdr:to>
      <xdr:col>4</xdr:col>
      <xdr:colOff>12700</xdr:colOff>
      <xdr:row>9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23DE98B-7DF7-2FCC-AAD8-18C063609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057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12700</xdr:colOff>
      <xdr:row>10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7A62FA5C-3259-F25C-2AFE-E39E377E5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48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12700</xdr:colOff>
      <xdr:row>7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FA852963-EB86-7612-0F45-FCF472879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03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5</xdr:col>
      <xdr:colOff>12700</xdr:colOff>
      <xdr:row>10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4EA6DDB7-16CA-9B4F-DDA6-C2A6A1ED7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05800" y="2286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12700</xdr:colOff>
      <xdr:row>7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1AC613D1-3184-9F0B-95C3-4CDEB6A0E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12700</xdr:colOff>
      <xdr:row>7</xdr:row>
      <xdr:rowOff>12700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A99A588-D3BF-6817-DAFA-EBFA32697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160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12700</xdr:colOff>
      <xdr:row>7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D6484F0-490B-59D4-95AC-E00024719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0" y="1600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7091-0EDC-FF42-B002-14CB036D7D6B}">
  <dimension ref="A1:E2"/>
  <sheetViews>
    <sheetView workbookViewId="0">
      <selection activeCell="A3" sqref="A3:F30"/>
    </sheetView>
  </sheetViews>
  <sheetFormatPr baseColWidth="10" defaultRowHeight="16" x14ac:dyDescent="0.2"/>
  <cols>
    <col min="2" max="2" width="23.83203125" bestFit="1" customWidth="1"/>
    <col min="3" max="3" width="24.33203125" bestFit="1" customWidth="1"/>
    <col min="4" max="4" width="22.6640625" bestFit="1" customWidth="1"/>
    <col min="5" max="5" width="28" bestFit="1" customWidth="1"/>
  </cols>
  <sheetData>
    <row r="1" spans="1:5" ht="18" x14ac:dyDescent="0.25">
      <c r="A1" s="1" t="s">
        <v>0</v>
      </c>
      <c r="B1" s="1" t="s">
        <v>9</v>
      </c>
      <c r="C1" s="1" t="s">
        <v>8</v>
      </c>
      <c r="D1" s="1" t="s">
        <v>6</v>
      </c>
      <c r="E1" s="1" t="s">
        <v>7</v>
      </c>
    </row>
    <row r="2" spans="1:5" x14ac:dyDescent="0.2">
      <c r="A2">
        <v>16.042999999999999</v>
      </c>
      <c r="B2">
        <v>190.56399999999999</v>
      </c>
      <c r="C2">
        <v>162.6</v>
      </c>
      <c r="D2">
        <v>4599.2</v>
      </c>
      <c r="E2">
        <v>90.686000000000007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6290E-B5BA-5C44-A292-52E08E731C65}">
  <dimension ref="A1:L34"/>
  <sheetViews>
    <sheetView topLeftCell="B1" workbookViewId="0">
      <selection activeCell="C26" sqref="C26"/>
    </sheetView>
  </sheetViews>
  <sheetFormatPr baseColWidth="10" defaultRowHeight="16" x14ac:dyDescent="0.2"/>
  <cols>
    <col min="1" max="1" width="17.1640625" bestFit="1" customWidth="1"/>
    <col min="2" max="2" width="31.1640625" bestFit="1" customWidth="1"/>
    <col min="3" max="4" width="23.5" bestFit="1" customWidth="1"/>
    <col min="5" max="5" width="45.33203125" bestFit="1" customWidth="1"/>
    <col min="6" max="6" width="21.83203125" bestFit="1" customWidth="1"/>
    <col min="7" max="7" width="45.33203125" bestFit="1" customWidth="1"/>
    <col min="8" max="8" width="16.1640625" bestFit="1" customWidth="1"/>
    <col min="11" max="11" width="23.5" bestFit="1" customWidth="1"/>
  </cols>
  <sheetData>
    <row r="1" spans="1:12" ht="18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10</v>
      </c>
      <c r="G1" s="1" t="s">
        <v>11</v>
      </c>
      <c r="H1" s="1" t="s">
        <v>12</v>
      </c>
      <c r="J1" s="1"/>
      <c r="L1" s="1"/>
    </row>
    <row r="2" spans="1:12" ht="18" x14ac:dyDescent="0.25">
      <c r="A2" s="2">
        <v>95</v>
      </c>
      <c r="B2" s="2">
        <v>19.82</v>
      </c>
      <c r="C2" s="2">
        <v>0.40699999999999997</v>
      </c>
      <c r="D2" s="2">
        <v>445.7</v>
      </c>
      <c r="E2" s="2">
        <v>8.6300000000000008</v>
      </c>
      <c r="F2" s="2">
        <v>1500</v>
      </c>
      <c r="G2" s="2">
        <v>0.20599999999999999</v>
      </c>
      <c r="H2" s="2">
        <v>1.7100000000000001E-4</v>
      </c>
      <c r="J2" s="2"/>
      <c r="L2" s="2"/>
    </row>
    <row r="3" spans="1:12" ht="18" x14ac:dyDescent="0.25">
      <c r="A3" s="2">
        <v>100</v>
      </c>
      <c r="B3" s="2">
        <v>34.4</v>
      </c>
      <c r="C3" s="2">
        <v>0.67500000000000004</v>
      </c>
      <c r="D3" s="2">
        <v>438.9</v>
      </c>
      <c r="E3" s="2">
        <v>8.51</v>
      </c>
      <c r="F3" s="2">
        <v>1452</v>
      </c>
      <c r="G3" s="2">
        <v>0.1996</v>
      </c>
      <c r="H3" s="2">
        <v>1.5100000000000001E-4</v>
      </c>
      <c r="J3" s="2"/>
      <c r="L3" s="2"/>
    </row>
    <row r="4" spans="1:12" ht="18" x14ac:dyDescent="0.25">
      <c r="A4" s="2">
        <v>110</v>
      </c>
      <c r="B4" s="2">
        <v>88.1</v>
      </c>
      <c r="C4" s="2">
        <v>1.5980000000000001</v>
      </c>
      <c r="D4" s="2">
        <v>424.8</v>
      </c>
      <c r="E4" s="2">
        <v>8.24</v>
      </c>
      <c r="F4" s="2">
        <v>1355</v>
      </c>
      <c r="G4" s="2">
        <v>0.186</v>
      </c>
      <c r="H4" s="2">
        <v>1.2E-4</v>
      </c>
      <c r="J4" s="2"/>
      <c r="L4" s="2"/>
    </row>
    <row r="5" spans="1:12" ht="18" x14ac:dyDescent="0.25">
      <c r="A5" s="2">
        <v>120</v>
      </c>
      <c r="B5" s="2">
        <v>191.4</v>
      </c>
      <c r="C5" s="2">
        <v>3.262</v>
      </c>
      <c r="D5" s="2">
        <v>409.9</v>
      </c>
      <c r="E5" s="2">
        <v>7.93</v>
      </c>
      <c r="F5" s="2">
        <v>1253</v>
      </c>
      <c r="G5" s="2">
        <v>0.17199999999999999</v>
      </c>
      <c r="H5" s="4">
        <v>9.8999999999999994E-5</v>
      </c>
      <c r="J5" s="2"/>
      <c r="L5" s="2"/>
    </row>
    <row r="6" spans="1:12" ht="18" x14ac:dyDescent="0.25">
      <c r="A6" s="2">
        <v>130</v>
      </c>
      <c r="B6" s="2">
        <v>367.3</v>
      </c>
      <c r="C6" s="2">
        <v>5.98</v>
      </c>
      <c r="D6" s="2">
        <v>394</v>
      </c>
      <c r="E6" s="2">
        <v>7.57</v>
      </c>
      <c r="F6" s="2">
        <v>1148</v>
      </c>
      <c r="G6" s="2">
        <v>0.15770000000000001</v>
      </c>
      <c r="H6" s="4">
        <v>8.1000000000000004E-5</v>
      </c>
      <c r="J6" s="2"/>
      <c r="L6" s="2"/>
    </row>
    <row r="7" spans="1:12" ht="18" x14ac:dyDescent="0.25">
      <c r="A7" s="2">
        <v>140</v>
      </c>
      <c r="B7" s="2">
        <v>641.20000000000005</v>
      </c>
      <c r="C7" s="2">
        <v>10.15</v>
      </c>
      <c r="D7" s="2">
        <v>376.9</v>
      </c>
      <c r="E7" s="2">
        <v>7.141</v>
      </c>
      <c r="F7" s="2">
        <v>1038</v>
      </c>
      <c r="G7" s="2">
        <v>0.14341000000000001</v>
      </c>
      <c r="H7" s="4">
        <v>6.7000000000000002E-5</v>
      </c>
      <c r="J7" s="2"/>
      <c r="L7" s="2"/>
    </row>
    <row r="8" spans="1:12" ht="18" x14ac:dyDescent="0.25">
      <c r="A8" s="2">
        <v>150</v>
      </c>
      <c r="B8" s="2">
        <v>1040</v>
      </c>
      <c r="C8" s="2">
        <v>16.329999999999998</v>
      </c>
      <c r="D8" s="2">
        <v>357.9</v>
      </c>
      <c r="E8" s="2">
        <v>6.6189999999999998</v>
      </c>
      <c r="F8" s="2">
        <v>921</v>
      </c>
      <c r="G8" s="2">
        <v>0.12917999999999999</v>
      </c>
      <c r="H8" s="4">
        <v>5.5999999999999999E-5</v>
      </c>
      <c r="J8" s="2"/>
      <c r="L8" s="2"/>
    </row>
    <row r="9" spans="1:12" ht="18" x14ac:dyDescent="0.25">
      <c r="A9" s="2">
        <v>160</v>
      </c>
      <c r="B9" s="2">
        <v>1592</v>
      </c>
      <c r="C9" s="2">
        <v>25.38</v>
      </c>
      <c r="D9" s="2">
        <v>336.3</v>
      </c>
      <c r="E9" s="2">
        <v>5.9720000000000004</v>
      </c>
      <c r="F9" s="2">
        <v>795</v>
      </c>
      <c r="G9" s="2">
        <v>0.11493</v>
      </c>
      <c r="H9" s="4">
        <v>4.6999999999999997E-5</v>
      </c>
      <c r="J9" s="2"/>
      <c r="L9" s="2"/>
    </row>
    <row r="10" spans="1:12" ht="18" x14ac:dyDescent="0.25">
      <c r="A10" s="2">
        <v>170</v>
      </c>
      <c r="B10" s="2">
        <v>2328</v>
      </c>
      <c r="C10" s="2">
        <v>38.97</v>
      </c>
      <c r="D10" s="2">
        <v>310.5</v>
      </c>
      <c r="E10" s="2">
        <v>5.1379999999999999</v>
      </c>
      <c r="F10" s="2">
        <v>658</v>
      </c>
      <c r="G10" s="2">
        <v>0.10045999999999999</v>
      </c>
      <c r="H10" s="4">
        <v>3.8000000000000002E-5</v>
      </c>
      <c r="J10" s="2"/>
      <c r="L10" s="2"/>
    </row>
    <row r="11" spans="1:12" ht="18" x14ac:dyDescent="0.25">
      <c r="A11" s="2">
        <v>180</v>
      </c>
      <c r="B11" s="2">
        <v>3285</v>
      </c>
      <c r="C11" s="2">
        <v>61.38</v>
      </c>
      <c r="D11" s="2">
        <v>276.2</v>
      </c>
      <c r="E11" s="2">
        <v>3.9609999999999999</v>
      </c>
      <c r="F11" s="2">
        <v>497</v>
      </c>
      <c r="G11" s="2">
        <v>8.548E-2</v>
      </c>
      <c r="H11" s="4">
        <v>3.0889999999999997E-5</v>
      </c>
      <c r="J11" s="2"/>
      <c r="L11" s="2"/>
    </row>
    <row r="12" spans="1:12" ht="18" x14ac:dyDescent="0.25">
      <c r="A12" s="2">
        <v>185</v>
      </c>
      <c r="B12" s="2">
        <v>3862</v>
      </c>
      <c r="C12" s="2">
        <v>80.400000000000006</v>
      </c>
      <c r="D12" s="2">
        <v>251.4</v>
      </c>
      <c r="E12" s="2">
        <v>3.08</v>
      </c>
      <c r="F12" s="2">
        <v>399</v>
      </c>
      <c r="G12" s="2">
        <v>7.8280000000000002E-2</v>
      </c>
      <c r="H12" s="4">
        <v>2.6780000000000001E-5</v>
      </c>
      <c r="J12" s="2"/>
      <c r="L12" s="2"/>
    </row>
    <row r="13" spans="1:12" ht="18" x14ac:dyDescent="0.25">
      <c r="F13" s="2"/>
      <c r="H13" s="2"/>
      <c r="J13" s="2"/>
      <c r="L13" s="2"/>
    </row>
    <row r="15" spans="1:12" ht="18" x14ac:dyDescent="0.25">
      <c r="E15" s="1"/>
      <c r="G15" s="1"/>
    </row>
    <row r="16" spans="1:12" ht="18" x14ac:dyDescent="0.25">
      <c r="A16" s="1"/>
      <c r="B16" s="1"/>
      <c r="C16" s="1"/>
      <c r="D16" s="1"/>
      <c r="E16" s="2"/>
      <c r="G16" s="4"/>
    </row>
    <row r="17" spans="5:7" ht="18" x14ac:dyDescent="0.25">
      <c r="E17" s="2"/>
      <c r="G17" s="4"/>
    </row>
    <row r="18" spans="5:7" ht="18" x14ac:dyDescent="0.25">
      <c r="E18" s="2"/>
      <c r="G18" s="2"/>
    </row>
    <row r="19" spans="5:7" ht="18" x14ac:dyDescent="0.25">
      <c r="E19" s="2"/>
      <c r="G19" s="2"/>
    </row>
    <row r="20" spans="5:7" ht="18" x14ac:dyDescent="0.25">
      <c r="E20" s="2"/>
      <c r="G20" s="2"/>
    </row>
    <row r="21" spans="5:7" ht="18" x14ac:dyDescent="0.25">
      <c r="E21" s="2"/>
      <c r="G21" s="2"/>
    </row>
    <row r="22" spans="5:7" ht="18" x14ac:dyDescent="0.25">
      <c r="E22" s="2"/>
      <c r="G22" s="4"/>
    </row>
    <row r="23" spans="5:7" ht="18" x14ac:dyDescent="0.25">
      <c r="E23" s="2"/>
      <c r="G23" s="4"/>
    </row>
    <row r="24" spans="5:7" ht="18" x14ac:dyDescent="0.25">
      <c r="E24" s="2"/>
      <c r="G24" s="4"/>
    </row>
    <row r="25" spans="5:7" ht="18" x14ac:dyDescent="0.25">
      <c r="E25" s="2"/>
      <c r="G25" s="4"/>
    </row>
    <row r="26" spans="5:7" ht="18" x14ac:dyDescent="0.25">
      <c r="E26" s="2"/>
      <c r="G26" s="4"/>
    </row>
    <row r="27" spans="5:7" ht="18" x14ac:dyDescent="0.25">
      <c r="E27" s="2"/>
      <c r="G27" s="2"/>
    </row>
    <row r="28" spans="5:7" ht="18" x14ac:dyDescent="0.25">
      <c r="E28" s="2"/>
      <c r="G28" s="2"/>
    </row>
    <row r="29" spans="5:7" ht="18" x14ac:dyDescent="0.25">
      <c r="E29" s="2"/>
      <c r="G29" s="2"/>
    </row>
    <row r="30" spans="5:7" ht="18" x14ac:dyDescent="0.25">
      <c r="E30" s="2"/>
      <c r="G30" s="2"/>
    </row>
    <row r="31" spans="5:7" ht="18" x14ac:dyDescent="0.25">
      <c r="E31" s="2"/>
      <c r="G31" s="2"/>
    </row>
    <row r="32" spans="5:7" ht="18" x14ac:dyDescent="0.25">
      <c r="E32" s="2"/>
      <c r="G32" s="2"/>
    </row>
    <row r="33" spans="5:7" ht="18" x14ac:dyDescent="0.25">
      <c r="E33" s="2"/>
      <c r="G33" s="2"/>
    </row>
    <row r="34" spans="5:7" ht="18" x14ac:dyDescent="0.25">
      <c r="E34" s="2"/>
      <c r="F34" s="2"/>
      <c r="G3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85D-5D33-3941-8657-E26E8E9F9264}">
  <dimension ref="A1:G27"/>
  <sheetViews>
    <sheetView workbookViewId="0">
      <selection activeCell="C18" sqref="C18"/>
    </sheetView>
  </sheetViews>
  <sheetFormatPr baseColWidth="10" defaultRowHeight="16" x14ac:dyDescent="0.2"/>
  <cols>
    <col min="1" max="1" width="17.1640625" bestFit="1" customWidth="1"/>
    <col min="2" max="2" width="31.1640625" bestFit="1" customWidth="1"/>
  </cols>
  <sheetData>
    <row r="1" spans="1:7" ht="16" customHeight="1" x14ac:dyDescent="0.25">
      <c r="A1" s="1" t="s">
        <v>1</v>
      </c>
      <c r="B1" s="1" t="s">
        <v>2</v>
      </c>
      <c r="C1" s="1"/>
      <c r="G1" s="1"/>
    </row>
    <row r="2" spans="1:7" ht="16" customHeight="1" x14ac:dyDescent="0.25">
      <c r="A2" s="2">
        <v>100</v>
      </c>
      <c r="B2" s="2">
        <v>39800</v>
      </c>
      <c r="C2" s="1"/>
      <c r="G2" s="2"/>
    </row>
    <row r="3" spans="1:7" ht="18" x14ac:dyDescent="0.25">
      <c r="A3" s="2">
        <v>110</v>
      </c>
      <c r="B3" s="2">
        <v>84800</v>
      </c>
      <c r="C3" s="3"/>
      <c r="G3" s="2"/>
    </row>
    <row r="4" spans="1:7" ht="18" x14ac:dyDescent="0.25">
      <c r="A4" s="2">
        <v>120</v>
      </c>
      <c r="B4" s="4">
        <v>132100</v>
      </c>
      <c r="C4" s="3"/>
      <c r="G4" s="2"/>
    </row>
    <row r="5" spans="1:7" ht="18" x14ac:dyDescent="0.25">
      <c r="A5" s="2">
        <v>130</v>
      </c>
      <c r="B5" s="4">
        <v>181800</v>
      </c>
      <c r="C5" s="3"/>
      <c r="G5" s="2"/>
    </row>
    <row r="6" spans="1:7" ht="18" x14ac:dyDescent="0.25">
      <c r="A6" s="2">
        <v>140</v>
      </c>
      <c r="B6" s="4">
        <v>233900</v>
      </c>
      <c r="C6" s="3"/>
      <c r="G6" s="2"/>
    </row>
    <row r="7" spans="1:7" ht="18" x14ac:dyDescent="0.25">
      <c r="A7" s="2">
        <v>150</v>
      </c>
      <c r="B7" s="4">
        <v>288200</v>
      </c>
      <c r="C7" s="3"/>
      <c r="G7" s="2"/>
    </row>
    <row r="8" spans="1:7" ht="18" x14ac:dyDescent="0.25">
      <c r="A8" s="2">
        <v>160</v>
      </c>
      <c r="B8" s="4">
        <v>345000</v>
      </c>
      <c r="C8" s="3"/>
      <c r="G8" s="2"/>
    </row>
    <row r="9" spans="1:7" ht="18" x14ac:dyDescent="0.25">
      <c r="A9" s="2">
        <v>170</v>
      </c>
      <c r="B9" s="4">
        <v>404100</v>
      </c>
      <c r="C9" s="3"/>
      <c r="G9" s="2"/>
    </row>
    <row r="10" spans="1:7" ht="18" x14ac:dyDescent="0.25">
      <c r="A10" s="2">
        <v>180</v>
      </c>
      <c r="B10" s="4">
        <v>465500</v>
      </c>
    </row>
    <row r="11" spans="1:7" ht="18" x14ac:dyDescent="0.25">
      <c r="A11" s="2">
        <v>190</v>
      </c>
      <c r="B11" s="4">
        <v>529300</v>
      </c>
    </row>
    <row r="12" spans="1:7" ht="18" x14ac:dyDescent="0.25">
      <c r="A12" s="2">
        <v>200</v>
      </c>
      <c r="B12" s="4">
        <v>595400</v>
      </c>
    </row>
    <row r="13" spans="1:7" ht="18" x14ac:dyDescent="0.25">
      <c r="A13" s="2">
        <v>210</v>
      </c>
      <c r="B13" s="4">
        <v>663800</v>
      </c>
    </row>
    <row r="14" spans="1:7" ht="18" x14ac:dyDescent="0.25">
      <c r="A14" s="2">
        <v>220</v>
      </c>
      <c r="B14" s="4">
        <v>735000</v>
      </c>
      <c r="C14" s="1"/>
    </row>
    <row r="15" spans="1:7" ht="18" x14ac:dyDescent="0.25">
      <c r="C15" s="2"/>
    </row>
    <row r="16" spans="1:7" ht="18" x14ac:dyDescent="0.25">
      <c r="C16" s="2"/>
    </row>
    <row r="17" spans="3:3" ht="18" x14ac:dyDescent="0.25">
      <c r="C17" s="2"/>
    </row>
    <row r="18" spans="3:3" ht="18" x14ac:dyDescent="0.25">
      <c r="C18" s="2"/>
    </row>
    <row r="19" spans="3:3" ht="18" x14ac:dyDescent="0.25">
      <c r="C19" s="2"/>
    </row>
    <row r="20" spans="3:3" ht="18" x14ac:dyDescent="0.25">
      <c r="C20" s="2"/>
    </row>
    <row r="21" spans="3:3" ht="18" x14ac:dyDescent="0.25">
      <c r="C21" s="2"/>
    </row>
    <row r="22" spans="3:3" ht="18" x14ac:dyDescent="0.25">
      <c r="C22" s="2"/>
    </row>
    <row r="23" spans="3:3" ht="18" x14ac:dyDescent="0.25">
      <c r="C23" s="2"/>
    </row>
    <row r="24" spans="3:3" ht="18" x14ac:dyDescent="0.25">
      <c r="C24" s="2"/>
    </row>
    <row r="25" spans="3:3" ht="18" x14ac:dyDescent="0.25">
      <c r="C25" s="2"/>
    </row>
    <row r="26" spans="3:3" ht="18" x14ac:dyDescent="0.25">
      <c r="C26" s="2"/>
    </row>
    <row r="27" spans="3:3" ht="18" x14ac:dyDescent="0.25">
      <c r="C27" s="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9B259-BA18-0E4D-847A-4F527E0EE73E}">
  <dimension ref="A1:F19"/>
  <sheetViews>
    <sheetView workbookViewId="0">
      <selection activeCell="B15" sqref="B15"/>
    </sheetView>
  </sheetViews>
  <sheetFormatPr baseColWidth="10" defaultRowHeight="16" x14ac:dyDescent="0.2"/>
  <cols>
    <col min="2" max="2" width="31.1640625" bestFit="1" customWidth="1"/>
    <col min="3" max="3" width="45.33203125" bestFit="1" customWidth="1"/>
  </cols>
  <sheetData>
    <row r="1" spans="1:6" ht="18" x14ac:dyDescent="0.25">
      <c r="A1" s="1" t="s">
        <v>1</v>
      </c>
      <c r="B1" s="1" t="s">
        <v>2</v>
      </c>
      <c r="C1" s="1" t="s">
        <v>5</v>
      </c>
      <c r="D1" s="1"/>
      <c r="F1" s="1"/>
    </row>
    <row r="2" spans="1:6" ht="18" x14ac:dyDescent="0.25">
      <c r="A2" s="2">
        <v>80</v>
      </c>
      <c r="B2" s="2">
        <v>2.1070000000000002</v>
      </c>
      <c r="C2" s="2">
        <v>9.6300000000000008</v>
      </c>
      <c r="D2" s="2"/>
      <c r="F2" s="2"/>
    </row>
    <row r="3" spans="1:6" ht="18" x14ac:dyDescent="0.25">
      <c r="A3" s="2">
        <v>82</v>
      </c>
      <c r="B3" s="2">
        <v>3.004</v>
      </c>
      <c r="C3" s="2">
        <v>9.64</v>
      </c>
      <c r="D3" s="2"/>
      <c r="F3" s="2"/>
    </row>
    <row r="4" spans="1:6" ht="18" x14ac:dyDescent="0.25">
      <c r="A4" s="2">
        <v>84</v>
      </c>
      <c r="B4" s="2">
        <v>4.21</v>
      </c>
      <c r="C4" s="2">
        <v>9.65</v>
      </c>
      <c r="D4" s="2"/>
      <c r="F4" s="2"/>
    </row>
    <row r="5" spans="1:6" ht="18" x14ac:dyDescent="0.25">
      <c r="A5" s="2">
        <v>86</v>
      </c>
      <c r="B5" s="2">
        <v>5.81</v>
      </c>
      <c r="C5" s="2">
        <v>9.65</v>
      </c>
      <c r="D5" s="2"/>
      <c r="F5" s="2"/>
    </row>
    <row r="6" spans="1:6" ht="18" x14ac:dyDescent="0.25">
      <c r="A6" s="2">
        <v>88</v>
      </c>
      <c r="B6" s="2">
        <v>7.91</v>
      </c>
      <c r="C6" s="2">
        <v>9.66</v>
      </c>
      <c r="D6" s="2"/>
      <c r="F6" s="2"/>
    </row>
    <row r="7" spans="1:6" ht="18" x14ac:dyDescent="0.25">
      <c r="A7" s="3"/>
      <c r="B7" s="3"/>
      <c r="C7" s="2"/>
      <c r="D7" s="2"/>
      <c r="F7" s="2"/>
    </row>
    <row r="8" spans="1:6" ht="18" x14ac:dyDescent="0.25">
      <c r="A8" s="1"/>
      <c r="B8" s="1"/>
      <c r="C8" s="1"/>
      <c r="D8" s="2"/>
      <c r="F8" s="2"/>
    </row>
    <row r="9" spans="1:6" ht="18" x14ac:dyDescent="0.25">
      <c r="D9" s="2"/>
      <c r="F9" s="2"/>
    </row>
    <row r="10" spans="1:6" ht="18" x14ac:dyDescent="0.25">
      <c r="E10" s="1"/>
    </row>
    <row r="11" spans="1:6" ht="18" x14ac:dyDescent="0.25">
      <c r="D11" s="1"/>
      <c r="F11" s="1"/>
    </row>
    <row r="12" spans="1:6" ht="16" customHeight="1" x14ac:dyDescent="0.25">
      <c r="D12" s="2"/>
      <c r="F12" s="2"/>
    </row>
    <row r="13" spans="1:6" ht="18" x14ac:dyDescent="0.25">
      <c r="D13" s="2"/>
      <c r="F13" s="2"/>
    </row>
    <row r="14" spans="1:6" ht="18" x14ac:dyDescent="0.25">
      <c r="D14" s="2"/>
      <c r="F14" s="2"/>
    </row>
    <row r="15" spans="1:6" ht="18" x14ac:dyDescent="0.25">
      <c r="C15" s="3"/>
      <c r="D15" s="2"/>
      <c r="F15" s="2"/>
    </row>
    <row r="16" spans="1:6" ht="18" x14ac:dyDescent="0.25">
      <c r="C16" s="3"/>
      <c r="D16" s="2"/>
      <c r="F16" s="2"/>
    </row>
    <row r="17" spans="3:6" ht="18" x14ac:dyDescent="0.25">
      <c r="C17" s="3"/>
      <c r="D17" s="2"/>
      <c r="F17" s="2"/>
    </row>
    <row r="18" spans="3:6" ht="18" x14ac:dyDescent="0.25">
      <c r="C18" s="3"/>
      <c r="D18" s="2"/>
      <c r="F18" s="2"/>
    </row>
    <row r="19" spans="3:6" ht="18" x14ac:dyDescent="0.25">
      <c r="C19" s="3"/>
      <c r="D19" s="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2AADB-D781-934C-9A3B-7CDDB8800A20}">
  <dimension ref="A1:K548"/>
  <sheetViews>
    <sheetView tabSelected="1" topLeftCell="A494" workbookViewId="0">
      <selection activeCell="I17" sqref="I17"/>
    </sheetView>
  </sheetViews>
  <sheetFormatPr baseColWidth="10" defaultRowHeight="16" x14ac:dyDescent="0.2"/>
  <cols>
    <col min="3" max="3" width="6.6640625" bestFit="1" customWidth="1"/>
    <col min="4" max="4" width="7.6640625" bestFit="1" customWidth="1"/>
    <col min="5" max="5" width="8.6640625" bestFit="1" customWidth="1"/>
    <col min="6" max="6" width="11" bestFit="1" customWidth="1"/>
    <col min="7" max="7" width="11.5" bestFit="1" customWidth="1"/>
    <col min="8" max="8" width="14.5" bestFit="1" customWidth="1"/>
    <col min="9" max="9" width="45.1640625" bestFit="1" customWidth="1"/>
  </cols>
  <sheetData>
    <row r="1" spans="1:11" s="9" customFormat="1" ht="17" x14ac:dyDescent="0.2">
      <c r="A1" s="5" t="s">
        <v>13</v>
      </c>
      <c r="B1" s="6" t="s">
        <v>14</v>
      </c>
      <c r="C1" s="7" t="s">
        <v>15</v>
      </c>
      <c r="D1" s="7" t="s">
        <v>16</v>
      </c>
      <c r="E1" s="7" t="s">
        <v>17</v>
      </c>
      <c r="F1" s="7" t="s">
        <v>18</v>
      </c>
      <c r="G1" s="8" t="s">
        <v>19</v>
      </c>
      <c r="H1" s="8" t="s">
        <v>20</v>
      </c>
      <c r="I1" s="6" t="s">
        <v>21</v>
      </c>
    </row>
    <row r="2" spans="1:11" s="9" customFormat="1" ht="18" x14ac:dyDescent="0.25">
      <c r="A2" s="10" t="s">
        <v>22</v>
      </c>
      <c r="B2" s="11" t="s">
        <v>23</v>
      </c>
      <c r="C2" s="13">
        <f>273.16+20</f>
        <v>293.16000000000003</v>
      </c>
      <c r="D2" s="13">
        <v>1.01325</v>
      </c>
      <c r="E2" s="13">
        <v>0.66813999999999996</v>
      </c>
      <c r="F2" s="13">
        <v>2</v>
      </c>
      <c r="G2" s="13">
        <f>(H2/E2/1000)*10^9</f>
        <v>21851.707725925706</v>
      </c>
      <c r="H2" s="14">
        <v>1.46E-2</v>
      </c>
      <c r="I2" s="12" t="s">
        <v>24</v>
      </c>
      <c r="K2" s="15"/>
    </row>
    <row r="3" spans="1:11" s="9" customFormat="1" ht="18" x14ac:dyDescent="0.25">
      <c r="A3" s="10" t="s">
        <v>22</v>
      </c>
      <c r="B3" s="16" t="s">
        <v>25</v>
      </c>
      <c r="C3" s="17">
        <v>194.66000000000003</v>
      </c>
      <c r="D3" s="17">
        <v>1.01325</v>
      </c>
      <c r="E3" s="17">
        <v>1.0114000000000001</v>
      </c>
      <c r="F3" s="17">
        <v>2</v>
      </c>
      <c r="G3" s="17">
        <v>9920</v>
      </c>
      <c r="I3" s="18" t="s">
        <v>24</v>
      </c>
    </row>
    <row r="4" spans="1:11" s="9" customFormat="1" x14ac:dyDescent="0.2">
      <c r="A4" s="10" t="s">
        <v>22</v>
      </c>
      <c r="B4" s="16"/>
      <c r="C4" s="17">
        <v>273.16000000000003</v>
      </c>
      <c r="D4" s="17">
        <v>1.01325</v>
      </c>
      <c r="E4" s="17">
        <v>0.71743000000000001</v>
      </c>
      <c r="F4" s="17">
        <v>2</v>
      </c>
      <c r="G4" s="17">
        <v>20600</v>
      </c>
    </row>
    <row r="5" spans="1:11" s="9" customFormat="1" x14ac:dyDescent="0.2">
      <c r="A5" s="10" t="s">
        <v>22</v>
      </c>
      <c r="B5" s="16"/>
      <c r="C5" s="17">
        <v>298.16000000000003</v>
      </c>
      <c r="D5" s="17">
        <v>1.01325</v>
      </c>
      <c r="E5" s="17">
        <v>0.65686</v>
      </c>
      <c r="F5" s="17">
        <v>2</v>
      </c>
      <c r="G5" s="17">
        <v>24000</v>
      </c>
    </row>
    <row r="6" spans="1:11" s="9" customFormat="1" x14ac:dyDescent="0.2">
      <c r="A6" s="10" t="s">
        <v>22</v>
      </c>
      <c r="B6" s="19"/>
      <c r="C6" s="20">
        <v>353.16</v>
      </c>
      <c r="D6" s="20">
        <v>1.01325</v>
      </c>
      <c r="E6" s="20">
        <v>0.55408000000000002</v>
      </c>
      <c r="F6" s="20">
        <v>2</v>
      </c>
      <c r="G6" s="20">
        <v>31800</v>
      </c>
      <c r="H6" s="21"/>
      <c r="I6" s="14"/>
    </row>
    <row r="7" spans="1:11" s="9" customFormat="1" ht="17" x14ac:dyDescent="0.25">
      <c r="A7" s="10" t="s">
        <v>22</v>
      </c>
      <c r="B7" s="16" t="s">
        <v>26</v>
      </c>
      <c r="C7" s="22">
        <v>273.16000000000003</v>
      </c>
      <c r="D7" s="22">
        <v>20.3</v>
      </c>
      <c r="E7" s="22">
        <v>15.6</v>
      </c>
      <c r="F7" s="22">
        <v>2</v>
      </c>
      <c r="G7" s="22">
        <v>530</v>
      </c>
      <c r="H7" s="23"/>
      <c r="I7" s="9" t="s">
        <v>27</v>
      </c>
    </row>
    <row r="8" spans="1:11" s="9" customFormat="1" x14ac:dyDescent="0.2">
      <c r="A8" s="10" t="s">
        <v>22</v>
      </c>
      <c r="B8" s="16"/>
      <c r="C8" s="22">
        <v>273.16000000000003</v>
      </c>
      <c r="D8" s="22">
        <v>40.700000000000003</v>
      </c>
      <c r="E8" s="22">
        <v>32.200000000000003</v>
      </c>
      <c r="F8" s="22">
        <v>2</v>
      </c>
      <c r="G8" s="22">
        <v>248</v>
      </c>
      <c r="H8" s="23"/>
    </row>
    <row r="9" spans="1:11" s="9" customFormat="1" x14ac:dyDescent="0.2">
      <c r="A9" s="10" t="s">
        <v>22</v>
      </c>
      <c r="B9" s="16"/>
      <c r="C9" s="22">
        <v>273.16000000000003</v>
      </c>
      <c r="D9" s="22">
        <v>60.8</v>
      </c>
      <c r="E9" s="22">
        <v>51</v>
      </c>
      <c r="F9" s="22">
        <v>1</v>
      </c>
      <c r="G9" s="24">
        <v>151</v>
      </c>
      <c r="H9" s="23"/>
    </row>
    <row r="10" spans="1:11" s="9" customFormat="1" x14ac:dyDescent="0.2">
      <c r="A10" s="10" t="s">
        <v>22</v>
      </c>
      <c r="B10" s="16"/>
      <c r="C10" s="22">
        <v>273.16000000000003</v>
      </c>
      <c r="D10" s="22">
        <v>82.1</v>
      </c>
      <c r="E10" s="22">
        <v>71.599999999999994</v>
      </c>
      <c r="F10" s="22">
        <v>1</v>
      </c>
      <c r="G10" s="22">
        <v>109</v>
      </c>
      <c r="H10" s="23"/>
    </row>
    <row r="11" spans="1:11" s="9" customFormat="1" x14ac:dyDescent="0.2">
      <c r="A11" s="10" t="s">
        <v>22</v>
      </c>
      <c r="B11" s="16"/>
      <c r="C11" s="22">
        <v>273.16000000000003</v>
      </c>
      <c r="D11" s="22">
        <v>101.3</v>
      </c>
      <c r="E11" s="22">
        <v>91.6</v>
      </c>
      <c r="F11" s="22">
        <v>1</v>
      </c>
      <c r="G11" s="22">
        <v>75</v>
      </c>
      <c r="H11" s="23"/>
    </row>
    <row r="12" spans="1:11" s="9" customFormat="1" x14ac:dyDescent="0.2">
      <c r="A12" s="10" t="s">
        <v>22</v>
      </c>
      <c r="B12" s="16"/>
      <c r="C12" s="22">
        <v>273.16000000000003</v>
      </c>
      <c r="D12" s="22">
        <v>126.7</v>
      </c>
      <c r="E12" s="22">
        <v>118.4</v>
      </c>
      <c r="F12" s="22">
        <v>1</v>
      </c>
      <c r="G12" s="22">
        <v>57.5</v>
      </c>
      <c r="H12" s="23"/>
    </row>
    <row r="13" spans="1:11" s="9" customFormat="1" x14ac:dyDescent="0.2">
      <c r="A13" s="10" t="s">
        <v>22</v>
      </c>
      <c r="B13" s="16"/>
      <c r="C13" s="22">
        <v>273.16000000000003</v>
      </c>
      <c r="D13" s="22">
        <v>152</v>
      </c>
      <c r="E13" s="22">
        <v>144.5</v>
      </c>
      <c r="F13" s="22">
        <v>1</v>
      </c>
      <c r="G13" s="22">
        <v>40</v>
      </c>
      <c r="H13" s="23"/>
    </row>
    <row r="14" spans="1:11" s="9" customFormat="1" x14ac:dyDescent="0.2">
      <c r="A14" s="10" t="s">
        <v>22</v>
      </c>
      <c r="B14" s="16"/>
      <c r="C14" s="22">
        <v>273.16000000000003</v>
      </c>
      <c r="D14" s="22">
        <v>202.7</v>
      </c>
      <c r="E14" s="22">
        <v>188</v>
      </c>
      <c r="F14" s="22">
        <v>1</v>
      </c>
      <c r="G14" s="22">
        <v>24.8</v>
      </c>
      <c r="H14" s="23"/>
    </row>
    <row r="15" spans="1:11" s="9" customFormat="1" x14ac:dyDescent="0.2">
      <c r="A15" s="10" t="s">
        <v>22</v>
      </c>
      <c r="B15" s="16"/>
      <c r="C15" s="22">
        <v>273.16000000000003</v>
      </c>
      <c r="D15" s="22">
        <v>304</v>
      </c>
      <c r="E15" s="22">
        <v>242</v>
      </c>
      <c r="F15" s="22">
        <v>1</v>
      </c>
      <c r="G15" s="22">
        <v>15</v>
      </c>
      <c r="H15" s="23"/>
    </row>
    <row r="16" spans="1:11" s="9" customFormat="1" x14ac:dyDescent="0.2">
      <c r="A16" s="10" t="s">
        <v>22</v>
      </c>
      <c r="B16" s="16"/>
      <c r="C16" s="22">
        <v>298.16000000000003</v>
      </c>
      <c r="D16" s="22">
        <v>41</v>
      </c>
      <c r="E16" s="22">
        <v>30</v>
      </c>
      <c r="F16" s="22">
        <v>2</v>
      </c>
      <c r="G16" s="22">
        <v>291</v>
      </c>
      <c r="H16" s="23"/>
    </row>
    <row r="17" spans="1:9" s="9" customFormat="1" x14ac:dyDescent="0.2">
      <c r="A17" s="10" t="s">
        <v>22</v>
      </c>
      <c r="B17" s="16"/>
      <c r="C17" s="22">
        <v>298.16000000000003</v>
      </c>
      <c r="D17" s="22">
        <v>60.8</v>
      </c>
      <c r="E17" s="22">
        <v>44</v>
      </c>
      <c r="F17" s="22">
        <v>1</v>
      </c>
      <c r="G17" s="24">
        <v>198</v>
      </c>
      <c r="H17" s="23"/>
    </row>
    <row r="18" spans="1:9" s="9" customFormat="1" x14ac:dyDescent="0.2">
      <c r="A18" s="10" t="s">
        <v>22</v>
      </c>
      <c r="B18" s="16"/>
      <c r="C18" s="22">
        <v>298.16000000000003</v>
      </c>
      <c r="D18" s="22">
        <v>81.099999999999994</v>
      </c>
      <c r="E18" s="22">
        <v>59.6</v>
      </c>
      <c r="F18" s="22">
        <v>1</v>
      </c>
      <c r="G18" s="24">
        <v>138</v>
      </c>
      <c r="H18" s="23"/>
    </row>
    <row r="19" spans="1:9" s="9" customFormat="1" x14ac:dyDescent="0.2">
      <c r="A19" s="10" t="s">
        <v>22</v>
      </c>
      <c r="B19" s="16"/>
      <c r="C19" s="22">
        <v>298.16000000000003</v>
      </c>
      <c r="D19" s="22">
        <v>101.3</v>
      </c>
      <c r="E19" s="22">
        <v>82.8</v>
      </c>
      <c r="F19" s="22">
        <v>1</v>
      </c>
      <c r="G19" s="24">
        <v>98</v>
      </c>
      <c r="H19" s="23"/>
    </row>
    <row r="20" spans="1:9" s="9" customFormat="1" x14ac:dyDescent="0.2">
      <c r="A20" s="10" t="s">
        <v>22</v>
      </c>
      <c r="B20" s="16"/>
      <c r="C20" s="22">
        <v>298.16000000000003</v>
      </c>
      <c r="D20" s="22">
        <v>101.3</v>
      </c>
      <c r="E20" s="22">
        <v>82.8</v>
      </c>
      <c r="F20" s="22">
        <v>1</v>
      </c>
      <c r="G20" s="24">
        <v>87</v>
      </c>
      <c r="H20" s="23"/>
    </row>
    <row r="21" spans="1:9" s="9" customFormat="1" x14ac:dyDescent="0.2">
      <c r="A21" s="10" t="s">
        <v>22</v>
      </c>
      <c r="B21" s="16"/>
      <c r="C21" s="22">
        <v>298.16000000000003</v>
      </c>
      <c r="D21" s="22">
        <v>126.7</v>
      </c>
      <c r="E21" s="22">
        <v>99</v>
      </c>
      <c r="F21" s="22">
        <v>1</v>
      </c>
      <c r="G21" s="24">
        <v>69</v>
      </c>
      <c r="H21" s="23"/>
    </row>
    <row r="22" spans="1:9" s="9" customFormat="1" x14ac:dyDescent="0.2">
      <c r="A22" s="10" t="s">
        <v>22</v>
      </c>
      <c r="B22" s="16"/>
      <c r="C22" s="22">
        <v>298.16000000000003</v>
      </c>
      <c r="D22" s="22">
        <v>126.7</v>
      </c>
      <c r="E22" s="22">
        <v>99</v>
      </c>
      <c r="F22" s="22">
        <v>1</v>
      </c>
      <c r="G22" s="24">
        <v>71</v>
      </c>
      <c r="H22" s="23"/>
    </row>
    <row r="23" spans="1:9" s="9" customFormat="1" x14ac:dyDescent="0.2">
      <c r="A23" s="10" t="s">
        <v>22</v>
      </c>
      <c r="B23" s="16"/>
      <c r="C23" s="22">
        <v>298.16000000000003</v>
      </c>
      <c r="D23" s="22">
        <v>152</v>
      </c>
      <c r="E23" s="22">
        <v>119.2</v>
      </c>
      <c r="F23" s="22">
        <v>1</v>
      </c>
      <c r="G23" s="22">
        <v>57</v>
      </c>
      <c r="H23" s="23"/>
    </row>
    <row r="24" spans="1:9" s="9" customFormat="1" x14ac:dyDescent="0.2">
      <c r="A24" s="10" t="s">
        <v>22</v>
      </c>
      <c r="B24" s="16"/>
      <c r="C24" s="22">
        <v>298.16000000000003</v>
      </c>
      <c r="D24" s="22">
        <v>202.7</v>
      </c>
      <c r="E24" s="22">
        <v>158.5</v>
      </c>
      <c r="F24" s="22">
        <v>1</v>
      </c>
      <c r="G24" s="22">
        <v>36.799999999999997</v>
      </c>
      <c r="H24" s="23"/>
    </row>
    <row r="25" spans="1:9" s="9" customFormat="1" x14ac:dyDescent="0.2">
      <c r="A25" s="10" t="s">
        <v>22</v>
      </c>
      <c r="B25" s="16"/>
      <c r="C25" s="22">
        <v>298.16000000000003</v>
      </c>
      <c r="D25" s="22">
        <v>304</v>
      </c>
      <c r="E25" s="22">
        <v>214</v>
      </c>
      <c r="F25" s="22">
        <v>1</v>
      </c>
      <c r="G25" s="22">
        <v>21</v>
      </c>
      <c r="H25" s="23"/>
    </row>
    <row r="26" spans="1:9" s="9" customFormat="1" x14ac:dyDescent="0.2">
      <c r="A26" s="10" t="s">
        <v>22</v>
      </c>
      <c r="B26" s="16"/>
      <c r="C26" s="22">
        <v>323.16000000000003</v>
      </c>
      <c r="D26" s="22">
        <v>40.5</v>
      </c>
      <c r="E26" s="22">
        <v>26</v>
      </c>
      <c r="F26" s="22">
        <v>2</v>
      </c>
      <c r="G26" s="22">
        <v>365</v>
      </c>
      <c r="H26" s="23"/>
    </row>
    <row r="27" spans="1:9" s="9" customFormat="1" x14ac:dyDescent="0.2">
      <c r="A27" s="10" t="s">
        <v>22</v>
      </c>
      <c r="B27" s="16"/>
      <c r="C27" s="22">
        <v>323.16000000000003</v>
      </c>
      <c r="D27" s="22">
        <v>60.8</v>
      </c>
      <c r="E27" s="22">
        <v>39.200000000000003</v>
      </c>
      <c r="F27" s="22">
        <v>1</v>
      </c>
      <c r="G27" s="24">
        <v>246</v>
      </c>
      <c r="H27" s="23"/>
    </row>
    <row r="28" spans="1:9" s="9" customFormat="1" x14ac:dyDescent="0.2">
      <c r="A28" s="10" t="s">
        <v>22</v>
      </c>
      <c r="B28" s="16"/>
      <c r="C28" s="22">
        <v>323.16000000000003</v>
      </c>
      <c r="D28" s="22">
        <v>81.400000000000006</v>
      </c>
      <c r="E28" s="22">
        <v>53.2</v>
      </c>
      <c r="F28" s="22">
        <v>1</v>
      </c>
      <c r="G28" s="24">
        <v>160</v>
      </c>
      <c r="H28" s="23"/>
    </row>
    <row r="29" spans="1:9" s="9" customFormat="1" x14ac:dyDescent="0.2">
      <c r="A29" s="10" t="s">
        <v>22</v>
      </c>
      <c r="B29" s="16"/>
      <c r="C29" s="22">
        <v>323.16000000000003</v>
      </c>
      <c r="D29" s="22">
        <v>101.3</v>
      </c>
      <c r="E29" s="22">
        <v>68.599999999999994</v>
      </c>
      <c r="F29" s="22">
        <v>1</v>
      </c>
      <c r="G29" s="24">
        <v>113</v>
      </c>
      <c r="H29" s="23"/>
    </row>
    <row r="30" spans="1:9" s="9" customFormat="1" x14ac:dyDescent="0.2">
      <c r="A30" s="10" t="s">
        <v>22</v>
      </c>
      <c r="B30" s="16"/>
      <c r="C30" s="22">
        <v>323.16000000000003</v>
      </c>
      <c r="D30" s="22">
        <v>126.5</v>
      </c>
      <c r="E30" s="22">
        <v>85</v>
      </c>
      <c r="F30" s="22">
        <v>1</v>
      </c>
      <c r="G30" s="24">
        <v>94</v>
      </c>
      <c r="H30" s="23"/>
    </row>
    <row r="31" spans="1:9" s="9" customFormat="1" x14ac:dyDescent="0.2">
      <c r="A31" s="10" t="s">
        <v>22</v>
      </c>
      <c r="B31" s="19"/>
      <c r="C31" s="20">
        <v>323.16000000000003</v>
      </c>
      <c r="D31" s="20">
        <v>152</v>
      </c>
      <c r="E31" s="20">
        <v>103</v>
      </c>
      <c r="F31" s="20">
        <v>1</v>
      </c>
      <c r="G31" s="25">
        <v>66.400000000000006</v>
      </c>
      <c r="H31" s="21"/>
      <c r="I31" s="14"/>
    </row>
    <row r="32" spans="1:9" s="9" customFormat="1" ht="17" x14ac:dyDescent="0.25">
      <c r="A32" s="10" t="s">
        <v>22</v>
      </c>
      <c r="B32" s="16" t="s">
        <v>28</v>
      </c>
      <c r="C32" s="17">
        <v>297</v>
      </c>
      <c r="D32" s="17">
        <v>1.01325</v>
      </c>
      <c r="E32" s="17">
        <v>0.65944000000000003</v>
      </c>
      <c r="F32" s="17">
        <v>2</v>
      </c>
      <c r="G32" s="17">
        <v>23000</v>
      </c>
      <c r="I32" s="9" t="s">
        <v>29</v>
      </c>
    </row>
    <row r="33" spans="1:9" s="9" customFormat="1" x14ac:dyDescent="0.2">
      <c r="A33" s="10" t="s">
        <v>22</v>
      </c>
      <c r="B33" s="19"/>
      <c r="C33" s="13">
        <v>297</v>
      </c>
      <c r="D33" s="13">
        <v>1.01325</v>
      </c>
      <c r="E33" s="13">
        <v>0.65944000000000003</v>
      </c>
      <c r="F33" s="13">
        <v>2</v>
      </c>
      <c r="G33" s="13">
        <v>22600</v>
      </c>
      <c r="H33" s="14"/>
      <c r="I33" s="13"/>
    </row>
    <row r="34" spans="1:9" s="9" customFormat="1" ht="17" x14ac:dyDescent="0.25">
      <c r="A34" s="10" t="s">
        <v>22</v>
      </c>
      <c r="B34" s="16" t="s">
        <v>30</v>
      </c>
      <c r="C34" s="22">
        <v>298.16000000000003</v>
      </c>
      <c r="D34" s="22">
        <v>2.0699999999999998</v>
      </c>
      <c r="E34" s="22">
        <v>1.34</v>
      </c>
      <c r="F34" s="22">
        <v>2</v>
      </c>
      <c r="G34" s="22">
        <v>10600</v>
      </c>
      <c r="H34" s="10"/>
      <c r="I34" s="9" t="s">
        <v>31</v>
      </c>
    </row>
    <row r="35" spans="1:9" s="9" customFormat="1" x14ac:dyDescent="0.2">
      <c r="A35" s="10" t="s">
        <v>22</v>
      </c>
      <c r="B35" s="16"/>
      <c r="C35" s="22">
        <v>298.16000000000003</v>
      </c>
      <c r="D35" s="22">
        <v>6.87</v>
      </c>
      <c r="E35" s="22">
        <v>4.5199999999999996</v>
      </c>
      <c r="F35" s="22">
        <v>2</v>
      </c>
      <c r="G35" s="22">
        <v>3190</v>
      </c>
      <c r="H35" s="10"/>
    </row>
    <row r="36" spans="1:9" s="9" customFormat="1" x14ac:dyDescent="0.2">
      <c r="A36" s="10" t="s">
        <v>22</v>
      </c>
      <c r="B36" s="16"/>
      <c r="C36" s="22">
        <v>298.16000000000003</v>
      </c>
      <c r="D36" s="22">
        <v>20.7</v>
      </c>
      <c r="E36" s="22">
        <v>13.9</v>
      </c>
      <c r="F36" s="22">
        <v>2</v>
      </c>
      <c r="G36" s="22">
        <v>1000</v>
      </c>
      <c r="H36" s="10"/>
    </row>
    <row r="37" spans="1:9" s="9" customFormat="1" x14ac:dyDescent="0.2">
      <c r="A37" s="10" t="s">
        <v>22</v>
      </c>
      <c r="B37" s="16"/>
      <c r="C37" s="22">
        <v>298.16000000000003</v>
      </c>
      <c r="D37" s="22">
        <v>34.299999999999997</v>
      </c>
      <c r="E37" s="22">
        <v>23.6</v>
      </c>
      <c r="F37" s="22">
        <v>2</v>
      </c>
      <c r="G37" s="22">
        <v>598</v>
      </c>
      <c r="H37" s="10"/>
    </row>
    <row r="38" spans="1:9" s="9" customFormat="1" x14ac:dyDescent="0.2">
      <c r="A38" s="10" t="s">
        <v>22</v>
      </c>
      <c r="B38" s="16"/>
      <c r="C38" s="22">
        <v>298.16000000000003</v>
      </c>
      <c r="D38" s="22">
        <v>48.1</v>
      </c>
      <c r="E38" s="22">
        <v>33.799999999999997</v>
      </c>
      <c r="F38" s="22">
        <v>1</v>
      </c>
      <c r="G38" s="22">
        <v>429</v>
      </c>
      <c r="H38" s="10"/>
    </row>
    <row r="39" spans="1:9" s="9" customFormat="1" x14ac:dyDescent="0.2">
      <c r="A39" s="10" t="s">
        <v>22</v>
      </c>
      <c r="B39" s="19"/>
      <c r="C39" s="20">
        <v>298.16000000000003</v>
      </c>
      <c r="D39" s="20">
        <v>61.9</v>
      </c>
      <c r="E39" s="20">
        <v>44.5</v>
      </c>
      <c r="F39" s="20">
        <v>1</v>
      </c>
      <c r="G39" s="20">
        <v>323</v>
      </c>
      <c r="H39" s="12"/>
      <c r="I39" s="14"/>
    </row>
    <row r="40" spans="1:9" s="9" customFormat="1" ht="17" x14ac:dyDescent="0.25">
      <c r="A40" s="10" t="s">
        <v>22</v>
      </c>
      <c r="B40" s="16" t="s">
        <v>32</v>
      </c>
      <c r="C40" s="22">
        <v>298.16000000000003</v>
      </c>
      <c r="D40" s="22">
        <v>14.6</v>
      </c>
      <c r="E40" s="22">
        <v>9.6820000000000004</v>
      </c>
      <c r="F40" s="22">
        <v>2</v>
      </c>
      <c r="G40" s="22">
        <v>1650</v>
      </c>
      <c r="H40" s="10"/>
      <c r="I40" s="9" t="s">
        <v>33</v>
      </c>
    </row>
    <row r="41" spans="1:9" s="9" customFormat="1" x14ac:dyDescent="0.2">
      <c r="A41" s="10" t="s">
        <v>22</v>
      </c>
      <c r="B41" s="16"/>
      <c r="C41" s="22">
        <v>298.16000000000003</v>
      </c>
      <c r="D41" s="22">
        <v>25</v>
      </c>
      <c r="E41" s="22">
        <v>16.89</v>
      </c>
      <c r="F41" s="22">
        <v>2</v>
      </c>
      <c r="G41" s="22">
        <v>941</v>
      </c>
      <c r="H41" s="10"/>
    </row>
    <row r="42" spans="1:9" s="9" customFormat="1" x14ac:dyDescent="0.2">
      <c r="A42" s="10" t="s">
        <v>22</v>
      </c>
      <c r="B42" s="16"/>
      <c r="C42" s="22">
        <v>298.16000000000003</v>
      </c>
      <c r="D42" s="22">
        <v>50.8</v>
      </c>
      <c r="E42" s="22">
        <v>35.823</v>
      </c>
      <c r="F42" s="22">
        <v>1</v>
      </c>
      <c r="G42" s="22">
        <v>458</v>
      </c>
      <c r="H42" s="10"/>
    </row>
    <row r="43" spans="1:9" s="9" customFormat="1" x14ac:dyDescent="0.2">
      <c r="A43" s="10" t="s">
        <v>22</v>
      </c>
      <c r="B43" s="16"/>
      <c r="C43" s="22">
        <v>298.16000000000003</v>
      </c>
      <c r="D43" s="22">
        <v>66.8</v>
      </c>
      <c r="E43" s="22">
        <v>47.54</v>
      </c>
      <c r="F43" s="22">
        <v>1</v>
      </c>
      <c r="G43" s="22">
        <v>346</v>
      </c>
      <c r="H43" s="10"/>
    </row>
    <row r="44" spans="1:9" s="9" customFormat="1" x14ac:dyDescent="0.2">
      <c r="A44" s="10" t="s">
        <v>22</v>
      </c>
      <c r="B44" s="16"/>
      <c r="C44" s="22">
        <v>298.16000000000003</v>
      </c>
      <c r="D44" s="22">
        <v>104.5</v>
      </c>
      <c r="E44" s="22">
        <v>79.543999999999997</v>
      </c>
      <c r="F44" s="22">
        <v>1</v>
      </c>
      <c r="G44" s="22">
        <v>202.99999999999997</v>
      </c>
      <c r="H44" s="10"/>
    </row>
    <row r="45" spans="1:9" s="9" customFormat="1" x14ac:dyDescent="0.2">
      <c r="A45" s="10" t="s">
        <v>22</v>
      </c>
      <c r="B45" s="16"/>
      <c r="C45" s="22">
        <v>298.16000000000003</v>
      </c>
      <c r="D45" s="22">
        <v>153.5</v>
      </c>
      <c r="E45" s="22">
        <v>120.97</v>
      </c>
      <c r="F45" s="22">
        <v>1</v>
      </c>
      <c r="G45" s="22">
        <v>139</v>
      </c>
      <c r="H45" s="10"/>
    </row>
    <row r="46" spans="1:9" s="9" customFormat="1" x14ac:dyDescent="0.2">
      <c r="A46" s="10" t="s">
        <v>22</v>
      </c>
      <c r="B46" s="16"/>
      <c r="C46" s="22">
        <v>298.16000000000003</v>
      </c>
      <c r="D46" s="22">
        <v>178.2</v>
      </c>
      <c r="E46" s="22">
        <v>140.53</v>
      </c>
      <c r="F46" s="22">
        <v>1</v>
      </c>
      <c r="G46" s="22">
        <v>112.00000000000001</v>
      </c>
      <c r="H46" s="10"/>
    </row>
    <row r="47" spans="1:9" s="9" customFormat="1" x14ac:dyDescent="0.2">
      <c r="A47" s="10" t="s">
        <v>22</v>
      </c>
      <c r="B47" s="16"/>
      <c r="C47" s="22">
        <v>298.16000000000003</v>
      </c>
      <c r="D47" s="22">
        <v>214.5</v>
      </c>
      <c r="E47" s="22">
        <v>166.14</v>
      </c>
      <c r="F47" s="22">
        <v>1</v>
      </c>
      <c r="G47" s="22">
        <v>97</v>
      </c>
      <c r="H47" s="10"/>
    </row>
    <row r="48" spans="1:9" s="9" customFormat="1" x14ac:dyDescent="0.2">
      <c r="A48" s="10" t="s">
        <v>22</v>
      </c>
      <c r="B48" s="16"/>
      <c r="C48" s="22">
        <v>323.16000000000003</v>
      </c>
      <c r="D48" s="22">
        <v>14.57</v>
      </c>
      <c r="E48" s="22">
        <v>8.8443000000000005</v>
      </c>
      <c r="F48" s="22">
        <v>2</v>
      </c>
      <c r="G48" s="22">
        <v>1820</v>
      </c>
      <c r="H48" s="10"/>
    </row>
    <row r="49" spans="1:9" s="9" customFormat="1" x14ac:dyDescent="0.2">
      <c r="A49" s="10" t="s">
        <v>22</v>
      </c>
      <c r="B49" s="16"/>
      <c r="C49" s="22">
        <v>323.16000000000003</v>
      </c>
      <c r="D49" s="22">
        <v>14.63</v>
      </c>
      <c r="E49" s="22">
        <v>9.0398999999999994</v>
      </c>
      <c r="F49" s="22">
        <v>2</v>
      </c>
      <c r="G49" s="22">
        <v>1880</v>
      </c>
      <c r="H49" s="10"/>
    </row>
    <row r="50" spans="1:9" s="9" customFormat="1" x14ac:dyDescent="0.2">
      <c r="A50" s="10" t="s">
        <v>22</v>
      </c>
      <c r="B50" s="16"/>
      <c r="C50" s="22">
        <v>323.16000000000003</v>
      </c>
      <c r="D50" s="22">
        <v>51.8</v>
      </c>
      <c r="E50" s="22">
        <v>32.863</v>
      </c>
      <c r="F50" s="22">
        <v>1</v>
      </c>
      <c r="G50" s="22">
        <v>495</v>
      </c>
      <c r="H50" s="10"/>
    </row>
    <row r="51" spans="1:9" s="9" customFormat="1" x14ac:dyDescent="0.2">
      <c r="A51" s="10" t="s">
        <v>22</v>
      </c>
      <c r="B51" s="16"/>
      <c r="C51" s="22">
        <v>323.16000000000003</v>
      </c>
      <c r="D51" s="22">
        <v>52</v>
      </c>
      <c r="E51" s="22">
        <v>33.000999999999998</v>
      </c>
      <c r="F51" s="22">
        <v>1</v>
      </c>
      <c r="G51" s="22">
        <v>505</v>
      </c>
      <c r="H51" s="10"/>
    </row>
    <row r="52" spans="1:9" s="9" customFormat="1" x14ac:dyDescent="0.2">
      <c r="A52" s="10" t="s">
        <v>22</v>
      </c>
      <c r="B52" s="16"/>
      <c r="C52" s="22">
        <v>323.16000000000003</v>
      </c>
      <c r="D52" s="22">
        <v>104.7</v>
      </c>
      <c r="E52" s="22">
        <v>71.573999999999998</v>
      </c>
      <c r="F52" s="22">
        <v>1</v>
      </c>
      <c r="G52" s="22">
        <v>240</v>
      </c>
      <c r="H52" s="10"/>
    </row>
    <row r="53" spans="1:9" s="9" customFormat="1" x14ac:dyDescent="0.2">
      <c r="A53" s="10" t="s">
        <v>22</v>
      </c>
      <c r="B53" s="16"/>
      <c r="C53" s="22">
        <v>323.16000000000003</v>
      </c>
      <c r="D53" s="22">
        <v>153.19999999999999</v>
      </c>
      <c r="E53" s="22">
        <v>104.31</v>
      </c>
      <c r="F53" s="22">
        <v>1</v>
      </c>
      <c r="G53" s="22">
        <v>166</v>
      </c>
      <c r="H53" s="10"/>
    </row>
    <row r="54" spans="1:9" s="9" customFormat="1" x14ac:dyDescent="0.2">
      <c r="A54" s="10" t="s">
        <v>22</v>
      </c>
      <c r="B54" s="16"/>
      <c r="C54" s="22">
        <v>323.16000000000003</v>
      </c>
      <c r="D54" s="22">
        <v>204.2</v>
      </c>
      <c r="E54" s="22">
        <v>138.08000000000001</v>
      </c>
      <c r="F54" s="22">
        <v>1</v>
      </c>
      <c r="G54" s="22">
        <v>126</v>
      </c>
      <c r="H54" s="10"/>
    </row>
    <row r="55" spans="1:9" s="9" customFormat="1" x14ac:dyDescent="0.2">
      <c r="A55" s="10" t="s">
        <v>22</v>
      </c>
      <c r="B55" s="16"/>
      <c r="C55" s="22">
        <v>323.16000000000003</v>
      </c>
      <c r="D55" s="22">
        <v>255.6</v>
      </c>
      <c r="E55" s="22">
        <v>167.25</v>
      </c>
      <c r="F55" s="22">
        <v>1</v>
      </c>
      <c r="G55" s="22">
        <v>101</v>
      </c>
      <c r="H55" s="10"/>
    </row>
    <row r="56" spans="1:9" s="9" customFormat="1" x14ac:dyDescent="0.2">
      <c r="A56" s="10" t="s">
        <v>22</v>
      </c>
      <c r="B56" s="16"/>
      <c r="C56" s="22">
        <v>348.16</v>
      </c>
      <c r="D56" s="22">
        <v>14.6</v>
      </c>
      <c r="E56" s="22">
        <v>8.1832999999999991</v>
      </c>
      <c r="F56" s="22">
        <v>2</v>
      </c>
      <c r="G56" s="22">
        <v>2130</v>
      </c>
      <c r="H56" s="10"/>
    </row>
    <row r="57" spans="1:9" s="9" customFormat="1" x14ac:dyDescent="0.2">
      <c r="A57" s="10" t="s">
        <v>22</v>
      </c>
      <c r="B57" s="16"/>
      <c r="C57" s="22">
        <v>348.16</v>
      </c>
      <c r="D57" s="22">
        <v>50.8</v>
      </c>
      <c r="E57" s="22">
        <v>29.334</v>
      </c>
      <c r="F57" s="22">
        <v>1</v>
      </c>
      <c r="G57" s="22">
        <v>597</v>
      </c>
      <c r="H57" s="10"/>
    </row>
    <row r="58" spans="1:9" s="9" customFormat="1" x14ac:dyDescent="0.2">
      <c r="A58" s="10" t="s">
        <v>22</v>
      </c>
      <c r="B58" s="16"/>
      <c r="C58" s="22">
        <v>348.16</v>
      </c>
      <c r="D58" s="22">
        <v>104.4</v>
      </c>
      <c r="E58" s="22">
        <v>62.316000000000003</v>
      </c>
      <c r="F58" s="22">
        <v>1</v>
      </c>
      <c r="G58" s="22">
        <v>285</v>
      </c>
      <c r="H58" s="10"/>
    </row>
    <row r="59" spans="1:9" s="9" customFormat="1" x14ac:dyDescent="0.2">
      <c r="A59" s="10" t="s">
        <v>22</v>
      </c>
      <c r="B59" s="16"/>
      <c r="C59" s="22">
        <v>348.16</v>
      </c>
      <c r="D59" s="22">
        <v>106.4</v>
      </c>
      <c r="E59" s="22">
        <v>63.585999999999999</v>
      </c>
      <c r="F59" s="22">
        <v>1</v>
      </c>
      <c r="G59" s="22">
        <v>273</v>
      </c>
      <c r="H59" s="10"/>
    </row>
    <row r="60" spans="1:9" s="9" customFormat="1" x14ac:dyDescent="0.2">
      <c r="A60" s="10" t="s">
        <v>22</v>
      </c>
      <c r="B60" s="16"/>
      <c r="C60" s="22">
        <v>348.16</v>
      </c>
      <c r="D60" s="22">
        <v>155.1</v>
      </c>
      <c r="E60" s="22">
        <v>93.778999999999996</v>
      </c>
      <c r="F60" s="22">
        <v>1</v>
      </c>
      <c r="G60" s="22">
        <v>193</v>
      </c>
      <c r="H60" s="10"/>
    </row>
    <row r="61" spans="1:9" s="9" customFormat="1" x14ac:dyDescent="0.2">
      <c r="A61" s="10" t="s">
        <v>22</v>
      </c>
      <c r="B61" s="16"/>
      <c r="C61" s="22">
        <v>348.16</v>
      </c>
      <c r="D61" s="22">
        <v>205</v>
      </c>
      <c r="E61" s="22">
        <v>123.35</v>
      </c>
      <c r="F61" s="22">
        <v>1</v>
      </c>
      <c r="G61" s="22">
        <v>144</v>
      </c>
      <c r="H61" s="10"/>
    </row>
    <row r="62" spans="1:9" s="9" customFormat="1" x14ac:dyDescent="0.2">
      <c r="A62" s="10" t="s">
        <v>22</v>
      </c>
      <c r="B62" s="16"/>
      <c r="C62" s="22">
        <v>348.16</v>
      </c>
      <c r="D62" s="22">
        <v>246.7</v>
      </c>
      <c r="E62" s="22">
        <v>144.96</v>
      </c>
      <c r="F62" s="22">
        <v>1</v>
      </c>
      <c r="G62" s="22">
        <v>121</v>
      </c>
      <c r="H62" s="10"/>
    </row>
    <row r="63" spans="1:9" s="9" customFormat="1" x14ac:dyDescent="0.2">
      <c r="A63" s="10" t="s">
        <v>22</v>
      </c>
      <c r="B63" s="19"/>
      <c r="C63" s="20">
        <v>348.16</v>
      </c>
      <c r="D63" s="20">
        <v>253.3</v>
      </c>
      <c r="E63" s="20">
        <v>148.22</v>
      </c>
      <c r="F63" s="20">
        <v>1</v>
      </c>
      <c r="G63" s="20">
        <v>117</v>
      </c>
      <c r="H63" s="12"/>
      <c r="I63" s="14"/>
    </row>
    <row r="64" spans="1:9" s="9" customFormat="1" ht="17" x14ac:dyDescent="0.25">
      <c r="A64" s="10" t="s">
        <v>22</v>
      </c>
      <c r="B64" s="26" t="s">
        <v>34</v>
      </c>
      <c r="C64" s="17">
        <v>100.93233144537072</v>
      </c>
      <c r="D64" s="17">
        <v>8.61</v>
      </c>
      <c r="E64" s="27">
        <v>438.23684476999995</v>
      </c>
      <c r="F64" s="22">
        <v>0</v>
      </c>
      <c r="G64" s="17">
        <v>3.1660570990558177</v>
      </c>
      <c r="H64" s="28"/>
      <c r="I64" s="10" t="s">
        <v>35</v>
      </c>
    </row>
    <row r="65" spans="1:9" s="9" customFormat="1" x14ac:dyDescent="0.2">
      <c r="A65" s="10" t="s">
        <v>22</v>
      </c>
      <c r="B65" s="26"/>
      <c r="C65" s="17">
        <v>102.77908619877532</v>
      </c>
      <c r="D65" s="17">
        <v>8.61</v>
      </c>
      <c r="E65" s="27">
        <v>435.68039271999993</v>
      </c>
      <c r="F65" s="22">
        <v>0</v>
      </c>
      <c r="G65" s="17">
        <v>3.4325994442180878</v>
      </c>
      <c r="H65" s="28"/>
      <c r="I65"/>
    </row>
    <row r="66" spans="1:9" s="9" customFormat="1" x14ac:dyDescent="0.2">
      <c r="A66" s="10" t="s">
        <v>22</v>
      </c>
      <c r="B66" s="26"/>
      <c r="C66" s="17">
        <v>107.00624448295028</v>
      </c>
      <c r="D66" s="17">
        <v>8.61</v>
      </c>
      <c r="E66" s="27">
        <v>429.74993733999997</v>
      </c>
      <c r="F66" s="22">
        <v>0</v>
      </c>
      <c r="G66" s="17">
        <v>3.8212560652532646</v>
      </c>
      <c r="H66" s="28"/>
      <c r="I66"/>
    </row>
    <row r="67" spans="1:9" s="9" customFormat="1" x14ac:dyDescent="0.2">
      <c r="A67" s="10" t="s">
        <v>22</v>
      </c>
      <c r="B67" s="26"/>
      <c r="C67" s="17">
        <v>108.39782299106895</v>
      </c>
      <c r="D67" s="17">
        <v>8.61</v>
      </c>
      <c r="E67" s="27">
        <v>427.77343974000001</v>
      </c>
      <c r="F67" s="22">
        <v>0</v>
      </c>
      <c r="G67" s="17">
        <v>4.006738870663475</v>
      </c>
      <c r="H67" s="28"/>
      <c r="I67"/>
    </row>
    <row r="68" spans="1:9" s="9" customFormat="1" x14ac:dyDescent="0.2">
      <c r="A68" s="10" t="s">
        <v>22</v>
      </c>
      <c r="B68" s="26"/>
      <c r="C68" s="17">
        <v>111.22942555818616</v>
      </c>
      <c r="D68" s="17">
        <v>8.61</v>
      </c>
      <c r="E68" s="27">
        <v>423.70333063999999</v>
      </c>
      <c r="F68" s="22">
        <v>0</v>
      </c>
      <c r="G68" s="17">
        <v>4.147938243133968</v>
      </c>
      <c r="H68" s="28"/>
      <c r="I68"/>
    </row>
    <row r="69" spans="1:9" s="9" customFormat="1" x14ac:dyDescent="0.2">
      <c r="A69" s="10" t="s">
        <v>22</v>
      </c>
      <c r="B69" s="26"/>
      <c r="C69" s="17">
        <v>117.83554147465439</v>
      </c>
      <c r="D69" s="17">
        <v>8.61</v>
      </c>
      <c r="E69" s="27">
        <v>413.93009547000003</v>
      </c>
      <c r="F69" s="22">
        <v>0</v>
      </c>
      <c r="G69" s="17">
        <v>5.5062068826664206</v>
      </c>
      <c r="H69" s="28"/>
      <c r="I69"/>
    </row>
    <row r="70" spans="1:9" s="9" customFormat="1" x14ac:dyDescent="0.2">
      <c r="A70" s="10" t="s">
        <v>22</v>
      </c>
      <c r="B70" s="26"/>
      <c r="C70" s="17">
        <v>131.16887107137944</v>
      </c>
      <c r="D70" s="17">
        <v>8.61</v>
      </c>
      <c r="E70" s="27">
        <v>392.77210578</v>
      </c>
      <c r="F70" s="22">
        <v>0</v>
      </c>
      <c r="G70" s="17">
        <v>7.891788994924517</v>
      </c>
      <c r="H70" s="28"/>
      <c r="I70"/>
    </row>
    <row r="71" spans="1:9" s="9" customFormat="1" x14ac:dyDescent="0.2">
      <c r="A71" s="10" t="s">
        <v>22</v>
      </c>
      <c r="B71" s="26"/>
      <c r="C71" s="17">
        <v>109.60303019050095</v>
      </c>
      <c r="D71" s="17">
        <v>61.7</v>
      </c>
      <c r="E71" s="27">
        <v>430.60615224999998</v>
      </c>
      <c r="F71" s="22">
        <v>0</v>
      </c>
      <c r="G71" s="17">
        <v>3.8150498151103549</v>
      </c>
      <c r="H71" s="28"/>
      <c r="I71"/>
    </row>
    <row r="72" spans="1:9" s="9" customFormat="1" x14ac:dyDescent="0.2">
      <c r="A72" s="10" t="s">
        <v>22</v>
      </c>
      <c r="B72" s="26"/>
      <c r="C72" s="17">
        <v>110.1170378274317</v>
      </c>
      <c r="D72" s="17">
        <v>61.7</v>
      </c>
      <c r="E72" s="27">
        <v>429.90026024999997</v>
      </c>
      <c r="F72" s="22">
        <v>0</v>
      </c>
      <c r="G72" s="17">
        <v>3.9525951690884131</v>
      </c>
      <c r="H72" s="28"/>
      <c r="I72"/>
    </row>
    <row r="73" spans="1:9" s="9" customFormat="1" x14ac:dyDescent="0.2">
      <c r="A73" s="10" t="s">
        <v>22</v>
      </c>
      <c r="B73" s="26"/>
      <c r="C73" s="17">
        <v>110.27255235284228</v>
      </c>
      <c r="D73" s="17">
        <v>61.7</v>
      </c>
      <c r="E73" s="27">
        <v>429.69619329</v>
      </c>
      <c r="F73" s="22">
        <v>0</v>
      </c>
      <c r="G73" s="17">
        <v>3.8827214613635457</v>
      </c>
      <c r="H73" s="28"/>
      <c r="I73"/>
    </row>
    <row r="74" spans="1:9" s="9" customFormat="1" x14ac:dyDescent="0.2">
      <c r="A74" s="10" t="s">
        <v>22</v>
      </c>
      <c r="B74" s="26"/>
      <c r="C74" s="17">
        <v>126.45455947627291</v>
      </c>
      <c r="D74" s="17">
        <v>61.7</v>
      </c>
      <c r="E74" s="27">
        <v>406.81566669</v>
      </c>
      <c r="F74" s="22">
        <v>0</v>
      </c>
      <c r="G74" s="17">
        <v>6.5990400908533102</v>
      </c>
      <c r="H74" s="28"/>
      <c r="I74"/>
    </row>
    <row r="75" spans="1:9" s="9" customFormat="1" x14ac:dyDescent="0.2">
      <c r="A75" s="10" t="s">
        <v>22</v>
      </c>
      <c r="B75" s="26"/>
      <c r="C75" s="17">
        <v>137.14575133939567</v>
      </c>
      <c r="D75" s="17">
        <v>61.7</v>
      </c>
      <c r="E75" s="27">
        <v>390.46335764999998</v>
      </c>
      <c r="F75" s="22">
        <v>0</v>
      </c>
      <c r="G75" s="17">
        <v>8.5274808230145975</v>
      </c>
      <c r="H75" s="28"/>
      <c r="I75"/>
    </row>
    <row r="76" spans="1:9" s="9" customFormat="1" x14ac:dyDescent="0.2">
      <c r="A76" s="10" t="s">
        <v>22</v>
      </c>
      <c r="B76" s="26"/>
      <c r="C76" s="17">
        <v>110.94524190856274</v>
      </c>
      <c r="D76" s="17">
        <v>115.7</v>
      </c>
      <c r="E76" s="27">
        <v>433.11896733999998</v>
      </c>
      <c r="F76" s="22">
        <v>0</v>
      </c>
      <c r="G76" s="17">
        <v>3.8549474970488387</v>
      </c>
      <c r="H76" s="28"/>
      <c r="I76"/>
    </row>
    <row r="77" spans="1:9" s="9" customFormat="1" x14ac:dyDescent="0.2">
      <c r="A77" s="10" t="s">
        <v>22</v>
      </c>
      <c r="B77" s="26"/>
      <c r="C77" s="17">
        <v>125.56139472097939</v>
      </c>
      <c r="D77" s="17">
        <v>115.7</v>
      </c>
      <c r="E77" s="27">
        <v>413.69201734999996</v>
      </c>
      <c r="F77" s="22">
        <v>0</v>
      </c>
      <c r="G77" s="17">
        <v>6.2080345448480188</v>
      </c>
      <c r="H77" s="28"/>
      <c r="I77"/>
    </row>
    <row r="78" spans="1:9" s="9" customFormat="1" x14ac:dyDescent="0.2">
      <c r="A78" s="10" t="s">
        <v>22</v>
      </c>
      <c r="B78" s="26"/>
      <c r="C78" s="17">
        <v>138.52386081581042</v>
      </c>
      <c r="D78" s="17">
        <v>115.7</v>
      </c>
      <c r="E78" s="27">
        <v>395.40925412000001</v>
      </c>
      <c r="F78" s="22">
        <v>0</v>
      </c>
      <c r="G78" s="17">
        <v>8.68905614004467</v>
      </c>
      <c r="H78" s="28"/>
      <c r="I78"/>
    </row>
    <row r="79" spans="1:9" s="9" customFormat="1" ht="17" x14ac:dyDescent="0.25">
      <c r="A79" s="10" t="s">
        <v>22</v>
      </c>
      <c r="B79" s="26"/>
      <c r="C79" s="17">
        <v>108.35117300434773</v>
      </c>
      <c r="D79" s="17">
        <v>8.61</v>
      </c>
      <c r="E79" s="27">
        <v>427.84483108999996</v>
      </c>
      <c r="F79" s="22">
        <v>0</v>
      </c>
      <c r="G79" s="17">
        <v>4.1937395581577572</v>
      </c>
      <c r="H79" s="28"/>
      <c r="I79" s="10" t="s">
        <v>36</v>
      </c>
    </row>
    <row r="80" spans="1:9" s="9" customFormat="1" x14ac:dyDescent="0.2">
      <c r="A80" s="10" t="s">
        <v>22</v>
      </c>
      <c r="B80" s="26"/>
      <c r="C80" s="17">
        <v>108.84964581462636</v>
      </c>
      <c r="D80" s="17">
        <v>8.61</v>
      </c>
      <c r="E80" s="27">
        <v>427.13043629999999</v>
      </c>
      <c r="F80" s="22">
        <v>0</v>
      </c>
      <c r="G80" s="17">
        <v>4.1931491733430049</v>
      </c>
      <c r="H80" s="28"/>
      <c r="I80"/>
    </row>
    <row r="81" spans="1:9" s="9" customFormat="1" x14ac:dyDescent="0.2">
      <c r="A81" s="10" t="s">
        <v>22</v>
      </c>
      <c r="B81" s="26"/>
      <c r="C81" s="17">
        <v>112.01232032854209</v>
      </c>
      <c r="D81" s="17">
        <v>8.61</v>
      </c>
      <c r="E81" s="27">
        <v>422.57037398</v>
      </c>
      <c r="F81" s="22">
        <v>0</v>
      </c>
      <c r="G81" s="17">
        <v>4.7421962628070204</v>
      </c>
      <c r="H81" s="28"/>
      <c r="I81"/>
    </row>
    <row r="82" spans="1:9" s="9" customFormat="1" x14ac:dyDescent="0.2">
      <c r="A82" s="10" t="s">
        <v>22</v>
      </c>
      <c r="B82" s="26"/>
      <c r="C82" s="17">
        <v>112.25178054942667</v>
      </c>
      <c r="D82" s="17">
        <v>8.61</v>
      </c>
      <c r="E82" s="27">
        <v>422.22063657999996</v>
      </c>
      <c r="F82" s="22">
        <v>0</v>
      </c>
      <c r="G82" s="17">
        <v>4.716893601040848</v>
      </c>
      <c r="H82" s="28"/>
      <c r="I82"/>
    </row>
    <row r="83" spans="1:9" s="9" customFormat="1" x14ac:dyDescent="0.2">
      <c r="A83" s="10" t="s">
        <v>22</v>
      </c>
      <c r="B83" s="29"/>
      <c r="C83" s="13">
        <v>120.86261862852501</v>
      </c>
      <c r="D83" s="13">
        <v>8.61</v>
      </c>
      <c r="E83" s="30">
        <v>409.32398974</v>
      </c>
      <c r="F83" s="20">
        <v>0</v>
      </c>
      <c r="G83" s="13">
        <v>6.2588262217224573</v>
      </c>
      <c r="H83" s="31"/>
      <c r="I83" s="32"/>
    </row>
    <row r="84" spans="1:9" s="9" customFormat="1" ht="18" x14ac:dyDescent="0.25">
      <c r="A84" s="10" t="s">
        <v>22</v>
      </c>
      <c r="B84" s="26" t="s">
        <v>37</v>
      </c>
      <c r="C84" s="22">
        <v>182.9</v>
      </c>
      <c r="D84" s="22">
        <v>47</v>
      </c>
      <c r="E84" s="22">
        <v>279.56</v>
      </c>
      <c r="F84" s="22">
        <v>0</v>
      </c>
      <c r="G84" s="22">
        <v>23.893599517340792</v>
      </c>
      <c r="H84" s="10"/>
      <c r="I84" s="9" t="s">
        <v>38</v>
      </c>
    </row>
    <row r="85" spans="1:9" s="9" customFormat="1" x14ac:dyDescent="0.2">
      <c r="A85" s="10" t="s">
        <v>22</v>
      </c>
      <c r="B85" s="26"/>
      <c r="C85" s="22">
        <v>185.1</v>
      </c>
      <c r="D85" s="22">
        <v>47</v>
      </c>
      <c r="E85" s="22">
        <v>268.63</v>
      </c>
      <c r="F85" s="22">
        <v>0</v>
      </c>
      <c r="G85" s="22">
        <v>28.140065303357819</v>
      </c>
      <c r="H85" s="23"/>
      <c r="I85"/>
    </row>
    <row r="86" spans="1:9" s="9" customFormat="1" x14ac:dyDescent="0.2">
      <c r="A86" s="10" t="s">
        <v>22</v>
      </c>
      <c r="B86" s="26"/>
      <c r="C86" s="22">
        <v>185.3</v>
      </c>
      <c r="D86" s="22">
        <v>47</v>
      </c>
      <c r="E86" s="22">
        <v>267.47000000000003</v>
      </c>
      <c r="F86" s="22">
        <v>0</v>
      </c>
      <c r="G86" s="22">
        <v>31.574736837333713</v>
      </c>
      <c r="H86" s="23"/>
      <c r="I86"/>
    </row>
    <row r="87" spans="1:9" s="9" customFormat="1" x14ac:dyDescent="0.2">
      <c r="A87" s="10" t="s">
        <v>22</v>
      </c>
      <c r="B87" s="26"/>
      <c r="C87" s="22">
        <v>186.7</v>
      </c>
      <c r="D87" s="22">
        <v>47</v>
      </c>
      <c r="E87" s="22">
        <v>258.98</v>
      </c>
      <c r="F87" s="22">
        <v>0</v>
      </c>
      <c r="G87" s="22">
        <v>31.622981387300481</v>
      </c>
      <c r="H87" s="23"/>
      <c r="I87"/>
    </row>
    <row r="88" spans="1:9" s="9" customFormat="1" x14ac:dyDescent="0.2">
      <c r="A88" s="10" t="s">
        <v>22</v>
      </c>
      <c r="B88" s="26"/>
      <c r="C88" s="22">
        <v>187.4</v>
      </c>
      <c r="D88" s="22">
        <v>47</v>
      </c>
      <c r="E88" s="22">
        <v>254.01</v>
      </c>
      <c r="F88" s="22">
        <v>0</v>
      </c>
      <c r="G88" s="22">
        <v>34.430667569526186</v>
      </c>
      <c r="H88" s="23"/>
      <c r="I88"/>
    </row>
    <row r="89" spans="1:9" s="9" customFormat="1" x14ac:dyDescent="0.2">
      <c r="A89" s="10" t="s">
        <v>22</v>
      </c>
      <c r="B89" s="26"/>
      <c r="C89" s="22">
        <v>188.5</v>
      </c>
      <c r="D89" s="22">
        <v>47</v>
      </c>
      <c r="E89" s="22">
        <v>244.87</v>
      </c>
      <c r="F89" s="22">
        <v>0</v>
      </c>
      <c r="G89" s="22">
        <v>34.228500715498164</v>
      </c>
      <c r="H89" s="23"/>
      <c r="I89"/>
    </row>
    <row r="90" spans="1:9" s="9" customFormat="1" x14ac:dyDescent="0.2">
      <c r="A90" s="10" t="s">
        <v>22</v>
      </c>
      <c r="B90" s="26"/>
      <c r="C90" s="22">
        <v>190</v>
      </c>
      <c r="D90" s="22">
        <v>47</v>
      </c>
      <c r="E90" s="22">
        <v>226.83</v>
      </c>
      <c r="F90" s="22">
        <v>0</v>
      </c>
      <c r="G90" s="22">
        <v>36.959915437744733</v>
      </c>
      <c r="H90" s="23"/>
      <c r="I90"/>
    </row>
    <row r="91" spans="1:9" s="9" customFormat="1" x14ac:dyDescent="0.2">
      <c r="A91" s="10" t="s">
        <v>22</v>
      </c>
      <c r="B91" s="26"/>
      <c r="C91" s="22">
        <v>190.3</v>
      </c>
      <c r="D91" s="22">
        <v>47</v>
      </c>
      <c r="E91" s="22">
        <v>221.42</v>
      </c>
      <c r="F91" s="22">
        <v>0</v>
      </c>
      <c r="G91" s="22">
        <v>37.602283528666135</v>
      </c>
      <c r="H91" s="23"/>
      <c r="I91"/>
    </row>
    <row r="92" spans="1:9" s="9" customFormat="1" x14ac:dyDescent="0.2">
      <c r="A92" s="10" t="s">
        <v>22</v>
      </c>
      <c r="B92" s="26"/>
      <c r="C92" s="22">
        <v>190.7</v>
      </c>
      <c r="D92" s="22">
        <v>47</v>
      </c>
      <c r="E92" s="22">
        <v>211.67</v>
      </c>
      <c r="F92" s="22">
        <v>4</v>
      </c>
      <c r="G92" s="22">
        <v>7.5427368411667199</v>
      </c>
      <c r="H92" s="23"/>
      <c r="I92"/>
    </row>
    <row r="93" spans="1:9" s="9" customFormat="1" x14ac:dyDescent="0.2">
      <c r="A93" s="10" t="s">
        <v>22</v>
      </c>
      <c r="B93" s="26"/>
      <c r="C93" s="22">
        <v>191</v>
      </c>
      <c r="D93" s="22">
        <v>47</v>
      </c>
      <c r="E93" s="22">
        <v>199.4</v>
      </c>
      <c r="F93" s="22">
        <v>1</v>
      </c>
      <c r="G93" s="22">
        <v>32.774619794420687</v>
      </c>
      <c r="H93" s="23"/>
      <c r="I93"/>
    </row>
    <row r="94" spans="1:9" s="9" customFormat="1" x14ac:dyDescent="0.2">
      <c r="A94" s="10" t="s">
        <v>22</v>
      </c>
      <c r="B94" s="26"/>
      <c r="C94" s="22">
        <v>191.2</v>
      </c>
      <c r="D94" s="22">
        <v>47</v>
      </c>
      <c r="E94" s="22">
        <v>179.38</v>
      </c>
      <c r="F94" s="22">
        <v>1</v>
      </c>
      <c r="G94" s="22">
        <v>38.490164044915204</v>
      </c>
      <c r="H94" s="23"/>
      <c r="I94"/>
    </row>
    <row r="95" spans="1:9" s="9" customFormat="1" x14ac:dyDescent="0.2">
      <c r="A95" s="10" t="s">
        <v>22</v>
      </c>
      <c r="B95" s="26"/>
      <c r="C95" s="22">
        <v>192</v>
      </c>
      <c r="D95" s="22">
        <v>47</v>
      </c>
      <c r="E95" s="22">
        <v>114.73</v>
      </c>
      <c r="F95" s="22">
        <v>1</v>
      </c>
      <c r="G95" s="22">
        <v>39.09938623221025</v>
      </c>
      <c r="H95" s="23"/>
      <c r="I95"/>
    </row>
    <row r="96" spans="1:9" s="9" customFormat="1" x14ac:dyDescent="0.2">
      <c r="A96" s="10" t="s">
        <v>22</v>
      </c>
      <c r="B96" s="29"/>
      <c r="C96" s="20">
        <v>194</v>
      </c>
      <c r="D96" s="20">
        <v>47</v>
      </c>
      <c r="E96" s="20">
        <v>95.37</v>
      </c>
      <c r="F96" s="20">
        <v>1</v>
      </c>
      <c r="G96" s="20">
        <v>43.967505402649927</v>
      </c>
      <c r="H96" s="21"/>
      <c r="I96" s="33"/>
    </row>
    <row r="97" spans="1:9" s="9" customFormat="1" x14ac:dyDescent="0.2">
      <c r="A97" s="10" t="s">
        <v>22</v>
      </c>
      <c r="B97" s="26" t="s">
        <v>39</v>
      </c>
      <c r="C97" s="22">
        <v>91</v>
      </c>
      <c r="D97" s="22">
        <v>1.01325</v>
      </c>
      <c r="E97" s="22">
        <v>451.06799675906774</v>
      </c>
      <c r="F97" s="22">
        <v>0</v>
      </c>
      <c r="G97" s="22">
        <v>2.23</v>
      </c>
      <c r="H97" s="23"/>
      <c r="I97" s="9" t="s">
        <v>40</v>
      </c>
    </row>
    <row r="98" spans="1:9" s="9" customFormat="1" x14ac:dyDescent="0.2">
      <c r="A98" s="10" t="s">
        <v>22</v>
      </c>
      <c r="B98" s="26"/>
      <c r="C98" s="22">
        <v>93</v>
      </c>
      <c r="D98" s="22">
        <v>1.01325</v>
      </c>
      <c r="E98" s="22">
        <v>448.39785760432892</v>
      </c>
      <c r="F98" s="22">
        <v>0</v>
      </c>
      <c r="G98" s="22">
        <v>2.41</v>
      </c>
      <c r="H98" s="23"/>
    </row>
    <row r="99" spans="1:9" s="9" customFormat="1" x14ac:dyDescent="0.2">
      <c r="A99" s="10" t="s">
        <v>22</v>
      </c>
      <c r="B99" s="26"/>
      <c r="C99" s="22">
        <v>95</v>
      </c>
      <c r="D99" s="22">
        <v>1.01325</v>
      </c>
      <c r="E99" s="22">
        <v>445.70750180785774</v>
      </c>
      <c r="F99" s="22">
        <v>0</v>
      </c>
      <c r="G99" s="22">
        <v>2.63</v>
      </c>
      <c r="H99" s="23"/>
    </row>
    <row r="100" spans="1:9" s="9" customFormat="1" x14ac:dyDescent="0.2">
      <c r="A100" s="10" t="s">
        <v>22</v>
      </c>
      <c r="B100" s="26"/>
      <c r="C100" s="22">
        <v>97</v>
      </c>
      <c r="D100" s="22">
        <v>1.01325</v>
      </c>
      <c r="E100" s="22">
        <v>442.99594255139448</v>
      </c>
      <c r="F100" s="22">
        <v>0</v>
      </c>
      <c r="G100" s="22">
        <v>2.77</v>
      </c>
      <c r="H100" s="23"/>
    </row>
    <row r="101" spans="1:9" s="9" customFormat="1" x14ac:dyDescent="0.2">
      <c r="A101" s="10" t="s">
        <v>22</v>
      </c>
      <c r="B101" s="26"/>
      <c r="C101" s="22">
        <v>99</v>
      </c>
      <c r="D101" s="22">
        <v>1.01325</v>
      </c>
      <c r="E101" s="22">
        <v>440.26214481050209</v>
      </c>
      <c r="F101" s="22">
        <v>0</v>
      </c>
      <c r="G101" s="22">
        <v>3.03</v>
      </c>
      <c r="H101" s="23"/>
    </row>
    <row r="102" spans="1:9" s="9" customFormat="1" x14ac:dyDescent="0.2">
      <c r="A102" s="10" t="s">
        <v>22</v>
      </c>
      <c r="B102" s="26"/>
      <c r="C102" s="22">
        <v>101</v>
      </c>
      <c r="D102" s="22">
        <v>1.01325</v>
      </c>
      <c r="E102" s="22">
        <v>437.50502152687966</v>
      </c>
      <c r="F102" s="22">
        <v>0</v>
      </c>
      <c r="G102" s="22">
        <v>3.18</v>
      </c>
      <c r="H102" s="23"/>
    </row>
    <row r="103" spans="1:9" s="9" customFormat="1" x14ac:dyDescent="0.2">
      <c r="A103" s="10" t="s">
        <v>22</v>
      </c>
      <c r="B103" s="26"/>
      <c r="C103" s="22">
        <v>103</v>
      </c>
      <c r="D103" s="22">
        <v>1.01325</v>
      </c>
      <c r="E103" s="22">
        <v>434.72342938640298</v>
      </c>
      <c r="F103" s="22">
        <v>0</v>
      </c>
      <c r="G103" s="22">
        <v>3.48</v>
      </c>
      <c r="H103" s="23"/>
    </row>
    <row r="104" spans="1:9" s="9" customFormat="1" x14ac:dyDescent="0.2">
      <c r="A104" s="10" t="s">
        <v>22</v>
      </c>
      <c r="B104" s="26"/>
      <c r="C104" s="22">
        <v>105</v>
      </c>
      <c r="D104" s="22">
        <v>1.01325</v>
      </c>
      <c r="E104" s="22">
        <v>431.91616415208307</v>
      </c>
      <c r="F104" s="22">
        <v>0</v>
      </c>
      <c r="G104" s="22">
        <v>3.73</v>
      </c>
      <c r="H104" s="23"/>
    </row>
    <row r="105" spans="1:9" s="9" customFormat="1" x14ac:dyDescent="0.2">
      <c r="A105" s="10" t="s">
        <v>22</v>
      </c>
      <c r="B105" s="26"/>
      <c r="C105" s="22">
        <v>107</v>
      </c>
      <c r="D105" s="22">
        <v>1.01325</v>
      </c>
      <c r="E105" s="22">
        <v>429.08195549322744</v>
      </c>
      <c r="F105" s="22">
        <v>0</v>
      </c>
      <c r="G105" s="22">
        <v>3.94</v>
      </c>
      <c r="H105" s="23"/>
    </row>
    <row r="106" spans="1:9" s="9" customFormat="1" x14ac:dyDescent="0.2">
      <c r="A106" s="10" t="s">
        <v>22</v>
      </c>
      <c r="B106" s="26"/>
      <c r="C106" s="22">
        <v>109</v>
      </c>
      <c r="D106" s="22">
        <v>1.01325</v>
      </c>
      <c r="E106" s="22">
        <v>426.21946124273711</v>
      </c>
      <c r="F106" s="22">
        <v>0</v>
      </c>
      <c r="G106" s="22">
        <v>4.04</v>
      </c>
      <c r="H106" s="23"/>
    </row>
    <row r="107" spans="1:9" s="9" customFormat="1" x14ac:dyDescent="0.2">
      <c r="A107" s="10" t="s">
        <v>22</v>
      </c>
      <c r="B107" s="34" t="s">
        <v>41</v>
      </c>
      <c r="C107" s="35">
        <v>298.16000000000003</v>
      </c>
      <c r="D107" s="35">
        <v>67.709999999999994</v>
      </c>
      <c r="E107" s="35">
        <v>49.155415096999995</v>
      </c>
      <c r="F107" s="35">
        <v>0</v>
      </c>
      <c r="G107" s="35">
        <v>277.3</v>
      </c>
      <c r="H107" s="36"/>
      <c r="I107" s="37" t="s">
        <v>40</v>
      </c>
    </row>
    <row r="108" spans="1:9" s="9" customFormat="1" x14ac:dyDescent="0.2">
      <c r="A108" s="10" t="s">
        <v>22</v>
      </c>
      <c r="B108" s="26"/>
      <c r="C108" s="22">
        <v>298.16000000000003</v>
      </c>
      <c r="D108" s="22">
        <v>95.56</v>
      </c>
      <c r="E108" s="22">
        <v>72.216120629999992</v>
      </c>
      <c r="F108" s="22">
        <v>0</v>
      </c>
      <c r="G108" s="22">
        <v>191.4</v>
      </c>
      <c r="H108" s="23"/>
    </row>
    <row r="109" spans="1:9" s="9" customFormat="1" x14ac:dyDescent="0.2">
      <c r="A109" s="10" t="s">
        <v>22</v>
      </c>
      <c r="B109" s="26"/>
      <c r="C109" s="22">
        <v>298.16000000000003</v>
      </c>
      <c r="D109" s="22">
        <v>121.7</v>
      </c>
      <c r="E109" s="22">
        <v>94.616801100000004</v>
      </c>
      <c r="F109" s="22">
        <v>0</v>
      </c>
      <c r="G109" s="22">
        <v>144.4</v>
      </c>
      <c r="H109" s="23"/>
    </row>
    <row r="110" spans="1:9" s="9" customFormat="1" x14ac:dyDescent="0.2">
      <c r="A110" s="10" t="s">
        <v>22</v>
      </c>
      <c r="B110" s="26"/>
      <c r="C110" s="22">
        <v>298.16000000000003</v>
      </c>
      <c r="D110" s="22">
        <v>127.3</v>
      </c>
      <c r="E110" s="22">
        <v>99.418406828000002</v>
      </c>
      <c r="F110" s="22">
        <v>0</v>
      </c>
      <c r="G110" s="22">
        <v>142.69999999999999</v>
      </c>
      <c r="H110" s="23"/>
    </row>
    <row r="111" spans="1:9" s="9" customFormat="1" x14ac:dyDescent="0.2">
      <c r="A111" s="10" t="s">
        <v>22</v>
      </c>
      <c r="B111" s="26"/>
      <c r="C111" s="22">
        <v>298.16000000000003</v>
      </c>
      <c r="D111" s="22">
        <v>138.9</v>
      </c>
      <c r="E111" s="22">
        <v>109.354093416</v>
      </c>
      <c r="F111" s="22">
        <v>0</v>
      </c>
      <c r="G111" s="22">
        <v>124.2</v>
      </c>
      <c r="H111" s="23"/>
    </row>
    <row r="112" spans="1:9" s="9" customFormat="1" x14ac:dyDescent="0.2">
      <c r="A112" s="10" t="s">
        <v>22</v>
      </c>
      <c r="B112" s="26"/>
      <c r="C112" s="22">
        <v>298.16000000000003</v>
      </c>
      <c r="D112" s="22">
        <v>156.19999999999999</v>
      </c>
      <c r="E112" s="22">
        <v>123.723583914</v>
      </c>
      <c r="F112" s="22">
        <v>0</v>
      </c>
      <c r="G112" s="22">
        <v>109</v>
      </c>
      <c r="H112" s="23"/>
    </row>
    <row r="113" spans="1:9" s="9" customFormat="1" x14ac:dyDescent="0.2">
      <c r="A113" s="10" t="s">
        <v>22</v>
      </c>
      <c r="B113" s="26"/>
      <c r="C113" s="22">
        <v>298.16000000000003</v>
      </c>
      <c r="D113" s="22">
        <v>163.4</v>
      </c>
      <c r="E113" s="22">
        <v>129.58646617799999</v>
      </c>
      <c r="F113" s="22">
        <v>0</v>
      </c>
      <c r="G113" s="22">
        <v>101.5</v>
      </c>
      <c r="H113" s="23"/>
    </row>
    <row r="114" spans="1:9" s="9" customFormat="1" x14ac:dyDescent="0.2">
      <c r="A114" s="10" t="s">
        <v>22</v>
      </c>
      <c r="B114" s="26"/>
      <c r="C114" s="22">
        <v>298.16000000000003</v>
      </c>
      <c r="D114" s="22">
        <v>173.4</v>
      </c>
      <c r="E114" s="22">
        <v>137.46906588399997</v>
      </c>
      <c r="F114" s="22">
        <v>0</v>
      </c>
      <c r="G114" s="22">
        <v>97.7</v>
      </c>
      <c r="H114" s="23"/>
    </row>
    <row r="115" spans="1:9" s="9" customFormat="1" x14ac:dyDescent="0.2">
      <c r="A115" s="10" t="s">
        <v>22</v>
      </c>
      <c r="B115" s="26"/>
      <c r="C115" s="22">
        <v>330.9377777777778</v>
      </c>
      <c r="D115" s="22">
        <v>121.7</v>
      </c>
      <c r="E115" s="22">
        <v>79.136429109999995</v>
      </c>
      <c r="F115" s="22">
        <v>1</v>
      </c>
      <c r="G115" s="22">
        <v>191.2</v>
      </c>
      <c r="H115" s="23"/>
    </row>
    <row r="116" spans="1:9" s="9" customFormat="1" x14ac:dyDescent="0.2">
      <c r="A116" s="10" t="s">
        <v>22</v>
      </c>
      <c r="B116" s="26"/>
      <c r="C116" s="22">
        <v>330.9377777777778</v>
      </c>
      <c r="D116" s="22">
        <v>138.9</v>
      </c>
      <c r="E116" s="22">
        <v>90.927135702000001</v>
      </c>
      <c r="F116" s="22">
        <v>1</v>
      </c>
      <c r="G116" s="22">
        <v>164.8</v>
      </c>
      <c r="H116" s="23"/>
    </row>
    <row r="117" spans="1:9" s="9" customFormat="1" x14ac:dyDescent="0.2">
      <c r="A117" s="10" t="s">
        <v>22</v>
      </c>
      <c r="B117" s="26"/>
      <c r="C117" s="22">
        <v>330.9377777777778</v>
      </c>
      <c r="D117" s="22">
        <v>156.19999999999999</v>
      </c>
      <c r="E117" s="22">
        <v>102.54667952699999</v>
      </c>
      <c r="F117" s="22">
        <v>1</v>
      </c>
      <c r="G117" s="22">
        <v>144</v>
      </c>
      <c r="H117" s="23"/>
    </row>
    <row r="118" spans="1:9" s="9" customFormat="1" x14ac:dyDescent="0.2">
      <c r="A118" s="10" t="s">
        <v>22</v>
      </c>
      <c r="B118" s="26"/>
      <c r="C118" s="22">
        <v>330.9377777777778</v>
      </c>
      <c r="D118" s="22">
        <v>173.4</v>
      </c>
      <c r="E118" s="22">
        <v>113.87730496499999</v>
      </c>
      <c r="F118" s="22">
        <v>1</v>
      </c>
      <c r="G118" s="22">
        <v>131.80000000000001</v>
      </c>
      <c r="H118" s="23"/>
    </row>
    <row r="119" spans="1:9" s="9" customFormat="1" x14ac:dyDescent="0.2">
      <c r="A119" s="10" t="s">
        <v>22</v>
      </c>
      <c r="B119" s="26"/>
      <c r="C119" s="22">
        <v>353.71555555555557</v>
      </c>
      <c r="D119" s="22">
        <v>68.459999999999994</v>
      </c>
      <c r="E119" s="22">
        <v>39.334163227999994</v>
      </c>
      <c r="F119" s="22">
        <v>1</v>
      </c>
      <c r="G119" s="22">
        <v>404.3</v>
      </c>
      <c r="H119" s="23"/>
    </row>
    <row r="120" spans="1:9" s="9" customFormat="1" x14ac:dyDescent="0.2">
      <c r="A120" s="10" t="s">
        <v>22</v>
      </c>
      <c r="B120" s="26"/>
      <c r="C120" s="22">
        <v>353.71555555555557</v>
      </c>
      <c r="D120" s="22">
        <v>115.8</v>
      </c>
      <c r="E120" s="22">
        <v>68.041940588999992</v>
      </c>
      <c r="F120" s="22">
        <v>1</v>
      </c>
      <c r="G120" s="22">
        <v>229.5</v>
      </c>
      <c r="H120" s="23"/>
    </row>
    <row r="121" spans="1:9" s="9" customFormat="1" x14ac:dyDescent="0.2">
      <c r="A121" s="10" t="s">
        <v>22</v>
      </c>
      <c r="B121" s="26"/>
      <c r="C121" s="22">
        <v>353.71555555555557</v>
      </c>
      <c r="D121" s="22">
        <v>147.4</v>
      </c>
      <c r="E121" s="22">
        <v>87.131105214000002</v>
      </c>
      <c r="F121" s="22">
        <v>1</v>
      </c>
      <c r="G121" s="22">
        <v>184.5</v>
      </c>
      <c r="H121" s="23"/>
    </row>
    <row r="122" spans="1:9" s="9" customFormat="1" x14ac:dyDescent="0.2">
      <c r="A122" s="10" t="s">
        <v>22</v>
      </c>
      <c r="B122" s="26"/>
      <c r="C122" s="22">
        <v>364.27111111111117</v>
      </c>
      <c r="D122" s="22">
        <v>121.7</v>
      </c>
      <c r="E122" s="22">
        <v>68.68496007200001</v>
      </c>
      <c r="F122" s="22">
        <v>1</v>
      </c>
      <c r="G122" s="22">
        <v>243.1</v>
      </c>
      <c r="H122" s="23"/>
    </row>
    <row r="123" spans="1:9" s="9" customFormat="1" x14ac:dyDescent="0.2">
      <c r="A123" s="10" t="s">
        <v>22</v>
      </c>
      <c r="B123" s="26"/>
      <c r="C123" s="22">
        <v>364.27111111111117</v>
      </c>
      <c r="D123" s="22">
        <v>138.9</v>
      </c>
      <c r="E123" s="22">
        <v>78.612304300000005</v>
      </c>
      <c r="F123" s="22">
        <v>1</v>
      </c>
      <c r="G123" s="22">
        <v>208.8</v>
      </c>
      <c r="H123" s="23"/>
    </row>
    <row r="124" spans="1:9" s="9" customFormat="1" x14ac:dyDescent="0.2">
      <c r="A124" s="10" t="s">
        <v>22</v>
      </c>
      <c r="B124" s="26"/>
      <c r="C124" s="22">
        <v>364.27111111111117</v>
      </c>
      <c r="D124" s="22">
        <v>156.19999999999999</v>
      </c>
      <c r="E124" s="22">
        <v>88.417737770999992</v>
      </c>
      <c r="F124" s="22">
        <v>1</v>
      </c>
      <c r="G124" s="22">
        <v>185</v>
      </c>
      <c r="H124" s="23"/>
    </row>
    <row r="125" spans="1:9" s="9" customFormat="1" x14ac:dyDescent="0.2">
      <c r="A125" s="10" t="s">
        <v>22</v>
      </c>
      <c r="B125" s="26"/>
      <c r="C125" s="22">
        <v>364.27111111111117</v>
      </c>
      <c r="D125" s="22">
        <v>173.4</v>
      </c>
      <c r="E125" s="22">
        <v>98.038869257999991</v>
      </c>
      <c r="F125" s="22">
        <v>1</v>
      </c>
      <c r="G125" s="22">
        <v>164</v>
      </c>
      <c r="H125" s="23"/>
    </row>
    <row r="126" spans="1:9" s="9" customFormat="1" x14ac:dyDescent="0.2">
      <c r="A126" s="10" t="s">
        <v>22</v>
      </c>
      <c r="B126" s="34" t="s">
        <v>42</v>
      </c>
      <c r="C126" s="35">
        <v>154.5</v>
      </c>
      <c r="D126" s="35">
        <v>9.7200000000000006</v>
      </c>
      <c r="E126" s="35">
        <v>14.286</v>
      </c>
      <c r="F126" s="35">
        <v>2</v>
      </c>
      <c r="G126" s="35">
        <f t="shared" ref="G126:G189" si="0">(H126/E126/1000)*10^9</f>
        <v>576.08847823043538</v>
      </c>
      <c r="H126" s="36">
        <v>8.2299999999999995E-3</v>
      </c>
      <c r="I126" s="37" t="s">
        <v>40</v>
      </c>
    </row>
    <row r="127" spans="1:9" s="9" customFormat="1" x14ac:dyDescent="0.2">
      <c r="A127" s="10" t="s">
        <v>22</v>
      </c>
      <c r="B127" s="26"/>
      <c r="C127" s="22">
        <v>154.5</v>
      </c>
      <c r="D127" s="22">
        <v>12.07</v>
      </c>
      <c r="E127" s="22">
        <v>18.704000000000001</v>
      </c>
      <c r="F127" s="22">
        <v>2</v>
      </c>
      <c r="G127" s="22">
        <f t="shared" si="0"/>
        <v>427.18135158254921</v>
      </c>
      <c r="H127" s="23">
        <v>7.9900000000000006E-3</v>
      </c>
      <c r="I127"/>
    </row>
    <row r="128" spans="1:9" s="9" customFormat="1" x14ac:dyDescent="0.2">
      <c r="A128" s="10" t="s">
        <v>22</v>
      </c>
      <c r="B128" s="26"/>
      <c r="C128" s="22">
        <v>154.5</v>
      </c>
      <c r="D128" s="22">
        <v>14.89</v>
      </c>
      <c r="E128" s="22">
        <v>351.1</v>
      </c>
      <c r="F128" s="22">
        <v>0</v>
      </c>
      <c r="G128" s="22">
        <f t="shared" si="0"/>
        <v>16.547992025064083</v>
      </c>
      <c r="H128" s="23">
        <v>5.8100000000000001E-3</v>
      </c>
      <c r="I128"/>
    </row>
    <row r="129" spans="1:9" s="9" customFormat="1" x14ac:dyDescent="0.2">
      <c r="A129" s="10" t="s">
        <v>22</v>
      </c>
      <c r="B129" s="26"/>
      <c r="C129" s="22">
        <v>154.5</v>
      </c>
      <c r="D129" s="22">
        <v>238.6</v>
      </c>
      <c r="E129" s="22">
        <v>389.4</v>
      </c>
      <c r="F129" s="22">
        <v>0</v>
      </c>
      <c r="G129" s="22">
        <f t="shared" si="0"/>
        <v>11.941448382126348</v>
      </c>
      <c r="H129" s="23">
        <v>4.6499999999999996E-3</v>
      </c>
      <c r="I129"/>
    </row>
    <row r="130" spans="1:9" s="9" customFormat="1" x14ac:dyDescent="0.2">
      <c r="A130" s="10" t="s">
        <v>22</v>
      </c>
      <c r="B130" s="26"/>
      <c r="C130" s="22">
        <v>173.4</v>
      </c>
      <c r="D130" s="22">
        <v>13.72</v>
      </c>
      <c r="E130" s="22">
        <v>17.97</v>
      </c>
      <c r="F130" s="22">
        <v>2</v>
      </c>
      <c r="G130" s="22">
        <f t="shared" si="0"/>
        <v>487.47913188647749</v>
      </c>
      <c r="H130" s="23">
        <v>8.7600000000000004E-3</v>
      </c>
      <c r="I130"/>
    </row>
    <row r="131" spans="1:9" s="9" customFormat="1" x14ac:dyDescent="0.2">
      <c r="A131" s="10" t="s">
        <v>22</v>
      </c>
      <c r="B131" s="26"/>
      <c r="C131" s="22">
        <v>173.4</v>
      </c>
      <c r="D131" s="22">
        <v>16.62</v>
      </c>
      <c r="E131" s="22">
        <v>22.65</v>
      </c>
      <c r="F131" s="22">
        <v>2</v>
      </c>
      <c r="G131" s="22">
        <f t="shared" si="0"/>
        <v>381.89845474613685</v>
      </c>
      <c r="H131" s="23">
        <v>8.6499999999999997E-3</v>
      </c>
      <c r="I131"/>
    </row>
    <row r="132" spans="1:9" s="9" customFormat="1" x14ac:dyDescent="0.2">
      <c r="A132" s="10" t="s">
        <v>22</v>
      </c>
      <c r="B132" s="26"/>
      <c r="C132" s="22">
        <v>173.4</v>
      </c>
      <c r="D132" s="22">
        <v>20.62</v>
      </c>
      <c r="E132" s="22">
        <v>30.41</v>
      </c>
      <c r="F132" s="22">
        <v>2</v>
      </c>
      <c r="G132" s="22">
        <f t="shared" si="0"/>
        <v>291.35152910226896</v>
      </c>
      <c r="H132" s="23">
        <v>8.8599999999999998E-3</v>
      </c>
      <c r="I132"/>
    </row>
    <row r="133" spans="1:9" s="9" customFormat="1" x14ac:dyDescent="0.2">
      <c r="A133" s="10" t="s">
        <v>22</v>
      </c>
      <c r="B133" s="26"/>
      <c r="C133" s="22">
        <v>173.4</v>
      </c>
      <c r="D133" s="22">
        <v>23.51</v>
      </c>
      <c r="E133" s="22">
        <v>37.17</v>
      </c>
      <c r="F133" s="22">
        <v>2</v>
      </c>
      <c r="G133" s="22">
        <f t="shared" si="0"/>
        <v>240.78557976863061</v>
      </c>
      <c r="H133" s="23">
        <v>8.9499999999999996E-3</v>
      </c>
      <c r="I133"/>
    </row>
    <row r="134" spans="1:9" s="9" customFormat="1" x14ac:dyDescent="0.2">
      <c r="A134" s="10" t="s">
        <v>22</v>
      </c>
      <c r="B134" s="26"/>
      <c r="C134" s="22">
        <v>173.4</v>
      </c>
      <c r="D134" s="22">
        <v>25.37</v>
      </c>
      <c r="E134" s="22">
        <v>42.44</v>
      </c>
      <c r="F134" s="22">
        <v>2</v>
      </c>
      <c r="G134" s="22">
        <f t="shared" si="0"/>
        <v>212.29971724787939</v>
      </c>
      <c r="H134" s="23">
        <v>9.0100000000000006E-3</v>
      </c>
      <c r="I134"/>
    </row>
    <row r="135" spans="1:9" s="9" customFormat="1" x14ac:dyDescent="0.2">
      <c r="A135" s="10" t="s">
        <v>22</v>
      </c>
      <c r="B135" s="26"/>
      <c r="C135" s="22">
        <v>173.4</v>
      </c>
      <c r="D135" s="22">
        <v>28.06</v>
      </c>
      <c r="E135" s="22">
        <v>302.10000000000002</v>
      </c>
      <c r="F135" s="22">
        <v>0</v>
      </c>
      <c r="G135" s="22">
        <f t="shared" si="0"/>
        <v>25.057927838464085</v>
      </c>
      <c r="H135" s="23">
        <v>7.5700000000000003E-3</v>
      </c>
      <c r="I135"/>
    </row>
    <row r="136" spans="1:9" s="9" customFormat="1" x14ac:dyDescent="0.2">
      <c r="A136" s="10" t="s">
        <v>22</v>
      </c>
      <c r="B136" s="26"/>
      <c r="C136" s="22">
        <v>173.4</v>
      </c>
      <c r="D136" s="22">
        <v>100.9</v>
      </c>
      <c r="E136" s="22">
        <v>335.5</v>
      </c>
      <c r="F136" s="22">
        <v>0</v>
      </c>
      <c r="G136" s="22">
        <f t="shared" si="0"/>
        <v>19.612518628912071</v>
      </c>
      <c r="H136" s="23">
        <v>6.5799999999999999E-3</v>
      </c>
      <c r="I136"/>
    </row>
    <row r="137" spans="1:9" s="9" customFormat="1" x14ac:dyDescent="0.2">
      <c r="A137" s="10" t="s">
        <v>22</v>
      </c>
      <c r="B137" s="26"/>
      <c r="C137" s="22">
        <v>173.4</v>
      </c>
      <c r="D137" s="22">
        <v>272.89999999999998</v>
      </c>
      <c r="E137" s="22">
        <v>370.4</v>
      </c>
      <c r="F137" s="22">
        <v>0</v>
      </c>
      <c r="G137" s="22">
        <f t="shared" si="0"/>
        <v>15.604751619870413</v>
      </c>
      <c r="H137" s="23">
        <v>5.7800000000000004E-3</v>
      </c>
      <c r="I137"/>
    </row>
    <row r="138" spans="1:9" s="9" customFormat="1" x14ac:dyDescent="0.2">
      <c r="A138" s="10" t="s">
        <v>22</v>
      </c>
      <c r="B138" s="26"/>
      <c r="C138" s="22">
        <v>187.1</v>
      </c>
      <c r="D138" s="22">
        <v>17.309999999999999</v>
      </c>
      <c r="E138" s="22">
        <v>20.97</v>
      </c>
      <c r="F138" s="22">
        <v>2</v>
      </c>
      <c r="G138" s="22">
        <f t="shared" si="0"/>
        <v>468.76490224129708</v>
      </c>
      <c r="H138" s="23">
        <v>9.8300000000000002E-3</v>
      </c>
      <c r="I138"/>
    </row>
    <row r="139" spans="1:9" s="9" customFormat="1" x14ac:dyDescent="0.2">
      <c r="A139" s="10" t="s">
        <v>22</v>
      </c>
      <c r="B139" s="26"/>
      <c r="C139" s="22">
        <v>187.1</v>
      </c>
      <c r="D139" s="22">
        <v>24.06</v>
      </c>
      <c r="E139" s="22">
        <v>31.82</v>
      </c>
      <c r="F139" s="22">
        <v>2</v>
      </c>
      <c r="G139" s="22">
        <f t="shared" si="0"/>
        <v>308.61093651791327</v>
      </c>
      <c r="H139" s="23">
        <v>9.8200000000000006E-3</v>
      </c>
      <c r="I139"/>
    </row>
    <row r="140" spans="1:9" s="9" customFormat="1" x14ac:dyDescent="0.2">
      <c r="A140" s="10" t="s">
        <v>22</v>
      </c>
      <c r="B140" s="26"/>
      <c r="C140" s="22">
        <v>187.1</v>
      </c>
      <c r="D140" s="22">
        <v>30.89</v>
      </c>
      <c r="E140" s="22">
        <v>46.11</v>
      </c>
      <c r="F140" s="22">
        <v>2</v>
      </c>
      <c r="G140" s="22">
        <f t="shared" si="0"/>
        <v>224.68011277380177</v>
      </c>
      <c r="H140" s="23">
        <v>1.0359999999999999E-2</v>
      </c>
      <c r="I140"/>
    </row>
    <row r="141" spans="1:9" s="9" customFormat="1" x14ac:dyDescent="0.2">
      <c r="A141" s="10" t="s">
        <v>22</v>
      </c>
      <c r="B141" s="26"/>
      <c r="C141" s="22">
        <v>187.1</v>
      </c>
      <c r="D141" s="22">
        <v>36.96</v>
      </c>
      <c r="E141" s="22">
        <v>65.5</v>
      </c>
      <c r="F141" s="22">
        <v>2</v>
      </c>
      <c r="G141" s="22">
        <f t="shared" si="0"/>
        <v>158.1679389312977</v>
      </c>
      <c r="H141" s="23">
        <v>1.0359999999999999E-2</v>
      </c>
      <c r="I141"/>
    </row>
    <row r="142" spans="1:9" s="9" customFormat="1" x14ac:dyDescent="0.2">
      <c r="A142" s="10" t="s">
        <v>22</v>
      </c>
      <c r="B142" s="26"/>
      <c r="C142" s="22">
        <v>187.1</v>
      </c>
      <c r="D142" s="22">
        <v>95.15</v>
      </c>
      <c r="E142" s="22">
        <v>301.7</v>
      </c>
      <c r="F142" s="22">
        <v>0</v>
      </c>
      <c r="G142" s="22">
        <f t="shared" si="0"/>
        <v>27.345044746436862</v>
      </c>
      <c r="H142" s="23">
        <v>8.2500000000000004E-3</v>
      </c>
      <c r="I142"/>
    </row>
    <row r="143" spans="1:9" s="9" customFormat="1" x14ac:dyDescent="0.2">
      <c r="A143" s="10" t="s">
        <v>22</v>
      </c>
      <c r="B143" s="26"/>
      <c r="C143" s="22">
        <v>187.1</v>
      </c>
      <c r="D143" s="22">
        <v>312.3</v>
      </c>
      <c r="E143" s="22">
        <v>358.4</v>
      </c>
      <c r="F143" s="22">
        <v>0</v>
      </c>
      <c r="G143" s="22">
        <f t="shared" si="0"/>
        <v>18.303571428571431</v>
      </c>
      <c r="H143" s="23">
        <v>6.5599999999999999E-3</v>
      </c>
      <c r="I143"/>
    </row>
    <row r="144" spans="1:9" s="9" customFormat="1" x14ac:dyDescent="0.2">
      <c r="A144" s="10" t="s">
        <v>22</v>
      </c>
      <c r="B144" s="26"/>
      <c r="C144" s="22">
        <v>190.9</v>
      </c>
      <c r="D144" s="22">
        <v>15.86</v>
      </c>
      <c r="E144" s="22">
        <v>18.329999999999998</v>
      </c>
      <c r="F144" s="22">
        <v>2</v>
      </c>
      <c r="G144" s="22">
        <f t="shared" si="0"/>
        <v>559.73813420621934</v>
      </c>
      <c r="H144" s="23">
        <v>1.026E-2</v>
      </c>
      <c r="I144"/>
    </row>
    <row r="145" spans="1:9" s="9" customFormat="1" x14ac:dyDescent="0.2">
      <c r="A145" s="10" t="s">
        <v>22</v>
      </c>
      <c r="B145" s="26"/>
      <c r="C145" s="22">
        <v>190.9</v>
      </c>
      <c r="D145" s="22">
        <v>19.309999999999999</v>
      </c>
      <c r="E145" s="22">
        <v>23.18</v>
      </c>
      <c r="F145" s="22">
        <v>2</v>
      </c>
      <c r="G145" s="22">
        <f t="shared" si="0"/>
        <v>425.36669542709234</v>
      </c>
      <c r="H145" s="23">
        <v>9.8600000000000007E-3</v>
      </c>
      <c r="I145"/>
    </row>
    <row r="146" spans="1:9" s="9" customFormat="1" x14ac:dyDescent="0.2">
      <c r="A146" s="10" t="s">
        <v>22</v>
      </c>
      <c r="B146" s="26"/>
      <c r="C146" s="22">
        <v>190.9</v>
      </c>
      <c r="D146" s="22">
        <v>23.1</v>
      </c>
      <c r="E146" s="22">
        <v>28.92</v>
      </c>
      <c r="F146" s="22">
        <v>2</v>
      </c>
      <c r="G146" s="22">
        <f t="shared" si="0"/>
        <v>340.24896265560164</v>
      </c>
      <c r="H146" s="23">
        <v>9.8399999999999998E-3</v>
      </c>
      <c r="I146"/>
    </row>
    <row r="147" spans="1:9" s="9" customFormat="1" x14ac:dyDescent="0.2">
      <c r="A147" s="10" t="s">
        <v>22</v>
      </c>
      <c r="B147" s="26"/>
      <c r="C147" s="22">
        <v>190.9</v>
      </c>
      <c r="D147" s="22">
        <v>26.89</v>
      </c>
      <c r="E147" s="22">
        <v>35.42</v>
      </c>
      <c r="F147" s="22">
        <v>2</v>
      </c>
      <c r="G147" s="22">
        <f t="shared" si="0"/>
        <v>279.50310559006209</v>
      </c>
      <c r="H147" s="23">
        <v>9.9000000000000008E-3</v>
      </c>
      <c r="I147"/>
    </row>
    <row r="148" spans="1:9" s="9" customFormat="1" x14ac:dyDescent="0.2">
      <c r="A148" s="10" t="s">
        <v>22</v>
      </c>
      <c r="B148" s="26"/>
      <c r="C148" s="22">
        <v>190.9</v>
      </c>
      <c r="D148" s="22">
        <v>31.37</v>
      </c>
      <c r="E148" s="22">
        <v>44.48</v>
      </c>
      <c r="F148" s="22">
        <v>2</v>
      </c>
      <c r="G148" s="22">
        <f t="shared" si="0"/>
        <v>230.21582733812954</v>
      </c>
      <c r="H148" s="23">
        <v>1.0240000000000001E-2</v>
      </c>
      <c r="I148"/>
    </row>
    <row r="149" spans="1:9" s="9" customFormat="1" x14ac:dyDescent="0.2">
      <c r="A149" s="10" t="s">
        <v>22</v>
      </c>
      <c r="B149" s="26"/>
      <c r="C149" s="22">
        <v>190.9</v>
      </c>
      <c r="D149" s="22">
        <v>36.68</v>
      </c>
      <c r="E149" s="22">
        <v>58.08</v>
      </c>
      <c r="F149" s="22">
        <v>2</v>
      </c>
      <c r="G149" s="22">
        <f t="shared" si="0"/>
        <v>182.33471074380165</v>
      </c>
      <c r="H149" s="23">
        <v>1.059E-2</v>
      </c>
      <c r="I149"/>
    </row>
    <row r="150" spans="1:9" s="9" customFormat="1" x14ac:dyDescent="0.2">
      <c r="A150" s="10" t="s">
        <v>22</v>
      </c>
      <c r="B150" s="26"/>
      <c r="C150" s="22">
        <v>190.9</v>
      </c>
      <c r="D150" s="22">
        <v>41.02</v>
      </c>
      <c r="E150" s="22">
        <v>74.22</v>
      </c>
      <c r="F150" s="22">
        <v>2</v>
      </c>
      <c r="G150" s="22">
        <f t="shared" si="0"/>
        <v>141.74077068175694</v>
      </c>
      <c r="H150" s="23">
        <v>1.052E-2</v>
      </c>
      <c r="I150"/>
    </row>
    <row r="151" spans="1:9" s="9" customFormat="1" x14ac:dyDescent="0.2">
      <c r="A151" s="10" t="s">
        <v>22</v>
      </c>
      <c r="B151" s="26"/>
      <c r="C151" s="22">
        <v>190.9</v>
      </c>
      <c r="D151" s="22">
        <v>43.09</v>
      </c>
      <c r="E151" s="22">
        <v>85.78</v>
      </c>
      <c r="F151" s="22">
        <v>2</v>
      </c>
      <c r="G151" s="22">
        <f t="shared" si="0"/>
        <v>125.43716484028913</v>
      </c>
      <c r="H151" s="23">
        <v>1.076E-2</v>
      </c>
      <c r="I151"/>
    </row>
    <row r="152" spans="1:9" s="9" customFormat="1" x14ac:dyDescent="0.2">
      <c r="A152" s="10" t="s">
        <v>22</v>
      </c>
      <c r="B152" s="26"/>
      <c r="C152" s="22">
        <v>190.9</v>
      </c>
      <c r="D152" s="22">
        <v>59.09</v>
      </c>
      <c r="E152" s="22">
        <v>258</v>
      </c>
      <c r="F152" s="22">
        <v>1</v>
      </c>
      <c r="G152" s="22">
        <f t="shared" si="0"/>
        <v>34.883720930232556</v>
      </c>
      <c r="H152" s="23">
        <v>8.9999999999999993E-3</v>
      </c>
      <c r="I152"/>
    </row>
    <row r="153" spans="1:9" s="9" customFormat="1" x14ac:dyDescent="0.2">
      <c r="A153" s="10" t="s">
        <v>22</v>
      </c>
      <c r="B153" s="26"/>
      <c r="C153" s="22">
        <v>190.9</v>
      </c>
      <c r="D153" s="22">
        <v>272.3</v>
      </c>
      <c r="E153" s="22">
        <v>346.3</v>
      </c>
      <c r="F153" s="22">
        <v>1</v>
      </c>
      <c r="G153" s="22">
        <f t="shared" si="0"/>
        <v>20.531331215708924</v>
      </c>
      <c r="H153" s="23">
        <v>7.11E-3</v>
      </c>
      <c r="I153"/>
    </row>
    <row r="154" spans="1:9" s="9" customFormat="1" x14ac:dyDescent="0.2">
      <c r="A154" s="10" t="s">
        <v>22</v>
      </c>
      <c r="B154" s="26"/>
      <c r="C154" s="22">
        <v>197.7</v>
      </c>
      <c r="D154" s="22">
        <v>7.72</v>
      </c>
      <c r="E154" s="22">
        <v>8.01</v>
      </c>
      <c r="F154" s="22">
        <v>2</v>
      </c>
      <c r="G154" s="22">
        <f t="shared" si="0"/>
        <v>1315.8551810237204</v>
      </c>
      <c r="H154" s="23">
        <v>1.0540000000000001E-2</v>
      </c>
      <c r="I154"/>
    </row>
    <row r="155" spans="1:9" s="9" customFormat="1" x14ac:dyDescent="0.2">
      <c r="A155" s="10" t="s">
        <v>22</v>
      </c>
      <c r="B155" s="26"/>
      <c r="C155" s="22">
        <v>197.7</v>
      </c>
      <c r="D155" s="22">
        <v>13.65</v>
      </c>
      <c r="E155" s="22">
        <v>14.8</v>
      </c>
      <c r="F155" s="22">
        <v>2</v>
      </c>
      <c r="G155" s="22">
        <f t="shared" si="0"/>
        <v>710.13513513513522</v>
      </c>
      <c r="H155" s="23">
        <v>1.051E-2</v>
      </c>
      <c r="I155"/>
    </row>
    <row r="156" spans="1:9" s="9" customFormat="1" x14ac:dyDescent="0.2">
      <c r="A156" s="10" t="s">
        <v>22</v>
      </c>
      <c r="B156" s="26"/>
      <c r="C156" s="22">
        <v>197.7</v>
      </c>
      <c r="D156" s="22">
        <v>20.89</v>
      </c>
      <c r="E156" s="22">
        <v>24.06</v>
      </c>
      <c r="F156" s="22">
        <v>2</v>
      </c>
      <c r="G156" s="22">
        <f t="shared" si="0"/>
        <v>426.84954280964263</v>
      </c>
      <c r="H156" s="23">
        <v>1.027E-2</v>
      </c>
      <c r="I156"/>
    </row>
    <row r="157" spans="1:9" s="9" customFormat="1" x14ac:dyDescent="0.2">
      <c r="A157" s="10" t="s">
        <v>22</v>
      </c>
      <c r="B157" s="26"/>
      <c r="C157" s="22">
        <v>197.7</v>
      </c>
      <c r="D157" s="22">
        <v>28.89</v>
      </c>
      <c r="E157" s="22">
        <v>36.18</v>
      </c>
      <c r="F157" s="22">
        <v>2</v>
      </c>
      <c r="G157" s="22">
        <f t="shared" si="0"/>
        <v>287.17523493642892</v>
      </c>
      <c r="H157" s="23">
        <v>1.039E-2</v>
      </c>
      <c r="I157"/>
    </row>
    <row r="158" spans="1:9" s="9" customFormat="1" x14ac:dyDescent="0.2">
      <c r="A158" s="10" t="s">
        <v>22</v>
      </c>
      <c r="B158" s="26"/>
      <c r="C158" s="22">
        <v>197.7</v>
      </c>
      <c r="D158" s="22">
        <v>38.270000000000003</v>
      </c>
      <c r="E158" s="22">
        <v>54.99</v>
      </c>
      <c r="F158" s="22">
        <v>2</v>
      </c>
      <c r="G158" s="22">
        <f t="shared" si="0"/>
        <v>192.21676668485176</v>
      </c>
      <c r="H158" s="23">
        <v>1.057E-2</v>
      </c>
      <c r="I158"/>
    </row>
    <row r="159" spans="1:9" s="9" customFormat="1" x14ac:dyDescent="0.2">
      <c r="A159" s="10" t="s">
        <v>22</v>
      </c>
      <c r="B159" s="26"/>
      <c r="C159" s="22">
        <v>197.7</v>
      </c>
      <c r="D159" s="22">
        <v>44.4</v>
      </c>
      <c r="E159" s="22">
        <v>72.63</v>
      </c>
      <c r="F159" s="22">
        <v>2</v>
      </c>
      <c r="G159" s="22">
        <f t="shared" si="0"/>
        <v>147.597411537932</v>
      </c>
      <c r="H159" s="23">
        <v>1.072E-2</v>
      </c>
      <c r="I159"/>
    </row>
    <row r="160" spans="1:9" s="9" customFormat="1" x14ac:dyDescent="0.2">
      <c r="A160" s="10" t="s">
        <v>22</v>
      </c>
      <c r="B160" s="26"/>
      <c r="C160" s="22">
        <v>197.7</v>
      </c>
      <c r="D160" s="22">
        <v>75.91</v>
      </c>
      <c r="E160" s="22">
        <v>248.5</v>
      </c>
      <c r="F160" s="22">
        <v>1</v>
      </c>
      <c r="G160" s="22">
        <f t="shared" si="0"/>
        <v>39.919517102615693</v>
      </c>
      <c r="H160" s="23">
        <v>9.92E-3</v>
      </c>
      <c r="I160"/>
    </row>
    <row r="161" spans="1:9" s="9" customFormat="1" x14ac:dyDescent="0.2">
      <c r="A161" s="10" t="s">
        <v>22</v>
      </c>
      <c r="B161" s="26"/>
      <c r="C161" s="22">
        <v>197.7</v>
      </c>
      <c r="D161" s="22">
        <v>137.30000000000001</v>
      </c>
      <c r="E161" s="22">
        <v>296.7</v>
      </c>
      <c r="F161" s="22">
        <v>1</v>
      </c>
      <c r="G161" s="22">
        <f t="shared" si="0"/>
        <v>29.794405123019889</v>
      </c>
      <c r="H161" s="23">
        <v>8.8400000000000006E-3</v>
      </c>
      <c r="I161"/>
    </row>
    <row r="162" spans="1:9" s="9" customFormat="1" x14ac:dyDescent="0.2">
      <c r="A162" s="10" t="s">
        <v>22</v>
      </c>
      <c r="B162" s="26"/>
      <c r="C162" s="22">
        <v>221.9</v>
      </c>
      <c r="D162" s="22">
        <v>19.239999999999998</v>
      </c>
      <c r="E162" s="22">
        <v>18.48</v>
      </c>
      <c r="F162" s="22">
        <v>2</v>
      </c>
      <c r="G162" s="22">
        <f t="shared" si="0"/>
        <v>627.1645021645021</v>
      </c>
      <c r="H162" s="23">
        <v>1.159E-2</v>
      </c>
      <c r="I162"/>
    </row>
    <row r="163" spans="1:9" s="9" customFormat="1" x14ac:dyDescent="0.2">
      <c r="A163" s="10" t="s">
        <v>22</v>
      </c>
      <c r="B163" s="26"/>
      <c r="C163" s="22">
        <v>221.9</v>
      </c>
      <c r="D163" s="22">
        <v>26.48</v>
      </c>
      <c r="E163" s="22">
        <v>26.51</v>
      </c>
      <c r="F163" s="22">
        <v>2</v>
      </c>
      <c r="G163" s="22">
        <f t="shared" si="0"/>
        <v>429.64918898528856</v>
      </c>
      <c r="H163" s="23">
        <v>1.1390000000000001E-2</v>
      </c>
      <c r="I163"/>
    </row>
    <row r="164" spans="1:9" s="9" customFormat="1" x14ac:dyDescent="0.2">
      <c r="A164" s="10" t="s">
        <v>22</v>
      </c>
      <c r="B164" s="26"/>
      <c r="C164" s="22">
        <v>221.9</v>
      </c>
      <c r="D164" s="22">
        <v>35.229999999999997</v>
      </c>
      <c r="E164" s="22">
        <v>37.26</v>
      </c>
      <c r="F164" s="22">
        <v>2</v>
      </c>
      <c r="G164" s="22">
        <f t="shared" si="0"/>
        <v>313.20450885668276</v>
      </c>
      <c r="H164" s="23">
        <v>1.167E-2</v>
      </c>
      <c r="I164"/>
    </row>
    <row r="165" spans="1:9" s="9" customFormat="1" x14ac:dyDescent="0.2">
      <c r="A165" s="10" t="s">
        <v>22</v>
      </c>
      <c r="B165" s="26"/>
      <c r="C165" s="22">
        <v>221.9</v>
      </c>
      <c r="D165" s="22">
        <v>44.54</v>
      </c>
      <c r="E165" s="22">
        <v>50.43</v>
      </c>
      <c r="F165" s="22">
        <v>2</v>
      </c>
      <c r="G165" s="22">
        <f t="shared" si="0"/>
        <v>233.78941106484234</v>
      </c>
      <c r="H165" s="23">
        <v>1.179E-2</v>
      </c>
      <c r="I165"/>
    </row>
    <row r="166" spans="1:9" s="9" customFormat="1" x14ac:dyDescent="0.2">
      <c r="A166" s="10" t="s">
        <v>22</v>
      </c>
      <c r="B166" s="26"/>
      <c r="C166" s="22">
        <v>221.9</v>
      </c>
      <c r="D166" s="22">
        <v>55.36</v>
      </c>
      <c r="E166" s="22">
        <v>68.72</v>
      </c>
      <c r="F166" s="22">
        <v>1</v>
      </c>
      <c r="G166" s="22">
        <f t="shared" si="0"/>
        <v>171.56577415599534</v>
      </c>
      <c r="H166" s="23">
        <v>1.179E-2</v>
      </c>
      <c r="I166"/>
    </row>
    <row r="167" spans="1:9" s="9" customFormat="1" x14ac:dyDescent="0.2">
      <c r="A167" s="10" t="s">
        <v>22</v>
      </c>
      <c r="B167" s="26"/>
      <c r="C167" s="22">
        <v>221.9</v>
      </c>
      <c r="D167" s="22">
        <v>64.88</v>
      </c>
      <c r="E167" s="22">
        <v>88.27</v>
      </c>
      <c r="F167" s="22">
        <v>1</v>
      </c>
      <c r="G167" s="22">
        <f t="shared" si="0"/>
        <v>136.17310524527019</v>
      </c>
      <c r="H167" s="23">
        <v>1.2019999999999999E-2</v>
      </c>
      <c r="I167"/>
    </row>
    <row r="168" spans="1:9" s="9" customFormat="1" x14ac:dyDescent="0.2">
      <c r="A168" s="10" t="s">
        <v>22</v>
      </c>
      <c r="B168" s="26"/>
      <c r="C168" s="22">
        <v>221.9</v>
      </c>
      <c r="D168" s="22">
        <v>76.39</v>
      </c>
      <c r="E168" s="22">
        <v>116.98</v>
      </c>
      <c r="F168" s="22">
        <v>1</v>
      </c>
      <c r="G168" s="22">
        <f t="shared" si="0"/>
        <v>103.4364848692084</v>
      </c>
      <c r="H168" s="23">
        <v>1.21E-2</v>
      </c>
      <c r="I168"/>
    </row>
    <row r="169" spans="1:9" s="9" customFormat="1" x14ac:dyDescent="0.2">
      <c r="A169" s="10" t="s">
        <v>22</v>
      </c>
      <c r="B169" s="26"/>
      <c r="C169" s="22">
        <v>221.9</v>
      </c>
      <c r="D169" s="22">
        <v>89.91</v>
      </c>
      <c r="E169" s="22">
        <v>161.21</v>
      </c>
      <c r="F169" s="22">
        <v>1</v>
      </c>
      <c r="G169" s="22">
        <f t="shared" si="0"/>
        <v>74.375038769307125</v>
      </c>
      <c r="H169" s="23">
        <v>1.1990000000000001E-2</v>
      </c>
      <c r="I169"/>
    </row>
    <row r="170" spans="1:9" s="9" customFormat="1" x14ac:dyDescent="0.2">
      <c r="A170" s="10" t="s">
        <v>22</v>
      </c>
      <c r="B170" s="26"/>
      <c r="C170" s="22">
        <v>221.9</v>
      </c>
      <c r="D170" s="22">
        <v>118.6</v>
      </c>
      <c r="E170" s="22">
        <v>212.9</v>
      </c>
      <c r="F170" s="22">
        <v>1</v>
      </c>
      <c r="G170" s="22">
        <f t="shared" si="0"/>
        <v>52.372005636449032</v>
      </c>
      <c r="H170" s="23">
        <v>1.115E-2</v>
      </c>
      <c r="I170"/>
    </row>
    <row r="171" spans="1:9" s="9" customFormat="1" x14ac:dyDescent="0.2">
      <c r="A171" s="10" t="s">
        <v>22</v>
      </c>
      <c r="B171" s="26"/>
      <c r="C171" s="22">
        <v>221.9</v>
      </c>
      <c r="D171" s="22">
        <v>166</v>
      </c>
      <c r="E171" s="22">
        <v>257.2</v>
      </c>
      <c r="F171" s="22">
        <v>1</v>
      </c>
      <c r="G171" s="22">
        <f t="shared" si="0"/>
        <v>40.241057542768274</v>
      </c>
      <c r="H171" s="23">
        <v>1.035E-2</v>
      </c>
      <c r="I171"/>
    </row>
    <row r="172" spans="1:9" s="9" customFormat="1" x14ac:dyDescent="0.2">
      <c r="A172" s="10" t="s">
        <v>22</v>
      </c>
      <c r="B172" s="26"/>
      <c r="C172" s="22">
        <v>221.9</v>
      </c>
      <c r="D172" s="22">
        <v>234.3</v>
      </c>
      <c r="E172" s="22">
        <v>289.60000000000002</v>
      </c>
      <c r="F172" s="22">
        <v>1</v>
      </c>
      <c r="G172" s="22">
        <f t="shared" si="0"/>
        <v>33.563535911602209</v>
      </c>
      <c r="H172" s="23">
        <v>9.7199999999999995E-3</v>
      </c>
      <c r="I172"/>
    </row>
    <row r="173" spans="1:9" s="9" customFormat="1" x14ac:dyDescent="0.2">
      <c r="A173" s="10" t="s">
        <v>22</v>
      </c>
      <c r="B173" s="26"/>
      <c r="C173" s="22">
        <v>221.9</v>
      </c>
      <c r="D173" s="22">
        <v>314.2</v>
      </c>
      <c r="E173" s="22">
        <v>313.10000000000002</v>
      </c>
      <c r="F173" s="22">
        <v>1</v>
      </c>
      <c r="G173" s="22">
        <f t="shared" si="0"/>
        <v>28.872564675822417</v>
      </c>
      <c r="H173" s="23">
        <v>9.0399999999999994E-3</v>
      </c>
      <c r="I173"/>
    </row>
    <row r="174" spans="1:9" s="9" customFormat="1" x14ac:dyDescent="0.2">
      <c r="A174" s="10" t="s">
        <v>22</v>
      </c>
      <c r="B174" s="26"/>
      <c r="C174" s="22">
        <v>256.7</v>
      </c>
      <c r="D174" s="22">
        <v>22.2</v>
      </c>
      <c r="E174" s="22">
        <v>18.440000000000001</v>
      </c>
      <c r="F174" s="22">
        <v>2</v>
      </c>
      <c r="G174" s="22">
        <f t="shared" si="0"/>
        <v>694.14316702819963</v>
      </c>
      <c r="H174" s="23">
        <v>1.2800000000000001E-2</v>
      </c>
      <c r="I174"/>
    </row>
    <row r="175" spans="1:9" s="9" customFormat="1" x14ac:dyDescent="0.2">
      <c r="A175" s="10" t="s">
        <v>22</v>
      </c>
      <c r="B175" s="26"/>
      <c r="C175" s="22">
        <v>256.7</v>
      </c>
      <c r="D175" s="22">
        <v>31.1</v>
      </c>
      <c r="E175" s="22">
        <v>25.71</v>
      </c>
      <c r="F175" s="22">
        <v>2</v>
      </c>
      <c r="G175" s="22">
        <f t="shared" si="0"/>
        <v>503.69506028782575</v>
      </c>
      <c r="H175" s="23">
        <v>1.295E-2</v>
      </c>
      <c r="I175"/>
    </row>
    <row r="176" spans="1:9" s="9" customFormat="1" x14ac:dyDescent="0.2">
      <c r="A176" s="10" t="s">
        <v>22</v>
      </c>
      <c r="B176" s="26"/>
      <c r="C176" s="22">
        <v>256.7</v>
      </c>
      <c r="D176" s="22">
        <v>41.23</v>
      </c>
      <c r="E176" s="22">
        <v>35.24</v>
      </c>
      <c r="F176" s="22">
        <v>2</v>
      </c>
      <c r="G176" s="22">
        <f t="shared" si="0"/>
        <v>363.50737797956862</v>
      </c>
      <c r="H176" s="23">
        <v>1.281E-2</v>
      </c>
      <c r="I176"/>
    </row>
    <row r="177" spans="1:9" s="9" customFormat="1" x14ac:dyDescent="0.2">
      <c r="A177" s="10" t="s">
        <v>22</v>
      </c>
      <c r="B177" s="26"/>
      <c r="C177" s="22">
        <v>256.7</v>
      </c>
      <c r="D177" s="22">
        <v>50.4</v>
      </c>
      <c r="E177" s="22">
        <v>44.51</v>
      </c>
      <c r="F177" s="22">
        <v>1</v>
      </c>
      <c r="G177" s="22">
        <f t="shared" si="0"/>
        <v>294.09121545720063</v>
      </c>
      <c r="H177" s="23">
        <v>1.3089999999999999E-2</v>
      </c>
      <c r="I177"/>
    </row>
    <row r="178" spans="1:9" s="9" customFormat="1" x14ac:dyDescent="0.2">
      <c r="A178" s="10" t="s">
        <v>22</v>
      </c>
      <c r="B178" s="26"/>
      <c r="C178" s="22">
        <v>256.7</v>
      </c>
      <c r="D178" s="22">
        <v>63.98</v>
      </c>
      <c r="E178" s="22">
        <v>59.29</v>
      </c>
      <c r="F178" s="22">
        <v>1</v>
      </c>
      <c r="G178" s="22">
        <f t="shared" si="0"/>
        <v>222.80317085511891</v>
      </c>
      <c r="H178" s="23">
        <v>1.321E-2</v>
      </c>
      <c r="I178"/>
    </row>
    <row r="179" spans="1:9" s="9" customFormat="1" x14ac:dyDescent="0.2">
      <c r="A179" s="10" t="s">
        <v>22</v>
      </c>
      <c r="B179" s="26"/>
      <c r="C179" s="22">
        <v>256.7</v>
      </c>
      <c r="D179" s="22">
        <v>76.88</v>
      </c>
      <c r="E179" s="22">
        <v>74.61</v>
      </c>
      <c r="F179" s="22">
        <v>1</v>
      </c>
      <c r="G179" s="22">
        <f t="shared" si="0"/>
        <v>178.2602868248224</v>
      </c>
      <c r="H179" s="23">
        <v>1.3299999999999999E-2</v>
      </c>
      <c r="I179"/>
    </row>
    <row r="180" spans="1:9" s="9" customFormat="1" x14ac:dyDescent="0.2">
      <c r="A180" s="10" t="s">
        <v>22</v>
      </c>
      <c r="B180" s="26"/>
      <c r="C180" s="22">
        <v>256.7</v>
      </c>
      <c r="D180" s="22">
        <v>99.77</v>
      </c>
      <c r="E180" s="22">
        <v>104.16</v>
      </c>
      <c r="F180" s="22">
        <v>1</v>
      </c>
      <c r="G180" s="22">
        <f t="shared" si="0"/>
        <v>126.44009216589863</v>
      </c>
      <c r="H180" s="23">
        <v>1.3169999999999999E-2</v>
      </c>
      <c r="I180"/>
    </row>
    <row r="181" spans="1:9" s="9" customFormat="1" x14ac:dyDescent="0.2">
      <c r="A181" s="10" t="s">
        <v>22</v>
      </c>
      <c r="B181" s="26"/>
      <c r="C181" s="22">
        <v>256.7</v>
      </c>
      <c r="D181" s="22">
        <v>125.2</v>
      </c>
      <c r="E181" s="22">
        <v>137.88</v>
      </c>
      <c r="F181" s="22">
        <v>1</v>
      </c>
      <c r="G181" s="22">
        <f t="shared" si="0"/>
        <v>95.155207426747907</v>
      </c>
      <c r="H181" s="23">
        <v>1.312E-2</v>
      </c>
      <c r="I181"/>
    </row>
    <row r="182" spans="1:9" s="9" customFormat="1" x14ac:dyDescent="0.2">
      <c r="A182" s="10" t="s">
        <v>22</v>
      </c>
      <c r="B182" s="26"/>
      <c r="C182" s="22">
        <v>256.7</v>
      </c>
      <c r="D182" s="22">
        <v>156.5</v>
      </c>
      <c r="E182" s="22">
        <v>174.4</v>
      </c>
      <c r="F182" s="22">
        <v>1</v>
      </c>
      <c r="G182" s="22">
        <f t="shared" si="0"/>
        <v>73.165137614678898</v>
      </c>
      <c r="H182" s="23">
        <v>1.2760000000000001E-2</v>
      </c>
      <c r="I182"/>
    </row>
    <row r="183" spans="1:9" s="9" customFormat="1" x14ac:dyDescent="0.2">
      <c r="A183" s="10" t="s">
        <v>22</v>
      </c>
      <c r="B183" s="26"/>
      <c r="C183" s="22">
        <v>256.7</v>
      </c>
      <c r="D183" s="22">
        <v>213.7</v>
      </c>
      <c r="E183" s="22">
        <v>221</v>
      </c>
      <c r="F183" s="22">
        <v>1</v>
      </c>
      <c r="G183" s="22">
        <f t="shared" si="0"/>
        <v>54.479638009049779</v>
      </c>
      <c r="H183" s="23">
        <v>1.204E-2</v>
      </c>
      <c r="I183"/>
    </row>
    <row r="184" spans="1:9" s="9" customFormat="1" x14ac:dyDescent="0.2">
      <c r="A184" s="10" t="s">
        <v>22</v>
      </c>
      <c r="B184" s="26"/>
      <c r="C184" s="22">
        <v>256.7</v>
      </c>
      <c r="D184" s="22">
        <v>299.89999999999998</v>
      </c>
      <c r="E184" s="22">
        <v>262.2</v>
      </c>
      <c r="F184" s="22">
        <v>1</v>
      </c>
      <c r="G184" s="22">
        <f t="shared" si="0"/>
        <v>41.914569031273842</v>
      </c>
      <c r="H184" s="23">
        <v>1.099E-2</v>
      </c>
      <c r="I184"/>
    </row>
    <row r="185" spans="1:9" s="9" customFormat="1" x14ac:dyDescent="0.2">
      <c r="A185" s="10" t="s">
        <v>22</v>
      </c>
      <c r="B185" s="26"/>
      <c r="C185" s="22">
        <v>256.7</v>
      </c>
      <c r="D185" s="22">
        <v>409.2</v>
      </c>
      <c r="E185" s="22">
        <v>293.89999999999998</v>
      </c>
      <c r="F185" s="22">
        <v>1</v>
      </c>
      <c r="G185" s="22">
        <f t="shared" si="0"/>
        <v>36.134739707383467</v>
      </c>
      <c r="H185" s="23">
        <v>1.0619999999999999E-2</v>
      </c>
      <c r="I185"/>
    </row>
    <row r="186" spans="1:9" s="9" customFormat="1" x14ac:dyDescent="0.2">
      <c r="A186" s="10" t="s">
        <v>22</v>
      </c>
      <c r="B186" s="26"/>
      <c r="C186" s="22">
        <v>297.00009999999997</v>
      </c>
      <c r="D186" s="22">
        <v>53.16</v>
      </c>
      <c r="E186" s="22">
        <v>37.93</v>
      </c>
      <c r="F186" s="22">
        <v>1</v>
      </c>
      <c r="G186" s="22">
        <f t="shared" si="0"/>
        <v>383.86501450039543</v>
      </c>
      <c r="H186" s="23">
        <v>1.456E-2</v>
      </c>
      <c r="I186"/>
    </row>
    <row r="187" spans="1:9" s="9" customFormat="1" x14ac:dyDescent="0.2">
      <c r="A187" s="10" t="s">
        <v>22</v>
      </c>
      <c r="B187" s="26"/>
      <c r="C187" s="22">
        <v>297.00009999999997</v>
      </c>
      <c r="D187" s="22">
        <v>67.709999999999994</v>
      </c>
      <c r="E187" s="22">
        <v>49.44</v>
      </c>
      <c r="F187" s="22">
        <v>1</v>
      </c>
      <c r="G187" s="22">
        <f t="shared" si="0"/>
        <v>295.3074433656958</v>
      </c>
      <c r="H187" s="23">
        <v>1.46E-2</v>
      </c>
      <c r="I187"/>
    </row>
    <row r="188" spans="1:9" s="9" customFormat="1" x14ac:dyDescent="0.2">
      <c r="A188" s="10" t="s">
        <v>22</v>
      </c>
      <c r="B188" s="26"/>
      <c r="C188" s="22">
        <v>297.00009999999997</v>
      </c>
      <c r="D188" s="22">
        <v>95.56</v>
      </c>
      <c r="E188" s="22">
        <v>72.81</v>
      </c>
      <c r="F188" s="22">
        <v>1</v>
      </c>
      <c r="G188" s="22">
        <f t="shared" si="0"/>
        <v>205.32893833264657</v>
      </c>
      <c r="H188" s="23">
        <v>1.495E-2</v>
      </c>
      <c r="I188"/>
    </row>
    <row r="189" spans="1:9" s="9" customFormat="1" x14ac:dyDescent="0.2">
      <c r="A189" s="10" t="s">
        <v>22</v>
      </c>
      <c r="B189" s="26"/>
      <c r="C189" s="22">
        <v>297.00009999999997</v>
      </c>
      <c r="D189" s="22">
        <v>127.3</v>
      </c>
      <c r="E189" s="22">
        <v>100.3</v>
      </c>
      <c r="F189" s="22">
        <v>1</v>
      </c>
      <c r="G189" s="22">
        <f t="shared" si="0"/>
        <v>147.55732801595218</v>
      </c>
      <c r="H189" s="23">
        <v>1.4800000000000001E-2</v>
      </c>
      <c r="I189"/>
    </row>
    <row r="190" spans="1:9" s="9" customFormat="1" x14ac:dyDescent="0.2">
      <c r="A190" s="10" t="s">
        <v>22</v>
      </c>
      <c r="B190" s="26"/>
      <c r="C190" s="22">
        <v>297.00009999999997</v>
      </c>
      <c r="D190" s="22">
        <v>163.4</v>
      </c>
      <c r="E190" s="22">
        <v>130.76</v>
      </c>
      <c r="F190" s="22">
        <v>1</v>
      </c>
      <c r="G190" s="22">
        <f t="shared" ref="G190:G208" si="1">(H190/E190/1000)*10^9</f>
        <v>112.41970021413277</v>
      </c>
      <c r="H190" s="23">
        <v>1.47E-2</v>
      </c>
      <c r="I190"/>
    </row>
    <row r="191" spans="1:9" s="9" customFormat="1" x14ac:dyDescent="0.2">
      <c r="A191" s="10" t="s">
        <v>22</v>
      </c>
      <c r="B191" s="26"/>
      <c r="C191" s="22">
        <v>297.00009999999997</v>
      </c>
      <c r="D191" s="22">
        <v>208.2</v>
      </c>
      <c r="E191" s="22">
        <v>164.05</v>
      </c>
      <c r="F191" s="22">
        <v>1</v>
      </c>
      <c r="G191" s="22">
        <f t="shared" si="1"/>
        <v>88.082901554404131</v>
      </c>
      <c r="H191" s="23">
        <v>1.4449999999999999E-2</v>
      </c>
      <c r="I191"/>
    </row>
    <row r="192" spans="1:9" s="9" customFormat="1" x14ac:dyDescent="0.2">
      <c r="A192" s="10" t="s">
        <v>22</v>
      </c>
      <c r="B192" s="26"/>
      <c r="C192" s="22">
        <v>297.00009999999997</v>
      </c>
      <c r="D192" s="22">
        <v>286.89999999999998</v>
      </c>
      <c r="E192" s="22">
        <v>208.3</v>
      </c>
      <c r="F192" s="22">
        <v>1</v>
      </c>
      <c r="G192" s="22">
        <f t="shared" si="1"/>
        <v>65.770523283725396</v>
      </c>
      <c r="H192" s="23">
        <v>1.37E-2</v>
      </c>
      <c r="I192"/>
    </row>
    <row r="193" spans="1:9" s="9" customFormat="1" x14ac:dyDescent="0.2">
      <c r="A193" s="10" t="s">
        <v>22</v>
      </c>
      <c r="B193" s="26"/>
      <c r="C193" s="22">
        <v>297.00009999999997</v>
      </c>
      <c r="D193" s="22">
        <v>413.4</v>
      </c>
      <c r="E193" s="22">
        <v>253.9</v>
      </c>
      <c r="F193" s="22">
        <v>1</v>
      </c>
      <c r="G193" s="22">
        <f t="shared" si="1"/>
        <v>50.177235131941707</v>
      </c>
      <c r="H193" s="23">
        <v>1.274E-2</v>
      </c>
      <c r="I193"/>
    </row>
    <row r="194" spans="1:9" s="9" customFormat="1" x14ac:dyDescent="0.2">
      <c r="A194" s="10" t="s">
        <v>22</v>
      </c>
      <c r="B194" s="26"/>
      <c r="C194" s="22">
        <v>322.5</v>
      </c>
      <c r="D194" s="22">
        <v>48.88</v>
      </c>
      <c r="E194" s="22">
        <v>31.06</v>
      </c>
      <c r="F194" s="22">
        <v>1</v>
      </c>
      <c r="G194" s="22">
        <f t="shared" si="1"/>
        <v>500.64391500321966</v>
      </c>
      <c r="H194" s="23">
        <v>1.555E-2</v>
      </c>
      <c r="I194"/>
    </row>
    <row r="195" spans="1:9" s="9" customFormat="1" x14ac:dyDescent="0.2">
      <c r="A195" s="10" t="s">
        <v>22</v>
      </c>
      <c r="B195" s="26"/>
      <c r="C195" s="22">
        <v>322.5</v>
      </c>
      <c r="D195" s="22">
        <v>65.16</v>
      </c>
      <c r="E195" s="22">
        <v>42.16</v>
      </c>
      <c r="F195" s="22">
        <v>1</v>
      </c>
      <c r="G195" s="22">
        <f t="shared" si="1"/>
        <v>366.46110056926</v>
      </c>
      <c r="H195" s="23">
        <v>1.545E-2</v>
      </c>
      <c r="I195"/>
    </row>
    <row r="196" spans="1:9" s="9" customFormat="1" x14ac:dyDescent="0.2">
      <c r="A196" s="10" t="s">
        <v>22</v>
      </c>
      <c r="B196" s="26"/>
      <c r="C196" s="22">
        <v>322.5</v>
      </c>
      <c r="D196" s="22">
        <v>81.7</v>
      </c>
      <c r="E196" s="22">
        <v>53.75</v>
      </c>
      <c r="F196" s="22">
        <v>1</v>
      </c>
      <c r="G196" s="22">
        <f t="shared" si="1"/>
        <v>287.81395348837208</v>
      </c>
      <c r="H196" s="23">
        <v>1.5469999999999999E-2</v>
      </c>
      <c r="I196"/>
    </row>
    <row r="197" spans="1:9" s="9" customFormat="1" x14ac:dyDescent="0.2">
      <c r="A197" s="10" t="s">
        <v>22</v>
      </c>
      <c r="B197" s="26"/>
      <c r="C197" s="22">
        <v>322.5</v>
      </c>
      <c r="D197" s="22">
        <v>102.7</v>
      </c>
      <c r="E197" s="22">
        <v>68.760000000000005</v>
      </c>
      <c r="F197" s="22">
        <v>1</v>
      </c>
      <c r="G197" s="22">
        <f t="shared" si="1"/>
        <v>228.33042466550316</v>
      </c>
      <c r="H197" s="23">
        <v>1.5699999999999999E-2</v>
      </c>
      <c r="I197"/>
    </row>
    <row r="198" spans="1:9" s="9" customFormat="1" x14ac:dyDescent="0.2">
      <c r="A198" s="10" t="s">
        <v>22</v>
      </c>
      <c r="B198" s="26"/>
      <c r="C198" s="22">
        <v>322.5</v>
      </c>
      <c r="D198" s="22">
        <v>127.6</v>
      </c>
      <c r="E198" s="22">
        <v>86.82</v>
      </c>
      <c r="F198" s="22">
        <v>1</v>
      </c>
      <c r="G198" s="22">
        <f t="shared" si="1"/>
        <v>180.48836673577517</v>
      </c>
      <c r="H198" s="23">
        <v>1.567E-2</v>
      </c>
      <c r="I198"/>
    </row>
    <row r="199" spans="1:9" s="9" customFormat="1" x14ac:dyDescent="0.2">
      <c r="A199" s="10" t="s">
        <v>22</v>
      </c>
      <c r="B199" s="26"/>
      <c r="C199" s="22">
        <v>322.5</v>
      </c>
      <c r="D199" s="22">
        <v>156.1</v>
      </c>
      <c r="E199" s="22">
        <v>107.12</v>
      </c>
      <c r="F199" s="22">
        <v>1</v>
      </c>
      <c r="G199" s="22">
        <f t="shared" si="1"/>
        <v>144.88424197162061</v>
      </c>
      <c r="H199" s="23">
        <v>1.5520000000000001E-2</v>
      </c>
      <c r="I199"/>
    </row>
    <row r="200" spans="1:9" s="9" customFormat="1" x14ac:dyDescent="0.2">
      <c r="A200" s="10" t="s">
        <v>22</v>
      </c>
      <c r="B200" s="26"/>
      <c r="C200" s="22">
        <v>322.5</v>
      </c>
      <c r="D200" s="22">
        <v>205.1</v>
      </c>
      <c r="E200" s="22">
        <v>139.65</v>
      </c>
      <c r="F200" s="22">
        <v>1</v>
      </c>
      <c r="G200" s="22">
        <f t="shared" si="1"/>
        <v>109.63122090941641</v>
      </c>
      <c r="H200" s="23">
        <v>1.5310000000000001E-2</v>
      </c>
      <c r="I200"/>
    </row>
    <row r="201" spans="1:9" s="9" customFormat="1" x14ac:dyDescent="0.2">
      <c r="A201" s="10" t="s">
        <v>22</v>
      </c>
      <c r="B201" s="26"/>
      <c r="C201" s="22">
        <v>353.8</v>
      </c>
      <c r="D201" s="22">
        <v>68.459999999999994</v>
      </c>
      <c r="E201" s="22">
        <v>39.33</v>
      </c>
      <c r="F201" s="22">
        <v>1</v>
      </c>
      <c r="G201" s="22">
        <f t="shared" si="1"/>
        <v>425.62929061784899</v>
      </c>
      <c r="H201" s="23">
        <v>1.6740000000000001E-2</v>
      </c>
      <c r="I201"/>
    </row>
    <row r="202" spans="1:9" s="9" customFormat="1" x14ac:dyDescent="0.2">
      <c r="A202" s="10" t="s">
        <v>22</v>
      </c>
      <c r="B202" s="26"/>
      <c r="C202" s="22">
        <v>353.8</v>
      </c>
      <c r="D202" s="22">
        <v>86.6</v>
      </c>
      <c r="E202" s="22">
        <v>50.25</v>
      </c>
      <c r="F202" s="22">
        <v>1</v>
      </c>
      <c r="G202" s="22">
        <f t="shared" si="1"/>
        <v>331.54228855721396</v>
      </c>
      <c r="H202" s="23">
        <v>1.6660000000000001E-2</v>
      </c>
      <c r="I202"/>
    </row>
    <row r="203" spans="1:9" s="9" customFormat="1" x14ac:dyDescent="0.2">
      <c r="A203" s="10" t="s">
        <v>22</v>
      </c>
      <c r="B203" s="26"/>
      <c r="C203" s="22">
        <v>353.8</v>
      </c>
      <c r="D203" s="22">
        <v>115.8</v>
      </c>
      <c r="E203" s="22">
        <v>68.03</v>
      </c>
      <c r="F203" s="22">
        <v>1</v>
      </c>
      <c r="G203" s="22">
        <f t="shared" si="1"/>
        <v>238.57121858003822</v>
      </c>
      <c r="H203" s="23">
        <v>1.6230000000000001E-2</v>
      </c>
      <c r="I203"/>
    </row>
    <row r="204" spans="1:9" s="9" customFormat="1" x14ac:dyDescent="0.2">
      <c r="A204" s="10" t="s">
        <v>22</v>
      </c>
      <c r="B204" s="26"/>
      <c r="C204" s="22">
        <v>353.8</v>
      </c>
      <c r="D204" s="22">
        <v>147.4</v>
      </c>
      <c r="E204" s="22">
        <v>87.13</v>
      </c>
      <c r="F204" s="22">
        <v>1</v>
      </c>
      <c r="G204" s="22">
        <f t="shared" si="1"/>
        <v>189.14266039251694</v>
      </c>
      <c r="H204" s="23">
        <v>1.6480000000000002E-2</v>
      </c>
      <c r="I204"/>
    </row>
    <row r="205" spans="1:9" s="9" customFormat="1" x14ac:dyDescent="0.2">
      <c r="A205" s="10" t="s">
        <v>22</v>
      </c>
      <c r="B205" s="26"/>
      <c r="C205" s="22">
        <v>353.8</v>
      </c>
      <c r="D205" s="22">
        <v>182</v>
      </c>
      <c r="E205" s="22">
        <v>107.37</v>
      </c>
      <c r="F205" s="22">
        <v>1</v>
      </c>
      <c r="G205" s="22">
        <f t="shared" si="1"/>
        <v>153.67421067337244</v>
      </c>
      <c r="H205" s="23">
        <v>1.6500000000000001E-2</v>
      </c>
      <c r="I205"/>
    </row>
    <row r="206" spans="1:9" s="9" customFormat="1" x14ac:dyDescent="0.2">
      <c r="A206" s="10" t="s">
        <v>22</v>
      </c>
      <c r="B206" s="26"/>
      <c r="C206" s="22">
        <v>353.8</v>
      </c>
      <c r="D206" s="22">
        <v>241.2</v>
      </c>
      <c r="E206" s="22">
        <v>139.12</v>
      </c>
      <c r="F206" s="22">
        <v>1</v>
      </c>
      <c r="G206" s="22">
        <f t="shared" si="1"/>
        <v>116.73375503162737</v>
      </c>
      <c r="H206" s="23">
        <v>1.6240000000000001E-2</v>
      </c>
      <c r="I206"/>
    </row>
    <row r="207" spans="1:9" s="9" customFormat="1" x14ac:dyDescent="0.2">
      <c r="A207" s="10" t="s">
        <v>22</v>
      </c>
      <c r="B207" s="26"/>
      <c r="C207" s="22">
        <v>353.8</v>
      </c>
      <c r="D207" s="22">
        <v>324</v>
      </c>
      <c r="E207" s="22">
        <v>176.14</v>
      </c>
      <c r="F207" s="22">
        <v>1</v>
      </c>
      <c r="G207" s="22">
        <f t="shared" si="1"/>
        <v>87.600772113091864</v>
      </c>
      <c r="H207" s="23">
        <v>1.5429999999999999E-2</v>
      </c>
      <c r="I207"/>
    </row>
    <row r="208" spans="1:9" s="9" customFormat="1" x14ac:dyDescent="0.2">
      <c r="A208" s="10" t="s">
        <v>22</v>
      </c>
      <c r="B208" s="26"/>
      <c r="C208" s="22">
        <v>353.8</v>
      </c>
      <c r="D208" s="22">
        <v>415.4</v>
      </c>
      <c r="E208" s="22">
        <v>207.9</v>
      </c>
      <c r="F208" s="22">
        <v>1</v>
      </c>
      <c r="G208" s="22">
        <f t="shared" si="1"/>
        <v>72.150072150072148</v>
      </c>
      <c r="H208" s="23">
        <v>1.4999999999999999E-2</v>
      </c>
      <c r="I208"/>
    </row>
    <row r="209" spans="1:9" s="9" customFormat="1" x14ac:dyDescent="0.2">
      <c r="A209" s="10" t="s">
        <v>22</v>
      </c>
      <c r="B209" s="34" t="s">
        <v>43</v>
      </c>
      <c r="C209" s="35">
        <v>90.92</v>
      </c>
      <c r="D209" s="35">
        <v>0.12039999999999999</v>
      </c>
      <c r="E209" s="35">
        <v>452.4</v>
      </c>
      <c r="F209" s="35">
        <v>3</v>
      </c>
      <c r="G209" s="35">
        <v>2.52</v>
      </c>
      <c r="H209" s="36"/>
      <c r="I209" s="37" t="s">
        <v>40</v>
      </c>
    </row>
    <row r="210" spans="1:9" s="9" customFormat="1" x14ac:dyDescent="0.2">
      <c r="A210" s="10" t="s">
        <v>22</v>
      </c>
      <c r="B210" s="26"/>
      <c r="C210" s="22">
        <v>95.94</v>
      </c>
      <c r="D210" s="22">
        <v>0.22081000000000001</v>
      </c>
      <c r="E210" s="22">
        <v>446.7</v>
      </c>
      <c r="F210" s="22">
        <v>3</v>
      </c>
      <c r="G210" s="22">
        <v>3.01</v>
      </c>
      <c r="H210" s="23"/>
      <c r="I210"/>
    </row>
    <row r="211" spans="1:9" s="9" customFormat="1" x14ac:dyDescent="0.2">
      <c r="A211" s="10" t="s">
        <v>22</v>
      </c>
      <c r="B211" s="26"/>
      <c r="C211" s="22">
        <v>100</v>
      </c>
      <c r="D211" s="22">
        <v>0.34376000000000001</v>
      </c>
      <c r="E211" s="22">
        <v>440.2</v>
      </c>
      <c r="F211" s="22">
        <v>3</v>
      </c>
      <c r="G211" s="22">
        <v>3.61</v>
      </c>
      <c r="H211" s="23"/>
      <c r="I211"/>
    </row>
    <row r="212" spans="1:9" s="9" customFormat="1" x14ac:dyDescent="0.2">
      <c r="A212" s="10" t="s">
        <v>22</v>
      </c>
      <c r="B212" s="26"/>
      <c r="C212" s="22">
        <v>105.26</v>
      </c>
      <c r="D212" s="22">
        <v>0.57765999999999995</v>
      </c>
      <c r="E212" s="22">
        <v>433.1</v>
      </c>
      <c r="F212" s="22">
        <v>3</v>
      </c>
      <c r="G212" s="22">
        <v>4.3499999999999996</v>
      </c>
      <c r="H212" s="23"/>
      <c r="I212"/>
    </row>
    <row r="213" spans="1:9" s="9" customFormat="1" x14ac:dyDescent="0.2">
      <c r="A213" s="10" t="s">
        <v>22</v>
      </c>
      <c r="B213" s="26"/>
      <c r="C213" s="22">
        <v>111.1</v>
      </c>
      <c r="D213" s="22">
        <v>0.96675999999999995</v>
      </c>
      <c r="E213" s="22">
        <v>425.2</v>
      </c>
      <c r="F213" s="22">
        <v>3</v>
      </c>
      <c r="G213" s="22">
        <v>5.23</v>
      </c>
      <c r="H213" s="23"/>
      <c r="I213"/>
    </row>
    <row r="214" spans="1:9" s="9" customFormat="1" x14ac:dyDescent="0.2">
      <c r="A214" s="10" t="s">
        <v>22</v>
      </c>
      <c r="B214" s="26"/>
      <c r="C214" s="22">
        <v>117.65</v>
      </c>
      <c r="D214" s="22">
        <v>1.6153</v>
      </c>
      <c r="E214" s="22">
        <v>415.1</v>
      </c>
      <c r="F214" s="22">
        <v>3</v>
      </c>
      <c r="G214" s="22">
        <v>6.34</v>
      </c>
      <c r="H214" s="23"/>
      <c r="I214"/>
    </row>
    <row r="215" spans="1:9" s="9" customFormat="1" x14ac:dyDescent="0.2">
      <c r="A215" s="10" t="s">
        <v>22</v>
      </c>
      <c r="B215" s="26"/>
      <c r="C215" s="22">
        <v>125</v>
      </c>
      <c r="D215" s="22">
        <v>2.6876000000000002</v>
      </c>
      <c r="E215" s="22">
        <v>403</v>
      </c>
      <c r="F215" s="22">
        <v>3</v>
      </c>
      <c r="G215" s="22">
        <v>7.76</v>
      </c>
      <c r="H215" s="23"/>
      <c r="I215"/>
    </row>
    <row r="216" spans="1:9" s="9" customFormat="1" x14ac:dyDescent="0.2">
      <c r="A216" s="10" t="s">
        <v>22</v>
      </c>
      <c r="B216" s="26"/>
      <c r="C216" s="22">
        <v>133.33000000000001</v>
      </c>
      <c r="D216" s="22">
        <v>4.4633000000000003</v>
      </c>
      <c r="E216" s="22">
        <v>390.8</v>
      </c>
      <c r="F216" s="22">
        <v>3</v>
      </c>
      <c r="G216" s="22">
        <v>9.56</v>
      </c>
      <c r="H216" s="23"/>
      <c r="I216"/>
    </row>
    <row r="217" spans="1:9" s="9" customFormat="1" x14ac:dyDescent="0.2">
      <c r="A217" s="10" t="s">
        <v>22</v>
      </c>
      <c r="B217" s="26"/>
      <c r="C217" s="22">
        <v>142.86000000000001</v>
      </c>
      <c r="D217" s="22">
        <v>7.4126000000000003</v>
      </c>
      <c r="E217" s="22">
        <v>374.3</v>
      </c>
      <c r="F217" s="22">
        <v>3</v>
      </c>
      <c r="G217" s="22">
        <v>11.8</v>
      </c>
      <c r="H217" s="23"/>
      <c r="I217"/>
    </row>
    <row r="218" spans="1:9" s="9" customFormat="1" x14ac:dyDescent="0.2">
      <c r="A218" s="10" t="s">
        <v>22</v>
      </c>
      <c r="B218" s="26"/>
      <c r="C218" s="22">
        <v>153.85</v>
      </c>
      <c r="D218" s="22">
        <v>12.327999999999999</v>
      </c>
      <c r="E218" s="22">
        <v>352.8</v>
      </c>
      <c r="F218" s="22">
        <v>3</v>
      </c>
      <c r="G218" s="22">
        <v>15.3</v>
      </c>
      <c r="H218" s="23"/>
      <c r="I218"/>
    </row>
    <row r="219" spans="1:9" s="9" customFormat="1" x14ac:dyDescent="0.2">
      <c r="A219" s="10" t="s">
        <v>22</v>
      </c>
      <c r="B219" s="26"/>
      <c r="C219" s="22">
        <v>166.67</v>
      </c>
      <c r="D219" s="22">
        <v>20.606999999999999</v>
      </c>
      <c r="E219" s="22">
        <v>322.7</v>
      </c>
      <c r="F219" s="22">
        <v>3</v>
      </c>
      <c r="G219" s="22">
        <v>21.2</v>
      </c>
      <c r="H219" s="23"/>
      <c r="I219"/>
    </row>
    <row r="220" spans="1:9" s="9" customFormat="1" x14ac:dyDescent="0.2">
      <c r="A220" s="10" t="s">
        <v>22</v>
      </c>
      <c r="B220" s="26"/>
      <c r="C220" s="22">
        <v>173.91</v>
      </c>
      <c r="D220" s="22">
        <v>26.739000000000001</v>
      </c>
      <c r="E220" s="22">
        <v>301.10000000000002</v>
      </c>
      <c r="F220" s="22">
        <v>3</v>
      </c>
      <c r="G220" s="22">
        <v>24.9</v>
      </c>
      <c r="H220" s="23"/>
      <c r="I220"/>
    </row>
    <row r="221" spans="1:9" s="9" customFormat="1" x14ac:dyDescent="0.2">
      <c r="A221" s="10" t="s">
        <v>22</v>
      </c>
      <c r="B221" s="26"/>
      <c r="C221" s="22">
        <v>181.82</v>
      </c>
      <c r="D221" s="22">
        <v>34.866999999999997</v>
      </c>
      <c r="E221" s="22">
        <v>271.7</v>
      </c>
      <c r="F221" s="22">
        <v>3</v>
      </c>
      <c r="G221" s="22">
        <v>30.3</v>
      </c>
      <c r="H221" s="23"/>
      <c r="I221"/>
    </row>
    <row r="222" spans="1:9" s="9" customFormat="1" x14ac:dyDescent="0.2">
      <c r="A222" s="10" t="s">
        <v>22</v>
      </c>
      <c r="B222" s="26"/>
      <c r="C222" s="22">
        <v>186.05</v>
      </c>
      <c r="D222" s="22">
        <v>39.923000000000002</v>
      </c>
      <c r="E222" s="22">
        <v>251</v>
      </c>
      <c r="F222" s="22">
        <v>3</v>
      </c>
      <c r="G222" s="22">
        <v>35.799999999999997</v>
      </c>
      <c r="H222" s="23"/>
      <c r="I222"/>
    </row>
    <row r="223" spans="1:9" s="9" customFormat="1" x14ac:dyDescent="0.2">
      <c r="A223" s="10" t="s">
        <v>22</v>
      </c>
      <c r="B223" s="26"/>
      <c r="C223" s="22">
        <v>190.48</v>
      </c>
      <c r="D223" s="22">
        <v>45.87</v>
      </c>
      <c r="E223" s="22">
        <v>268.18</v>
      </c>
      <c r="F223" s="22">
        <v>3</v>
      </c>
      <c r="G223" s="22">
        <v>58.5</v>
      </c>
      <c r="H223" s="23"/>
      <c r="I223"/>
    </row>
    <row r="224" spans="1:9" s="9" customFormat="1" x14ac:dyDescent="0.2">
      <c r="A224" s="10" t="s">
        <v>22</v>
      </c>
      <c r="B224" s="26"/>
      <c r="C224" s="22">
        <v>137.93</v>
      </c>
      <c r="D224" s="22">
        <v>5.7515000000000001</v>
      </c>
      <c r="E224" s="22">
        <v>9.4640000000000004</v>
      </c>
      <c r="F224" s="22">
        <v>3</v>
      </c>
      <c r="G224" s="22">
        <v>776</v>
      </c>
      <c r="H224" s="23"/>
      <c r="I224"/>
    </row>
    <row r="225" spans="1:9" s="9" customFormat="1" x14ac:dyDescent="0.2">
      <c r="A225" s="10" t="s">
        <v>22</v>
      </c>
      <c r="B225" s="26"/>
      <c r="C225" s="22">
        <v>142.86000000000001</v>
      </c>
      <c r="D225" s="22">
        <v>7.4032999999999998</v>
      </c>
      <c r="E225" s="22">
        <v>12.05</v>
      </c>
      <c r="F225" s="22">
        <v>3</v>
      </c>
      <c r="G225" s="22">
        <v>615</v>
      </c>
      <c r="H225" s="23"/>
      <c r="I225"/>
    </row>
    <row r="226" spans="1:9" s="9" customFormat="1" x14ac:dyDescent="0.2">
      <c r="A226" s="10" t="s">
        <v>22</v>
      </c>
      <c r="B226" s="26"/>
      <c r="C226" s="22">
        <v>148.15</v>
      </c>
      <c r="D226" s="22">
        <v>9.5670000000000002</v>
      </c>
      <c r="E226" s="22">
        <v>15.27</v>
      </c>
      <c r="F226" s="22">
        <v>3</v>
      </c>
      <c r="G226" s="22">
        <v>499</v>
      </c>
      <c r="H226" s="23"/>
      <c r="I226"/>
    </row>
    <row r="227" spans="1:9" s="9" customFormat="1" x14ac:dyDescent="0.2">
      <c r="A227" s="10" t="s">
        <v>22</v>
      </c>
      <c r="B227" s="26"/>
      <c r="C227" s="22">
        <v>153.85</v>
      </c>
      <c r="D227" s="22">
        <v>12.337999999999999</v>
      </c>
      <c r="E227" s="22">
        <v>19.79</v>
      </c>
      <c r="F227" s="22">
        <v>3</v>
      </c>
      <c r="G227" s="22">
        <v>395</v>
      </c>
      <c r="H227" s="23"/>
      <c r="I227"/>
    </row>
    <row r="228" spans="1:9" s="9" customFormat="1" x14ac:dyDescent="0.2">
      <c r="A228" s="10" t="s">
        <v>22</v>
      </c>
      <c r="B228" s="26"/>
      <c r="C228" s="22">
        <v>160</v>
      </c>
      <c r="D228" s="22">
        <v>15.920999999999999</v>
      </c>
      <c r="E228" s="22">
        <v>25.67</v>
      </c>
      <c r="F228" s="22">
        <v>3</v>
      </c>
      <c r="G228" s="22">
        <v>306</v>
      </c>
      <c r="H228" s="23"/>
      <c r="I228"/>
    </row>
    <row r="229" spans="1:9" s="9" customFormat="1" x14ac:dyDescent="0.2">
      <c r="A229" s="10" t="s">
        <v>22</v>
      </c>
      <c r="B229" s="26"/>
      <c r="C229" s="22">
        <v>166.67</v>
      </c>
      <c r="D229" s="22">
        <v>20.597000000000001</v>
      </c>
      <c r="E229" s="22">
        <v>33.700000000000003</v>
      </c>
      <c r="F229" s="22">
        <v>3</v>
      </c>
      <c r="G229" s="22">
        <v>246</v>
      </c>
      <c r="H229" s="23"/>
      <c r="I229"/>
    </row>
    <row r="230" spans="1:9" s="9" customFormat="1" x14ac:dyDescent="0.2">
      <c r="A230" s="10" t="s">
        <v>22</v>
      </c>
      <c r="B230" s="26"/>
      <c r="C230" s="22">
        <v>170.21</v>
      </c>
      <c r="D230" s="22">
        <v>23.492999999999999</v>
      </c>
      <c r="E230" s="22">
        <v>39.44</v>
      </c>
      <c r="F230" s="22">
        <v>3</v>
      </c>
      <c r="G230" s="22">
        <v>218</v>
      </c>
      <c r="H230" s="23"/>
      <c r="I230"/>
    </row>
    <row r="231" spans="1:9" s="9" customFormat="1" x14ac:dyDescent="0.2">
      <c r="A231" s="10" t="s">
        <v>22</v>
      </c>
      <c r="B231" s="26"/>
      <c r="C231" s="22">
        <v>173.91</v>
      </c>
      <c r="D231" s="22">
        <v>26.754000000000001</v>
      </c>
      <c r="E231" s="22">
        <v>46.61</v>
      </c>
      <c r="F231" s="22">
        <v>3</v>
      </c>
      <c r="G231" s="22">
        <v>187</v>
      </c>
      <c r="H231" s="23"/>
      <c r="I231"/>
    </row>
    <row r="232" spans="1:9" s="9" customFormat="1" x14ac:dyDescent="0.2">
      <c r="A232" s="10" t="s">
        <v>22</v>
      </c>
      <c r="B232" s="26"/>
      <c r="C232" s="22">
        <v>177.78</v>
      </c>
      <c r="D232" s="22">
        <v>30.515000000000001</v>
      </c>
      <c r="E232" s="22">
        <v>55.21</v>
      </c>
      <c r="F232" s="22">
        <v>3</v>
      </c>
      <c r="G232" s="22">
        <v>171</v>
      </c>
      <c r="H232" s="23"/>
      <c r="I232"/>
    </row>
    <row r="233" spans="1:9" s="9" customFormat="1" x14ac:dyDescent="0.2">
      <c r="A233" s="10" t="s">
        <v>22</v>
      </c>
      <c r="B233" s="26"/>
      <c r="C233" s="22">
        <v>181.82</v>
      </c>
      <c r="D233" s="22">
        <v>34.854999999999997</v>
      </c>
      <c r="E233" s="22">
        <v>68.12</v>
      </c>
      <c r="F233" s="22">
        <v>3</v>
      </c>
      <c r="G233" s="22">
        <v>145</v>
      </c>
      <c r="H233" s="23"/>
      <c r="I233"/>
    </row>
    <row r="234" spans="1:9" s="9" customFormat="1" x14ac:dyDescent="0.2">
      <c r="A234" s="10" t="s">
        <v>22</v>
      </c>
      <c r="B234" s="26"/>
      <c r="C234" s="22">
        <v>186.05</v>
      </c>
      <c r="D234" s="22">
        <v>39.877000000000002</v>
      </c>
      <c r="E234" s="22">
        <v>86.039999999999992</v>
      </c>
      <c r="F234" s="22">
        <v>3</v>
      </c>
      <c r="G234" s="22">
        <v>115</v>
      </c>
      <c r="H234" s="23"/>
      <c r="I234"/>
    </row>
    <row r="235" spans="1:9" s="9" customFormat="1" x14ac:dyDescent="0.2">
      <c r="A235" s="10" t="s">
        <v>22</v>
      </c>
      <c r="B235" s="26"/>
      <c r="C235" s="22">
        <v>190.48</v>
      </c>
      <c r="D235" s="22">
        <v>45.87</v>
      </c>
      <c r="E235" s="22">
        <v>143.44</v>
      </c>
      <c r="F235" s="22">
        <v>3</v>
      </c>
      <c r="G235" s="22">
        <v>67</v>
      </c>
      <c r="H235" s="23"/>
      <c r="I235"/>
    </row>
    <row r="236" spans="1:9" s="9" customFormat="1" x14ac:dyDescent="0.2">
      <c r="A236" s="10" t="s">
        <v>22</v>
      </c>
      <c r="B236" s="26"/>
      <c r="C236" s="22">
        <v>170.21</v>
      </c>
      <c r="D236" s="22">
        <v>21.95</v>
      </c>
      <c r="E236" s="22">
        <v>35.130000000000003</v>
      </c>
      <c r="F236" s="22">
        <v>3</v>
      </c>
      <c r="G236" s="22">
        <v>245</v>
      </c>
      <c r="H236" s="23"/>
      <c r="I236"/>
    </row>
    <row r="237" spans="1:9" s="9" customFormat="1" x14ac:dyDescent="0.2">
      <c r="A237" s="10" t="s">
        <v>22</v>
      </c>
      <c r="B237" s="26"/>
      <c r="C237" s="22">
        <v>173.91</v>
      </c>
      <c r="D237" s="22">
        <v>22.85</v>
      </c>
      <c r="E237" s="22">
        <v>35.130000000000003</v>
      </c>
      <c r="F237" s="22">
        <v>2</v>
      </c>
      <c r="G237" s="22">
        <v>246</v>
      </c>
      <c r="H237" s="23"/>
      <c r="I237"/>
    </row>
    <row r="238" spans="1:9" s="9" customFormat="1" x14ac:dyDescent="0.2">
      <c r="A238" s="10" t="s">
        <v>22</v>
      </c>
      <c r="B238" s="26"/>
      <c r="C238" s="22">
        <v>181.82</v>
      </c>
      <c r="D238" s="22">
        <v>31.8</v>
      </c>
      <c r="E238" s="22">
        <v>53.78</v>
      </c>
      <c r="F238" s="22">
        <v>3</v>
      </c>
      <c r="G238" s="22">
        <v>172</v>
      </c>
      <c r="H238" s="23"/>
      <c r="I238"/>
    </row>
    <row r="239" spans="1:9" s="9" customFormat="1" x14ac:dyDescent="0.2">
      <c r="A239" s="10" t="s">
        <v>22</v>
      </c>
      <c r="B239" s="26"/>
      <c r="C239" s="22">
        <v>181.82</v>
      </c>
      <c r="D239" s="22">
        <v>24.65</v>
      </c>
      <c r="E239" s="22">
        <v>35.130000000000003</v>
      </c>
      <c r="F239" s="22">
        <v>2</v>
      </c>
      <c r="G239" s="22">
        <v>260</v>
      </c>
      <c r="H239" s="23"/>
      <c r="I239"/>
    </row>
    <row r="240" spans="1:9" s="9" customFormat="1" x14ac:dyDescent="0.2">
      <c r="A240" s="10" t="s">
        <v>22</v>
      </c>
      <c r="B240" s="26"/>
      <c r="C240" s="22">
        <v>186.05</v>
      </c>
      <c r="D240" s="22">
        <v>38.9</v>
      </c>
      <c r="E240" s="22">
        <v>77.44</v>
      </c>
      <c r="F240" s="22">
        <v>3</v>
      </c>
      <c r="G240" s="22">
        <v>125</v>
      </c>
      <c r="H240" s="23"/>
      <c r="I240"/>
    </row>
    <row r="241" spans="1:9" s="9" customFormat="1" x14ac:dyDescent="0.2">
      <c r="A241" s="10" t="s">
        <v>22</v>
      </c>
      <c r="B241" s="26"/>
      <c r="C241" s="22">
        <v>190.48</v>
      </c>
      <c r="D241" s="22">
        <v>26.65</v>
      </c>
      <c r="E241" s="22">
        <v>35.130000000000003</v>
      </c>
      <c r="F241" s="22">
        <v>2</v>
      </c>
      <c r="G241" s="22">
        <v>280</v>
      </c>
      <c r="H241" s="23"/>
      <c r="I241"/>
    </row>
    <row r="242" spans="1:9" s="9" customFormat="1" x14ac:dyDescent="0.2">
      <c r="A242" s="10" t="s">
        <v>22</v>
      </c>
      <c r="B242" s="26"/>
      <c r="C242" s="22">
        <v>190.48</v>
      </c>
      <c r="D242" s="22">
        <v>35.15</v>
      </c>
      <c r="E242" s="22">
        <v>53.78</v>
      </c>
      <c r="F242" s="22">
        <v>2</v>
      </c>
      <c r="G242" s="22">
        <v>184</v>
      </c>
      <c r="H242" s="23"/>
      <c r="I242"/>
    </row>
    <row r="243" spans="1:9" s="9" customFormat="1" x14ac:dyDescent="0.2">
      <c r="A243" s="10" t="s">
        <v>22</v>
      </c>
      <c r="B243" s="26"/>
      <c r="C243" s="22">
        <v>190.48</v>
      </c>
      <c r="D243" s="22">
        <v>41.65</v>
      </c>
      <c r="E243" s="22">
        <v>77.44</v>
      </c>
      <c r="F243" s="22">
        <v>2</v>
      </c>
      <c r="G243" s="22">
        <v>129</v>
      </c>
      <c r="H243" s="23"/>
      <c r="I243"/>
    </row>
    <row r="244" spans="1:9" s="9" customFormat="1" x14ac:dyDescent="0.2">
      <c r="A244" s="10" t="s">
        <v>22</v>
      </c>
      <c r="B244" s="26"/>
      <c r="C244" s="22">
        <v>190.48</v>
      </c>
      <c r="D244" s="22">
        <v>43.65</v>
      </c>
      <c r="E244" s="22">
        <v>90.34</v>
      </c>
      <c r="F244" s="22">
        <v>2</v>
      </c>
      <c r="G244" s="22">
        <v>112</v>
      </c>
      <c r="H244" s="23"/>
      <c r="I244"/>
    </row>
    <row r="245" spans="1:9" s="9" customFormat="1" x14ac:dyDescent="0.2">
      <c r="A245" s="10" t="s">
        <v>22</v>
      </c>
      <c r="B245" s="26"/>
      <c r="C245" s="22">
        <v>194.76</v>
      </c>
      <c r="D245" s="22">
        <v>44.55</v>
      </c>
      <c r="E245" s="22">
        <v>78.86999999999999</v>
      </c>
      <c r="F245" s="22">
        <v>2</v>
      </c>
      <c r="G245" s="22">
        <f t="shared" ref="G245:G256" si="2">(H245/E245/1000)*10^9</f>
        <v>132.72727272727275</v>
      </c>
      <c r="H245" s="23">
        <v>1.0468199999999999E-2</v>
      </c>
      <c r="I245"/>
    </row>
    <row r="246" spans="1:9" s="9" customFormat="1" x14ac:dyDescent="0.2">
      <c r="A246" s="10" t="s">
        <v>22</v>
      </c>
      <c r="B246" s="26"/>
      <c r="C246" s="22">
        <v>194.76</v>
      </c>
      <c r="D246" s="22">
        <v>46.55</v>
      </c>
      <c r="E246" s="22">
        <v>88.91</v>
      </c>
      <c r="F246" s="22">
        <v>4</v>
      </c>
      <c r="G246" s="22">
        <f t="shared" si="2"/>
        <v>116.12641997525586</v>
      </c>
      <c r="H246" s="23">
        <v>1.0324799999999999E-2</v>
      </c>
      <c r="I246"/>
    </row>
    <row r="247" spans="1:9" s="9" customFormat="1" x14ac:dyDescent="0.2">
      <c r="A247" s="10" t="s">
        <v>22</v>
      </c>
      <c r="B247" s="26"/>
      <c r="C247" s="22">
        <v>194.76</v>
      </c>
      <c r="D247" s="22">
        <v>52.55</v>
      </c>
      <c r="E247" s="22">
        <v>173.5</v>
      </c>
      <c r="F247" s="22">
        <v>1</v>
      </c>
      <c r="G247" s="22">
        <f t="shared" si="2"/>
        <v>56.202881844380407</v>
      </c>
      <c r="H247" s="23">
        <v>9.7511999999999998E-3</v>
      </c>
      <c r="I247"/>
    </row>
    <row r="248" spans="1:9" s="9" customFormat="1" x14ac:dyDescent="0.2">
      <c r="A248" s="10" t="s">
        <v>22</v>
      </c>
      <c r="B248" s="26"/>
      <c r="C248" s="22">
        <v>194.76</v>
      </c>
      <c r="D248" s="22">
        <v>54.5</v>
      </c>
      <c r="E248" s="22">
        <v>202.2</v>
      </c>
      <c r="F248" s="22">
        <v>1</v>
      </c>
      <c r="G248" s="22">
        <f t="shared" si="2"/>
        <v>47.870919881305646</v>
      </c>
      <c r="H248" s="23">
        <v>9.6795000000000006E-3</v>
      </c>
      <c r="I248"/>
    </row>
    <row r="249" spans="1:9" s="9" customFormat="1" x14ac:dyDescent="0.2">
      <c r="A249" s="10" t="s">
        <v>22</v>
      </c>
      <c r="B249" s="26"/>
      <c r="C249" s="22">
        <v>194.76</v>
      </c>
      <c r="D249" s="22">
        <v>59.95</v>
      </c>
      <c r="E249" s="22">
        <v>230.9</v>
      </c>
      <c r="F249" s="22">
        <v>1</v>
      </c>
      <c r="G249" s="22">
        <f t="shared" si="2"/>
        <v>39.436552620181892</v>
      </c>
      <c r="H249" s="23">
        <v>9.1059000000000001E-3</v>
      </c>
      <c r="I249"/>
    </row>
    <row r="250" spans="1:9" s="9" customFormat="1" x14ac:dyDescent="0.2">
      <c r="A250" s="10" t="s">
        <v>22</v>
      </c>
      <c r="B250" s="26"/>
      <c r="C250" s="22">
        <v>194.76</v>
      </c>
      <c r="D250" s="22">
        <v>64.25</v>
      </c>
      <c r="E250" s="22">
        <v>242.3</v>
      </c>
      <c r="F250" s="22">
        <v>1</v>
      </c>
      <c r="G250" s="22">
        <f t="shared" si="2"/>
        <v>37.581097812628975</v>
      </c>
      <c r="H250" s="23">
        <v>9.1059000000000001E-3</v>
      </c>
      <c r="I250"/>
    </row>
    <row r="251" spans="1:9" s="9" customFormat="1" x14ac:dyDescent="0.2">
      <c r="A251" s="10" t="s">
        <v>22</v>
      </c>
      <c r="B251" s="26"/>
      <c r="C251" s="22">
        <v>194.76</v>
      </c>
      <c r="D251" s="22">
        <v>71.650000000000006</v>
      </c>
      <c r="E251" s="22">
        <v>255.3</v>
      </c>
      <c r="F251" s="22">
        <v>1</v>
      </c>
      <c r="G251" s="22">
        <f t="shared" si="2"/>
        <v>33.982373678025851</v>
      </c>
      <c r="H251" s="23">
        <v>8.6756999999999997E-3</v>
      </c>
      <c r="I251"/>
    </row>
    <row r="252" spans="1:9" s="9" customFormat="1" x14ac:dyDescent="0.2">
      <c r="A252" s="10" t="s">
        <v>22</v>
      </c>
      <c r="B252" s="26"/>
      <c r="C252" s="22">
        <v>194.76</v>
      </c>
      <c r="D252" s="22">
        <v>93.35</v>
      </c>
      <c r="E252" s="22">
        <v>277.5</v>
      </c>
      <c r="F252" s="22">
        <v>1</v>
      </c>
      <c r="G252" s="22">
        <f t="shared" si="2"/>
        <v>29.713513513513515</v>
      </c>
      <c r="H252" s="23">
        <v>8.2454999999999994E-3</v>
      </c>
      <c r="I252"/>
    </row>
    <row r="253" spans="1:9" s="9" customFormat="1" x14ac:dyDescent="0.2">
      <c r="A253" s="10" t="s">
        <v>22</v>
      </c>
      <c r="B253" s="26"/>
      <c r="C253" s="22">
        <v>194.76</v>
      </c>
      <c r="D253" s="22">
        <v>142.4</v>
      </c>
      <c r="E253" s="22">
        <v>304</v>
      </c>
      <c r="F253" s="22">
        <v>1</v>
      </c>
      <c r="G253" s="22">
        <f t="shared" si="2"/>
        <v>25.472368421052625</v>
      </c>
      <c r="H253" s="23">
        <v>7.7435999999999989E-3</v>
      </c>
      <c r="I253"/>
    </row>
    <row r="254" spans="1:9" s="9" customFormat="1" x14ac:dyDescent="0.2">
      <c r="A254" s="10" t="s">
        <v>22</v>
      </c>
      <c r="B254" s="26"/>
      <c r="C254" s="22">
        <v>194.76</v>
      </c>
      <c r="D254" s="22">
        <v>191.9</v>
      </c>
      <c r="E254" s="22">
        <v>320.5</v>
      </c>
      <c r="F254" s="22">
        <v>1</v>
      </c>
      <c r="G254" s="22">
        <f t="shared" si="2"/>
        <v>23.042433697347889</v>
      </c>
      <c r="H254" s="23">
        <v>7.3850999999999986E-3</v>
      </c>
      <c r="I254"/>
    </row>
    <row r="255" spans="1:9" s="9" customFormat="1" x14ac:dyDescent="0.2">
      <c r="A255" s="10" t="s">
        <v>22</v>
      </c>
      <c r="B255" s="26"/>
      <c r="C255" s="22">
        <v>194.76</v>
      </c>
      <c r="D255" s="22">
        <v>300</v>
      </c>
      <c r="E255" s="22">
        <v>344.2</v>
      </c>
      <c r="F255" s="22">
        <v>1</v>
      </c>
      <c r="G255" s="22">
        <f t="shared" si="2"/>
        <v>21.455839628123179</v>
      </c>
      <c r="H255" s="23">
        <v>7.3850999999999986E-3</v>
      </c>
      <c r="I255"/>
    </row>
    <row r="256" spans="1:9" s="9" customFormat="1" x14ac:dyDescent="0.2">
      <c r="A256" s="10" t="s">
        <v>22</v>
      </c>
      <c r="B256" s="26"/>
      <c r="C256" s="22">
        <v>194.76</v>
      </c>
      <c r="D256" s="22">
        <v>395</v>
      </c>
      <c r="E256" s="22">
        <v>359.2</v>
      </c>
      <c r="F256" s="22">
        <v>1</v>
      </c>
      <c r="G256" s="22">
        <f t="shared" si="2"/>
        <v>17.964922048997771</v>
      </c>
      <c r="H256" s="23">
        <v>6.4529999999999987E-3</v>
      </c>
      <c r="I256"/>
    </row>
    <row r="257" spans="1:9" s="9" customFormat="1" x14ac:dyDescent="0.2">
      <c r="A257" s="10" t="s">
        <v>22</v>
      </c>
      <c r="B257" s="26"/>
      <c r="C257" s="22">
        <v>195.12</v>
      </c>
      <c r="D257" s="22">
        <v>52.9</v>
      </c>
      <c r="E257" s="22">
        <v>168.5</v>
      </c>
      <c r="F257" s="22">
        <v>1</v>
      </c>
      <c r="G257" s="22">
        <v>61</v>
      </c>
      <c r="H257" s="23"/>
      <c r="I257"/>
    </row>
    <row r="258" spans="1:9" s="9" customFormat="1" x14ac:dyDescent="0.2">
      <c r="A258" s="10" t="s">
        <v>22</v>
      </c>
      <c r="B258" s="26"/>
      <c r="C258" s="22">
        <v>200</v>
      </c>
      <c r="D258" s="22">
        <v>28.75</v>
      </c>
      <c r="E258" s="22">
        <v>35.130000000000003</v>
      </c>
      <c r="F258" s="22">
        <v>2</v>
      </c>
      <c r="G258" s="22">
        <v>288</v>
      </c>
      <c r="H258" s="23"/>
      <c r="I258"/>
    </row>
    <row r="259" spans="1:9" s="9" customFormat="1" x14ac:dyDescent="0.2">
      <c r="A259" s="10" t="s">
        <v>22</v>
      </c>
      <c r="B259" s="26"/>
      <c r="C259" s="22">
        <v>200</v>
      </c>
      <c r="D259" s="22">
        <v>38.700000000000003</v>
      </c>
      <c r="E259" s="22">
        <v>53.78</v>
      </c>
      <c r="F259" s="22">
        <v>2</v>
      </c>
      <c r="G259" s="22">
        <v>191</v>
      </c>
      <c r="H259" s="23"/>
      <c r="I259"/>
    </row>
    <row r="260" spans="1:9" s="9" customFormat="1" x14ac:dyDescent="0.2">
      <c r="A260" s="10" t="s">
        <v>22</v>
      </c>
      <c r="B260" s="26"/>
      <c r="C260" s="22">
        <v>200</v>
      </c>
      <c r="D260" s="22">
        <v>47.3</v>
      </c>
      <c r="E260" s="22">
        <v>77.44</v>
      </c>
      <c r="F260" s="22">
        <v>4</v>
      </c>
      <c r="G260" s="22">
        <v>136</v>
      </c>
      <c r="H260" s="23"/>
      <c r="I260"/>
    </row>
    <row r="261" spans="1:9" s="9" customFormat="1" x14ac:dyDescent="0.2">
      <c r="A261" s="10" t="s">
        <v>22</v>
      </c>
      <c r="B261" s="26"/>
      <c r="C261" s="22">
        <v>200</v>
      </c>
      <c r="D261" s="22">
        <v>50.6</v>
      </c>
      <c r="E261" s="22">
        <v>90.34</v>
      </c>
      <c r="F261" s="22">
        <v>1</v>
      </c>
      <c r="G261" s="22">
        <v>118</v>
      </c>
      <c r="H261" s="23"/>
      <c r="I261"/>
    </row>
    <row r="262" spans="1:9" s="9" customFormat="1" x14ac:dyDescent="0.2">
      <c r="A262" s="10" t="s">
        <v>22</v>
      </c>
      <c r="B262" s="26"/>
      <c r="C262" s="22">
        <v>200</v>
      </c>
      <c r="D262" s="22">
        <v>60.45</v>
      </c>
      <c r="E262" s="22">
        <v>168.5</v>
      </c>
      <c r="F262" s="22">
        <v>1</v>
      </c>
      <c r="G262" s="22">
        <v>62</v>
      </c>
      <c r="H262" s="23"/>
      <c r="I262"/>
    </row>
    <row r="263" spans="1:9" s="9" customFormat="1" x14ac:dyDescent="0.2">
      <c r="A263" s="10" t="s">
        <v>22</v>
      </c>
      <c r="B263" s="26"/>
      <c r="C263" s="22">
        <v>210.53</v>
      </c>
      <c r="D263" s="22">
        <v>31.1</v>
      </c>
      <c r="E263" s="22">
        <v>35.130000000000003</v>
      </c>
      <c r="F263" s="22">
        <v>2</v>
      </c>
      <c r="G263" s="22">
        <v>306</v>
      </c>
      <c r="H263" s="23"/>
      <c r="I263"/>
    </row>
    <row r="264" spans="1:9" s="9" customFormat="1" x14ac:dyDescent="0.2">
      <c r="A264" s="10" t="s">
        <v>22</v>
      </c>
      <c r="B264" s="26"/>
      <c r="C264" s="22">
        <v>210.53</v>
      </c>
      <c r="D264" s="22">
        <v>42.6</v>
      </c>
      <c r="E264" s="22">
        <v>53.78</v>
      </c>
      <c r="F264" s="22">
        <v>4</v>
      </c>
      <c r="G264" s="22">
        <v>203</v>
      </c>
      <c r="H264" s="23"/>
      <c r="I264"/>
    </row>
    <row r="265" spans="1:9" s="9" customFormat="1" x14ac:dyDescent="0.2">
      <c r="A265" s="10" t="s">
        <v>22</v>
      </c>
      <c r="B265" s="26"/>
      <c r="C265" s="22">
        <v>210.53</v>
      </c>
      <c r="D265" s="22">
        <v>53.4</v>
      </c>
      <c r="E265" s="22">
        <v>77.44</v>
      </c>
      <c r="F265" s="22">
        <v>1</v>
      </c>
      <c r="G265" s="22">
        <v>140</v>
      </c>
      <c r="H265" s="23"/>
      <c r="I265"/>
    </row>
    <row r="266" spans="1:9" s="9" customFormat="1" x14ac:dyDescent="0.2">
      <c r="A266" s="10" t="s">
        <v>22</v>
      </c>
      <c r="B266" s="26"/>
      <c r="C266" s="22">
        <v>210.53</v>
      </c>
      <c r="D266" s="22">
        <v>58</v>
      </c>
      <c r="E266" s="22">
        <v>90.34</v>
      </c>
      <c r="F266" s="22">
        <v>1</v>
      </c>
      <c r="G266" s="22">
        <v>123</v>
      </c>
      <c r="H266" s="23"/>
      <c r="I266"/>
    </row>
    <row r="267" spans="1:9" s="9" customFormat="1" x14ac:dyDescent="0.2">
      <c r="A267" s="10" t="s">
        <v>22</v>
      </c>
      <c r="B267" s="26"/>
      <c r="C267" s="22">
        <v>210.53</v>
      </c>
      <c r="D267" s="22">
        <v>77</v>
      </c>
      <c r="E267" s="22">
        <v>168.5</v>
      </c>
      <c r="F267" s="22">
        <v>1</v>
      </c>
      <c r="G267" s="22">
        <v>63</v>
      </c>
      <c r="H267" s="23"/>
      <c r="I267"/>
    </row>
    <row r="268" spans="1:9" s="9" customFormat="1" x14ac:dyDescent="0.2">
      <c r="A268" s="10" t="s">
        <v>22</v>
      </c>
      <c r="B268" s="26"/>
      <c r="C268" s="22">
        <v>222.22</v>
      </c>
      <c r="D268" s="22">
        <v>33.65</v>
      </c>
      <c r="E268" s="22">
        <v>35.130000000000003</v>
      </c>
      <c r="F268" s="22">
        <v>2</v>
      </c>
      <c r="G268" s="22">
        <v>328</v>
      </c>
      <c r="H268" s="23"/>
      <c r="I268"/>
    </row>
    <row r="269" spans="1:9" s="9" customFormat="1" x14ac:dyDescent="0.2">
      <c r="A269" s="10" t="s">
        <v>22</v>
      </c>
      <c r="B269" s="26"/>
      <c r="C269" s="22">
        <v>222.22</v>
      </c>
      <c r="D269" s="22">
        <v>46.8</v>
      </c>
      <c r="E269" s="22">
        <v>53.78</v>
      </c>
      <c r="F269" s="22">
        <v>4</v>
      </c>
      <c r="G269" s="22">
        <v>211</v>
      </c>
      <c r="H269" s="23"/>
      <c r="I269"/>
    </row>
    <row r="270" spans="1:9" s="9" customFormat="1" x14ac:dyDescent="0.2">
      <c r="A270" s="10" t="s">
        <v>22</v>
      </c>
      <c r="B270" s="26"/>
      <c r="C270" s="22">
        <v>222.22</v>
      </c>
      <c r="D270" s="22">
        <v>60.1</v>
      </c>
      <c r="E270" s="22">
        <v>77.44</v>
      </c>
      <c r="F270" s="22">
        <v>1</v>
      </c>
      <c r="G270" s="22">
        <v>147</v>
      </c>
      <c r="H270" s="23"/>
      <c r="I270"/>
    </row>
    <row r="271" spans="1:9" s="9" customFormat="1" x14ac:dyDescent="0.2">
      <c r="A271" s="10" t="s">
        <v>22</v>
      </c>
      <c r="B271" s="26"/>
      <c r="C271" s="22">
        <v>222.22</v>
      </c>
      <c r="D271" s="22">
        <v>66.099999999999994</v>
      </c>
      <c r="E271" s="22">
        <v>90.34</v>
      </c>
      <c r="F271" s="22">
        <v>1</v>
      </c>
      <c r="G271" s="22">
        <v>129</v>
      </c>
      <c r="H271" s="23"/>
      <c r="I271"/>
    </row>
    <row r="272" spans="1:9" s="9" customFormat="1" x14ac:dyDescent="0.2">
      <c r="A272" s="10" t="s">
        <v>22</v>
      </c>
      <c r="B272" s="26"/>
      <c r="C272" s="22">
        <v>222.22</v>
      </c>
      <c r="D272" s="22">
        <v>95.6</v>
      </c>
      <c r="E272" s="22">
        <v>168.5</v>
      </c>
      <c r="F272" s="22">
        <v>1</v>
      </c>
      <c r="G272" s="22">
        <v>67</v>
      </c>
      <c r="H272" s="23"/>
      <c r="I272"/>
    </row>
    <row r="273" spans="1:9" s="9" customFormat="1" x14ac:dyDescent="0.2">
      <c r="A273" s="10" t="s">
        <v>22</v>
      </c>
      <c r="B273" s="26"/>
      <c r="C273" s="22">
        <v>235.29</v>
      </c>
      <c r="D273" s="22">
        <v>36.5</v>
      </c>
      <c r="E273" s="22">
        <v>35.130000000000003</v>
      </c>
      <c r="F273" s="22">
        <v>1</v>
      </c>
      <c r="G273" s="22">
        <v>345</v>
      </c>
      <c r="H273" s="23"/>
      <c r="I273"/>
    </row>
    <row r="274" spans="1:9" s="9" customFormat="1" x14ac:dyDescent="0.2">
      <c r="A274" s="10" t="s">
        <v>22</v>
      </c>
      <c r="B274" s="26"/>
      <c r="C274" s="22">
        <v>235.29</v>
      </c>
      <c r="D274" s="22">
        <v>51.5</v>
      </c>
      <c r="E274" s="22">
        <v>53.78</v>
      </c>
      <c r="F274" s="22">
        <v>1</v>
      </c>
      <c r="G274" s="22">
        <v>229</v>
      </c>
      <c r="H274" s="23"/>
      <c r="I274"/>
    </row>
    <row r="275" spans="1:9" s="9" customFormat="1" x14ac:dyDescent="0.2">
      <c r="A275" s="10" t="s">
        <v>22</v>
      </c>
      <c r="B275" s="26"/>
      <c r="C275" s="22">
        <v>235.29</v>
      </c>
      <c r="D275" s="22">
        <v>67.400000000000006</v>
      </c>
      <c r="E275" s="22">
        <v>77.44</v>
      </c>
      <c r="F275" s="22">
        <v>1</v>
      </c>
      <c r="G275" s="22">
        <v>152</v>
      </c>
      <c r="H275" s="23"/>
      <c r="I275"/>
    </row>
    <row r="276" spans="1:9" s="9" customFormat="1" x14ac:dyDescent="0.2">
      <c r="A276" s="10" t="s">
        <v>22</v>
      </c>
      <c r="B276" s="26"/>
      <c r="C276" s="22">
        <v>235.29</v>
      </c>
      <c r="D276" s="22">
        <v>75</v>
      </c>
      <c r="E276" s="22">
        <v>90.34</v>
      </c>
      <c r="F276" s="22">
        <v>1</v>
      </c>
      <c r="G276" s="22">
        <v>135</v>
      </c>
      <c r="H276" s="23"/>
      <c r="I276"/>
    </row>
    <row r="277" spans="1:9" s="9" customFormat="1" x14ac:dyDescent="0.2">
      <c r="A277" s="10" t="s">
        <v>22</v>
      </c>
      <c r="B277" s="26"/>
      <c r="C277" s="22">
        <v>235.29</v>
      </c>
      <c r="D277" s="22">
        <v>116.5</v>
      </c>
      <c r="E277" s="22">
        <v>168.5</v>
      </c>
      <c r="F277" s="22">
        <v>1</v>
      </c>
      <c r="G277" s="22">
        <v>70</v>
      </c>
      <c r="H277" s="23"/>
      <c r="I277"/>
    </row>
    <row r="278" spans="1:9" s="9" customFormat="1" x14ac:dyDescent="0.2">
      <c r="A278" s="10" t="s">
        <v>22</v>
      </c>
      <c r="B278" s="26"/>
      <c r="C278" s="22">
        <v>250</v>
      </c>
      <c r="D278" s="22">
        <v>39.6</v>
      </c>
      <c r="E278" s="22">
        <v>35.130000000000003</v>
      </c>
      <c r="F278" s="22">
        <v>2</v>
      </c>
      <c r="G278" s="22">
        <v>367</v>
      </c>
      <c r="H278" s="23"/>
      <c r="I278"/>
    </row>
    <row r="279" spans="1:9" s="9" customFormat="1" x14ac:dyDescent="0.2">
      <c r="A279" s="10" t="s">
        <v>22</v>
      </c>
      <c r="B279" s="26"/>
      <c r="C279" s="22">
        <v>250</v>
      </c>
      <c r="D279" s="22">
        <v>56.7</v>
      </c>
      <c r="E279" s="22">
        <v>53.78</v>
      </c>
      <c r="F279" s="22">
        <v>1</v>
      </c>
      <c r="G279" s="22">
        <v>239</v>
      </c>
      <c r="H279" s="23"/>
      <c r="I279"/>
    </row>
    <row r="280" spans="1:9" s="9" customFormat="1" x14ac:dyDescent="0.2">
      <c r="A280" s="10" t="s">
        <v>22</v>
      </c>
      <c r="B280" s="26"/>
      <c r="C280" s="22">
        <v>250</v>
      </c>
      <c r="D280" s="22">
        <v>75.55</v>
      </c>
      <c r="E280" s="22">
        <v>77.44</v>
      </c>
      <c r="F280" s="22">
        <v>1</v>
      </c>
      <c r="G280" s="22">
        <v>165</v>
      </c>
      <c r="H280" s="23"/>
      <c r="I280"/>
    </row>
    <row r="281" spans="1:9" s="9" customFormat="1" x14ac:dyDescent="0.2">
      <c r="A281" s="10" t="s">
        <v>22</v>
      </c>
      <c r="B281" s="26"/>
      <c r="C281" s="22">
        <v>250</v>
      </c>
      <c r="D281" s="22">
        <v>84.9</v>
      </c>
      <c r="E281" s="22">
        <v>90.34</v>
      </c>
      <c r="F281" s="22">
        <v>1</v>
      </c>
      <c r="G281" s="22">
        <v>144</v>
      </c>
      <c r="H281" s="23"/>
      <c r="I281"/>
    </row>
    <row r="282" spans="1:9" s="9" customFormat="1" x14ac:dyDescent="0.2">
      <c r="A282" s="10" t="s">
        <v>22</v>
      </c>
      <c r="B282" s="26"/>
      <c r="C282" s="22">
        <v>250</v>
      </c>
      <c r="D282" s="22">
        <v>140</v>
      </c>
      <c r="E282" s="22">
        <v>168.5</v>
      </c>
      <c r="F282" s="22">
        <v>1</v>
      </c>
      <c r="G282" s="22">
        <v>73</v>
      </c>
      <c r="H282" s="23"/>
      <c r="I282"/>
    </row>
    <row r="283" spans="1:9" s="9" customFormat="1" x14ac:dyDescent="0.2">
      <c r="A283" s="10" t="s">
        <v>22</v>
      </c>
      <c r="B283" s="26"/>
      <c r="C283" s="22">
        <v>266.67</v>
      </c>
      <c r="D283" s="22">
        <v>43.2</v>
      </c>
      <c r="E283" s="22">
        <v>35.130000000000003</v>
      </c>
      <c r="F283" s="22">
        <v>4</v>
      </c>
      <c r="G283" s="22">
        <v>377</v>
      </c>
      <c r="H283" s="23"/>
      <c r="I283"/>
    </row>
    <row r="284" spans="1:9" s="9" customFormat="1" x14ac:dyDescent="0.2">
      <c r="A284" s="10" t="s">
        <v>22</v>
      </c>
      <c r="B284" s="26"/>
      <c r="C284" s="22">
        <v>266.67</v>
      </c>
      <c r="D284" s="22">
        <v>62.55</v>
      </c>
      <c r="E284" s="22">
        <v>53.78</v>
      </c>
      <c r="F284" s="22">
        <v>1</v>
      </c>
      <c r="G284" s="22">
        <v>258</v>
      </c>
      <c r="H284" s="23"/>
      <c r="I284"/>
    </row>
    <row r="285" spans="1:9" s="9" customFormat="1" x14ac:dyDescent="0.2">
      <c r="A285" s="10" t="s">
        <v>22</v>
      </c>
      <c r="B285" s="26"/>
      <c r="C285" s="22">
        <v>266.67</v>
      </c>
      <c r="D285" s="22">
        <v>84.65</v>
      </c>
      <c r="E285" s="22">
        <v>77.44</v>
      </c>
      <c r="F285" s="22">
        <v>1</v>
      </c>
      <c r="G285" s="22">
        <v>173</v>
      </c>
      <c r="H285" s="23"/>
      <c r="I285"/>
    </row>
    <row r="286" spans="1:9" s="9" customFormat="1" x14ac:dyDescent="0.2">
      <c r="A286" s="10" t="s">
        <v>22</v>
      </c>
      <c r="B286" s="26"/>
      <c r="C286" s="22">
        <v>266.67</v>
      </c>
      <c r="D286" s="22">
        <v>96</v>
      </c>
      <c r="E286" s="22">
        <v>90.34</v>
      </c>
      <c r="F286" s="22">
        <v>1</v>
      </c>
      <c r="G286" s="22">
        <v>151</v>
      </c>
      <c r="H286" s="23"/>
      <c r="I286"/>
    </row>
    <row r="287" spans="1:9" s="9" customFormat="1" x14ac:dyDescent="0.2">
      <c r="A287" s="10" t="s">
        <v>22</v>
      </c>
      <c r="B287" s="26"/>
      <c r="C287" s="22">
        <v>266.67</v>
      </c>
      <c r="D287" s="22">
        <v>166.7</v>
      </c>
      <c r="E287" s="22">
        <v>168.5</v>
      </c>
      <c r="F287" s="22">
        <v>1</v>
      </c>
      <c r="G287" s="22">
        <v>76</v>
      </c>
      <c r="H287" s="23"/>
      <c r="I287"/>
    </row>
    <row r="288" spans="1:9" s="9" customFormat="1" x14ac:dyDescent="0.2">
      <c r="A288" s="10" t="s">
        <v>22</v>
      </c>
      <c r="B288" s="26"/>
      <c r="C288" s="22">
        <v>273.16000000000003</v>
      </c>
      <c r="D288" s="22">
        <v>45.4</v>
      </c>
      <c r="E288" s="22">
        <v>35.85</v>
      </c>
      <c r="F288" s="22">
        <v>4</v>
      </c>
      <c r="G288" s="22">
        <f t="shared" ref="G288:G309" si="3">(H288/E288/1000)*10^9</f>
        <v>403.99999999999994</v>
      </c>
      <c r="H288" s="23">
        <v>1.4483399999999999E-2</v>
      </c>
      <c r="I288"/>
    </row>
    <row r="289" spans="1:9" s="9" customFormat="1" x14ac:dyDescent="0.2">
      <c r="A289" s="10" t="s">
        <v>22</v>
      </c>
      <c r="B289" s="26"/>
      <c r="C289" s="22">
        <v>273.16000000000003</v>
      </c>
      <c r="D289" s="22">
        <v>64.8</v>
      </c>
      <c r="E289" s="22">
        <v>53.78</v>
      </c>
      <c r="F289" s="22">
        <v>1</v>
      </c>
      <c r="G289" s="22">
        <f t="shared" si="3"/>
        <v>263.97545555968765</v>
      </c>
      <c r="H289" s="23">
        <v>1.41966E-2</v>
      </c>
      <c r="I289"/>
    </row>
    <row r="290" spans="1:9" s="9" customFormat="1" x14ac:dyDescent="0.2">
      <c r="A290" s="10" t="s">
        <v>22</v>
      </c>
      <c r="B290" s="26"/>
      <c r="C290" s="22">
        <v>273.16000000000003</v>
      </c>
      <c r="D290" s="22">
        <v>82.7</v>
      </c>
      <c r="E290" s="22">
        <v>71.7</v>
      </c>
      <c r="F290" s="22">
        <v>1</v>
      </c>
      <c r="G290" s="22">
        <f t="shared" si="3"/>
        <v>200.00000000000003</v>
      </c>
      <c r="H290" s="23">
        <v>1.434E-2</v>
      </c>
      <c r="I290"/>
    </row>
    <row r="291" spans="1:9" s="9" customFormat="1" x14ac:dyDescent="0.2">
      <c r="A291" s="10" t="s">
        <v>22</v>
      </c>
      <c r="B291" s="26"/>
      <c r="C291" s="22">
        <v>273.16000000000003</v>
      </c>
      <c r="D291" s="22">
        <v>99.65</v>
      </c>
      <c r="E291" s="22">
        <v>89.63</v>
      </c>
      <c r="F291" s="22">
        <v>1</v>
      </c>
      <c r="G291" s="22">
        <f t="shared" si="3"/>
        <v>159.99107441704786</v>
      </c>
      <c r="H291" s="23">
        <v>1.434E-2</v>
      </c>
      <c r="I291"/>
    </row>
    <row r="292" spans="1:9" s="9" customFormat="1" x14ac:dyDescent="0.2">
      <c r="A292" s="10" t="s">
        <v>22</v>
      </c>
      <c r="B292" s="26"/>
      <c r="C292" s="22">
        <v>273.16000000000003</v>
      </c>
      <c r="D292" s="22">
        <v>116.15</v>
      </c>
      <c r="E292" s="22">
        <v>107.6</v>
      </c>
      <c r="F292" s="22">
        <v>1</v>
      </c>
      <c r="G292" s="22">
        <f t="shared" si="3"/>
        <v>130.60594795539032</v>
      </c>
      <c r="H292" s="23">
        <v>1.4053199999999998E-2</v>
      </c>
      <c r="I292"/>
    </row>
    <row r="293" spans="1:9" s="9" customFormat="1" x14ac:dyDescent="0.2">
      <c r="A293" s="10" t="s">
        <v>22</v>
      </c>
      <c r="B293" s="26"/>
      <c r="C293" s="22">
        <v>273.16000000000003</v>
      </c>
      <c r="D293" s="22">
        <v>132.69999999999999</v>
      </c>
      <c r="E293" s="22">
        <v>125.5</v>
      </c>
      <c r="F293" s="22">
        <v>1</v>
      </c>
      <c r="G293" s="22">
        <f t="shared" si="3"/>
        <v>109.69243027888447</v>
      </c>
      <c r="H293" s="23">
        <v>1.3766400000000002E-2</v>
      </c>
      <c r="I293"/>
    </row>
    <row r="294" spans="1:9" s="9" customFormat="1" x14ac:dyDescent="0.2">
      <c r="A294" s="10" t="s">
        <v>22</v>
      </c>
      <c r="B294" s="26"/>
      <c r="C294" s="22">
        <v>273.16000000000003</v>
      </c>
      <c r="D294" s="22">
        <v>150</v>
      </c>
      <c r="E294" s="22">
        <v>143.4</v>
      </c>
      <c r="F294" s="22">
        <v>1</v>
      </c>
      <c r="G294" s="22">
        <f t="shared" si="3"/>
        <v>96.5</v>
      </c>
      <c r="H294" s="23">
        <v>1.3838100000000001E-2</v>
      </c>
      <c r="I294"/>
    </row>
    <row r="295" spans="1:9" s="9" customFormat="1" x14ac:dyDescent="0.2">
      <c r="A295" s="10" t="s">
        <v>22</v>
      </c>
      <c r="B295" s="26"/>
      <c r="C295" s="22">
        <v>273.16000000000003</v>
      </c>
      <c r="D295" s="22">
        <v>168.9</v>
      </c>
      <c r="E295" s="22">
        <v>161.30000000000001</v>
      </c>
      <c r="F295" s="22">
        <v>1</v>
      </c>
      <c r="G295" s="22">
        <f t="shared" si="3"/>
        <v>84.902045877247346</v>
      </c>
      <c r="H295" s="23">
        <v>1.3694699999999999E-2</v>
      </c>
      <c r="I295"/>
    </row>
    <row r="296" spans="1:9" s="9" customFormat="1" x14ac:dyDescent="0.2">
      <c r="A296" s="10" t="s">
        <v>22</v>
      </c>
      <c r="B296" s="26"/>
      <c r="C296" s="22">
        <v>273.16000000000003</v>
      </c>
      <c r="D296" s="22">
        <v>190.3</v>
      </c>
      <c r="E296" s="22">
        <v>179.3</v>
      </c>
      <c r="F296" s="22">
        <v>1</v>
      </c>
      <c r="G296" s="22">
        <f t="shared" si="3"/>
        <v>74.379252649191287</v>
      </c>
      <c r="H296" s="23">
        <v>1.3336199999999998E-2</v>
      </c>
      <c r="I296"/>
    </row>
    <row r="297" spans="1:9" s="9" customFormat="1" x14ac:dyDescent="0.2">
      <c r="A297" s="10" t="s">
        <v>22</v>
      </c>
      <c r="B297" s="26"/>
      <c r="C297" s="22">
        <v>273.16000000000003</v>
      </c>
      <c r="D297" s="22">
        <v>215.1</v>
      </c>
      <c r="E297" s="22">
        <v>197.2</v>
      </c>
      <c r="F297" s="22">
        <v>1</v>
      </c>
      <c r="G297" s="22">
        <f t="shared" si="3"/>
        <v>65.08265720081134</v>
      </c>
      <c r="H297" s="23">
        <v>1.2834299999999998E-2</v>
      </c>
      <c r="I297"/>
    </row>
    <row r="298" spans="1:9" s="9" customFormat="1" x14ac:dyDescent="0.2">
      <c r="A298" s="10" t="s">
        <v>22</v>
      </c>
      <c r="B298" s="26"/>
      <c r="C298" s="22">
        <v>273.16000000000003</v>
      </c>
      <c r="D298" s="22">
        <v>245</v>
      </c>
      <c r="E298" s="22">
        <v>215.1</v>
      </c>
      <c r="F298" s="22">
        <v>1</v>
      </c>
      <c r="G298" s="22">
        <f t="shared" si="3"/>
        <v>58.333333333333329</v>
      </c>
      <c r="H298" s="23">
        <v>1.2547499999999998E-2</v>
      </c>
      <c r="I298"/>
    </row>
    <row r="299" spans="1:9" s="9" customFormat="1" x14ac:dyDescent="0.2">
      <c r="A299" s="10" t="s">
        <v>22</v>
      </c>
      <c r="B299" s="26"/>
      <c r="C299" s="22">
        <v>273.16000000000003</v>
      </c>
      <c r="D299" s="22">
        <v>281.55</v>
      </c>
      <c r="E299" s="22">
        <v>233</v>
      </c>
      <c r="F299" s="22">
        <v>1</v>
      </c>
      <c r="G299" s="22">
        <f t="shared" si="3"/>
        <v>52.621030042918463</v>
      </c>
      <c r="H299" s="23">
        <v>1.2260700000000001E-2</v>
      </c>
      <c r="I299"/>
    </row>
    <row r="300" spans="1:9" s="9" customFormat="1" x14ac:dyDescent="0.2">
      <c r="A300" s="10" t="s">
        <v>22</v>
      </c>
      <c r="B300" s="26"/>
      <c r="C300" s="22">
        <v>273.16000000000003</v>
      </c>
      <c r="D300" s="22">
        <v>332</v>
      </c>
      <c r="E300" s="22">
        <v>251</v>
      </c>
      <c r="F300" s="22">
        <v>1</v>
      </c>
      <c r="G300" s="22">
        <f t="shared" si="3"/>
        <v>46.562151394422315</v>
      </c>
      <c r="H300" s="23">
        <v>1.1687100000000001E-2</v>
      </c>
      <c r="I300"/>
    </row>
    <row r="301" spans="1:9" s="9" customFormat="1" x14ac:dyDescent="0.2">
      <c r="A301" s="10" t="s">
        <v>22</v>
      </c>
      <c r="B301" s="26"/>
      <c r="C301" s="22">
        <v>273.16000000000003</v>
      </c>
      <c r="D301" s="22">
        <v>390.83</v>
      </c>
      <c r="E301" s="22">
        <v>268.89999999999998</v>
      </c>
      <c r="F301" s="22">
        <v>1</v>
      </c>
      <c r="G301" s="22">
        <f t="shared" si="3"/>
        <v>41.329490516920792</v>
      </c>
      <c r="H301" s="23">
        <v>1.11135E-2</v>
      </c>
      <c r="I301"/>
    </row>
    <row r="302" spans="1:9" s="9" customFormat="1" x14ac:dyDescent="0.2">
      <c r="A302" s="10" t="s">
        <v>22</v>
      </c>
      <c r="B302" s="26"/>
      <c r="C302" s="22">
        <v>273.16000000000003</v>
      </c>
      <c r="D302" s="22">
        <v>461</v>
      </c>
      <c r="E302" s="22">
        <v>286.8</v>
      </c>
      <c r="F302" s="22">
        <v>1</v>
      </c>
      <c r="G302" s="22">
        <f t="shared" si="3"/>
        <v>37.999999999999993</v>
      </c>
      <c r="H302" s="23">
        <v>1.0898399999999999E-2</v>
      </c>
      <c r="I302"/>
    </row>
    <row r="303" spans="1:9" s="9" customFormat="1" x14ac:dyDescent="0.2">
      <c r="A303" s="10" t="s">
        <v>22</v>
      </c>
      <c r="B303" s="26"/>
      <c r="C303" s="22">
        <v>273.16000000000003</v>
      </c>
      <c r="D303" s="22">
        <v>551.70000000000005</v>
      </c>
      <c r="E303" s="22">
        <v>304.7</v>
      </c>
      <c r="F303" s="22">
        <v>1</v>
      </c>
      <c r="G303" s="22">
        <f t="shared" si="3"/>
        <v>34.120446340662944</v>
      </c>
      <c r="H303" s="23">
        <v>1.0396499999999999E-2</v>
      </c>
      <c r="I303"/>
    </row>
    <row r="304" spans="1:9" s="9" customFormat="1" x14ac:dyDescent="0.2">
      <c r="A304" s="10" t="s">
        <v>22</v>
      </c>
      <c r="B304" s="26"/>
      <c r="C304" s="22">
        <v>273.16000000000003</v>
      </c>
      <c r="D304" s="22">
        <v>670</v>
      </c>
      <c r="E304" s="22">
        <v>322.7</v>
      </c>
      <c r="F304" s="22">
        <v>1</v>
      </c>
      <c r="G304" s="22">
        <f t="shared" si="3"/>
        <v>31.106290672451198</v>
      </c>
      <c r="H304" s="23">
        <v>1.0038000000000002E-2</v>
      </c>
      <c r="I304"/>
    </row>
    <row r="305" spans="1:9" s="9" customFormat="1" x14ac:dyDescent="0.2">
      <c r="A305" s="10" t="s">
        <v>22</v>
      </c>
      <c r="B305" s="26"/>
      <c r="C305" s="22">
        <v>273.16000000000003</v>
      </c>
      <c r="D305" s="22">
        <v>818.5</v>
      </c>
      <c r="E305" s="22">
        <v>340.6</v>
      </c>
      <c r="F305" s="22">
        <v>1</v>
      </c>
      <c r="G305" s="22">
        <f t="shared" si="3"/>
        <v>28.418966529653549</v>
      </c>
      <c r="H305" s="23">
        <v>9.6795000000000006E-3</v>
      </c>
      <c r="I305"/>
    </row>
    <row r="306" spans="1:9" s="9" customFormat="1" x14ac:dyDescent="0.2">
      <c r="A306" s="10" t="s">
        <v>22</v>
      </c>
      <c r="B306" s="26"/>
      <c r="C306" s="22">
        <v>273.16000000000003</v>
      </c>
      <c r="D306" s="22">
        <v>1004.5</v>
      </c>
      <c r="E306" s="22">
        <v>358.5</v>
      </c>
      <c r="F306" s="22">
        <v>1</v>
      </c>
      <c r="G306" s="22">
        <f t="shared" si="3"/>
        <v>24.4</v>
      </c>
      <c r="H306" s="23">
        <v>8.7473999999999989E-3</v>
      </c>
      <c r="I306"/>
    </row>
    <row r="307" spans="1:9" s="9" customFormat="1" x14ac:dyDescent="0.2">
      <c r="A307" s="10" t="s">
        <v>22</v>
      </c>
      <c r="B307" s="26"/>
      <c r="C307" s="22">
        <v>273.16000000000003</v>
      </c>
      <c r="D307" s="22">
        <v>1236</v>
      </c>
      <c r="E307" s="22">
        <v>376.4</v>
      </c>
      <c r="F307" s="22">
        <v>1</v>
      </c>
      <c r="G307" s="22">
        <f t="shared" si="3"/>
        <v>21.715727948990438</v>
      </c>
      <c r="H307" s="23">
        <v>8.1738000000000002E-3</v>
      </c>
      <c r="I307"/>
    </row>
    <row r="308" spans="1:9" s="9" customFormat="1" x14ac:dyDescent="0.2">
      <c r="A308" s="10" t="s">
        <v>22</v>
      </c>
      <c r="B308" s="26"/>
      <c r="C308" s="22">
        <v>273.16000000000003</v>
      </c>
      <c r="D308" s="22">
        <v>1522.5</v>
      </c>
      <c r="E308" s="22">
        <v>394.4</v>
      </c>
      <c r="F308" s="22">
        <v>1</v>
      </c>
      <c r="G308" s="22">
        <f t="shared" si="3"/>
        <v>18.7248985801217</v>
      </c>
      <c r="H308" s="23">
        <v>7.3850999999999986E-3</v>
      </c>
      <c r="I308"/>
    </row>
    <row r="309" spans="1:9" s="9" customFormat="1" x14ac:dyDescent="0.2">
      <c r="A309" s="10" t="s">
        <v>22</v>
      </c>
      <c r="B309" s="26"/>
      <c r="C309" s="22">
        <v>273.16000000000003</v>
      </c>
      <c r="D309" s="22">
        <v>1871</v>
      </c>
      <c r="E309" s="22">
        <v>412.3</v>
      </c>
      <c r="F309" s="22">
        <v>1</v>
      </c>
      <c r="G309" s="22">
        <f t="shared" si="3"/>
        <v>16.52073732718894</v>
      </c>
      <c r="H309" s="23">
        <v>6.8114999999999998E-3</v>
      </c>
      <c r="I309"/>
    </row>
    <row r="310" spans="1:9" s="9" customFormat="1" x14ac:dyDescent="0.2">
      <c r="A310" s="10" t="s">
        <v>22</v>
      </c>
      <c r="B310" s="26"/>
      <c r="C310" s="22">
        <v>285.70999999999998</v>
      </c>
      <c r="D310" s="22">
        <v>47.2</v>
      </c>
      <c r="E310" s="22">
        <v>35.130000000000003</v>
      </c>
      <c r="F310" s="22">
        <v>1</v>
      </c>
      <c r="G310" s="22">
        <v>411</v>
      </c>
      <c r="H310" s="23"/>
      <c r="I310"/>
    </row>
    <row r="311" spans="1:9" s="9" customFormat="1" x14ac:dyDescent="0.2">
      <c r="A311" s="10" t="s">
        <v>22</v>
      </c>
      <c r="B311" s="26"/>
      <c r="C311" s="22">
        <v>285.70999999999998</v>
      </c>
      <c r="D311" s="22">
        <v>69.150000000000006</v>
      </c>
      <c r="E311" s="22">
        <v>53.78</v>
      </c>
      <c r="F311" s="22">
        <v>1</v>
      </c>
      <c r="G311" s="22">
        <v>262</v>
      </c>
      <c r="H311" s="23"/>
      <c r="I311"/>
    </row>
    <row r="312" spans="1:9" s="9" customFormat="1" x14ac:dyDescent="0.2">
      <c r="A312" s="10" t="s">
        <v>22</v>
      </c>
      <c r="B312" s="26"/>
      <c r="C312" s="22">
        <v>285.70999999999998</v>
      </c>
      <c r="D312" s="22">
        <v>94.95</v>
      </c>
      <c r="E312" s="22">
        <v>77.44</v>
      </c>
      <c r="F312" s="22">
        <v>1</v>
      </c>
      <c r="G312" s="22">
        <v>187</v>
      </c>
      <c r="H312" s="23"/>
      <c r="I312"/>
    </row>
    <row r="313" spans="1:9" s="9" customFormat="1" x14ac:dyDescent="0.2">
      <c r="A313" s="10" t="s">
        <v>22</v>
      </c>
      <c r="B313" s="26"/>
      <c r="C313" s="22">
        <v>285.70999999999998</v>
      </c>
      <c r="D313" s="22">
        <v>108.55</v>
      </c>
      <c r="E313" s="22">
        <v>90.34</v>
      </c>
      <c r="F313" s="22">
        <v>1</v>
      </c>
      <c r="G313" s="22">
        <v>162</v>
      </c>
      <c r="H313" s="23"/>
      <c r="I313"/>
    </row>
    <row r="314" spans="1:9" s="9" customFormat="1" x14ac:dyDescent="0.2">
      <c r="A314" s="10" t="s">
        <v>22</v>
      </c>
      <c r="B314" s="26"/>
      <c r="C314" s="22">
        <v>285.70999999999998</v>
      </c>
      <c r="D314" s="22">
        <v>197.15</v>
      </c>
      <c r="E314" s="22">
        <v>168.5</v>
      </c>
      <c r="F314" s="22">
        <v>1</v>
      </c>
      <c r="G314" s="22">
        <v>79</v>
      </c>
      <c r="H314" s="23"/>
      <c r="I314"/>
    </row>
    <row r="315" spans="1:9" s="9" customFormat="1" x14ac:dyDescent="0.2">
      <c r="A315" s="10" t="s">
        <v>22</v>
      </c>
      <c r="B315" s="26"/>
      <c r="C315" s="22">
        <v>298.16000000000003</v>
      </c>
      <c r="D315" s="22">
        <v>125.9</v>
      </c>
      <c r="E315" s="22">
        <v>98.23</v>
      </c>
      <c r="F315" s="22">
        <v>1</v>
      </c>
      <c r="G315" s="22">
        <f t="shared" ref="G315:G328" si="4">(H315/E315/1000)*10^9</f>
        <v>151.09335233635343</v>
      </c>
      <c r="H315" s="23">
        <v>1.48419E-2</v>
      </c>
      <c r="I315"/>
    </row>
    <row r="316" spans="1:9" s="9" customFormat="1" x14ac:dyDescent="0.2">
      <c r="A316" s="10" t="s">
        <v>22</v>
      </c>
      <c r="B316" s="26"/>
      <c r="C316" s="22">
        <v>298.16000000000003</v>
      </c>
      <c r="D316" s="22">
        <v>151.30000000000001</v>
      </c>
      <c r="E316" s="22">
        <v>119.7</v>
      </c>
      <c r="F316" s="22">
        <v>1</v>
      </c>
      <c r="G316" s="22">
        <f t="shared" si="4"/>
        <v>120.3984962406015</v>
      </c>
      <c r="H316" s="23">
        <v>1.44117E-2</v>
      </c>
      <c r="I316"/>
    </row>
    <row r="317" spans="1:9" s="9" customFormat="1" x14ac:dyDescent="0.2">
      <c r="A317" s="10" t="s">
        <v>22</v>
      </c>
      <c r="B317" s="26"/>
      <c r="C317" s="22">
        <v>298.16000000000003</v>
      </c>
      <c r="D317" s="22">
        <v>175.55</v>
      </c>
      <c r="E317" s="22">
        <v>139.1</v>
      </c>
      <c r="F317" s="22">
        <v>1</v>
      </c>
      <c r="G317" s="22">
        <f t="shared" si="4"/>
        <v>102.57584471603165</v>
      </c>
      <c r="H317" s="23">
        <v>1.4268300000000001E-2</v>
      </c>
      <c r="I317"/>
    </row>
    <row r="318" spans="1:9" s="9" customFormat="1" x14ac:dyDescent="0.2">
      <c r="A318" s="10" t="s">
        <v>22</v>
      </c>
      <c r="B318" s="26"/>
      <c r="C318" s="22">
        <v>298.16000000000003</v>
      </c>
      <c r="D318" s="22">
        <v>200.9</v>
      </c>
      <c r="E318" s="22">
        <v>157.69999999999999</v>
      </c>
      <c r="F318" s="22">
        <v>1</v>
      </c>
      <c r="G318" s="22">
        <f t="shared" si="4"/>
        <v>91.386810399492703</v>
      </c>
      <c r="H318" s="23">
        <v>1.44117E-2</v>
      </c>
      <c r="I318"/>
    </row>
    <row r="319" spans="1:9" s="9" customFormat="1" x14ac:dyDescent="0.2">
      <c r="A319" s="10" t="s">
        <v>22</v>
      </c>
      <c r="B319" s="26"/>
      <c r="C319" s="22">
        <v>298.16000000000003</v>
      </c>
      <c r="D319" s="22">
        <v>250.67</v>
      </c>
      <c r="E319" s="22">
        <v>188.6</v>
      </c>
      <c r="F319" s="22">
        <v>1</v>
      </c>
      <c r="G319" s="22">
        <f t="shared" si="4"/>
        <v>74.513255567338277</v>
      </c>
      <c r="H319" s="23">
        <v>1.4053199999999998E-2</v>
      </c>
      <c r="I319"/>
    </row>
    <row r="320" spans="1:9" s="9" customFormat="1" x14ac:dyDescent="0.2">
      <c r="A320" s="10" t="s">
        <v>22</v>
      </c>
      <c r="B320" s="26"/>
      <c r="C320" s="22">
        <v>298.16000000000003</v>
      </c>
      <c r="D320" s="22">
        <v>305.67</v>
      </c>
      <c r="E320" s="22">
        <v>215.1</v>
      </c>
      <c r="F320" s="22">
        <v>1</v>
      </c>
      <c r="G320" s="22">
        <f t="shared" si="4"/>
        <v>63.666666666666664</v>
      </c>
      <c r="H320" s="23">
        <v>1.3694699999999999E-2</v>
      </c>
      <c r="I320"/>
    </row>
    <row r="321" spans="1:9" s="9" customFormat="1" x14ac:dyDescent="0.2">
      <c r="A321" s="10" t="s">
        <v>22</v>
      </c>
      <c r="B321" s="26"/>
      <c r="C321" s="22">
        <v>298.16000000000003</v>
      </c>
      <c r="D321" s="22">
        <v>350.33</v>
      </c>
      <c r="E321" s="22">
        <v>232.3</v>
      </c>
      <c r="F321" s="22">
        <v>1</v>
      </c>
      <c r="G321" s="22">
        <f t="shared" si="4"/>
        <v>56.483426603529914</v>
      </c>
      <c r="H321" s="23">
        <v>1.31211E-2</v>
      </c>
      <c r="I321"/>
    </row>
    <row r="322" spans="1:9" s="9" customFormat="1" x14ac:dyDescent="0.2">
      <c r="A322" s="10" t="s">
        <v>22</v>
      </c>
      <c r="B322" s="26"/>
      <c r="C322" s="22">
        <v>298.16000000000003</v>
      </c>
      <c r="D322" s="22">
        <v>402</v>
      </c>
      <c r="E322" s="22">
        <v>248.8</v>
      </c>
      <c r="F322" s="22">
        <v>1</v>
      </c>
      <c r="G322" s="22">
        <f t="shared" si="4"/>
        <v>52.161173633440505</v>
      </c>
      <c r="H322" s="23">
        <v>1.29777E-2</v>
      </c>
      <c r="I322"/>
    </row>
    <row r="323" spans="1:9" s="9" customFormat="1" x14ac:dyDescent="0.2">
      <c r="A323" s="10" t="s">
        <v>22</v>
      </c>
      <c r="B323" s="26"/>
      <c r="C323" s="22">
        <v>298.16000000000003</v>
      </c>
      <c r="D323" s="22">
        <v>503</v>
      </c>
      <c r="E323" s="22">
        <v>273.89999999999998</v>
      </c>
      <c r="F323" s="22">
        <v>1</v>
      </c>
      <c r="G323" s="22">
        <f t="shared" si="4"/>
        <v>44.763417305585989</v>
      </c>
      <c r="H323" s="23">
        <v>1.2260700000000001E-2</v>
      </c>
      <c r="I323"/>
    </row>
    <row r="324" spans="1:9" s="9" customFormat="1" x14ac:dyDescent="0.2">
      <c r="A324" s="10" t="s">
        <v>22</v>
      </c>
      <c r="B324" s="26"/>
      <c r="C324" s="22">
        <v>298.16000000000003</v>
      </c>
      <c r="D324" s="22">
        <v>707.33</v>
      </c>
      <c r="E324" s="22">
        <v>309</v>
      </c>
      <c r="F324" s="22">
        <v>1</v>
      </c>
      <c r="G324" s="22">
        <f t="shared" si="4"/>
        <v>35.966019417475728</v>
      </c>
      <c r="H324" s="23">
        <v>1.11135E-2</v>
      </c>
      <c r="I324"/>
    </row>
    <row r="325" spans="1:9" s="9" customFormat="1" x14ac:dyDescent="0.2">
      <c r="A325" s="10" t="s">
        <v>22</v>
      </c>
      <c r="B325" s="26"/>
      <c r="C325" s="22">
        <v>298.16000000000003</v>
      </c>
      <c r="D325" s="22">
        <v>910.33</v>
      </c>
      <c r="E325" s="22">
        <v>333.4</v>
      </c>
      <c r="F325" s="22">
        <v>1</v>
      </c>
      <c r="G325" s="22">
        <f t="shared" si="4"/>
        <v>31.613377324535094</v>
      </c>
      <c r="H325" s="23">
        <v>1.05399E-2</v>
      </c>
      <c r="I325"/>
    </row>
    <row r="326" spans="1:9" s="9" customFormat="1" x14ac:dyDescent="0.2">
      <c r="A326" s="10" t="s">
        <v>22</v>
      </c>
      <c r="B326" s="26"/>
      <c r="C326" s="22">
        <v>298.16000000000003</v>
      </c>
      <c r="D326" s="22">
        <v>1199.2</v>
      </c>
      <c r="E326" s="22">
        <v>359.2</v>
      </c>
      <c r="F326" s="22">
        <v>1</v>
      </c>
      <c r="G326" s="22">
        <f t="shared" si="4"/>
        <v>26.548162583518934</v>
      </c>
      <c r="H326" s="23">
        <v>9.5361000000000005E-3</v>
      </c>
      <c r="I326"/>
    </row>
    <row r="327" spans="1:9" s="9" customFormat="1" x14ac:dyDescent="0.2">
      <c r="A327" s="10" t="s">
        <v>22</v>
      </c>
      <c r="B327" s="26"/>
      <c r="C327" s="22">
        <v>298.16000000000003</v>
      </c>
      <c r="D327" s="22">
        <v>1389.2</v>
      </c>
      <c r="E327" s="22">
        <v>372.8</v>
      </c>
      <c r="F327" s="22">
        <v>1</v>
      </c>
      <c r="G327" s="22">
        <f t="shared" si="4"/>
        <v>23.848712446351936</v>
      </c>
      <c r="H327" s="23">
        <v>8.8908000000000008E-3</v>
      </c>
      <c r="I327"/>
    </row>
    <row r="328" spans="1:9" s="9" customFormat="1" x14ac:dyDescent="0.2">
      <c r="A328" s="10" t="s">
        <v>22</v>
      </c>
      <c r="B328" s="26"/>
      <c r="C328" s="22">
        <v>298.16000000000003</v>
      </c>
      <c r="D328" s="22">
        <v>1741.7</v>
      </c>
      <c r="E328" s="22">
        <v>393.6</v>
      </c>
      <c r="F328" s="22">
        <v>1</v>
      </c>
      <c r="G328" s="22">
        <f t="shared" si="4"/>
        <v>21.131097560975611</v>
      </c>
      <c r="H328" s="23">
        <v>8.3172000000000003E-3</v>
      </c>
      <c r="I328"/>
    </row>
    <row r="329" spans="1:9" s="9" customFormat="1" x14ac:dyDescent="0.2">
      <c r="A329" s="10" t="s">
        <v>22</v>
      </c>
      <c r="B329" s="26"/>
      <c r="C329" s="22">
        <v>299.2</v>
      </c>
      <c r="D329" s="22">
        <v>50.05</v>
      </c>
      <c r="E329" s="22">
        <v>35.130000000000003</v>
      </c>
      <c r="F329" s="22">
        <v>1</v>
      </c>
      <c r="G329" s="22">
        <v>434</v>
      </c>
      <c r="H329" s="23"/>
      <c r="I329"/>
    </row>
    <row r="330" spans="1:9" s="9" customFormat="1" x14ac:dyDescent="0.2">
      <c r="A330" s="10" t="s">
        <v>22</v>
      </c>
      <c r="B330" s="26"/>
      <c r="C330" s="22">
        <v>299.2</v>
      </c>
      <c r="D330" s="22">
        <v>73.8</v>
      </c>
      <c r="E330" s="22">
        <v>53.78</v>
      </c>
      <c r="F330" s="22">
        <v>1</v>
      </c>
      <c r="G330" s="22">
        <v>275</v>
      </c>
      <c r="H330" s="23"/>
      <c r="I330"/>
    </row>
    <row r="331" spans="1:9" s="9" customFormat="1" x14ac:dyDescent="0.2">
      <c r="A331" s="10" t="s">
        <v>22</v>
      </c>
      <c r="B331" s="26"/>
      <c r="C331" s="22">
        <v>299.2</v>
      </c>
      <c r="D331" s="22">
        <v>102.2</v>
      </c>
      <c r="E331" s="22">
        <v>77.44</v>
      </c>
      <c r="F331" s="22">
        <v>1</v>
      </c>
      <c r="G331" s="22">
        <v>196</v>
      </c>
      <c r="H331" s="23"/>
      <c r="I331"/>
    </row>
    <row r="332" spans="1:9" s="9" customFormat="1" x14ac:dyDescent="0.2">
      <c r="A332" s="10" t="s">
        <v>22</v>
      </c>
      <c r="B332" s="26"/>
      <c r="C332" s="22">
        <v>299.2</v>
      </c>
      <c r="D332" s="22">
        <v>117.45</v>
      </c>
      <c r="E332" s="22">
        <v>90.34</v>
      </c>
      <c r="F332" s="22">
        <v>1</v>
      </c>
      <c r="G332" s="22">
        <v>169</v>
      </c>
      <c r="H332" s="23"/>
      <c r="I332"/>
    </row>
    <row r="333" spans="1:9" s="9" customFormat="1" x14ac:dyDescent="0.2">
      <c r="A333" s="10" t="s">
        <v>22</v>
      </c>
      <c r="B333" s="26"/>
      <c r="C333" s="22">
        <v>299.2</v>
      </c>
      <c r="D333" s="22">
        <v>218.65</v>
      </c>
      <c r="E333" s="22">
        <v>168.5</v>
      </c>
      <c r="F333" s="22">
        <v>1</v>
      </c>
      <c r="G333" s="22">
        <v>84</v>
      </c>
      <c r="H333" s="23"/>
      <c r="I333"/>
    </row>
    <row r="334" spans="1:9" s="9" customFormat="1" x14ac:dyDescent="0.2">
      <c r="A334" s="10" t="s">
        <v>22</v>
      </c>
      <c r="B334" s="26"/>
      <c r="C334" s="22">
        <v>307.69</v>
      </c>
      <c r="D334" s="22">
        <v>51.85</v>
      </c>
      <c r="E334" s="22">
        <v>35.130000000000003</v>
      </c>
      <c r="F334" s="22">
        <v>1</v>
      </c>
      <c r="G334" s="22">
        <v>439</v>
      </c>
      <c r="H334" s="23"/>
      <c r="I334"/>
    </row>
    <row r="335" spans="1:9" s="9" customFormat="1" x14ac:dyDescent="0.2">
      <c r="A335" s="10" t="s">
        <v>22</v>
      </c>
      <c r="B335" s="26"/>
      <c r="C335" s="22">
        <v>307.69</v>
      </c>
      <c r="D335" s="22">
        <v>76.7</v>
      </c>
      <c r="E335" s="22">
        <v>53.78</v>
      </c>
      <c r="F335" s="22">
        <v>1</v>
      </c>
      <c r="G335" s="22">
        <v>290</v>
      </c>
      <c r="H335" s="23"/>
      <c r="I335"/>
    </row>
    <row r="336" spans="1:9" s="9" customFormat="1" x14ac:dyDescent="0.2">
      <c r="A336" s="10" t="s">
        <v>22</v>
      </c>
      <c r="B336" s="26"/>
      <c r="C336" s="22">
        <v>307.69</v>
      </c>
      <c r="D336" s="22">
        <v>106.75</v>
      </c>
      <c r="E336" s="22">
        <v>77.44</v>
      </c>
      <c r="F336" s="22">
        <v>1</v>
      </c>
      <c r="G336" s="22">
        <v>196</v>
      </c>
      <c r="H336" s="23"/>
      <c r="I336"/>
    </row>
    <row r="337" spans="1:9" s="9" customFormat="1" x14ac:dyDescent="0.2">
      <c r="A337" s="10" t="s">
        <v>22</v>
      </c>
      <c r="B337" s="26"/>
      <c r="C337" s="22">
        <v>307.69</v>
      </c>
      <c r="D337" s="22">
        <v>122.95</v>
      </c>
      <c r="E337" s="22">
        <v>90.34</v>
      </c>
      <c r="F337" s="22">
        <v>1</v>
      </c>
      <c r="G337" s="22">
        <v>172</v>
      </c>
      <c r="H337" s="23"/>
      <c r="I337"/>
    </row>
    <row r="338" spans="1:9" s="9" customFormat="1" x14ac:dyDescent="0.2">
      <c r="A338" s="10" t="s">
        <v>22</v>
      </c>
      <c r="B338" s="26"/>
      <c r="C338" s="22">
        <v>307.69</v>
      </c>
      <c r="D338" s="22">
        <v>232.15</v>
      </c>
      <c r="E338" s="22">
        <v>168.5</v>
      </c>
      <c r="F338" s="22">
        <v>1</v>
      </c>
      <c r="G338" s="22">
        <v>87</v>
      </c>
      <c r="H338" s="23"/>
      <c r="I338"/>
    </row>
    <row r="339" spans="1:9" s="9" customFormat="1" x14ac:dyDescent="0.2">
      <c r="A339" s="10" t="s">
        <v>22</v>
      </c>
      <c r="B339" s="34" t="s">
        <v>44</v>
      </c>
      <c r="C339" s="35">
        <v>223.16</v>
      </c>
      <c r="D339" s="35">
        <v>31.5</v>
      </c>
      <c r="E339" s="35">
        <v>32.25</v>
      </c>
      <c r="F339" s="35">
        <v>2</v>
      </c>
      <c r="G339" s="35">
        <v>340</v>
      </c>
      <c r="H339" s="36"/>
      <c r="I339" s="37" t="s">
        <v>40</v>
      </c>
    </row>
    <row r="340" spans="1:9" s="9" customFormat="1" x14ac:dyDescent="0.2">
      <c r="A340" s="10" t="s">
        <v>22</v>
      </c>
      <c r="B340" s="26"/>
      <c r="C340" s="22">
        <v>223.16</v>
      </c>
      <c r="D340" s="22">
        <v>43.4</v>
      </c>
      <c r="E340" s="22">
        <v>48.13</v>
      </c>
      <c r="F340" s="22">
        <v>2</v>
      </c>
      <c r="G340" s="22">
        <v>227</v>
      </c>
      <c r="H340" s="23"/>
      <c r="I340"/>
    </row>
    <row r="341" spans="1:9" s="9" customFormat="1" x14ac:dyDescent="0.2">
      <c r="A341" s="10" t="s">
        <v>22</v>
      </c>
      <c r="B341" s="26"/>
      <c r="C341" s="22">
        <v>223.16</v>
      </c>
      <c r="D341" s="22">
        <v>53.5</v>
      </c>
      <c r="E341" s="22">
        <v>64.17</v>
      </c>
      <c r="F341" s="22">
        <v>1</v>
      </c>
      <c r="G341" s="22">
        <v>171</v>
      </c>
      <c r="H341" s="23"/>
      <c r="I341"/>
    </row>
    <row r="342" spans="1:9" s="9" customFormat="1" x14ac:dyDescent="0.2">
      <c r="A342" s="10" t="s">
        <v>22</v>
      </c>
      <c r="B342" s="26"/>
      <c r="C342" s="22">
        <v>223.16</v>
      </c>
      <c r="D342" s="22">
        <v>62</v>
      </c>
      <c r="E342" s="22">
        <v>80.05</v>
      </c>
      <c r="F342" s="22">
        <v>1</v>
      </c>
      <c r="G342" s="22">
        <v>140</v>
      </c>
      <c r="H342" s="23"/>
      <c r="I342"/>
    </row>
    <row r="343" spans="1:9" s="9" customFormat="1" x14ac:dyDescent="0.2">
      <c r="A343" s="10" t="s">
        <v>22</v>
      </c>
      <c r="B343" s="26"/>
      <c r="C343" s="22">
        <v>223.16</v>
      </c>
      <c r="D343" s="22">
        <v>78.900000000000006</v>
      </c>
      <c r="E343" s="22">
        <v>120.3</v>
      </c>
      <c r="F343" s="22">
        <v>1</v>
      </c>
      <c r="G343" s="22">
        <v>92</v>
      </c>
      <c r="H343" s="23"/>
      <c r="I343"/>
    </row>
    <row r="344" spans="1:9" s="9" customFormat="1" x14ac:dyDescent="0.2">
      <c r="A344" s="10" t="s">
        <v>22</v>
      </c>
      <c r="B344" s="26"/>
      <c r="C344" s="22">
        <v>223.16</v>
      </c>
      <c r="D344" s="22">
        <v>93.6</v>
      </c>
      <c r="E344" s="22">
        <v>160.4</v>
      </c>
      <c r="F344" s="22">
        <v>1</v>
      </c>
      <c r="G344" s="22">
        <v>69.400000000000006</v>
      </c>
      <c r="H344" s="23"/>
      <c r="I344"/>
    </row>
    <row r="345" spans="1:9" s="9" customFormat="1" x14ac:dyDescent="0.2">
      <c r="A345" s="10" t="s">
        <v>22</v>
      </c>
      <c r="B345" s="26"/>
      <c r="C345" s="22">
        <v>223.16</v>
      </c>
      <c r="D345" s="22">
        <v>100.3</v>
      </c>
      <c r="E345" s="22">
        <v>176.3</v>
      </c>
      <c r="F345" s="22">
        <v>1</v>
      </c>
      <c r="G345" s="22">
        <v>62.3</v>
      </c>
      <c r="H345" s="23"/>
      <c r="I345"/>
    </row>
    <row r="346" spans="1:9" s="9" customFormat="1" x14ac:dyDescent="0.2">
      <c r="A346" s="10" t="s">
        <v>22</v>
      </c>
      <c r="B346" s="26"/>
      <c r="C346" s="22">
        <v>223.16</v>
      </c>
      <c r="D346" s="22">
        <v>113</v>
      </c>
      <c r="E346" s="22">
        <v>200.5</v>
      </c>
      <c r="F346" s="22">
        <v>1</v>
      </c>
      <c r="G346" s="22">
        <v>53.7</v>
      </c>
      <c r="H346" s="23"/>
      <c r="I346"/>
    </row>
    <row r="347" spans="1:9" s="9" customFormat="1" x14ac:dyDescent="0.2">
      <c r="A347" s="10" t="s">
        <v>22</v>
      </c>
      <c r="B347" s="26"/>
      <c r="C347" s="22">
        <v>223.16</v>
      </c>
      <c r="D347" s="22">
        <v>130.80000000000001</v>
      </c>
      <c r="E347" s="22">
        <v>224.6</v>
      </c>
      <c r="F347" s="22">
        <v>1</v>
      </c>
      <c r="G347" s="22">
        <v>46.3</v>
      </c>
      <c r="H347" s="23"/>
      <c r="I347"/>
    </row>
    <row r="348" spans="1:9" s="9" customFormat="1" x14ac:dyDescent="0.2">
      <c r="A348" s="10" t="s">
        <v>22</v>
      </c>
      <c r="B348" s="26"/>
      <c r="C348" s="22">
        <v>223.16</v>
      </c>
      <c r="D348" s="22">
        <v>147.19999999999999</v>
      </c>
      <c r="E348" s="22">
        <v>240.6</v>
      </c>
      <c r="F348" s="22">
        <v>1</v>
      </c>
      <c r="G348" s="22">
        <v>41.8</v>
      </c>
      <c r="H348" s="23"/>
      <c r="I348"/>
    </row>
    <row r="349" spans="1:9" s="9" customFormat="1" x14ac:dyDescent="0.2">
      <c r="A349" s="10" t="s">
        <v>22</v>
      </c>
      <c r="B349" s="26"/>
      <c r="C349" s="22">
        <v>223.16</v>
      </c>
      <c r="D349" s="22">
        <v>169.2</v>
      </c>
      <c r="E349" s="22">
        <v>256.7</v>
      </c>
      <c r="F349" s="22">
        <v>1</v>
      </c>
      <c r="G349" s="22">
        <v>37.799999999999997</v>
      </c>
      <c r="H349" s="23"/>
      <c r="I349"/>
    </row>
    <row r="350" spans="1:9" s="9" customFormat="1" x14ac:dyDescent="0.2">
      <c r="A350" s="10" t="s">
        <v>22</v>
      </c>
      <c r="B350" s="26"/>
      <c r="C350" s="22">
        <v>223.16</v>
      </c>
      <c r="D350" s="22">
        <v>216.8</v>
      </c>
      <c r="E350" s="22">
        <v>280.8</v>
      </c>
      <c r="F350" s="22">
        <v>1</v>
      </c>
      <c r="G350" s="22">
        <v>32.799999999999997</v>
      </c>
      <c r="H350" s="23"/>
      <c r="I350"/>
    </row>
    <row r="351" spans="1:9" s="9" customFormat="1" x14ac:dyDescent="0.2">
      <c r="A351" s="10" t="s">
        <v>22</v>
      </c>
      <c r="B351" s="26"/>
      <c r="C351" s="22">
        <v>223.16</v>
      </c>
      <c r="D351" s="22">
        <v>358.5</v>
      </c>
      <c r="E351" s="22">
        <v>320.89999999999998</v>
      </c>
      <c r="F351" s="22">
        <v>1</v>
      </c>
      <c r="G351" s="22">
        <v>26</v>
      </c>
      <c r="H351" s="23"/>
      <c r="I351"/>
    </row>
    <row r="352" spans="1:9" s="9" customFormat="1" x14ac:dyDescent="0.2">
      <c r="A352" s="10" t="s">
        <v>22</v>
      </c>
      <c r="B352" s="26"/>
      <c r="C352" s="22">
        <v>223.16</v>
      </c>
      <c r="D352" s="22">
        <v>632.9</v>
      </c>
      <c r="E352" s="22">
        <v>361</v>
      </c>
      <c r="F352" s="22">
        <v>1</v>
      </c>
      <c r="G352" s="22">
        <v>19.8</v>
      </c>
      <c r="H352" s="23"/>
      <c r="I352"/>
    </row>
    <row r="353" spans="1:9" s="9" customFormat="1" x14ac:dyDescent="0.2">
      <c r="A353" s="10" t="s">
        <v>22</v>
      </c>
      <c r="B353" s="26"/>
      <c r="C353" s="22">
        <v>223.16</v>
      </c>
      <c r="D353" s="22">
        <v>899.6</v>
      </c>
      <c r="E353" s="22">
        <v>385</v>
      </c>
      <c r="F353" s="22">
        <v>1</v>
      </c>
      <c r="G353" s="22">
        <v>16.5</v>
      </c>
      <c r="H353" s="23"/>
      <c r="I353"/>
    </row>
    <row r="354" spans="1:9" s="9" customFormat="1" x14ac:dyDescent="0.2">
      <c r="A354" s="10" t="s">
        <v>22</v>
      </c>
      <c r="B354" s="26"/>
      <c r="C354" s="22">
        <v>223.16</v>
      </c>
      <c r="D354" s="22">
        <v>1438.5</v>
      </c>
      <c r="E354" s="22">
        <v>417.1</v>
      </c>
      <c r="F354" s="22">
        <v>1</v>
      </c>
      <c r="G354" s="22">
        <v>12.9</v>
      </c>
      <c r="H354" s="23"/>
      <c r="I354"/>
    </row>
    <row r="355" spans="1:9" s="9" customFormat="1" x14ac:dyDescent="0.2">
      <c r="A355" s="10" t="s">
        <v>22</v>
      </c>
      <c r="B355" s="26"/>
      <c r="C355" s="22">
        <v>223.16</v>
      </c>
      <c r="D355" s="22">
        <v>1439</v>
      </c>
      <c r="E355" s="22">
        <v>417.1</v>
      </c>
      <c r="F355" s="22">
        <v>1</v>
      </c>
      <c r="G355" s="22">
        <v>12.8</v>
      </c>
      <c r="H355" s="23"/>
      <c r="I355"/>
    </row>
    <row r="356" spans="1:9" s="9" customFormat="1" x14ac:dyDescent="0.2">
      <c r="A356" s="10" t="s">
        <v>22</v>
      </c>
      <c r="B356" s="26"/>
      <c r="C356" s="22">
        <v>223.16</v>
      </c>
      <c r="D356" s="22">
        <v>1440.4</v>
      </c>
      <c r="E356" s="22">
        <v>417.1</v>
      </c>
      <c r="F356" s="22">
        <v>1</v>
      </c>
      <c r="G356" s="22">
        <v>12.7</v>
      </c>
      <c r="H356" s="23"/>
      <c r="I356"/>
    </row>
    <row r="357" spans="1:9" s="9" customFormat="1" x14ac:dyDescent="0.2">
      <c r="A357" s="10" t="s">
        <v>22</v>
      </c>
      <c r="B357" s="26"/>
      <c r="C357" s="22">
        <v>223.16</v>
      </c>
      <c r="D357" s="22">
        <v>1730</v>
      </c>
      <c r="E357" s="22">
        <v>429.6</v>
      </c>
      <c r="F357" s="22">
        <v>1</v>
      </c>
      <c r="G357" s="22">
        <v>11.4</v>
      </c>
      <c r="H357" s="23"/>
      <c r="I357"/>
    </row>
    <row r="358" spans="1:9" s="9" customFormat="1" x14ac:dyDescent="0.2">
      <c r="A358" s="10" t="s">
        <v>22</v>
      </c>
      <c r="B358" s="26"/>
      <c r="C358" s="22">
        <v>273.15989999999999</v>
      </c>
      <c r="D358" s="22">
        <v>168.1</v>
      </c>
      <c r="E358" s="22">
        <v>160.69999999999999</v>
      </c>
      <c r="F358" s="22">
        <v>1</v>
      </c>
      <c r="G358" s="22">
        <v>79.099999999999994</v>
      </c>
      <c r="H358" s="23"/>
      <c r="I358"/>
    </row>
    <row r="359" spans="1:9" s="9" customFormat="1" x14ac:dyDescent="0.2">
      <c r="A359" s="10" t="s">
        <v>22</v>
      </c>
      <c r="B359" s="26"/>
      <c r="C359" s="22">
        <v>273.15989999999999</v>
      </c>
      <c r="D359" s="22">
        <v>168.1</v>
      </c>
      <c r="E359" s="22">
        <v>160.69999999999999</v>
      </c>
      <c r="F359" s="22">
        <v>1</v>
      </c>
      <c r="G359" s="22">
        <v>78.3</v>
      </c>
      <c r="H359" s="23"/>
      <c r="I359"/>
    </row>
    <row r="360" spans="1:9" s="9" customFormat="1" x14ac:dyDescent="0.2">
      <c r="A360" s="10" t="s">
        <v>22</v>
      </c>
      <c r="B360" s="26"/>
      <c r="C360" s="22">
        <v>298.16000000000003</v>
      </c>
      <c r="D360" s="22">
        <v>45.3</v>
      </c>
      <c r="E360" s="22">
        <v>31.76</v>
      </c>
      <c r="F360" s="22">
        <v>4</v>
      </c>
      <c r="G360" s="22">
        <v>438</v>
      </c>
      <c r="H360" s="23"/>
      <c r="I360"/>
    </row>
    <row r="361" spans="1:9" s="9" customFormat="1" x14ac:dyDescent="0.2">
      <c r="A361" s="10" t="s">
        <v>22</v>
      </c>
      <c r="B361" s="26"/>
      <c r="C361" s="22">
        <v>298.16000000000003</v>
      </c>
      <c r="D361" s="22">
        <v>85.7</v>
      </c>
      <c r="E361" s="22">
        <v>64.17</v>
      </c>
      <c r="F361" s="22">
        <v>1</v>
      </c>
      <c r="G361" s="22">
        <v>217</v>
      </c>
      <c r="H361" s="23"/>
      <c r="I361"/>
    </row>
    <row r="362" spans="1:9" s="9" customFormat="1" x14ac:dyDescent="0.2">
      <c r="A362" s="10" t="s">
        <v>22</v>
      </c>
      <c r="B362" s="26"/>
      <c r="C362" s="22">
        <v>298.16000000000003</v>
      </c>
      <c r="D362" s="22">
        <v>104.9</v>
      </c>
      <c r="E362" s="22">
        <v>80.37</v>
      </c>
      <c r="F362" s="22">
        <v>1</v>
      </c>
      <c r="G362" s="22">
        <v>169</v>
      </c>
      <c r="H362" s="23"/>
      <c r="I362"/>
    </row>
    <row r="363" spans="1:9" s="9" customFormat="1" x14ac:dyDescent="0.2">
      <c r="A363" s="10" t="s">
        <v>22</v>
      </c>
      <c r="B363" s="26"/>
      <c r="C363" s="22">
        <v>298.16000000000003</v>
      </c>
      <c r="D363" s="22">
        <v>123.8</v>
      </c>
      <c r="E363" s="22">
        <v>96.58</v>
      </c>
      <c r="F363" s="22">
        <v>1</v>
      </c>
      <c r="G363" s="22">
        <v>141</v>
      </c>
      <c r="H363" s="23"/>
      <c r="I363"/>
    </row>
    <row r="364" spans="1:9" s="9" customFormat="1" x14ac:dyDescent="0.2">
      <c r="A364" s="10" t="s">
        <v>22</v>
      </c>
      <c r="B364" s="26"/>
      <c r="C364" s="22">
        <v>298.16000000000003</v>
      </c>
      <c r="D364" s="22">
        <v>162.19999999999999</v>
      </c>
      <c r="E364" s="22">
        <v>128.69999999999999</v>
      </c>
      <c r="F364" s="22">
        <v>1</v>
      </c>
      <c r="G364" s="22">
        <v>105</v>
      </c>
      <c r="H364" s="23"/>
      <c r="I364"/>
    </row>
    <row r="365" spans="1:9" s="9" customFormat="1" x14ac:dyDescent="0.2">
      <c r="A365" s="10" t="s">
        <v>22</v>
      </c>
      <c r="B365" s="26"/>
      <c r="C365" s="22">
        <v>298.16000000000003</v>
      </c>
      <c r="D365" s="22">
        <v>196.9</v>
      </c>
      <c r="E365" s="22">
        <v>156.6</v>
      </c>
      <c r="F365" s="22">
        <v>1</v>
      </c>
      <c r="G365" s="22">
        <v>85.6</v>
      </c>
      <c r="H365" s="23"/>
      <c r="I365"/>
    </row>
    <row r="366" spans="1:9" s="9" customFormat="1" x14ac:dyDescent="0.2">
      <c r="A366" s="10" t="s">
        <v>22</v>
      </c>
      <c r="B366" s="26"/>
      <c r="C366" s="22">
        <v>298.16000000000003</v>
      </c>
      <c r="D366" s="22">
        <v>204.8</v>
      </c>
      <c r="E366" s="22">
        <v>160.4</v>
      </c>
      <c r="F366" s="22">
        <v>1</v>
      </c>
      <c r="G366" s="22">
        <v>82.5</v>
      </c>
      <c r="H366" s="23"/>
      <c r="I366"/>
    </row>
    <row r="367" spans="1:9" s="9" customFormat="1" x14ac:dyDescent="0.2">
      <c r="A367" s="10" t="s">
        <v>22</v>
      </c>
      <c r="B367" s="26"/>
      <c r="C367" s="22">
        <v>298.16000000000003</v>
      </c>
      <c r="D367" s="22">
        <v>204.9</v>
      </c>
      <c r="E367" s="22">
        <v>160.6</v>
      </c>
      <c r="F367" s="22">
        <v>1</v>
      </c>
      <c r="G367" s="22">
        <v>83</v>
      </c>
      <c r="H367" s="23"/>
      <c r="I367"/>
    </row>
    <row r="368" spans="1:9" s="9" customFormat="1" x14ac:dyDescent="0.2">
      <c r="A368" s="10" t="s">
        <v>22</v>
      </c>
      <c r="B368" s="26"/>
      <c r="C368" s="22">
        <v>298.16000000000003</v>
      </c>
      <c r="D368" s="22">
        <v>205.4</v>
      </c>
      <c r="E368" s="22">
        <v>161.1</v>
      </c>
      <c r="F368" s="22">
        <v>1</v>
      </c>
      <c r="G368" s="22">
        <v>84.8</v>
      </c>
      <c r="H368" s="23"/>
      <c r="I368"/>
    </row>
    <row r="369" spans="1:9" s="9" customFormat="1" x14ac:dyDescent="0.2">
      <c r="A369" s="10" t="s">
        <v>22</v>
      </c>
      <c r="B369" s="26"/>
      <c r="C369" s="22">
        <v>298.16000000000003</v>
      </c>
      <c r="D369" s="22">
        <v>205.5</v>
      </c>
      <c r="E369" s="22">
        <v>161.1</v>
      </c>
      <c r="F369" s="22">
        <v>1</v>
      </c>
      <c r="G369" s="22">
        <v>84.2</v>
      </c>
      <c r="H369" s="23"/>
      <c r="I369"/>
    </row>
    <row r="370" spans="1:9" s="9" customFormat="1" x14ac:dyDescent="0.2">
      <c r="A370" s="10" t="s">
        <v>22</v>
      </c>
      <c r="B370" s="26"/>
      <c r="C370" s="22">
        <v>298.16000000000003</v>
      </c>
      <c r="D370" s="22">
        <v>205.7</v>
      </c>
      <c r="E370" s="22">
        <v>161.19999999999999</v>
      </c>
      <c r="F370" s="22">
        <v>1</v>
      </c>
      <c r="G370" s="22">
        <v>82.6</v>
      </c>
      <c r="H370" s="23"/>
      <c r="I370"/>
    </row>
    <row r="371" spans="1:9" s="9" customFormat="1" x14ac:dyDescent="0.2">
      <c r="A371" s="10" t="s">
        <v>22</v>
      </c>
      <c r="B371" s="26"/>
      <c r="C371" s="22">
        <v>298.16000000000003</v>
      </c>
      <c r="D371" s="22">
        <v>206</v>
      </c>
      <c r="E371" s="22">
        <v>161.4</v>
      </c>
      <c r="F371" s="22">
        <v>1</v>
      </c>
      <c r="G371" s="22">
        <v>83.6</v>
      </c>
      <c r="H371" s="23"/>
      <c r="I371"/>
    </row>
    <row r="372" spans="1:9" s="9" customFormat="1" x14ac:dyDescent="0.2">
      <c r="A372" s="10" t="s">
        <v>22</v>
      </c>
      <c r="B372" s="26"/>
      <c r="C372" s="22">
        <v>298.16000000000003</v>
      </c>
      <c r="D372" s="22">
        <v>206.3</v>
      </c>
      <c r="E372" s="22">
        <v>161.5</v>
      </c>
      <c r="F372" s="22">
        <v>1</v>
      </c>
      <c r="G372" s="22">
        <v>81.599999999999994</v>
      </c>
      <c r="H372" s="23"/>
      <c r="I372"/>
    </row>
    <row r="373" spans="1:9" s="9" customFormat="1" x14ac:dyDescent="0.2">
      <c r="A373" s="10" t="s">
        <v>22</v>
      </c>
      <c r="B373" s="26"/>
      <c r="C373" s="22">
        <v>298.16000000000003</v>
      </c>
      <c r="D373" s="22">
        <v>258</v>
      </c>
      <c r="E373" s="22">
        <v>192.5</v>
      </c>
      <c r="F373" s="22">
        <v>1</v>
      </c>
      <c r="G373" s="22">
        <v>66.900000000000006</v>
      </c>
      <c r="H373" s="23"/>
      <c r="I373"/>
    </row>
    <row r="374" spans="1:9" s="9" customFormat="1" x14ac:dyDescent="0.2">
      <c r="A374" s="10" t="s">
        <v>22</v>
      </c>
      <c r="B374" s="26"/>
      <c r="C374" s="22">
        <v>298.16000000000003</v>
      </c>
      <c r="D374" s="22">
        <v>258.10000000000002</v>
      </c>
      <c r="E374" s="22">
        <v>192.7</v>
      </c>
      <c r="F374" s="22">
        <v>1</v>
      </c>
      <c r="G374" s="22">
        <v>68.099999999999994</v>
      </c>
      <c r="H374" s="23"/>
      <c r="I374"/>
    </row>
    <row r="375" spans="1:9" s="9" customFormat="1" x14ac:dyDescent="0.2">
      <c r="A375" s="10" t="s">
        <v>22</v>
      </c>
      <c r="B375" s="26"/>
      <c r="C375" s="22">
        <v>298.16000000000003</v>
      </c>
      <c r="D375" s="22">
        <v>272.89999999999998</v>
      </c>
      <c r="E375" s="22">
        <v>200.2</v>
      </c>
      <c r="F375" s="22">
        <v>1</v>
      </c>
      <c r="G375" s="22">
        <v>66.2</v>
      </c>
      <c r="H375" s="23"/>
      <c r="I375"/>
    </row>
    <row r="376" spans="1:9" s="9" customFormat="1" x14ac:dyDescent="0.2">
      <c r="A376" s="10" t="s">
        <v>22</v>
      </c>
      <c r="B376" s="26"/>
      <c r="C376" s="22">
        <v>298.16000000000003</v>
      </c>
      <c r="D376" s="22">
        <v>328.9</v>
      </c>
      <c r="E376" s="22">
        <v>224.6</v>
      </c>
      <c r="F376" s="22">
        <v>1</v>
      </c>
      <c r="G376" s="22">
        <v>55.5</v>
      </c>
      <c r="H376" s="23"/>
      <c r="I376"/>
    </row>
    <row r="377" spans="1:9" s="9" customFormat="1" x14ac:dyDescent="0.2">
      <c r="A377" s="10" t="s">
        <v>22</v>
      </c>
      <c r="B377" s="26"/>
      <c r="C377" s="22">
        <v>298.16000000000003</v>
      </c>
      <c r="D377" s="22">
        <v>329.2</v>
      </c>
      <c r="E377" s="22">
        <v>224.8</v>
      </c>
      <c r="F377" s="22">
        <v>1</v>
      </c>
      <c r="G377" s="22">
        <v>54.7</v>
      </c>
      <c r="H377" s="23"/>
      <c r="I377"/>
    </row>
    <row r="378" spans="1:9" s="9" customFormat="1" x14ac:dyDescent="0.2">
      <c r="A378" s="10" t="s">
        <v>22</v>
      </c>
      <c r="B378" s="26"/>
      <c r="C378" s="22">
        <v>298.16000000000003</v>
      </c>
      <c r="D378" s="22">
        <v>421.4</v>
      </c>
      <c r="E378" s="22">
        <v>255.1</v>
      </c>
      <c r="F378" s="22">
        <v>1</v>
      </c>
      <c r="G378" s="22">
        <v>46.4</v>
      </c>
      <c r="H378" s="23"/>
      <c r="I378"/>
    </row>
    <row r="379" spans="1:9" s="9" customFormat="1" x14ac:dyDescent="0.2">
      <c r="A379" s="10" t="s">
        <v>22</v>
      </c>
      <c r="B379" s="26"/>
      <c r="C379" s="22">
        <v>298.16000000000003</v>
      </c>
      <c r="D379" s="22">
        <v>567.1</v>
      </c>
      <c r="E379" s="22">
        <v>288.8</v>
      </c>
      <c r="F379" s="22">
        <v>1</v>
      </c>
      <c r="G379" s="22">
        <v>38.9</v>
      </c>
      <c r="H379" s="23"/>
      <c r="I379"/>
    </row>
    <row r="380" spans="1:9" s="9" customFormat="1" x14ac:dyDescent="0.2">
      <c r="A380" s="10" t="s">
        <v>22</v>
      </c>
      <c r="B380" s="26"/>
      <c r="C380" s="22">
        <v>298.16000000000003</v>
      </c>
      <c r="D380" s="22">
        <v>767.3</v>
      </c>
      <c r="E380" s="22">
        <v>320</v>
      </c>
      <c r="F380" s="22">
        <v>1</v>
      </c>
      <c r="G380" s="22">
        <v>31.4</v>
      </c>
      <c r="H380" s="23"/>
      <c r="I380"/>
    </row>
    <row r="381" spans="1:9" s="9" customFormat="1" x14ac:dyDescent="0.2">
      <c r="A381" s="10" t="s">
        <v>22</v>
      </c>
      <c r="B381" s="26"/>
      <c r="C381" s="22">
        <v>298.16000000000003</v>
      </c>
      <c r="D381" s="22">
        <v>772.7</v>
      </c>
      <c r="E381" s="22">
        <v>320.89999999999998</v>
      </c>
      <c r="F381" s="22">
        <v>1</v>
      </c>
      <c r="G381" s="22">
        <v>31.7</v>
      </c>
      <c r="H381" s="23"/>
      <c r="I381"/>
    </row>
    <row r="382" spans="1:9" s="9" customFormat="1" x14ac:dyDescent="0.2">
      <c r="A382" s="10" t="s">
        <v>22</v>
      </c>
      <c r="B382" s="26"/>
      <c r="C382" s="22">
        <v>298.16000000000003</v>
      </c>
      <c r="D382" s="22">
        <v>772.9</v>
      </c>
      <c r="E382" s="22">
        <v>320.89999999999998</v>
      </c>
      <c r="F382" s="22">
        <v>1</v>
      </c>
      <c r="G382" s="22">
        <v>31.3</v>
      </c>
      <c r="H382" s="23"/>
      <c r="I382"/>
    </row>
    <row r="383" spans="1:9" s="9" customFormat="1" x14ac:dyDescent="0.2">
      <c r="A383" s="10" t="s">
        <v>22</v>
      </c>
      <c r="B383" s="26"/>
      <c r="C383" s="22">
        <v>298.16000000000003</v>
      </c>
      <c r="D383" s="22">
        <v>773.2</v>
      </c>
      <c r="E383" s="22">
        <v>320.89999999999998</v>
      </c>
      <c r="F383" s="22">
        <v>1</v>
      </c>
      <c r="G383" s="22">
        <v>32.4</v>
      </c>
      <c r="H383" s="23"/>
      <c r="I383"/>
    </row>
    <row r="384" spans="1:9" s="9" customFormat="1" x14ac:dyDescent="0.2">
      <c r="A384" s="10" t="s">
        <v>22</v>
      </c>
      <c r="B384" s="26"/>
      <c r="C384" s="22">
        <v>298.16000000000003</v>
      </c>
      <c r="D384" s="22">
        <v>1076.3</v>
      </c>
      <c r="E384" s="22">
        <v>352.9</v>
      </c>
      <c r="F384" s="22">
        <v>1</v>
      </c>
      <c r="G384" s="22">
        <v>26.9</v>
      </c>
      <c r="H384" s="23"/>
      <c r="I384"/>
    </row>
    <row r="385" spans="1:9" s="9" customFormat="1" x14ac:dyDescent="0.2">
      <c r="A385" s="10" t="s">
        <v>22</v>
      </c>
      <c r="B385" s="26"/>
      <c r="C385" s="22">
        <v>298.16000000000003</v>
      </c>
      <c r="D385" s="22">
        <v>1407.5</v>
      </c>
      <c r="E385" s="22">
        <v>378</v>
      </c>
      <c r="F385" s="22">
        <v>1</v>
      </c>
      <c r="G385" s="22">
        <v>22.9</v>
      </c>
      <c r="H385" s="23"/>
      <c r="I385"/>
    </row>
    <row r="386" spans="1:9" s="9" customFormat="1" x14ac:dyDescent="0.2">
      <c r="A386" s="10" t="s">
        <v>22</v>
      </c>
      <c r="B386" s="26"/>
      <c r="C386" s="22">
        <v>298.16000000000003</v>
      </c>
      <c r="D386" s="22">
        <v>1636.8</v>
      </c>
      <c r="E386" s="22">
        <v>391.4</v>
      </c>
      <c r="F386" s="22">
        <v>1</v>
      </c>
      <c r="G386" s="22">
        <v>20.8</v>
      </c>
      <c r="H386" s="23"/>
      <c r="I386"/>
    </row>
    <row r="387" spans="1:9" s="9" customFormat="1" x14ac:dyDescent="0.2">
      <c r="A387" s="10" t="s">
        <v>22</v>
      </c>
      <c r="B387" s="26"/>
      <c r="C387" s="22">
        <v>323.16000000000003</v>
      </c>
      <c r="D387" s="22">
        <v>96.4</v>
      </c>
      <c r="E387" s="22">
        <v>64.17</v>
      </c>
      <c r="F387" s="22">
        <v>1</v>
      </c>
      <c r="G387" s="22">
        <v>227</v>
      </c>
      <c r="H387" s="23"/>
      <c r="I387"/>
    </row>
    <row r="388" spans="1:9" s="9" customFormat="1" x14ac:dyDescent="0.2">
      <c r="A388" s="10" t="s">
        <v>22</v>
      </c>
      <c r="B388" s="26"/>
      <c r="C388" s="22">
        <v>323.16000000000003</v>
      </c>
      <c r="D388" s="22">
        <v>118.4</v>
      </c>
      <c r="E388" s="22">
        <v>80.05</v>
      </c>
      <c r="F388" s="22">
        <v>1</v>
      </c>
      <c r="G388" s="22">
        <v>186</v>
      </c>
      <c r="H388" s="23"/>
      <c r="I388"/>
    </row>
    <row r="389" spans="1:9" s="9" customFormat="1" x14ac:dyDescent="0.2">
      <c r="A389" s="10" t="s">
        <v>22</v>
      </c>
      <c r="B389" s="26"/>
      <c r="C389" s="22">
        <v>323.16000000000003</v>
      </c>
      <c r="D389" s="22">
        <v>141.1</v>
      </c>
      <c r="E389" s="22">
        <v>96.26</v>
      </c>
      <c r="F389" s="22">
        <v>1</v>
      </c>
      <c r="G389" s="22">
        <v>154</v>
      </c>
      <c r="H389" s="23"/>
      <c r="I389"/>
    </row>
    <row r="390" spans="1:9" s="9" customFormat="1" x14ac:dyDescent="0.2">
      <c r="A390" s="10" t="s">
        <v>22</v>
      </c>
      <c r="B390" s="26"/>
      <c r="C390" s="22">
        <v>323.16000000000003</v>
      </c>
      <c r="D390" s="22">
        <v>187.9</v>
      </c>
      <c r="E390" s="22">
        <v>128.30000000000001</v>
      </c>
      <c r="F390" s="22">
        <v>1</v>
      </c>
      <c r="G390" s="22">
        <v>111</v>
      </c>
      <c r="H390" s="23"/>
      <c r="I390"/>
    </row>
    <row r="391" spans="1:9" s="9" customFormat="1" x14ac:dyDescent="0.2">
      <c r="A391" s="10" t="s">
        <v>22</v>
      </c>
      <c r="B391" s="26"/>
      <c r="C391" s="22">
        <v>323.16000000000003</v>
      </c>
      <c r="D391" s="22">
        <v>241.4</v>
      </c>
      <c r="E391" s="22">
        <v>160.4</v>
      </c>
      <c r="F391" s="22">
        <v>1</v>
      </c>
      <c r="G391" s="22">
        <v>89.3</v>
      </c>
      <c r="H391" s="23"/>
      <c r="I391"/>
    </row>
    <row r="392" spans="1:9" s="9" customFormat="1" x14ac:dyDescent="0.2">
      <c r="A392" s="10" t="s">
        <v>22</v>
      </c>
      <c r="B392" s="26"/>
      <c r="C392" s="22">
        <v>323.16000000000003</v>
      </c>
      <c r="D392" s="22">
        <v>241.3</v>
      </c>
      <c r="E392" s="22">
        <v>160.4</v>
      </c>
      <c r="F392" s="22">
        <v>1</v>
      </c>
      <c r="G392" s="22">
        <v>88.3</v>
      </c>
      <c r="H392" s="23"/>
      <c r="I392"/>
    </row>
    <row r="393" spans="1:9" s="9" customFormat="1" x14ac:dyDescent="0.2">
      <c r="A393" s="10" t="s">
        <v>22</v>
      </c>
      <c r="B393" s="26"/>
      <c r="C393" s="22">
        <v>323.16000000000003</v>
      </c>
      <c r="D393" s="22">
        <v>307</v>
      </c>
      <c r="E393" s="22">
        <v>192.5</v>
      </c>
      <c r="F393" s="22">
        <v>1</v>
      </c>
      <c r="G393" s="22">
        <v>71.7</v>
      </c>
      <c r="H393" s="23"/>
      <c r="I393"/>
    </row>
    <row r="394" spans="1:9" s="9" customFormat="1" x14ac:dyDescent="0.2">
      <c r="A394" s="10" t="s">
        <v>22</v>
      </c>
      <c r="B394" s="26"/>
      <c r="C394" s="22">
        <v>323.16000000000003</v>
      </c>
      <c r="D394" s="22">
        <v>393</v>
      </c>
      <c r="E394" s="22">
        <v>224.6</v>
      </c>
      <c r="F394" s="22">
        <v>1</v>
      </c>
      <c r="G394" s="22">
        <v>59.6</v>
      </c>
      <c r="H394" s="23"/>
      <c r="I394"/>
    </row>
    <row r="395" spans="1:9" s="9" customFormat="1" x14ac:dyDescent="0.2">
      <c r="A395" s="10" t="s">
        <v>22</v>
      </c>
      <c r="B395" s="26"/>
      <c r="C395" s="22">
        <v>323.16000000000003</v>
      </c>
      <c r="D395" s="22">
        <v>447.6</v>
      </c>
      <c r="E395" s="22">
        <v>240.8</v>
      </c>
      <c r="F395" s="22">
        <v>1</v>
      </c>
      <c r="G395" s="22">
        <v>53.6</v>
      </c>
      <c r="H395" s="23"/>
      <c r="I395"/>
    </row>
    <row r="396" spans="1:9" s="9" customFormat="1" x14ac:dyDescent="0.2">
      <c r="A396" s="10" t="s">
        <v>22</v>
      </c>
      <c r="B396" s="26"/>
      <c r="C396" s="22">
        <v>323.16000000000003</v>
      </c>
      <c r="D396" s="22">
        <v>509.3</v>
      </c>
      <c r="E396" s="22">
        <v>256.7</v>
      </c>
      <c r="F396" s="22">
        <v>1</v>
      </c>
      <c r="G396" s="22">
        <v>49.2</v>
      </c>
      <c r="H396" s="23"/>
      <c r="I396"/>
    </row>
    <row r="397" spans="1:9" s="9" customFormat="1" x14ac:dyDescent="0.2">
      <c r="A397" s="10" t="s">
        <v>22</v>
      </c>
      <c r="B397" s="26"/>
      <c r="C397" s="22">
        <v>323.16000000000003</v>
      </c>
      <c r="D397" s="22">
        <v>669.4</v>
      </c>
      <c r="E397" s="22">
        <v>288.60000000000002</v>
      </c>
      <c r="F397" s="22">
        <v>1</v>
      </c>
      <c r="G397" s="22">
        <v>41.2</v>
      </c>
      <c r="H397" s="23"/>
      <c r="I397"/>
    </row>
    <row r="398" spans="1:9" s="9" customFormat="1" x14ac:dyDescent="0.2">
      <c r="A398" s="10" t="s">
        <v>22</v>
      </c>
      <c r="B398" s="26"/>
      <c r="C398" s="22">
        <v>323.16000000000003</v>
      </c>
      <c r="D398" s="22">
        <v>897.9</v>
      </c>
      <c r="E398" s="22">
        <v>320.89999999999998</v>
      </c>
      <c r="F398" s="22">
        <v>1</v>
      </c>
      <c r="G398" s="22">
        <v>34.4</v>
      </c>
      <c r="H398" s="23"/>
      <c r="I398"/>
    </row>
    <row r="399" spans="1:9" s="9" customFormat="1" x14ac:dyDescent="0.2">
      <c r="A399" s="10" t="s">
        <v>22</v>
      </c>
      <c r="B399" s="26"/>
      <c r="C399" s="22">
        <v>323.16000000000003</v>
      </c>
      <c r="D399" s="22">
        <v>898.2</v>
      </c>
      <c r="E399" s="22">
        <v>320.89999999999998</v>
      </c>
      <c r="F399" s="22">
        <v>1</v>
      </c>
      <c r="G399" s="22">
        <v>34.799999999999997</v>
      </c>
      <c r="H399" s="23"/>
      <c r="I399"/>
    </row>
    <row r="400" spans="1:9" s="9" customFormat="1" x14ac:dyDescent="0.2">
      <c r="A400" s="10" t="s">
        <v>22</v>
      </c>
      <c r="B400" s="26"/>
      <c r="C400" s="22">
        <v>323.16000000000003</v>
      </c>
      <c r="D400" s="22">
        <v>898.3</v>
      </c>
      <c r="E400" s="22">
        <v>320.89999999999998</v>
      </c>
      <c r="F400" s="22">
        <v>1</v>
      </c>
      <c r="G400" s="22">
        <v>34.4</v>
      </c>
      <c r="H400" s="23"/>
      <c r="I400"/>
    </row>
    <row r="401" spans="1:9" s="9" customFormat="1" x14ac:dyDescent="0.2">
      <c r="A401" s="10" t="s">
        <v>22</v>
      </c>
      <c r="B401" s="26"/>
      <c r="C401" s="22">
        <v>323.16000000000003</v>
      </c>
      <c r="D401" s="22">
        <v>898.2</v>
      </c>
      <c r="E401" s="22">
        <v>320.89999999999998</v>
      </c>
      <c r="F401" s="22">
        <v>1</v>
      </c>
      <c r="G401" s="22">
        <v>34.4</v>
      </c>
      <c r="H401" s="23"/>
      <c r="I401"/>
    </row>
    <row r="402" spans="1:9" s="9" customFormat="1" x14ac:dyDescent="0.2">
      <c r="A402" s="10" t="s">
        <v>22</v>
      </c>
      <c r="B402" s="26"/>
      <c r="C402" s="22">
        <v>323.16000000000003</v>
      </c>
      <c r="D402" s="22">
        <v>1228.2</v>
      </c>
      <c r="E402" s="22">
        <v>353.1</v>
      </c>
      <c r="F402" s="22">
        <v>1</v>
      </c>
      <c r="G402" s="22">
        <v>28.8</v>
      </c>
      <c r="H402" s="23"/>
      <c r="I402"/>
    </row>
    <row r="403" spans="1:9" s="9" customFormat="1" x14ac:dyDescent="0.2">
      <c r="A403" s="10" t="s">
        <v>22</v>
      </c>
      <c r="B403" s="26"/>
      <c r="C403" s="22">
        <v>323.16000000000003</v>
      </c>
      <c r="D403" s="22">
        <v>1597.9</v>
      </c>
      <c r="E403" s="22">
        <v>378.9</v>
      </c>
      <c r="F403" s="22">
        <v>1</v>
      </c>
      <c r="G403" s="22">
        <v>24.6</v>
      </c>
      <c r="H403" s="23"/>
      <c r="I403"/>
    </row>
    <row r="404" spans="1:9" s="9" customFormat="1" x14ac:dyDescent="0.2">
      <c r="A404" s="10" t="s">
        <v>22</v>
      </c>
      <c r="B404" s="34" t="s">
        <v>45</v>
      </c>
      <c r="C404" s="35">
        <v>110</v>
      </c>
      <c r="D404" s="35">
        <v>20.76</v>
      </c>
      <c r="E404" s="35">
        <v>426.7</v>
      </c>
      <c r="F404" s="35">
        <v>0</v>
      </c>
      <c r="G404" s="35">
        <v>5.12</v>
      </c>
      <c r="H404" s="36"/>
      <c r="I404" s="37" t="s">
        <v>40</v>
      </c>
    </row>
    <row r="405" spans="1:9" s="9" customFormat="1" x14ac:dyDescent="0.2">
      <c r="A405" s="10" t="s">
        <v>22</v>
      </c>
      <c r="B405" s="26"/>
      <c r="C405" s="22">
        <v>110</v>
      </c>
      <c r="D405" s="22">
        <v>20.77</v>
      </c>
      <c r="E405" s="22">
        <v>426.7</v>
      </c>
      <c r="F405" s="22">
        <v>0</v>
      </c>
      <c r="G405" s="22">
        <v>5.19</v>
      </c>
      <c r="H405" s="23"/>
      <c r="I405"/>
    </row>
    <row r="406" spans="1:9" s="9" customFormat="1" x14ac:dyDescent="0.2">
      <c r="A406" s="10" t="s">
        <v>22</v>
      </c>
      <c r="B406" s="26"/>
      <c r="C406" s="22">
        <v>110</v>
      </c>
      <c r="D406" s="22">
        <v>98.98</v>
      </c>
      <c r="E406" s="22">
        <v>433.3</v>
      </c>
      <c r="F406" s="22">
        <v>0</v>
      </c>
      <c r="G406" s="22">
        <v>4.78</v>
      </c>
      <c r="H406" s="23"/>
      <c r="I406"/>
    </row>
    <row r="407" spans="1:9" s="9" customFormat="1" x14ac:dyDescent="0.2">
      <c r="A407" s="10" t="s">
        <v>22</v>
      </c>
      <c r="B407" s="26"/>
      <c r="C407" s="22">
        <v>110</v>
      </c>
      <c r="D407" s="22">
        <v>99</v>
      </c>
      <c r="E407" s="22">
        <v>433.3</v>
      </c>
      <c r="F407" s="22">
        <v>0</v>
      </c>
      <c r="G407" s="22">
        <v>4.63</v>
      </c>
      <c r="H407" s="23"/>
      <c r="I407"/>
    </row>
    <row r="408" spans="1:9" s="9" customFormat="1" x14ac:dyDescent="0.2">
      <c r="A408" s="10" t="s">
        <v>22</v>
      </c>
      <c r="B408" s="26"/>
      <c r="C408" s="22">
        <v>110</v>
      </c>
      <c r="D408" s="22">
        <v>208.83</v>
      </c>
      <c r="E408" s="22">
        <v>441.3</v>
      </c>
      <c r="F408" s="22">
        <v>0</v>
      </c>
      <c r="G408" s="22">
        <v>4.18</v>
      </c>
      <c r="H408" s="23"/>
      <c r="I408"/>
    </row>
    <row r="409" spans="1:9" s="9" customFormat="1" x14ac:dyDescent="0.2">
      <c r="A409" s="10" t="s">
        <v>22</v>
      </c>
      <c r="B409" s="26"/>
      <c r="C409" s="22">
        <v>110</v>
      </c>
      <c r="D409" s="22">
        <v>332</v>
      </c>
      <c r="E409" s="22">
        <v>449.2</v>
      </c>
      <c r="F409" s="22">
        <v>0</v>
      </c>
      <c r="G409" s="22">
        <v>3.82</v>
      </c>
      <c r="H409" s="23"/>
      <c r="I409"/>
    </row>
    <row r="410" spans="1:9" s="9" customFormat="1" x14ac:dyDescent="0.2">
      <c r="A410" s="10" t="s">
        <v>22</v>
      </c>
      <c r="B410" s="26"/>
      <c r="C410" s="22">
        <v>110</v>
      </c>
      <c r="D410" s="22">
        <v>467.81</v>
      </c>
      <c r="E410" s="22">
        <v>456.9</v>
      </c>
      <c r="F410" s="22">
        <v>0</v>
      </c>
      <c r="G410" s="22">
        <v>3.48</v>
      </c>
      <c r="H410" s="23"/>
      <c r="I410"/>
    </row>
    <row r="411" spans="1:9" s="9" customFormat="1" x14ac:dyDescent="0.2">
      <c r="A411" s="10" t="s">
        <v>22</v>
      </c>
      <c r="B411" s="26"/>
      <c r="C411" s="22">
        <v>110</v>
      </c>
      <c r="D411" s="22">
        <v>614.92999999999995</v>
      </c>
      <c r="E411" s="22">
        <v>464.1</v>
      </c>
      <c r="F411" s="22">
        <v>0</v>
      </c>
      <c r="G411" s="22">
        <v>2.95</v>
      </c>
      <c r="H411" s="23"/>
      <c r="I411"/>
    </row>
    <row r="412" spans="1:9" s="9" customFormat="1" x14ac:dyDescent="0.2">
      <c r="A412" s="10" t="s">
        <v>22</v>
      </c>
      <c r="B412" s="26"/>
      <c r="C412" s="22">
        <v>110</v>
      </c>
      <c r="D412" s="22">
        <v>655.97</v>
      </c>
      <c r="E412" s="22">
        <v>466.8</v>
      </c>
      <c r="F412" s="22">
        <v>0</v>
      </c>
      <c r="G412" s="22">
        <v>2.91</v>
      </c>
      <c r="H412" s="23"/>
      <c r="I412"/>
    </row>
    <row r="413" spans="1:9" s="9" customFormat="1" x14ac:dyDescent="0.2">
      <c r="A413" s="10" t="s">
        <v>22</v>
      </c>
      <c r="B413" s="26"/>
      <c r="C413" s="22">
        <v>110</v>
      </c>
      <c r="D413" s="22">
        <v>800.6</v>
      </c>
      <c r="E413" s="22">
        <v>472.1</v>
      </c>
      <c r="F413" s="22">
        <v>0</v>
      </c>
      <c r="G413" s="22">
        <v>2.62</v>
      </c>
      <c r="H413" s="23"/>
      <c r="I413"/>
    </row>
    <row r="414" spans="1:9" s="9" customFormat="1" x14ac:dyDescent="0.2">
      <c r="A414" s="10" t="s">
        <v>22</v>
      </c>
      <c r="B414" s="26"/>
      <c r="C414" s="22">
        <v>140</v>
      </c>
      <c r="D414" s="22">
        <v>15.25</v>
      </c>
      <c r="E414" s="22">
        <v>378.8</v>
      </c>
      <c r="F414" s="22">
        <v>0</v>
      </c>
      <c r="G414" s="22">
        <v>11.1</v>
      </c>
      <c r="H414" s="23"/>
      <c r="I414"/>
    </row>
    <row r="415" spans="1:9" s="9" customFormat="1" x14ac:dyDescent="0.2">
      <c r="A415" s="10" t="s">
        <v>22</v>
      </c>
      <c r="B415" s="26"/>
      <c r="C415" s="22">
        <v>140</v>
      </c>
      <c r="D415" s="22">
        <v>54.64</v>
      </c>
      <c r="E415" s="22">
        <v>385.2</v>
      </c>
      <c r="F415" s="22">
        <v>0</v>
      </c>
      <c r="G415" s="22">
        <v>10.4</v>
      </c>
      <c r="H415" s="23"/>
      <c r="I415"/>
    </row>
    <row r="416" spans="1:9" s="9" customFormat="1" x14ac:dyDescent="0.2">
      <c r="A416" s="10" t="s">
        <v>22</v>
      </c>
      <c r="B416" s="26"/>
      <c r="C416" s="22">
        <v>140</v>
      </c>
      <c r="D416" s="22">
        <v>180.47</v>
      </c>
      <c r="E416" s="22">
        <v>401.1</v>
      </c>
      <c r="F416" s="22">
        <v>0</v>
      </c>
      <c r="G416" s="22">
        <v>8.86</v>
      </c>
      <c r="H416" s="23"/>
      <c r="I416"/>
    </row>
    <row r="417" spans="1:9" s="9" customFormat="1" x14ac:dyDescent="0.2">
      <c r="A417" s="10" t="s">
        <v>22</v>
      </c>
      <c r="B417" s="26"/>
      <c r="C417" s="22">
        <v>140</v>
      </c>
      <c r="D417" s="22">
        <v>348.38</v>
      </c>
      <c r="E417" s="22">
        <v>416.9</v>
      </c>
      <c r="F417" s="22">
        <v>0</v>
      </c>
      <c r="G417" s="22">
        <v>7.68</v>
      </c>
      <c r="H417" s="23"/>
      <c r="I417"/>
    </row>
    <row r="418" spans="1:9" s="9" customFormat="1" x14ac:dyDescent="0.2">
      <c r="A418" s="10" t="s">
        <v>22</v>
      </c>
      <c r="B418" s="26"/>
      <c r="C418" s="22">
        <v>140</v>
      </c>
      <c r="D418" s="22">
        <v>563.13</v>
      </c>
      <c r="E418" s="22">
        <v>432.7</v>
      </c>
      <c r="F418" s="22">
        <v>0</v>
      </c>
      <c r="G418" s="22">
        <v>6.48</v>
      </c>
      <c r="H418" s="23"/>
      <c r="I418"/>
    </row>
    <row r="419" spans="1:9" s="9" customFormat="1" x14ac:dyDescent="0.2">
      <c r="A419" s="10" t="s">
        <v>22</v>
      </c>
      <c r="B419" s="26"/>
      <c r="C419" s="22">
        <v>140</v>
      </c>
      <c r="D419" s="22">
        <v>848.4</v>
      </c>
      <c r="E419" s="22">
        <v>449.2</v>
      </c>
      <c r="F419" s="22">
        <v>0</v>
      </c>
      <c r="G419" s="22">
        <v>5.46</v>
      </c>
      <c r="H419" s="23"/>
      <c r="I419"/>
    </row>
    <row r="420" spans="1:9" s="9" customFormat="1" x14ac:dyDescent="0.2">
      <c r="A420" s="10" t="s">
        <v>22</v>
      </c>
      <c r="B420" s="26"/>
      <c r="C420" s="22">
        <v>140</v>
      </c>
      <c r="D420" s="22">
        <v>848.43</v>
      </c>
      <c r="E420" s="22">
        <v>449.2</v>
      </c>
      <c r="F420" s="22">
        <v>0</v>
      </c>
      <c r="G420" s="22">
        <v>5.4</v>
      </c>
      <c r="H420" s="23"/>
      <c r="I420"/>
    </row>
    <row r="421" spans="1:9" s="9" customFormat="1" x14ac:dyDescent="0.2">
      <c r="A421" s="10" t="s">
        <v>22</v>
      </c>
      <c r="B421" s="26"/>
      <c r="C421" s="22">
        <v>140</v>
      </c>
      <c r="D421" s="22">
        <v>1199.68</v>
      </c>
      <c r="E421" s="22">
        <v>465.2</v>
      </c>
      <c r="F421" s="22">
        <v>0</v>
      </c>
      <c r="G421" s="22">
        <v>4.41</v>
      </c>
      <c r="H421" s="23"/>
      <c r="I421"/>
    </row>
    <row r="422" spans="1:9" s="9" customFormat="1" x14ac:dyDescent="0.2">
      <c r="A422" s="10" t="s">
        <v>22</v>
      </c>
      <c r="B422" s="26"/>
      <c r="C422" s="22">
        <v>140</v>
      </c>
      <c r="D422" s="22">
        <v>1644.1</v>
      </c>
      <c r="E422" s="22">
        <v>481.3</v>
      </c>
      <c r="F422" s="22">
        <v>0</v>
      </c>
      <c r="G422" s="22">
        <v>3.52</v>
      </c>
      <c r="H422" s="23"/>
      <c r="I422"/>
    </row>
    <row r="423" spans="1:9" s="9" customFormat="1" x14ac:dyDescent="0.2">
      <c r="A423" s="10" t="s">
        <v>22</v>
      </c>
      <c r="B423" s="26"/>
      <c r="C423" s="22">
        <v>140</v>
      </c>
      <c r="D423" s="22">
        <v>2215.8000000000002</v>
      </c>
      <c r="E423" s="22">
        <v>497.3</v>
      </c>
      <c r="F423" s="22">
        <v>0</v>
      </c>
      <c r="G423" s="22">
        <v>2.85</v>
      </c>
      <c r="H423" s="23"/>
      <c r="I423"/>
    </row>
    <row r="424" spans="1:9" s="9" customFormat="1" x14ac:dyDescent="0.2">
      <c r="A424" s="10" t="s">
        <v>22</v>
      </c>
      <c r="B424" s="26"/>
      <c r="C424" s="22">
        <v>160</v>
      </c>
      <c r="D424" s="22">
        <v>16.489999999999998</v>
      </c>
      <c r="E424" s="22">
        <v>336.9</v>
      </c>
      <c r="F424" s="22">
        <v>0</v>
      </c>
      <c r="G424" s="22">
        <v>17.5</v>
      </c>
      <c r="H424" s="23"/>
      <c r="I424"/>
    </row>
    <row r="425" spans="1:9" s="9" customFormat="1" x14ac:dyDescent="0.2">
      <c r="A425" s="10" t="s">
        <v>22</v>
      </c>
      <c r="B425" s="26"/>
      <c r="C425" s="22">
        <v>160</v>
      </c>
      <c r="D425" s="22">
        <v>71.88</v>
      </c>
      <c r="E425" s="22">
        <v>353.1</v>
      </c>
      <c r="F425" s="22">
        <v>0</v>
      </c>
      <c r="G425" s="22">
        <v>15.8</v>
      </c>
      <c r="H425" s="23"/>
      <c r="I425"/>
    </row>
    <row r="426" spans="1:9" s="9" customFormat="1" x14ac:dyDescent="0.2">
      <c r="A426" s="10" t="s">
        <v>22</v>
      </c>
      <c r="B426" s="26"/>
      <c r="C426" s="22">
        <v>160</v>
      </c>
      <c r="D426" s="22">
        <v>153.87</v>
      </c>
      <c r="E426" s="22">
        <v>369</v>
      </c>
      <c r="F426" s="22">
        <v>0</v>
      </c>
      <c r="G426" s="22">
        <v>13.9</v>
      </c>
      <c r="H426" s="23"/>
      <c r="I426"/>
    </row>
    <row r="427" spans="1:9" s="9" customFormat="1" x14ac:dyDescent="0.2">
      <c r="A427" s="10" t="s">
        <v>22</v>
      </c>
      <c r="B427" s="26"/>
      <c r="C427" s="22">
        <v>160</v>
      </c>
      <c r="D427" s="22">
        <v>268.2</v>
      </c>
      <c r="E427" s="22">
        <v>385</v>
      </c>
      <c r="F427" s="22">
        <v>0</v>
      </c>
      <c r="G427" s="22">
        <v>12.5</v>
      </c>
      <c r="H427" s="23"/>
      <c r="I427"/>
    </row>
    <row r="428" spans="1:9" s="9" customFormat="1" x14ac:dyDescent="0.2">
      <c r="A428" s="10" t="s">
        <v>22</v>
      </c>
      <c r="B428" s="26"/>
      <c r="C428" s="22">
        <v>160</v>
      </c>
      <c r="D428" s="22">
        <v>420.89</v>
      </c>
      <c r="E428" s="22">
        <v>401.1</v>
      </c>
      <c r="F428" s="22">
        <v>0</v>
      </c>
      <c r="G428" s="22">
        <v>10.7</v>
      </c>
      <c r="H428" s="23"/>
      <c r="I428"/>
    </row>
    <row r="429" spans="1:9" s="9" customFormat="1" x14ac:dyDescent="0.2">
      <c r="A429" s="10" t="s">
        <v>22</v>
      </c>
      <c r="B429" s="26"/>
      <c r="C429" s="22">
        <v>160</v>
      </c>
      <c r="D429" s="22">
        <v>618.51</v>
      </c>
      <c r="E429" s="22">
        <v>417.1</v>
      </c>
      <c r="F429" s="22">
        <v>0</v>
      </c>
      <c r="G429" s="22">
        <v>9.0299999999999994</v>
      </c>
      <c r="H429" s="23"/>
      <c r="I429"/>
    </row>
    <row r="430" spans="1:9" s="9" customFormat="1" x14ac:dyDescent="0.2">
      <c r="A430" s="10" t="s">
        <v>22</v>
      </c>
      <c r="B430" s="26"/>
      <c r="C430" s="22">
        <v>160</v>
      </c>
      <c r="D430" s="22">
        <v>868.57</v>
      </c>
      <c r="E430" s="22">
        <v>433.2</v>
      </c>
      <c r="F430" s="22">
        <v>0</v>
      </c>
      <c r="G430" s="22">
        <v>7.91</v>
      </c>
      <c r="H430" s="23"/>
      <c r="I430"/>
    </row>
    <row r="431" spans="1:9" s="9" customFormat="1" x14ac:dyDescent="0.2">
      <c r="A431" s="10" t="s">
        <v>22</v>
      </c>
      <c r="B431" s="26"/>
      <c r="C431" s="22">
        <v>160</v>
      </c>
      <c r="D431" s="22">
        <v>1180.6099999999999</v>
      </c>
      <c r="E431" s="22">
        <v>449.2</v>
      </c>
      <c r="F431" s="22">
        <v>0</v>
      </c>
      <c r="G431" s="22">
        <v>6.59</v>
      </c>
      <c r="H431" s="23"/>
      <c r="I431"/>
    </row>
    <row r="432" spans="1:9" s="9" customFormat="1" x14ac:dyDescent="0.2">
      <c r="A432" s="10" t="s">
        <v>22</v>
      </c>
      <c r="B432" s="26"/>
      <c r="C432" s="22">
        <v>160</v>
      </c>
      <c r="D432" s="22">
        <v>1567.63</v>
      </c>
      <c r="E432" s="22">
        <v>465.2</v>
      </c>
      <c r="F432" s="22">
        <v>0</v>
      </c>
      <c r="G432" s="22">
        <v>5.62</v>
      </c>
      <c r="H432" s="23"/>
      <c r="I432"/>
    </row>
    <row r="433" spans="1:9" s="9" customFormat="1" x14ac:dyDescent="0.2">
      <c r="A433" s="10" t="s">
        <v>22</v>
      </c>
      <c r="B433" s="26"/>
      <c r="C433" s="22">
        <v>160</v>
      </c>
      <c r="D433" s="22">
        <v>2047.7</v>
      </c>
      <c r="E433" s="22">
        <v>481.3</v>
      </c>
      <c r="F433" s="22">
        <v>0</v>
      </c>
      <c r="G433" s="22">
        <v>4.58</v>
      </c>
      <c r="H433" s="23"/>
      <c r="I433"/>
    </row>
    <row r="434" spans="1:9" s="9" customFormat="1" x14ac:dyDescent="0.2">
      <c r="A434" s="10" t="s">
        <v>22</v>
      </c>
      <c r="B434" s="26"/>
      <c r="C434" s="22">
        <v>223.15</v>
      </c>
      <c r="D434" s="22">
        <v>113</v>
      </c>
      <c r="E434" s="22">
        <v>200.5325</v>
      </c>
      <c r="F434" s="22">
        <v>1</v>
      </c>
      <c r="G434" s="22">
        <v>55.2</v>
      </c>
      <c r="H434" s="23"/>
      <c r="I434"/>
    </row>
    <row r="435" spans="1:9" s="9" customFormat="1" x14ac:dyDescent="0.2">
      <c r="A435" s="10" t="s">
        <v>22</v>
      </c>
      <c r="B435" s="26"/>
      <c r="C435" s="22">
        <v>223.15</v>
      </c>
      <c r="D435" s="22">
        <v>358.5</v>
      </c>
      <c r="E435" s="22">
        <v>320.85199999999998</v>
      </c>
      <c r="F435" s="22">
        <v>1</v>
      </c>
      <c r="G435" s="22">
        <v>26.8</v>
      </c>
      <c r="H435" s="23"/>
      <c r="I435"/>
    </row>
    <row r="436" spans="1:9" s="9" customFormat="1" x14ac:dyDescent="0.2">
      <c r="A436" s="10" t="s">
        <v>22</v>
      </c>
      <c r="B436" s="26"/>
      <c r="C436" s="22">
        <v>223.15</v>
      </c>
      <c r="D436" s="22">
        <v>1439</v>
      </c>
      <c r="E436" s="22">
        <v>417.10759999999999</v>
      </c>
      <c r="F436" s="22">
        <v>1</v>
      </c>
      <c r="G436" s="22">
        <v>13</v>
      </c>
      <c r="H436" s="23"/>
      <c r="I436"/>
    </row>
    <row r="437" spans="1:9" s="9" customFormat="1" x14ac:dyDescent="0.2">
      <c r="A437" s="10" t="s">
        <v>22</v>
      </c>
      <c r="B437" s="26"/>
      <c r="C437" s="22">
        <v>298.14999999999998</v>
      </c>
      <c r="D437" s="22">
        <v>328.9</v>
      </c>
      <c r="E437" s="22">
        <v>224.59639999999999</v>
      </c>
      <c r="F437" s="22">
        <v>1</v>
      </c>
      <c r="G437" s="22">
        <v>57.9</v>
      </c>
      <c r="H437" s="23"/>
      <c r="I437"/>
    </row>
    <row r="438" spans="1:9" s="9" customFormat="1" x14ac:dyDescent="0.2">
      <c r="A438" s="10" t="s">
        <v>22</v>
      </c>
      <c r="B438" s="26"/>
      <c r="C438" s="22">
        <v>298.14999999999998</v>
      </c>
      <c r="D438" s="22">
        <v>773</v>
      </c>
      <c r="E438" s="22">
        <v>317.72000000000003</v>
      </c>
      <c r="F438" s="22">
        <v>1</v>
      </c>
      <c r="G438" s="22">
        <v>33.6</v>
      </c>
      <c r="H438" s="23"/>
      <c r="I438"/>
    </row>
    <row r="439" spans="1:9" s="9" customFormat="1" x14ac:dyDescent="0.2">
      <c r="A439" s="10" t="s">
        <v>22</v>
      </c>
      <c r="B439" s="26"/>
      <c r="C439" s="22">
        <v>298.14999999999998</v>
      </c>
      <c r="D439" s="22">
        <v>1408.5</v>
      </c>
      <c r="E439" s="22">
        <v>374.08</v>
      </c>
      <c r="F439" s="22">
        <v>1</v>
      </c>
      <c r="G439" s="22">
        <v>23.8</v>
      </c>
      <c r="H439" s="23"/>
      <c r="I439"/>
    </row>
    <row r="440" spans="1:9" s="9" customFormat="1" x14ac:dyDescent="0.2">
      <c r="A440" s="10" t="s">
        <v>22</v>
      </c>
      <c r="B440" s="34" t="s">
        <v>46</v>
      </c>
      <c r="C440" s="35">
        <v>294.99990000000003</v>
      </c>
      <c r="D440" s="35">
        <v>110</v>
      </c>
      <c r="E440" s="35">
        <v>86.234911147999995</v>
      </c>
      <c r="F440" s="35">
        <v>1</v>
      </c>
      <c r="G440" s="35">
        <v>158</v>
      </c>
      <c r="H440" s="36"/>
      <c r="I440" s="37" t="s">
        <v>47</v>
      </c>
    </row>
    <row r="441" spans="1:9" s="9" customFormat="1" x14ac:dyDescent="0.2">
      <c r="A441" s="10" t="s">
        <v>22</v>
      </c>
      <c r="B441" s="26"/>
      <c r="C441" s="22">
        <v>294.99990000000003</v>
      </c>
      <c r="D441" s="22">
        <v>210</v>
      </c>
      <c r="E441" s="22">
        <v>167.19645610999999</v>
      </c>
      <c r="F441" s="22">
        <v>1</v>
      </c>
      <c r="G441" s="22">
        <v>77</v>
      </c>
      <c r="H441" s="23"/>
    </row>
    <row r="442" spans="1:9" s="9" customFormat="1" x14ac:dyDescent="0.2">
      <c r="A442" s="10" t="s">
        <v>22</v>
      </c>
      <c r="B442" s="26"/>
      <c r="C442" s="22">
        <v>294.99990000000003</v>
      </c>
      <c r="D442" s="22">
        <v>270</v>
      </c>
      <c r="E442" s="22">
        <v>202.04538156999999</v>
      </c>
      <c r="F442" s="22">
        <v>1</v>
      </c>
      <c r="G442" s="22">
        <v>63.4</v>
      </c>
      <c r="H442" s="23"/>
    </row>
    <row r="443" spans="1:9" s="9" customFormat="1" x14ac:dyDescent="0.2">
      <c r="A443" s="10" t="s">
        <v>22</v>
      </c>
      <c r="B443" s="26"/>
      <c r="C443" s="22">
        <v>294.99990000000003</v>
      </c>
      <c r="D443" s="22">
        <v>310</v>
      </c>
      <c r="E443" s="22">
        <v>220.16867737999999</v>
      </c>
      <c r="F443" s="22">
        <v>1</v>
      </c>
      <c r="G443" s="22">
        <v>57.4</v>
      </c>
      <c r="H443" s="23"/>
    </row>
    <row r="444" spans="1:9" s="9" customFormat="1" x14ac:dyDescent="0.2">
      <c r="A444" s="10" t="s">
        <v>22</v>
      </c>
      <c r="B444" s="26"/>
      <c r="C444" s="22">
        <v>294.99990000000003</v>
      </c>
      <c r="D444" s="22">
        <v>570</v>
      </c>
      <c r="E444" s="22">
        <v>289.67657918000003</v>
      </c>
      <c r="F444" s="22">
        <v>1</v>
      </c>
      <c r="G444" s="22">
        <v>37.6</v>
      </c>
      <c r="H444" s="23"/>
    </row>
    <row r="445" spans="1:9" s="9" customFormat="1" x14ac:dyDescent="0.2">
      <c r="A445" s="10" t="s">
        <v>22</v>
      </c>
      <c r="B445" s="26"/>
      <c r="C445" s="22">
        <v>294.99990000000003</v>
      </c>
      <c r="D445" s="22">
        <v>1070</v>
      </c>
      <c r="E445" s="22">
        <v>350.52783861</v>
      </c>
      <c r="F445" s="22">
        <v>1</v>
      </c>
      <c r="G445" s="22">
        <v>26.1</v>
      </c>
      <c r="H445" s="23"/>
    </row>
    <row r="446" spans="1:9" s="9" customFormat="1" x14ac:dyDescent="0.2">
      <c r="A446" s="10" t="s">
        <v>22</v>
      </c>
      <c r="B446" s="26"/>
      <c r="C446" s="22">
        <v>294.99990000000003</v>
      </c>
      <c r="D446" s="22">
        <v>1570</v>
      </c>
      <c r="E446" s="22">
        <v>385.67404085999993</v>
      </c>
      <c r="F446" s="22">
        <v>1</v>
      </c>
      <c r="G446" s="22">
        <v>22.1</v>
      </c>
      <c r="H446" s="23"/>
    </row>
    <row r="447" spans="1:9" s="9" customFormat="1" x14ac:dyDescent="0.2">
      <c r="A447" s="10" t="s">
        <v>22</v>
      </c>
      <c r="B447" s="26"/>
      <c r="C447" s="22">
        <v>294.99990000000003</v>
      </c>
      <c r="D447" s="22">
        <v>2070</v>
      </c>
      <c r="E447" s="22">
        <v>410.99182001999998</v>
      </c>
      <c r="F447" s="22">
        <v>1</v>
      </c>
      <c r="G447" s="22">
        <v>17.7</v>
      </c>
      <c r="H447" s="23"/>
    </row>
    <row r="448" spans="1:9" s="9" customFormat="1" x14ac:dyDescent="0.2">
      <c r="A448" s="10" t="s">
        <v>22</v>
      </c>
      <c r="B448" s="26"/>
      <c r="C448" s="22">
        <v>327</v>
      </c>
      <c r="D448" s="22">
        <v>270</v>
      </c>
      <c r="E448" s="22">
        <v>172.09005239999999</v>
      </c>
      <c r="F448" s="22">
        <v>1</v>
      </c>
      <c r="G448" s="22">
        <v>88.7</v>
      </c>
      <c r="H448" s="23"/>
    </row>
    <row r="449" spans="1:8" s="9" customFormat="1" x14ac:dyDescent="0.2">
      <c r="A449" s="10" t="s">
        <v>22</v>
      </c>
      <c r="B449" s="26"/>
      <c r="C449" s="22">
        <v>327</v>
      </c>
      <c r="D449" s="22">
        <v>570</v>
      </c>
      <c r="E449" s="22">
        <v>265.22383858000001</v>
      </c>
      <c r="F449" s="22">
        <v>1</v>
      </c>
      <c r="G449" s="22">
        <v>48.6</v>
      </c>
      <c r="H449" s="23"/>
    </row>
    <row r="450" spans="1:8" s="9" customFormat="1" x14ac:dyDescent="0.2">
      <c r="A450" s="10" t="s">
        <v>22</v>
      </c>
      <c r="B450" s="26"/>
      <c r="C450" s="22">
        <v>327</v>
      </c>
      <c r="D450" s="22">
        <v>1070</v>
      </c>
      <c r="E450" s="22">
        <v>331.95261148999998</v>
      </c>
      <c r="F450" s="22">
        <v>1</v>
      </c>
      <c r="G450" s="22">
        <v>32.200000000000003</v>
      </c>
      <c r="H450" s="23"/>
    </row>
    <row r="451" spans="1:8" s="9" customFormat="1" x14ac:dyDescent="0.2">
      <c r="A451" s="10" t="s">
        <v>22</v>
      </c>
      <c r="B451" s="26"/>
      <c r="C451" s="22">
        <v>327</v>
      </c>
      <c r="D451" s="22">
        <v>1570</v>
      </c>
      <c r="E451" s="22">
        <v>369.85837016999994</v>
      </c>
      <c r="F451" s="22">
        <v>1</v>
      </c>
      <c r="G451" s="22">
        <v>25.1</v>
      </c>
      <c r="H451" s="23"/>
    </row>
    <row r="452" spans="1:8" s="9" customFormat="1" x14ac:dyDescent="0.2">
      <c r="A452" s="10" t="s">
        <v>22</v>
      </c>
      <c r="B452" s="26"/>
      <c r="C452" s="22">
        <v>327</v>
      </c>
      <c r="D452" s="22">
        <v>2070</v>
      </c>
      <c r="E452" s="22">
        <v>396.84189401999998</v>
      </c>
      <c r="F452" s="22">
        <v>1</v>
      </c>
      <c r="G452" s="22">
        <v>21.7</v>
      </c>
      <c r="H452" s="23"/>
    </row>
    <row r="453" spans="1:8" s="9" customFormat="1" x14ac:dyDescent="0.2">
      <c r="A453" s="10" t="s">
        <v>22</v>
      </c>
      <c r="B453" s="26"/>
      <c r="C453" s="22">
        <v>332.99990000000003</v>
      </c>
      <c r="D453" s="22">
        <v>110</v>
      </c>
      <c r="E453" s="22">
        <v>70.435877048999998</v>
      </c>
      <c r="F453" s="22">
        <v>1</v>
      </c>
      <c r="G453" s="22">
        <v>205</v>
      </c>
      <c r="H453" s="23"/>
    </row>
    <row r="454" spans="1:8" s="9" customFormat="1" x14ac:dyDescent="0.2">
      <c r="A454" s="10" t="s">
        <v>22</v>
      </c>
      <c r="B454" s="26"/>
      <c r="C454" s="22">
        <v>332.99990000000003</v>
      </c>
      <c r="D454" s="22">
        <v>210</v>
      </c>
      <c r="E454" s="22">
        <v>135.22726519299999</v>
      </c>
      <c r="F454" s="22">
        <v>1</v>
      </c>
      <c r="G454" s="22">
        <v>108</v>
      </c>
      <c r="H454" s="23"/>
    </row>
    <row r="455" spans="1:8" s="9" customFormat="1" x14ac:dyDescent="0.2">
      <c r="A455" s="10" t="s">
        <v>22</v>
      </c>
      <c r="B455" s="26"/>
      <c r="C455" s="22">
        <v>332.99990000000003</v>
      </c>
      <c r="D455" s="22">
        <v>310</v>
      </c>
      <c r="E455" s="22">
        <v>185.53167994999998</v>
      </c>
      <c r="F455" s="22">
        <v>1</v>
      </c>
      <c r="G455" s="22">
        <v>77.7</v>
      </c>
      <c r="H455" s="23"/>
    </row>
    <row r="456" spans="1:8" s="9" customFormat="1" x14ac:dyDescent="0.2">
      <c r="A456" s="10" t="s">
        <v>22</v>
      </c>
      <c r="B456" s="26"/>
      <c r="C456" s="22">
        <v>363.99990000000003</v>
      </c>
      <c r="D456" s="22">
        <v>110</v>
      </c>
      <c r="E456" s="22">
        <v>61.977542202000002</v>
      </c>
      <c r="F456" s="22">
        <v>1</v>
      </c>
      <c r="G456" s="22">
        <v>252</v>
      </c>
      <c r="H456" s="23"/>
    </row>
    <row r="457" spans="1:8" s="9" customFormat="1" x14ac:dyDescent="0.2">
      <c r="A457" s="10" t="s">
        <v>22</v>
      </c>
      <c r="B457" s="26"/>
      <c r="C457" s="22">
        <v>363.99990000000003</v>
      </c>
      <c r="D457" s="22">
        <v>210</v>
      </c>
      <c r="E457" s="22">
        <v>117.79344939399999</v>
      </c>
      <c r="F457" s="22">
        <v>1</v>
      </c>
      <c r="G457" s="22">
        <v>131</v>
      </c>
      <c r="H457" s="23"/>
    </row>
    <row r="458" spans="1:8" s="9" customFormat="1" x14ac:dyDescent="0.2">
      <c r="A458" s="10" t="s">
        <v>22</v>
      </c>
      <c r="B458" s="26"/>
      <c r="C458" s="22">
        <v>363.99990000000003</v>
      </c>
      <c r="D458" s="22">
        <v>270</v>
      </c>
      <c r="E458" s="22">
        <v>146.94508843599999</v>
      </c>
      <c r="F458" s="22">
        <v>1</v>
      </c>
      <c r="G458" s="22">
        <v>114</v>
      </c>
      <c r="H458" s="23"/>
    </row>
    <row r="459" spans="1:8" s="9" customFormat="1" x14ac:dyDescent="0.2">
      <c r="A459" s="10" t="s">
        <v>22</v>
      </c>
      <c r="B459" s="26"/>
      <c r="C459" s="22">
        <v>363.99990000000003</v>
      </c>
      <c r="D459" s="22">
        <v>310</v>
      </c>
      <c r="E459" s="22">
        <v>164.07144013999999</v>
      </c>
      <c r="F459" s="22">
        <v>1</v>
      </c>
      <c r="G459" s="22">
        <v>92.3</v>
      </c>
      <c r="H459" s="23"/>
    </row>
    <row r="460" spans="1:8" s="9" customFormat="1" x14ac:dyDescent="0.2">
      <c r="A460" s="10" t="s">
        <v>22</v>
      </c>
      <c r="B460" s="26"/>
      <c r="C460" s="22">
        <v>363.99990000000003</v>
      </c>
      <c r="D460" s="22">
        <v>570</v>
      </c>
      <c r="E460" s="22">
        <v>240.39184145999999</v>
      </c>
      <c r="F460" s="22">
        <v>1</v>
      </c>
      <c r="G460" s="22">
        <v>58.8</v>
      </c>
      <c r="H460" s="23"/>
    </row>
    <row r="461" spans="1:8" s="9" customFormat="1" x14ac:dyDescent="0.2">
      <c r="A461" s="10" t="s">
        <v>22</v>
      </c>
      <c r="B461" s="26"/>
      <c r="C461" s="22">
        <v>363.99990000000003</v>
      </c>
      <c r="D461" s="22">
        <v>1070</v>
      </c>
      <c r="E461" s="22">
        <v>312.16485442999999</v>
      </c>
      <c r="F461" s="22">
        <v>1</v>
      </c>
      <c r="G461" s="22">
        <v>39.200000000000003</v>
      </c>
      <c r="H461" s="23"/>
    </row>
    <row r="462" spans="1:8" s="9" customFormat="1" x14ac:dyDescent="0.2">
      <c r="A462" s="10" t="s">
        <v>22</v>
      </c>
      <c r="B462" s="26"/>
      <c r="C462" s="22">
        <v>363.99990000000003</v>
      </c>
      <c r="D462" s="22">
        <v>1570</v>
      </c>
      <c r="E462" s="22">
        <v>352.8192603</v>
      </c>
      <c r="F462" s="22">
        <v>1</v>
      </c>
      <c r="G462" s="22">
        <v>31.6</v>
      </c>
      <c r="H462" s="23"/>
    </row>
    <row r="463" spans="1:8" s="9" customFormat="1" x14ac:dyDescent="0.2">
      <c r="A463" s="10" t="s">
        <v>22</v>
      </c>
      <c r="B463" s="26"/>
      <c r="C463" s="22">
        <v>363.99990000000003</v>
      </c>
      <c r="D463" s="22">
        <v>2070</v>
      </c>
      <c r="E463" s="22">
        <v>381.52114988</v>
      </c>
      <c r="F463" s="22">
        <v>1</v>
      </c>
      <c r="G463" s="22">
        <v>26.2</v>
      </c>
      <c r="H463" s="23"/>
    </row>
    <row r="464" spans="1:8" s="9" customFormat="1" x14ac:dyDescent="0.2">
      <c r="A464" s="10" t="s">
        <v>22</v>
      </c>
      <c r="B464" s="26"/>
      <c r="C464" s="22">
        <v>394</v>
      </c>
      <c r="D464" s="22">
        <v>270</v>
      </c>
      <c r="E464" s="22">
        <v>131.77741055899997</v>
      </c>
      <c r="F464" s="22">
        <v>1</v>
      </c>
      <c r="G464" s="22">
        <v>146</v>
      </c>
      <c r="H464" s="23"/>
    </row>
    <row r="465" spans="1:8" s="9" customFormat="1" x14ac:dyDescent="0.2">
      <c r="A465" s="10" t="s">
        <v>22</v>
      </c>
      <c r="B465" s="26"/>
      <c r="C465" s="22">
        <v>394</v>
      </c>
      <c r="D465" s="22">
        <v>570</v>
      </c>
      <c r="E465" s="22">
        <v>222.92422305999997</v>
      </c>
      <c r="F465" s="22">
        <v>1</v>
      </c>
      <c r="G465" s="22">
        <v>68.7</v>
      </c>
      <c r="H465" s="23"/>
    </row>
    <row r="466" spans="1:8" s="9" customFormat="1" x14ac:dyDescent="0.2">
      <c r="A466" s="10" t="s">
        <v>22</v>
      </c>
      <c r="B466" s="26"/>
      <c r="C466" s="22">
        <v>394</v>
      </c>
      <c r="D466" s="22">
        <v>1070</v>
      </c>
      <c r="E466" s="22">
        <v>297.42631075999998</v>
      </c>
      <c r="F466" s="22">
        <v>1</v>
      </c>
      <c r="G466" s="22">
        <v>45.3</v>
      </c>
      <c r="H466" s="23"/>
    </row>
    <row r="467" spans="1:8" s="9" customFormat="1" x14ac:dyDescent="0.2">
      <c r="A467" s="10" t="s">
        <v>22</v>
      </c>
      <c r="B467" s="26"/>
      <c r="C467" s="22">
        <v>394</v>
      </c>
      <c r="D467" s="22">
        <v>1570</v>
      </c>
      <c r="E467" s="22">
        <v>339.94090247999998</v>
      </c>
      <c r="F467" s="22">
        <v>1</v>
      </c>
      <c r="G467" s="22">
        <v>34.299999999999997</v>
      </c>
      <c r="H467" s="23"/>
    </row>
    <row r="468" spans="1:8" s="9" customFormat="1" x14ac:dyDescent="0.2">
      <c r="A468" s="10" t="s">
        <v>22</v>
      </c>
      <c r="B468" s="26"/>
      <c r="C468" s="22">
        <v>394</v>
      </c>
      <c r="D468" s="22">
        <v>2070</v>
      </c>
      <c r="E468" s="22">
        <v>369.86591037999995</v>
      </c>
      <c r="F468" s="22">
        <v>1</v>
      </c>
      <c r="G468" s="22">
        <v>29.7</v>
      </c>
      <c r="H468" s="23"/>
    </row>
    <row r="469" spans="1:8" s="9" customFormat="1" x14ac:dyDescent="0.2">
      <c r="A469" s="10" t="s">
        <v>22</v>
      </c>
      <c r="B469" s="26"/>
      <c r="C469" s="22">
        <v>403</v>
      </c>
      <c r="D469" s="22">
        <v>110</v>
      </c>
      <c r="E469" s="22">
        <v>54.254827034000002</v>
      </c>
      <c r="F469" s="22">
        <v>1</v>
      </c>
      <c r="G469" s="22">
        <v>315</v>
      </c>
      <c r="H469" s="23"/>
    </row>
    <row r="470" spans="1:8" s="9" customFormat="1" x14ac:dyDescent="0.2">
      <c r="A470" s="10" t="s">
        <v>22</v>
      </c>
      <c r="B470" s="26"/>
      <c r="C470" s="22">
        <v>403</v>
      </c>
      <c r="D470" s="22">
        <v>210</v>
      </c>
      <c r="E470" s="22">
        <v>102.11711215899999</v>
      </c>
      <c r="F470" s="22">
        <v>1</v>
      </c>
      <c r="G470" s="22">
        <v>184</v>
      </c>
      <c r="H470" s="23"/>
    </row>
    <row r="471" spans="1:8" s="9" customFormat="1" x14ac:dyDescent="0.2">
      <c r="A471" s="10" t="s">
        <v>22</v>
      </c>
      <c r="B471" s="26"/>
      <c r="C471" s="22">
        <v>403</v>
      </c>
      <c r="D471" s="22">
        <v>310</v>
      </c>
      <c r="E471" s="22">
        <v>143.517325013</v>
      </c>
      <c r="F471" s="22">
        <v>1</v>
      </c>
      <c r="G471" s="22">
        <v>118</v>
      </c>
      <c r="H471" s="23"/>
    </row>
    <row r="472" spans="1:8" s="9" customFormat="1" x14ac:dyDescent="0.2">
      <c r="A472" s="10" t="s">
        <v>22</v>
      </c>
      <c r="B472" s="26"/>
      <c r="C472" s="22">
        <v>427</v>
      </c>
      <c r="D472" s="22">
        <v>270</v>
      </c>
      <c r="E472" s="22">
        <v>118.72219470699999</v>
      </c>
      <c r="F472" s="22">
        <v>1</v>
      </c>
      <c r="G472" s="22">
        <v>171</v>
      </c>
      <c r="H472" s="23"/>
    </row>
    <row r="473" spans="1:8" s="9" customFormat="1" x14ac:dyDescent="0.2">
      <c r="A473" s="10" t="s">
        <v>22</v>
      </c>
      <c r="B473" s="26"/>
      <c r="C473" s="22">
        <v>427</v>
      </c>
      <c r="D473" s="22">
        <v>570</v>
      </c>
      <c r="E473" s="22">
        <v>206.21319253999999</v>
      </c>
      <c r="F473" s="22">
        <v>1</v>
      </c>
      <c r="G473" s="22">
        <v>79.8</v>
      </c>
      <c r="H473" s="23"/>
    </row>
    <row r="474" spans="1:8" s="9" customFormat="1" x14ac:dyDescent="0.2">
      <c r="A474" s="10" t="s">
        <v>22</v>
      </c>
      <c r="B474" s="26"/>
      <c r="C474" s="22">
        <v>427</v>
      </c>
      <c r="D474" s="22">
        <v>1070</v>
      </c>
      <c r="E474" s="22">
        <v>282.50439560000001</v>
      </c>
      <c r="F474" s="22">
        <v>1</v>
      </c>
      <c r="G474" s="22">
        <v>52</v>
      </c>
      <c r="H474" s="23"/>
    </row>
    <row r="475" spans="1:8" s="9" customFormat="1" x14ac:dyDescent="0.2">
      <c r="A475" s="10" t="s">
        <v>22</v>
      </c>
      <c r="B475" s="26"/>
      <c r="C475" s="22">
        <v>427</v>
      </c>
      <c r="D475" s="22">
        <v>1570</v>
      </c>
      <c r="E475" s="22">
        <v>326.69018662999997</v>
      </c>
      <c r="F475" s="22">
        <v>1</v>
      </c>
      <c r="G475" s="22">
        <v>40.9</v>
      </c>
      <c r="H475" s="23"/>
    </row>
    <row r="476" spans="1:8" s="9" customFormat="1" x14ac:dyDescent="0.2">
      <c r="A476" s="10" t="s">
        <v>22</v>
      </c>
      <c r="B476" s="26"/>
      <c r="C476" s="22">
        <v>427</v>
      </c>
      <c r="D476" s="22">
        <v>2070</v>
      </c>
      <c r="E476" s="22">
        <v>357.78633352999998</v>
      </c>
      <c r="F476" s="22">
        <v>1</v>
      </c>
      <c r="G476" s="22">
        <v>35.1</v>
      </c>
      <c r="H476" s="23"/>
    </row>
    <row r="477" spans="1:8" s="9" customFormat="1" x14ac:dyDescent="0.2">
      <c r="A477" s="10" t="s">
        <v>22</v>
      </c>
      <c r="B477" s="26"/>
      <c r="C477" s="22">
        <v>454</v>
      </c>
      <c r="D477" s="22">
        <v>110</v>
      </c>
      <c r="E477" s="22">
        <v>46.983208939999997</v>
      </c>
      <c r="F477" s="22">
        <v>1</v>
      </c>
      <c r="G477" s="22">
        <v>345</v>
      </c>
      <c r="H477" s="23"/>
    </row>
    <row r="478" spans="1:8" s="9" customFormat="1" x14ac:dyDescent="0.2">
      <c r="A478" s="10" t="s">
        <v>22</v>
      </c>
      <c r="B478" s="26"/>
      <c r="C478" s="22">
        <v>454</v>
      </c>
      <c r="D478" s="22">
        <v>210</v>
      </c>
      <c r="E478" s="22">
        <v>87.704241388999989</v>
      </c>
      <c r="F478" s="22">
        <v>1</v>
      </c>
      <c r="G478" s="22">
        <v>225</v>
      </c>
      <c r="H478" s="23"/>
    </row>
    <row r="479" spans="1:8" s="9" customFormat="1" x14ac:dyDescent="0.2">
      <c r="A479" s="10" t="s">
        <v>22</v>
      </c>
      <c r="B479" s="26"/>
      <c r="C479" s="22">
        <v>454</v>
      </c>
      <c r="D479" s="22">
        <v>270</v>
      </c>
      <c r="E479" s="22">
        <v>110.055477333</v>
      </c>
      <c r="F479" s="22">
        <v>1</v>
      </c>
      <c r="G479" s="22">
        <v>183</v>
      </c>
      <c r="H479" s="23"/>
    </row>
    <row r="480" spans="1:8" s="9" customFormat="1" x14ac:dyDescent="0.2">
      <c r="A480" s="10" t="s">
        <v>22</v>
      </c>
      <c r="B480" s="26"/>
      <c r="C480" s="22">
        <v>454</v>
      </c>
      <c r="D480" s="22">
        <v>310</v>
      </c>
      <c r="E480" s="22">
        <v>123.900008785</v>
      </c>
      <c r="F480" s="22">
        <v>1</v>
      </c>
      <c r="G480" s="22">
        <v>146</v>
      </c>
      <c r="H480" s="23"/>
    </row>
    <row r="481" spans="1:9" s="9" customFormat="1" x14ac:dyDescent="0.2">
      <c r="A481" s="10" t="s">
        <v>22</v>
      </c>
      <c r="B481" s="26"/>
      <c r="C481" s="22">
        <v>454</v>
      </c>
      <c r="D481" s="22">
        <v>570</v>
      </c>
      <c r="E481" s="22">
        <v>194.25153174000002</v>
      </c>
      <c r="F481" s="22">
        <v>1</v>
      </c>
      <c r="G481" s="22">
        <v>93.6</v>
      </c>
      <c r="H481" s="23"/>
    </row>
    <row r="482" spans="1:9" s="9" customFormat="1" x14ac:dyDescent="0.2">
      <c r="A482" s="10" t="s">
        <v>22</v>
      </c>
      <c r="B482" s="26"/>
      <c r="C482" s="22">
        <v>454</v>
      </c>
      <c r="D482" s="22">
        <v>1070</v>
      </c>
      <c r="E482" s="22">
        <v>271.24253045999995</v>
      </c>
      <c r="F482" s="22">
        <v>1</v>
      </c>
      <c r="G482" s="22">
        <v>59.3</v>
      </c>
      <c r="H482" s="23"/>
    </row>
    <row r="483" spans="1:9" s="9" customFormat="1" x14ac:dyDescent="0.2">
      <c r="A483" s="10" t="s">
        <v>22</v>
      </c>
      <c r="B483" s="26"/>
      <c r="C483" s="22">
        <v>454</v>
      </c>
      <c r="D483" s="22">
        <v>1570</v>
      </c>
      <c r="E483" s="22">
        <v>316.52165193999997</v>
      </c>
      <c r="F483" s="22">
        <v>1</v>
      </c>
      <c r="G483" s="22">
        <v>47.3</v>
      </c>
      <c r="H483" s="23"/>
    </row>
    <row r="484" spans="1:9" s="9" customFormat="1" x14ac:dyDescent="0.2">
      <c r="A484" s="10" t="s">
        <v>22</v>
      </c>
      <c r="B484" s="26"/>
      <c r="C484" s="22">
        <v>454</v>
      </c>
      <c r="D484" s="22">
        <v>2070</v>
      </c>
      <c r="E484" s="22">
        <v>348.44529678000004</v>
      </c>
      <c r="F484" s="22">
        <v>1</v>
      </c>
      <c r="G484" s="22">
        <v>40</v>
      </c>
      <c r="H484" s="23"/>
    </row>
    <row r="485" spans="1:9" s="9" customFormat="1" x14ac:dyDescent="0.2">
      <c r="A485" s="10" t="s">
        <v>22</v>
      </c>
      <c r="B485" s="34" t="s">
        <v>48</v>
      </c>
      <c r="C485" s="35">
        <v>303.29989999999998</v>
      </c>
      <c r="D485" s="35">
        <v>300</v>
      </c>
      <c r="E485" s="35">
        <v>207.45411858999998</v>
      </c>
      <c r="F485" s="35">
        <v>1</v>
      </c>
      <c r="G485" s="35">
        <v>62</v>
      </c>
      <c r="H485" s="36"/>
      <c r="I485" s="37" t="s">
        <v>49</v>
      </c>
    </row>
    <row r="486" spans="1:9" s="9" customFormat="1" x14ac:dyDescent="0.2">
      <c r="A486" s="10" t="s">
        <v>22</v>
      </c>
      <c r="B486" s="26"/>
      <c r="C486" s="22">
        <v>303.29989999999998</v>
      </c>
      <c r="D486" s="22">
        <v>400</v>
      </c>
      <c r="E486" s="22">
        <v>243.42958350999999</v>
      </c>
      <c r="F486" s="22">
        <v>1</v>
      </c>
      <c r="G486" s="22">
        <v>49</v>
      </c>
      <c r="H486" s="23"/>
    </row>
    <row r="487" spans="1:9" s="9" customFormat="1" x14ac:dyDescent="0.2">
      <c r="A487" s="10" t="s">
        <v>22</v>
      </c>
      <c r="B487" s="26"/>
      <c r="C487" s="22">
        <v>303.29989999999998</v>
      </c>
      <c r="D487" s="22">
        <v>500</v>
      </c>
      <c r="E487" s="22">
        <v>268.93089458999998</v>
      </c>
      <c r="F487" s="22">
        <v>1</v>
      </c>
      <c r="G487" s="22">
        <v>43</v>
      </c>
      <c r="H487" s="23"/>
    </row>
    <row r="488" spans="1:9" s="9" customFormat="1" x14ac:dyDescent="0.2">
      <c r="A488" s="10" t="s">
        <v>22</v>
      </c>
      <c r="B488" s="26"/>
      <c r="C488" s="22">
        <v>333.1</v>
      </c>
      <c r="D488" s="22">
        <v>300</v>
      </c>
      <c r="E488" s="22">
        <v>181.15498912000001</v>
      </c>
      <c r="F488" s="22">
        <v>1</v>
      </c>
      <c r="G488" s="22">
        <v>75</v>
      </c>
      <c r="H488" s="23"/>
    </row>
    <row r="489" spans="1:9" s="9" customFormat="1" x14ac:dyDescent="0.2">
      <c r="A489" s="10" t="s">
        <v>22</v>
      </c>
      <c r="B489" s="26"/>
      <c r="C489" s="22">
        <v>333.1</v>
      </c>
      <c r="D489" s="22">
        <v>400</v>
      </c>
      <c r="E489" s="22">
        <v>218.26549628999999</v>
      </c>
      <c r="F489" s="22">
        <v>1</v>
      </c>
      <c r="G489" s="22">
        <v>60</v>
      </c>
      <c r="H489" s="23"/>
    </row>
    <row r="490" spans="1:9" s="9" customFormat="1" x14ac:dyDescent="0.2">
      <c r="A490" s="10" t="s">
        <v>22</v>
      </c>
      <c r="B490" s="26"/>
      <c r="C490" s="22">
        <v>333.1</v>
      </c>
      <c r="D490" s="22">
        <v>500</v>
      </c>
      <c r="E490" s="22">
        <v>245.55993347999998</v>
      </c>
      <c r="F490" s="22">
        <v>1</v>
      </c>
      <c r="G490" s="22">
        <v>51</v>
      </c>
      <c r="H490" s="23"/>
    </row>
    <row r="491" spans="1:9" s="9" customFormat="1" x14ac:dyDescent="0.2">
      <c r="A491" s="10" t="s">
        <v>22</v>
      </c>
      <c r="B491" s="34" t="s">
        <v>50</v>
      </c>
      <c r="C491" s="35">
        <v>94.263038113459473</v>
      </c>
      <c r="D491" s="35">
        <v>1.01325</v>
      </c>
      <c r="E491" s="35">
        <v>446.70126031938281</v>
      </c>
      <c r="F491" s="35">
        <v>0</v>
      </c>
      <c r="G491" s="35">
        <v>2.3119649027081293</v>
      </c>
      <c r="H491" s="36"/>
      <c r="I491" s="37" t="s">
        <v>51</v>
      </c>
    </row>
    <row r="492" spans="1:9" s="9" customFormat="1" x14ac:dyDescent="0.2">
      <c r="A492" s="10" t="s">
        <v>22</v>
      </c>
      <c r="B492" s="26"/>
      <c r="C492" s="22">
        <v>98.551629556122961</v>
      </c>
      <c r="D492" s="22">
        <v>1.01325</v>
      </c>
      <c r="E492" s="22">
        <v>440.87701089436558</v>
      </c>
      <c r="F492" s="22">
        <v>0</v>
      </c>
      <c r="G492" s="22">
        <v>2.6186169373772348</v>
      </c>
      <c r="H492" s="23"/>
    </row>
    <row r="493" spans="1:9" s="9" customFormat="1" x14ac:dyDescent="0.2">
      <c r="A493" s="10" t="s">
        <v>22</v>
      </c>
      <c r="B493" s="26"/>
      <c r="C493" s="22">
        <v>100.40553895786712</v>
      </c>
      <c r="D493" s="22">
        <v>1.01325</v>
      </c>
      <c r="E493" s="22">
        <v>438.32702553767581</v>
      </c>
      <c r="F493" s="22">
        <v>0</v>
      </c>
      <c r="G493" s="22">
        <v>2.793259647384541</v>
      </c>
      <c r="H493" s="23"/>
    </row>
    <row r="494" spans="1:9" s="9" customFormat="1" x14ac:dyDescent="0.2">
      <c r="A494" s="10" t="s">
        <v>22</v>
      </c>
      <c r="B494" s="26"/>
      <c r="C494" s="22">
        <v>101.16863346572505</v>
      </c>
      <c r="D494" s="22">
        <v>1.01325</v>
      </c>
      <c r="E494" s="22">
        <v>437.2714477358972</v>
      </c>
      <c r="F494" s="22">
        <v>0</v>
      </c>
      <c r="G494" s="22">
        <v>3.1082458697751867</v>
      </c>
      <c r="H494" s="23"/>
    </row>
    <row r="495" spans="1:9" s="9" customFormat="1" x14ac:dyDescent="0.2">
      <c r="A495" s="10" t="s">
        <v>22</v>
      </c>
      <c r="B495" s="26"/>
      <c r="C495" s="22">
        <v>104.19746449849931</v>
      </c>
      <c r="D495" s="22">
        <v>1.01325</v>
      </c>
      <c r="E495" s="22">
        <v>433.04579293947148</v>
      </c>
      <c r="F495" s="22">
        <v>0</v>
      </c>
      <c r="G495" s="22">
        <v>3.0065588700225994</v>
      </c>
      <c r="H495" s="23"/>
    </row>
    <row r="496" spans="1:9" s="9" customFormat="1" x14ac:dyDescent="0.2">
      <c r="A496" s="10" t="s">
        <v>22</v>
      </c>
      <c r="B496" s="26"/>
      <c r="C496" s="22">
        <v>111.17539049727091</v>
      </c>
      <c r="D496" s="22">
        <v>1.01325</v>
      </c>
      <c r="E496" s="22">
        <v>423.07216272769693</v>
      </c>
      <c r="F496" s="22">
        <v>0</v>
      </c>
      <c r="G496" s="22">
        <v>4.0880981564024657</v>
      </c>
      <c r="H496" s="23"/>
    </row>
    <row r="497" spans="1:9" s="9" customFormat="1" x14ac:dyDescent="0.2">
      <c r="A497" s="10" t="s">
        <v>22</v>
      </c>
      <c r="B497" s="26"/>
      <c r="C497" s="22">
        <v>94.110081154346588</v>
      </c>
      <c r="D497" s="22">
        <v>1.01325</v>
      </c>
      <c r="E497" s="22">
        <v>446.90715951839599</v>
      </c>
      <c r="F497" s="22">
        <v>0</v>
      </c>
      <c r="G497" s="22">
        <v>2.1975743090852884</v>
      </c>
      <c r="H497" s="23"/>
      <c r="I497" s="9" t="s">
        <v>52</v>
      </c>
    </row>
    <row r="498" spans="1:9" s="9" customFormat="1" x14ac:dyDescent="0.2">
      <c r="A498" s="10" t="s">
        <v>22</v>
      </c>
      <c r="B498" s="26"/>
      <c r="C498" s="22">
        <v>98.868230130268742</v>
      </c>
      <c r="D498" s="22">
        <v>1.01325</v>
      </c>
      <c r="E498" s="22">
        <v>440.44296649877998</v>
      </c>
      <c r="F498" s="22">
        <v>0</v>
      </c>
      <c r="G498" s="22">
        <v>2.4945939968669952</v>
      </c>
      <c r="H498" s="23"/>
    </row>
    <row r="499" spans="1:9" s="9" customFormat="1" x14ac:dyDescent="0.2">
      <c r="A499" s="10" t="s">
        <v>22</v>
      </c>
      <c r="B499" s="26"/>
      <c r="C499" s="22">
        <v>100.57005017806956</v>
      </c>
      <c r="D499" s="22">
        <v>1.01325</v>
      </c>
      <c r="E499" s="22">
        <v>438.09975858306836</v>
      </c>
      <c r="F499" s="22">
        <v>0</v>
      </c>
      <c r="G499" s="22">
        <v>2.7114350339781268</v>
      </c>
      <c r="H499" s="23"/>
    </row>
    <row r="500" spans="1:9" s="9" customFormat="1" x14ac:dyDescent="0.2">
      <c r="A500" s="10" t="s">
        <v>22</v>
      </c>
      <c r="B500" s="26"/>
      <c r="C500" s="22">
        <v>101.26182025648839</v>
      </c>
      <c r="D500" s="22">
        <v>1.01325</v>
      </c>
      <c r="E500" s="22">
        <v>437.14230007931786</v>
      </c>
      <c r="F500" s="22">
        <v>0</v>
      </c>
      <c r="G500" s="22">
        <v>2.8203008287669418</v>
      </c>
      <c r="H500" s="23"/>
    </row>
    <row r="501" spans="1:9" s="9" customFormat="1" x14ac:dyDescent="0.2">
      <c r="A501" s="10" t="s">
        <v>22</v>
      </c>
      <c r="B501" s="26"/>
      <c r="C501" s="22">
        <v>104.24809697804595</v>
      </c>
      <c r="D501" s="22">
        <v>1.01325</v>
      </c>
      <c r="E501" s="22">
        <v>432.97465052987667</v>
      </c>
      <c r="F501" s="22">
        <v>0</v>
      </c>
      <c r="G501" s="22">
        <v>3.1295925536839451</v>
      </c>
      <c r="H501" s="23"/>
    </row>
    <row r="502" spans="1:9" s="9" customFormat="1" x14ac:dyDescent="0.2">
      <c r="A502" s="10" t="s">
        <v>22</v>
      </c>
      <c r="B502" s="26"/>
      <c r="C502" s="22">
        <v>108.20061452582355</v>
      </c>
      <c r="D502" s="22">
        <v>1.01325</v>
      </c>
      <c r="E502" s="22">
        <v>427.3670618734555</v>
      </c>
      <c r="F502" s="22">
        <v>0</v>
      </c>
      <c r="G502" s="22">
        <v>3.4001478576821986</v>
      </c>
      <c r="H502" s="23"/>
    </row>
    <row r="503" spans="1:9" s="9" customFormat="1" x14ac:dyDescent="0.2">
      <c r="A503" s="10" t="s">
        <v>22</v>
      </c>
      <c r="B503" s="26"/>
      <c r="C503" s="22">
        <v>110.39585534680745</v>
      </c>
      <c r="D503" s="22">
        <v>1.01325</v>
      </c>
      <c r="E503" s="22">
        <v>424.20413413303498</v>
      </c>
      <c r="F503" s="22">
        <v>0</v>
      </c>
      <c r="G503" s="22">
        <v>3.7736871987148168</v>
      </c>
      <c r="H503" s="23"/>
    </row>
    <row r="504" spans="1:9" s="9" customFormat="1" x14ac:dyDescent="0.2">
      <c r="A504" s="10" t="s">
        <v>22</v>
      </c>
      <c r="B504" s="34" t="s">
        <v>53</v>
      </c>
      <c r="C504" s="35">
        <v>307.69</v>
      </c>
      <c r="D504" s="35">
        <v>51.75</v>
      </c>
      <c r="E504" s="35" t="e">
        <f>(49*44.615*#REF!)/1000</f>
        <v>#REF!</v>
      </c>
      <c r="F504" s="35">
        <v>1</v>
      </c>
      <c r="G504" s="35">
        <f>(0.01/2.2647)*100000</f>
        <v>441.55958846646354</v>
      </c>
      <c r="H504" s="36"/>
      <c r="I504" s="37" t="s">
        <v>51</v>
      </c>
    </row>
    <row r="505" spans="1:9" s="9" customFormat="1" x14ac:dyDescent="0.2">
      <c r="A505" s="10" t="s">
        <v>22</v>
      </c>
      <c r="B505" s="26"/>
      <c r="C505" s="22">
        <v>307.69</v>
      </c>
      <c r="D505" s="22">
        <v>76.582999999999998</v>
      </c>
      <c r="E505" s="22" t="e">
        <f>(75*44.615*#REF!)/1000</f>
        <v>#REF!</v>
      </c>
      <c r="F505" s="22">
        <v>1</v>
      </c>
      <c r="G505" s="22">
        <f>(0.01/3.4295)*100000</f>
        <v>291.58769499927104</v>
      </c>
      <c r="H505" s="23"/>
    </row>
    <row r="506" spans="1:9" s="9" customFormat="1" x14ac:dyDescent="0.2">
      <c r="A506" s="10" t="s">
        <v>22</v>
      </c>
      <c r="B506" s="26"/>
      <c r="C506" s="22">
        <v>307.69</v>
      </c>
      <c r="D506" s="22">
        <v>106.67</v>
      </c>
      <c r="E506" s="22" t="e">
        <f>(108*44.615*#REF!)/1000</f>
        <v>#REF!</v>
      </c>
      <c r="F506" s="22">
        <v>1</v>
      </c>
      <c r="G506" s="22">
        <f>(0.01/5.0916)*100000</f>
        <v>196.40191688270878</v>
      </c>
      <c r="H506" s="23"/>
    </row>
    <row r="507" spans="1:9" s="9" customFormat="1" x14ac:dyDescent="0.2">
      <c r="A507" s="10" t="s">
        <v>22</v>
      </c>
      <c r="B507" s="26"/>
      <c r="C507" s="22">
        <v>307.69</v>
      </c>
      <c r="D507" s="22">
        <v>122.75</v>
      </c>
      <c r="E507" s="22" t="e">
        <f>(126*44.615*#REF!)/1000</f>
        <v>#REF!</v>
      </c>
      <c r="F507" s="22">
        <v>1</v>
      </c>
      <c r="G507" s="22">
        <f>(0.01/5.8347)*100000</f>
        <v>171.38841757074059</v>
      </c>
      <c r="H507" s="23"/>
    </row>
    <row r="508" spans="1:9" s="9" customFormat="1" x14ac:dyDescent="0.2">
      <c r="A508" s="10" t="s">
        <v>22</v>
      </c>
      <c r="B508" s="26"/>
      <c r="C508" s="22">
        <v>307.69</v>
      </c>
      <c r="D508" s="22">
        <v>231.67</v>
      </c>
      <c r="E508" s="22" t="e">
        <f>(235*44.615*#REF!)/1000</f>
        <v>#REF!</v>
      </c>
      <c r="F508" s="22">
        <v>1</v>
      </c>
      <c r="G508" s="22">
        <f>(0.01/11.5103)*100000</f>
        <v>86.87870863487484</v>
      </c>
      <c r="H508" s="23"/>
    </row>
    <row r="509" spans="1:9" s="9" customFormat="1" x14ac:dyDescent="0.2">
      <c r="A509" s="10" t="s">
        <v>22</v>
      </c>
      <c r="B509" s="26"/>
      <c r="C509" s="22">
        <v>285.70999999999998</v>
      </c>
      <c r="D509" s="22">
        <v>47.125</v>
      </c>
      <c r="E509" s="22">
        <v>35.072163805000002</v>
      </c>
      <c r="F509" s="22">
        <v>1</v>
      </c>
      <c r="G509" s="22">
        <f>(0.01/2.42138)*100000</f>
        <v>412.98763515020363</v>
      </c>
      <c r="H509" s="23"/>
    </row>
    <row r="510" spans="1:9" s="9" customFormat="1" x14ac:dyDescent="0.2">
      <c r="A510" s="10" t="s">
        <v>22</v>
      </c>
      <c r="B510" s="26"/>
      <c r="C510" s="22">
        <v>285.70999999999998</v>
      </c>
      <c r="D510" s="22">
        <v>69.025000000000006</v>
      </c>
      <c r="E510" s="22">
        <v>53.681883374999998</v>
      </c>
      <c r="F510" s="22">
        <v>1</v>
      </c>
      <c r="G510" s="22">
        <f>(0.01/3.6498)*100000</f>
        <v>273.98761575976766</v>
      </c>
      <c r="H510" s="23"/>
    </row>
    <row r="511" spans="1:9" s="9" customFormat="1" x14ac:dyDescent="0.2">
      <c r="A511" s="10" t="s">
        <v>22</v>
      </c>
      <c r="B511" s="26"/>
      <c r="C511" s="22">
        <v>285.70999999999998</v>
      </c>
      <c r="D511" s="22">
        <v>94.85</v>
      </c>
      <c r="E511" s="22">
        <v>77.301912060000006</v>
      </c>
      <c r="F511" s="22">
        <v>1</v>
      </c>
      <c r="G511" s="22">
        <f>(0.01/5.33674)*100000</f>
        <v>187.38031082645961</v>
      </c>
      <c r="H511" s="23"/>
    </row>
    <row r="512" spans="1:9" s="9" customFormat="1" x14ac:dyDescent="0.2">
      <c r="A512" s="10" t="s">
        <v>22</v>
      </c>
      <c r="B512" s="26"/>
      <c r="C512" s="22">
        <v>285.70999999999998</v>
      </c>
      <c r="D512" s="22">
        <v>108.4</v>
      </c>
      <c r="E512" s="22">
        <v>90.185564070000012</v>
      </c>
      <c r="F512" s="22">
        <v>1</v>
      </c>
      <c r="G512" s="22">
        <f>(0.01/6.2404)*100000</f>
        <v>160.24613806807255</v>
      </c>
      <c r="H512" s="23"/>
    </row>
    <row r="513" spans="1:8" s="9" customFormat="1" x14ac:dyDescent="0.2">
      <c r="A513" s="10" t="s">
        <v>22</v>
      </c>
      <c r="B513" s="26"/>
      <c r="C513" s="22">
        <v>285.70999999999998</v>
      </c>
      <c r="D513" s="22">
        <v>196.75</v>
      </c>
      <c r="E513" s="22">
        <v>168.20323457499998</v>
      </c>
      <c r="F513" s="22">
        <v>1</v>
      </c>
      <c r="G513" s="22">
        <f>(0.01/12.4124)*100000</f>
        <v>80.564596693628957</v>
      </c>
      <c r="H513" s="23"/>
    </row>
    <row r="514" spans="1:8" s="9" customFormat="1" x14ac:dyDescent="0.2">
      <c r="A514" s="10" t="s">
        <v>22</v>
      </c>
      <c r="B514" s="26"/>
      <c r="C514" s="22">
        <v>266.67</v>
      </c>
      <c r="D514" s="22">
        <v>43.125</v>
      </c>
      <c r="E514" s="22">
        <v>35.072163805000002</v>
      </c>
      <c r="F514" s="22">
        <v>2</v>
      </c>
      <c r="G514" s="22">
        <f>(0.01/2.66094)*100000</f>
        <v>375.80704563049147</v>
      </c>
      <c r="H514" s="23"/>
    </row>
    <row r="515" spans="1:8" s="9" customFormat="1" x14ac:dyDescent="0.2">
      <c r="A515" s="10" t="s">
        <v>22</v>
      </c>
      <c r="B515" s="26"/>
      <c r="C515" s="22">
        <v>266.67</v>
      </c>
      <c r="D515" s="22">
        <v>62.424999999999997</v>
      </c>
      <c r="E515" s="22">
        <v>53.681883374999998</v>
      </c>
      <c r="F515" s="22">
        <v>1</v>
      </c>
      <c r="G515" s="22">
        <f>(0.01/3.93433)*100000</f>
        <v>254.17288331177099</v>
      </c>
      <c r="H515" s="23"/>
    </row>
    <row r="516" spans="1:8" s="9" customFormat="1" x14ac:dyDescent="0.2">
      <c r="A516" s="10" t="s">
        <v>22</v>
      </c>
      <c r="B516" s="26"/>
      <c r="C516" s="22">
        <v>266.67</v>
      </c>
      <c r="D516" s="22">
        <v>84.533000000000001</v>
      </c>
      <c r="E516" s="22">
        <v>77.301912060000006</v>
      </c>
      <c r="F516" s="22">
        <v>1</v>
      </c>
      <c r="G516" s="22">
        <f>(0.01/5.7811)*100000</f>
        <v>172.9774610368269</v>
      </c>
      <c r="H516" s="23"/>
    </row>
    <row r="517" spans="1:8" s="9" customFormat="1" x14ac:dyDescent="0.2">
      <c r="A517" s="10" t="s">
        <v>22</v>
      </c>
      <c r="B517" s="26"/>
      <c r="C517" s="22">
        <v>266.67</v>
      </c>
      <c r="D517" s="22">
        <v>95.867000000000004</v>
      </c>
      <c r="E517" s="22">
        <v>90.185564070000012</v>
      </c>
      <c r="F517" s="22">
        <v>1</v>
      </c>
      <c r="G517" s="22">
        <f>(0.01/6.6744)*100000</f>
        <v>149.82620160613689</v>
      </c>
      <c r="H517" s="23"/>
    </row>
    <row r="518" spans="1:8" s="9" customFormat="1" x14ac:dyDescent="0.2">
      <c r="A518" s="10" t="s">
        <v>22</v>
      </c>
      <c r="B518" s="26"/>
      <c r="C518" s="22">
        <v>266.67</v>
      </c>
      <c r="D518" s="22">
        <v>166.38</v>
      </c>
      <c r="E518" s="22">
        <v>168.20323457499998</v>
      </c>
      <c r="F518" s="22">
        <v>1</v>
      </c>
      <c r="G518" s="22">
        <f>(0.01/13.2026)*100000</f>
        <v>75.74265674942815</v>
      </c>
      <c r="H518" s="23"/>
    </row>
    <row r="519" spans="1:8" s="9" customFormat="1" x14ac:dyDescent="0.2">
      <c r="A519" s="10" t="s">
        <v>22</v>
      </c>
      <c r="B519" s="26"/>
      <c r="C519" s="22">
        <v>250</v>
      </c>
      <c r="D519" s="22">
        <v>39.575000000000003</v>
      </c>
      <c r="E519" s="22">
        <v>35.072163805000002</v>
      </c>
      <c r="F519" s="22">
        <v>3</v>
      </c>
      <c r="G519" s="22">
        <f>(0.01/2.69846)*100000</f>
        <v>370.58173921421854</v>
      </c>
      <c r="H519" s="23"/>
    </row>
    <row r="520" spans="1:8" s="9" customFormat="1" x14ac:dyDescent="0.2">
      <c r="A520" s="10" t="s">
        <v>22</v>
      </c>
      <c r="B520" s="26"/>
      <c r="C520" s="22">
        <v>250</v>
      </c>
      <c r="D520" s="22">
        <v>56.6</v>
      </c>
      <c r="E520" s="22">
        <v>53.681883374999998</v>
      </c>
      <c r="F520" s="22">
        <v>1</v>
      </c>
      <c r="G520" s="22">
        <f>(0.01/4.14795)*100000</f>
        <v>241.08294458708522</v>
      </c>
      <c r="H520" s="23"/>
    </row>
    <row r="521" spans="1:8" s="9" customFormat="1" x14ac:dyDescent="0.2">
      <c r="A521" s="10" t="s">
        <v>22</v>
      </c>
      <c r="B521" s="26"/>
      <c r="C521" s="22">
        <v>250</v>
      </c>
      <c r="D521" s="22">
        <v>79.813999999999993</v>
      </c>
      <c r="E521" s="22">
        <v>77.301912060000006</v>
      </c>
      <c r="F521" s="22">
        <v>1</v>
      </c>
      <c r="G521" s="22">
        <f>(0.01/6.0729)*100000</f>
        <v>164.6659750695714</v>
      </c>
      <c r="H521" s="23"/>
    </row>
    <row r="522" spans="1:8" s="9" customFormat="1" x14ac:dyDescent="0.2">
      <c r="A522" s="10" t="s">
        <v>22</v>
      </c>
      <c r="B522" s="26"/>
      <c r="C522" s="22">
        <v>250</v>
      </c>
      <c r="D522" s="22">
        <v>84.775000000000006</v>
      </c>
      <c r="E522" s="22">
        <v>90.185564070000012</v>
      </c>
      <c r="F522" s="22">
        <v>1</v>
      </c>
      <c r="G522" s="22">
        <f>(0.01/6.96301)*100000</f>
        <v>143.61605110433564</v>
      </c>
      <c r="H522" s="23"/>
    </row>
    <row r="523" spans="1:8" s="9" customFormat="1" x14ac:dyDescent="0.2">
      <c r="A523" s="10" t="s">
        <v>22</v>
      </c>
      <c r="B523" s="26"/>
      <c r="C523" s="22">
        <v>250</v>
      </c>
      <c r="D523" s="22">
        <v>136.79</v>
      </c>
      <c r="E523" s="22">
        <v>168.20323457499998</v>
      </c>
      <c r="F523" s="22">
        <v>1</v>
      </c>
      <c r="G523" s="22">
        <f>(0.01/13.91726)*100000</f>
        <v>71.853223982306872</v>
      </c>
      <c r="H523" s="23"/>
    </row>
    <row r="524" spans="1:8" s="9" customFormat="1" x14ac:dyDescent="0.2">
      <c r="A524" s="10" t="s">
        <v>22</v>
      </c>
      <c r="B524" s="26"/>
      <c r="C524" s="22">
        <v>235.29</v>
      </c>
      <c r="D524" s="22">
        <v>36.424999999999997</v>
      </c>
      <c r="E524" s="22">
        <v>35.072163805000002</v>
      </c>
      <c r="F524" s="22">
        <v>2</v>
      </c>
      <c r="G524" s="22">
        <f>(0.01/2.91106)*100000</f>
        <v>343.51748160463887</v>
      </c>
      <c r="H524" s="23"/>
    </row>
    <row r="525" spans="1:8" s="9" customFormat="1" x14ac:dyDescent="0.2">
      <c r="A525" s="10" t="s">
        <v>22</v>
      </c>
      <c r="B525" s="26"/>
      <c r="C525" s="22">
        <v>235.29</v>
      </c>
      <c r="D525" s="22">
        <v>51.424999999999997</v>
      </c>
      <c r="E525" s="22">
        <v>53.681883374999998</v>
      </c>
      <c r="F525" s="22">
        <v>1</v>
      </c>
      <c r="G525" s="22">
        <f>(0.01/4.3175)*100000</f>
        <v>231.61551823972209</v>
      </c>
      <c r="H525" s="23"/>
    </row>
    <row r="526" spans="1:8" s="9" customFormat="1" x14ac:dyDescent="0.2">
      <c r="A526" s="10" t="s">
        <v>22</v>
      </c>
      <c r="B526" s="26"/>
      <c r="C526" s="22">
        <v>235.29</v>
      </c>
      <c r="D526" s="22">
        <v>67.332999999999998</v>
      </c>
      <c r="E526" s="22">
        <v>77.301912060000006</v>
      </c>
      <c r="F526" s="22">
        <v>1</v>
      </c>
      <c r="G526" s="22">
        <f>(0.01/6.5512)*100000</f>
        <v>152.64379045060448</v>
      </c>
      <c r="H526" s="23"/>
    </row>
    <row r="527" spans="1:8" s="9" customFormat="1" x14ac:dyDescent="0.2">
      <c r="A527" s="10" t="s">
        <v>22</v>
      </c>
      <c r="B527" s="26"/>
      <c r="C527" s="22">
        <v>235.29</v>
      </c>
      <c r="D527" s="22">
        <v>74.875</v>
      </c>
      <c r="E527" s="22">
        <v>90.185564070000012</v>
      </c>
      <c r="F527" s="22">
        <v>1</v>
      </c>
      <c r="G527" s="22">
        <f>(0.01/7.46122)*100000</f>
        <v>134.02633885611201</v>
      </c>
      <c r="H527" s="23"/>
    </row>
    <row r="528" spans="1:8" s="9" customFormat="1" x14ac:dyDescent="0.2">
      <c r="A528" s="10" t="s">
        <v>22</v>
      </c>
      <c r="B528" s="26"/>
      <c r="C528" s="22">
        <v>235.29</v>
      </c>
      <c r="D528" s="22">
        <v>116.29</v>
      </c>
      <c r="E528" s="22">
        <v>168.20323457499998</v>
      </c>
      <c r="F528" s="22">
        <v>1</v>
      </c>
      <c r="G528" s="22">
        <f>(0.01/14.36918)*100000</f>
        <v>69.593393638328706</v>
      </c>
      <c r="H528" s="23"/>
    </row>
    <row r="529" spans="1:8" s="9" customFormat="1" x14ac:dyDescent="0.2">
      <c r="A529" s="10" t="s">
        <v>22</v>
      </c>
      <c r="B529" s="26"/>
      <c r="C529" s="22">
        <v>222.22</v>
      </c>
      <c r="D529" s="22">
        <v>33.6</v>
      </c>
      <c r="E529" s="22">
        <v>35.072163805000002</v>
      </c>
      <c r="F529" s="22">
        <v>2</v>
      </c>
      <c r="G529" s="22">
        <f>(0.01/3.0819)*100000</f>
        <v>324.47516142639279</v>
      </c>
      <c r="H529" s="23"/>
    </row>
    <row r="530" spans="1:8" s="9" customFormat="1" x14ac:dyDescent="0.2">
      <c r="A530" s="10" t="s">
        <v>22</v>
      </c>
      <c r="B530" s="26"/>
      <c r="C530" s="22">
        <v>222.22</v>
      </c>
      <c r="D530" s="22">
        <v>46.75</v>
      </c>
      <c r="E530" s="22">
        <v>53.681883374999998</v>
      </c>
      <c r="F530" s="22">
        <v>1</v>
      </c>
      <c r="G530" s="22">
        <f>(0.01/4.785)*100000</f>
        <v>208.98641588296758</v>
      </c>
      <c r="H530" s="23"/>
    </row>
    <row r="531" spans="1:8" s="9" customFormat="1" x14ac:dyDescent="0.2">
      <c r="A531" s="10" t="s">
        <v>22</v>
      </c>
      <c r="B531" s="26"/>
      <c r="C531" s="22">
        <v>222.22</v>
      </c>
      <c r="D531" s="22">
        <v>60</v>
      </c>
      <c r="E531" s="22">
        <v>77.301912060000006</v>
      </c>
      <c r="F531" s="22">
        <v>1</v>
      </c>
      <c r="G531" s="22">
        <f>(0.01/6.9424)*100000</f>
        <v>144.04240608435123</v>
      </c>
      <c r="H531" s="23"/>
    </row>
    <row r="532" spans="1:8" s="9" customFormat="1" x14ac:dyDescent="0.2">
      <c r="A532" s="10" t="s">
        <v>22</v>
      </c>
      <c r="B532" s="26"/>
      <c r="C532" s="22">
        <v>222.22</v>
      </c>
      <c r="D532" s="22">
        <v>66</v>
      </c>
      <c r="E532" s="22">
        <v>90.185564070000012</v>
      </c>
      <c r="F532" s="22">
        <v>1</v>
      </c>
      <c r="G532" s="22">
        <f>(0.01/7.87262)*100000</f>
        <v>127.02251601118815</v>
      </c>
      <c r="H532" s="23"/>
    </row>
    <row r="533" spans="1:8" s="9" customFormat="1" x14ac:dyDescent="0.2">
      <c r="A533" s="10" t="s">
        <v>22</v>
      </c>
      <c r="B533" s="26"/>
      <c r="C533" s="22">
        <v>222.22</v>
      </c>
      <c r="D533" s="22">
        <v>95.474999999999994</v>
      </c>
      <c r="E533" s="22">
        <v>168.20323457499998</v>
      </c>
      <c r="F533" s="22">
        <v>1</v>
      </c>
      <c r="G533" s="22">
        <f>(0.01/14.9944)*100000</f>
        <v>66.691564850877668</v>
      </c>
      <c r="H533" s="23"/>
    </row>
    <row r="534" spans="1:8" s="9" customFormat="1" x14ac:dyDescent="0.2">
      <c r="A534" s="10" t="s">
        <v>22</v>
      </c>
      <c r="B534" s="26"/>
      <c r="C534" s="22">
        <v>210.53</v>
      </c>
      <c r="D534" s="22">
        <v>31.05</v>
      </c>
      <c r="E534" s="22">
        <v>35.072163805000002</v>
      </c>
      <c r="F534" s="22">
        <v>2</v>
      </c>
      <c r="G534" s="22">
        <f>(0.01/3.1983)*100000</f>
        <v>312.66610386767968</v>
      </c>
      <c r="H534" s="23"/>
    </row>
    <row r="535" spans="1:8" s="9" customFormat="1" x14ac:dyDescent="0.2">
      <c r="A535" s="10" t="s">
        <v>22</v>
      </c>
      <c r="B535" s="26"/>
      <c r="C535" s="22">
        <v>210.53</v>
      </c>
      <c r="D535" s="22">
        <v>42.524999999999999</v>
      </c>
      <c r="E535" s="22">
        <v>53.681883374999998</v>
      </c>
      <c r="F535" s="22">
        <v>4</v>
      </c>
      <c r="G535" s="22">
        <f>(0.01/4.8974)*100000</f>
        <v>204.18997835586228</v>
      </c>
      <c r="H535" s="23"/>
    </row>
    <row r="536" spans="1:8" s="9" customFormat="1" x14ac:dyDescent="0.2">
      <c r="A536" s="10" t="s">
        <v>22</v>
      </c>
      <c r="B536" s="26"/>
      <c r="C536" s="22">
        <v>210.53</v>
      </c>
      <c r="D536" s="22">
        <v>53.375</v>
      </c>
      <c r="E536" s="22">
        <v>77.301912060000006</v>
      </c>
      <c r="F536" s="22">
        <v>1</v>
      </c>
      <c r="G536" s="22">
        <f>(0.01/7.14055)*100000</f>
        <v>140.04523461077929</v>
      </c>
      <c r="H536" s="23"/>
    </row>
    <row r="537" spans="1:8" s="9" customFormat="1" x14ac:dyDescent="0.2">
      <c r="A537" s="10" t="s">
        <v>22</v>
      </c>
      <c r="B537" s="26"/>
      <c r="C537" s="22">
        <v>210.53</v>
      </c>
      <c r="D537" s="22">
        <v>57.95</v>
      </c>
      <c r="E537" s="22">
        <v>90.185564070000012</v>
      </c>
      <c r="F537" s="22">
        <v>1</v>
      </c>
      <c r="G537" s="22">
        <f>(0.01/8.1071)*100000</f>
        <v>123.34866968459744</v>
      </c>
      <c r="H537" s="23"/>
    </row>
    <row r="538" spans="1:8" s="9" customFormat="1" x14ac:dyDescent="0.2">
      <c r="A538" s="10" t="s">
        <v>22</v>
      </c>
      <c r="B538" s="26"/>
      <c r="C538" s="22">
        <v>210.53</v>
      </c>
      <c r="D538" s="22">
        <v>76.95</v>
      </c>
      <c r="E538" s="22">
        <v>168.20323457499998</v>
      </c>
      <c r="F538" s="22">
        <v>1</v>
      </c>
      <c r="G538" s="22">
        <f>(0.01/15.791)*100000</f>
        <v>63.327211702868723</v>
      </c>
      <c r="H538" s="23"/>
    </row>
    <row r="539" spans="1:8" s="9" customFormat="1" x14ac:dyDescent="0.2">
      <c r="A539" s="10" t="s">
        <v>22</v>
      </c>
      <c r="B539" s="26"/>
      <c r="C539" s="22">
        <v>200</v>
      </c>
      <c r="D539" s="22">
        <v>28.725000000000001</v>
      </c>
      <c r="E539" s="22">
        <v>35.072163805000002</v>
      </c>
      <c r="F539" s="22">
        <v>2</v>
      </c>
      <c r="G539" s="22">
        <f>(0.01/3.37756)*100000</f>
        <v>296.07172041355301</v>
      </c>
      <c r="H539" s="23"/>
    </row>
    <row r="540" spans="1:8" s="9" customFormat="1" x14ac:dyDescent="0.2">
      <c r="A540" s="10" t="s">
        <v>22</v>
      </c>
      <c r="B540" s="26"/>
      <c r="C540" s="22">
        <v>200</v>
      </c>
      <c r="D540" s="22">
        <v>38.674999999999997</v>
      </c>
      <c r="E540" s="22">
        <v>53.681883374999998</v>
      </c>
      <c r="F540" s="22">
        <v>2</v>
      </c>
      <c r="G540" s="22">
        <f>(0.01/5.2744)*100000</f>
        <v>189.59502502654331</v>
      </c>
      <c r="H540" s="23"/>
    </row>
    <row r="541" spans="1:8" s="9" customFormat="1" x14ac:dyDescent="0.2">
      <c r="A541" s="10" t="s">
        <v>22</v>
      </c>
      <c r="B541" s="26"/>
      <c r="C541" s="22">
        <v>200</v>
      </c>
      <c r="D541" s="22">
        <v>47.274999999999999</v>
      </c>
      <c r="E541" s="22">
        <v>77.301912060000006</v>
      </c>
      <c r="F541" s="22">
        <v>1</v>
      </c>
      <c r="G541" s="22">
        <f>(0.01/7.3798)*100000</f>
        <v>135.50502723651047</v>
      </c>
      <c r="H541" s="23"/>
    </row>
    <row r="542" spans="1:8" s="9" customFormat="1" x14ac:dyDescent="0.2">
      <c r="A542" s="10" t="s">
        <v>22</v>
      </c>
      <c r="B542" s="26"/>
      <c r="C542" s="22">
        <v>200</v>
      </c>
      <c r="D542" s="22">
        <v>50.55</v>
      </c>
      <c r="E542" s="22">
        <v>90.185564070000012</v>
      </c>
      <c r="F542" s="22">
        <v>1</v>
      </c>
      <c r="G542" s="22">
        <f>(0.01/8.4674)*100000</f>
        <v>118.10000708600043</v>
      </c>
      <c r="H542" s="23"/>
    </row>
    <row r="543" spans="1:8" s="9" customFormat="1" x14ac:dyDescent="0.2">
      <c r="A543" s="10" t="s">
        <v>22</v>
      </c>
      <c r="B543" s="26"/>
      <c r="C543" s="22">
        <v>200</v>
      </c>
      <c r="D543" s="22">
        <v>60.45</v>
      </c>
      <c r="E543" s="22">
        <v>168.20323457499998</v>
      </c>
      <c r="F543" s="22">
        <v>1</v>
      </c>
      <c r="G543" s="22">
        <f>(0.01/16.27444)*100000</f>
        <v>61.446046684248429</v>
      </c>
      <c r="H543" s="23"/>
    </row>
    <row r="544" spans="1:8" s="9" customFormat="1" x14ac:dyDescent="0.2">
      <c r="A544" s="10" t="s">
        <v>22</v>
      </c>
      <c r="B544" s="26"/>
      <c r="C544" s="22">
        <v>190.48</v>
      </c>
      <c r="D544" s="22">
        <v>26.6</v>
      </c>
      <c r="E544" s="22">
        <v>35.072163805000002</v>
      </c>
      <c r="F544" s="22">
        <v>2</v>
      </c>
      <c r="G544" s="22">
        <f>(0.01/3.5359)*100000</f>
        <v>282.81342798156061</v>
      </c>
      <c r="H544" s="23"/>
    </row>
    <row r="545" spans="1:8" s="9" customFormat="1" x14ac:dyDescent="0.2">
      <c r="A545" s="10" t="s">
        <v>22</v>
      </c>
      <c r="B545" s="26"/>
      <c r="C545" s="22">
        <v>190.48</v>
      </c>
      <c r="D545" s="22">
        <v>35.1</v>
      </c>
      <c r="E545" s="22">
        <v>53.681883374999998</v>
      </c>
      <c r="F545" s="22">
        <v>2</v>
      </c>
      <c r="G545" s="22">
        <f>(0.01/5.4142)*100000</f>
        <v>184.69949392338665</v>
      </c>
      <c r="H545" s="23"/>
    </row>
    <row r="546" spans="1:8" s="9" customFormat="1" x14ac:dyDescent="0.2">
      <c r="A546" s="10" t="s">
        <v>22</v>
      </c>
      <c r="B546" s="26"/>
      <c r="C546" s="22">
        <v>190.48</v>
      </c>
      <c r="D546" s="22">
        <v>41.625</v>
      </c>
      <c r="E546" s="22">
        <v>77.301912060000006</v>
      </c>
      <c r="F546" s="22">
        <v>2</v>
      </c>
      <c r="G546" s="22">
        <f>(0.01/7.7335)*100000</f>
        <v>129.30755802676666</v>
      </c>
      <c r="H546" s="23"/>
    </row>
    <row r="547" spans="1:8" s="9" customFormat="1" x14ac:dyDescent="0.2">
      <c r="A547" s="10" t="s">
        <v>22</v>
      </c>
      <c r="B547" s="26"/>
      <c r="C547" s="22">
        <v>190.48</v>
      </c>
      <c r="D547" s="22">
        <v>43.625</v>
      </c>
      <c r="E547" s="22">
        <v>90.185564070000012</v>
      </c>
      <c r="F547" s="22">
        <v>2</v>
      </c>
      <c r="G547" s="22">
        <f>(0.01/8.8986)*100000</f>
        <v>112.3772278785427</v>
      </c>
      <c r="H547" s="23"/>
    </row>
    <row r="548" spans="1:8" s="9" customFormat="1" x14ac:dyDescent="0.2">
      <c r="A548" s="10" t="s">
        <v>22</v>
      </c>
      <c r="B548" s="26"/>
      <c r="C548" s="22">
        <v>190.48</v>
      </c>
      <c r="D548" s="22">
        <v>45.87</v>
      </c>
      <c r="E548" s="22">
        <v>168.20323457499998</v>
      </c>
      <c r="F548" s="22">
        <v>3</v>
      </c>
      <c r="G548" s="22">
        <f>(0.01/16.513)*100000</f>
        <v>60.558347968267427</v>
      </c>
      <c r="H548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vle</vt:lpstr>
      <vt:lpstr>sle</vt:lpstr>
      <vt:lpstr>sve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Chaparro, Gustavo</dc:creator>
  <cp:lastModifiedBy>Chaparro, Gustavo</cp:lastModifiedBy>
  <dcterms:created xsi:type="dcterms:W3CDTF">2024-03-05T08:54:59Z</dcterms:created>
  <dcterms:modified xsi:type="dcterms:W3CDTF">2025-03-19T16:40:52Z</dcterms:modified>
</cp:coreProperties>
</file>