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13_ncr:1_{09CF7853-625B-493E-86D7-D5D9D6D315A2}" xr6:coauthVersionLast="47" xr6:coauthVersionMax="47" xr10:uidLastSave="{00000000-0000-0000-0000-000000000000}"/>
  <bookViews>
    <workbookView xWindow="-108" yWindow="-108" windowWidth="23256" windowHeight="12576" xr2:uid="{76F82091-6E3C-4A00-84D8-2C44B9D6482E}"/>
  </bookViews>
  <sheets>
    <sheet name="Blad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1" l="1"/>
  <c r="AC33" i="1"/>
  <c r="AB33" i="1"/>
  <c r="AA33" i="1"/>
  <c r="Z33" i="1"/>
  <c r="Y33" i="1"/>
  <c r="X33" i="1"/>
  <c r="AI33" i="1" s="1"/>
  <c r="AJ33" i="1" s="1"/>
  <c r="W33" i="1"/>
  <c r="L33" i="1"/>
  <c r="C33" i="1"/>
  <c r="AD32" i="1"/>
  <c r="AC32" i="1"/>
  <c r="AB32" i="1"/>
  <c r="AA32" i="1"/>
  <c r="Z32" i="1"/>
  <c r="Y32" i="1"/>
  <c r="X32" i="1"/>
  <c r="AI32" i="1" s="1"/>
  <c r="AJ32" i="1" s="1"/>
  <c r="W32" i="1"/>
  <c r="Y30" i="1" s="1"/>
  <c r="L32" i="1"/>
  <c r="C32" i="1"/>
  <c r="W31" i="1"/>
  <c r="AD30" i="1"/>
  <c r="AA30" i="1"/>
  <c r="Z30" i="1"/>
  <c r="W30" i="1"/>
  <c r="AC28" i="1" s="1"/>
  <c r="W29" i="1"/>
  <c r="AA27" i="1" s="1"/>
  <c r="AD28" i="1"/>
  <c r="Y28" i="1"/>
  <c r="X28" i="1"/>
  <c r="W28" i="1"/>
  <c r="AD26" i="1" s="1"/>
  <c r="X27" i="1"/>
  <c r="W27" i="1"/>
  <c r="AB25" i="1" s="1"/>
  <c r="W26" i="1"/>
  <c r="Y24" i="1" s="1"/>
  <c r="W25" i="1"/>
  <c r="AC23" i="1" s="1"/>
  <c r="W24" i="1"/>
  <c r="AC22" i="1" s="1"/>
  <c r="W23" i="1"/>
  <c r="AC21" i="1" s="1"/>
  <c r="W22" i="1"/>
  <c r="AC20" i="1" s="1"/>
  <c r="W21" i="1"/>
  <c r="AA19" i="1" s="1"/>
  <c r="W20" i="1"/>
  <c r="X19" i="1"/>
  <c r="W19" i="1"/>
  <c r="W18" i="1"/>
  <c r="Y16" i="1" s="1"/>
  <c r="W17" i="1"/>
  <c r="AC15" i="1" s="1"/>
  <c r="W16" i="1"/>
  <c r="W15" i="1"/>
  <c r="L15" i="1"/>
  <c r="C15" i="1"/>
  <c r="W14" i="1"/>
  <c r="X14" i="1" s="1"/>
  <c r="W13" i="1"/>
  <c r="AD11" i="1" s="1"/>
  <c r="L13" i="1"/>
  <c r="C13" i="1"/>
  <c r="W12" i="1"/>
  <c r="AA10" i="1" s="1"/>
  <c r="AC11" i="1"/>
  <c r="W11" i="1"/>
  <c r="AC9" i="1" s="1"/>
  <c r="L11" i="1"/>
  <c r="C11" i="1"/>
  <c r="W10" i="1"/>
  <c r="AB8" i="1" s="1"/>
  <c r="L10" i="1"/>
  <c r="C10" i="1"/>
  <c r="W9" i="1"/>
  <c r="Y7" i="1" s="1"/>
  <c r="L9" i="1"/>
  <c r="C9" i="1"/>
  <c r="Y8" i="1"/>
  <c r="W8" i="1"/>
  <c r="AC6" i="1" s="1"/>
  <c r="W7" i="1"/>
  <c r="AC5" i="1" s="1"/>
  <c r="Z6" i="1"/>
  <c r="W6" i="1"/>
  <c r="AA4" i="1" s="1"/>
  <c r="X5" i="1"/>
  <c r="W5" i="1"/>
  <c r="AD3" i="1" s="1"/>
  <c r="Y4" i="1"/>
  <c r="W4" i="1"/>
  <c r="AA2" i="1" s="1"/>
  <c r="L4" i="1"/>
  <c r="C4" i="1"/>
  <c r="AA3" i="1"/>
  <c r="W3" i="1"/>
  <c r="L3" i="1"/>
  <c r="C3" i="1"/>
  <c r="AD2" i="1"/>
  <c r="AC2" i="1"/>
  <c r="AB2" i="1"/>
  <c r="Z2" i="1"/>
  <c r="Y2" i="1"/>
  <c r="X2" i="1"/>
  <c r="W2" i="1"/>
  <c r="C2" i="1"/>
  <c r="AC8" i="1" l="1"/>
  <c r="Y25" i="1"/>
  <c r="AD8" i="1"/>
  <c r="X23" i="1"/>
  <c r="Z5" i="1"/>
  <c r="X26" i="1"/>
  <c r="Z4" i="1"/>
  <c r="AB4" i="1"/>
  <c r="Z9" i="1"/>
  <c r="AD25" i="1"/>
  <c r="Z3" i="1"/>
  <c r="AD4" i="1"/>
  <c r="AD5" i="1"/>
  <c r="AD9" i="1"/>
  <c r="Z15" i="1"/>
  <c r="X21" i="1"/>
  <c r="O23" i="1"/>
  <c r="M23" i="1" s="1"/>
  <c r="Z25" i="1"/>
  <c r="AA6" i="1"/>
  <c r="Y21" i="1"/>
  <c r="X3" i="1"/>
  <c r="AB3" i="1"/>
  <c r="Z8" i="1"/>
  <c r="AB10" i="1"/>
  <c r="Z21" i="1"/>
  <c r="AA25" i="1"/>
  <c r="Y3" i="1"/>
  <c r="AC3" i="1"/>
  <c r="X4" i="1"/>
  <c r="AC4" i="1"/>
  <c r="Y5" i="1"/>
  <c r="X6" i="1"/>
  <c r="AA7" i="1"/>
  <c r="AA8" i="1"/>
  <c r="AC10" i="1"/>
  <c r="AC25" i="1"/>
  <c r="Y26" i="1"/>
  <c r="O31" i="1"/>
  <c r="M31" i="1" s="1"/>
  <c r="Z29" i="1" s="1"/>
  <c r="AA9" i="1"/>
  <c r="AB11" i="1"/>
  <c r="Y19" i="1"/>
  <c r="X20" i="1"/>
  <c r="Z22" i="1"/>
  <c r="Z24" i="1"/>
  <c r="AB27" i="1"/>
  <c r="X9" i="1"/>
  <c r="AI9" i="1" s="1"/>
  <c r="AJ9" i="1" s="1"/>
  <c r="AB9" i="1"/>
  <c r="AB19" i="1"/>
  <c r="Y20" i="1"/>
  <c r="AA22" i="1"/>
  <c r="Y9" i="1"/>
  <c r="AC19" i="1"/>
  <c r="AD20" i="1"/>
  <c r="AD22" i="1"/>
  <c r="Y23" i="1"/>
  <c r="O15" i="1"/>
  <c r="M15" i="1" s="1"/>
  <c r="O32" i="1"/>
  <c r="M32" i="1" s="1"/>
  <c r="AB7" i="1"/>
  <c r="O8" i="1"/>
  <c r="M8" i="1" s="1"/>
  <c r="O24" i="1"/>
  <c r="M24" i="1" s="1"/>
  <c r="AA15" i="1"/>
  <c r="O18" i="1"/>
  <c r="M18" i="1" s="1"/>
  <c r="O26" i="1"/>
  <c r="M26" i="1" s="1"/>
  <c r="Z26" i="1"/>
  <c r="Y27" i="1"/>
  <c r="AC27" i="1"/>
  <c r="AB30" i="1"/>
  <c r="Z23" i="1"/>
  <c r="X25" i="1"/>
  <c r="AA26" i="1"/>
  <c r="Z27" i="1"/>
  <c r="AD27" i="1"/>
  <c r="Z28" i="1"/>
  <c r="X30" i="1"/>
  <c r="AC30" i="1"/>
  <c r="AC7" i="1"/>
  <c r="O12" i="1"/>
  <c r="M12" i="1" s="1"/>
  <c r="X15" i="1"/>
  <c r="AI15" i="1" s="1"/>
  <c r="AJ15" i="1" s="1"/>
  <c r="Z19" i="1"/>
  <c r="AD19" i="1"/>
  <c r="Z20" i="1"/>
  <c r="O2" i="1"/>
  <c r="M2" i="1" s="1"/>
  <c r="AA5" i="1"/>
  <c r="Y6" i="1"/>
  <c r="Z7" i="1"/>
  <c r="AD7" i="1"/>
  <c r="X8" i="1"/>
  <c r="Y15" i="1"/>
  <c r="Z16" i="1"/>
  <c r="AA20" i="1"/>
  <c r="AI2" i="1"/>
  <c r="AJ2" i="1" s="1"/>
  <c r="Y14" i="1"/>
  <c r="Z14" i="1" s="1"/>
  <c r="AA14" i="1" s="1"/>
  <c r="AB14" i="1" s="1"/>
  <c r="AC14" i="1" s="1"/>
  <c r="AD14" i="1" s="1"/>
  <c r="AI14" i="1"/>
  <c r="AJ14" i="1" s="1"/>
  <c r="X29" i="1"/>
  <c r="O5" i="1"/>
  <c r="M5" i="1" s="1"/>
  <c r="AD16" i="1"/>
  <c r="AD6" i="1"/>
  <c r="O11" i="1"/>
  <c r="M11" i="1" s="1"/>
  <c r="O14" i="1"/>
  <c r="M14" i="1" s="1"/>
  <c r="O17" i="1"/>
  <c r="M17" i="1" s="1"/>
  <c r="AD21" i="1"/>
  <c r="O25" i="1"/>
  <c r="M25" i="1" s="1"/>
  <c r="AA23" i="1"/>
  <c r="AC26" i="1"/>
  <c r="X11" i="1"/>
  <c r="X17" i="1"/>
  <c r="O22" i="1"/>
  <c r="M22" i="1" s="1"/>
  <c r="AB23" i="1"/>
  <c r="O30" i="1"/>
  <c r="M30" i="1" s="1"/>
  <c r="O4" i="1"/>
  <c r="M4" i="1" s="1"/>
  <c r="AB5" i="1"/>
  <c r="X7" i="1"/>
  <c r="O10" i="1"/>
  <c r="M10" i="1" s="1"/>
  <c r="Z11" i="1"/>
  <c r="AD15" i="1"/>
  <c r="O19" i="1"/>
  <c r="M19" i="1" s="1"/>
  <c r="AB20" i="1"/>
  <c r="AI20" i="1" s="1"/>
  <c r="AJ20" i="1" s="1"/>
  <c r="X22" i="1"/>
  <c r="AD23" i="1"/>
  <c r="O27" i="1"/>
  <c r="M27" i="1" s="1"/>
  <c r="AB28" i="1"/>
  <c r="O33" i="1"/>
  <c r="M33" i="1" s="1"/>
  <c r="AA16" i="1"/>
  <c r="AA24" i="1"/>
  <c r="AD10" i="1"/>
  <c r="X12" i="1"/>
  <c r="AB16" i="1"/>
  <c r="AB24" i="1"/>
  <c r="AC16" i="1"/>
  <c r="AA21" i="1"/>
  <c r="AC24" i="1"/>
  <c r="AB6" i="1"/>
  <c r="O20" i="1"/>
  <c r="M20" i="1" s="1"/>
  <c r="AB21" i="1"/>
  <c r="AD24" i="1"/>
  <c r="O28" i="1"/>
  <c r="M28" i="1" s="1"/>
  <c r="AB26" i="1"/>
  <c r="O7" i="1"/>
  <c r="M7" i="1" s="1"/>
  <c r="AB15" i="1"/>
  <c r="Y11" i="1"/>
  <c r="AA28" i="1"/>
  <c r="AI28" i="1" s="1"/>
  <c r="AJ28" i="1" s="1"/>
  <c r="AA11" i="1"/>
  <c r="Y22" i="1"/>
  <c r="X10" i="1"/>
  <c r="AI10" i="1" s="1"/>
  <c r="AJ10" i="1" s="1"/>
  <c r="O13" i="1"/>
  <c r="M13" i="1" s="1"/>
  <c r="O16" i="1"/>
  <c r="M16" i="1" s="1"/>
  <c r="Y10" i="1"/>
  <c r="O3" i="1"/>
  <c r="M3" i="1" s="1"/>
  <c r="O6" i="1"/>
  <c r="M6" i="1" s="1"/>
  <c r="O9" i="1"/>
  <c r="M9" i="1" s="1"/>
  <c r="Z10" i="1"/>
  <c r="X16" i="1"/>
  <c r="O21" i="1"/>
  <c r="M21" i="1" s="1"/>
  <c r="AB22" i="1"/>
  <c r="X24" i="1"/>
  <c r="O29" i="1"/>
  <c r="M29" i="1" s="1"/>
  <c r="AI8" i="1" l="1"/>
  <c r="AJ8" i="1" s="1"/>
  <c r="AC29" i="1"/>
  <c r="AI4" i="1"/>
  <c r="AJ4" i="1" s="1"/>
  <c r="AA29" i="1"/>
  <c r="AD29" i="1"/>
  <c r="AI3" i="1"/>
  <c r="AJ3" i="1" s="1"/>
  <c r="AI5" i="1"/>
  <c r="AJ5" i="1" s="1"/>
  <c r="Y29" i="1"/>
  <c r="AI25" i="1"/>
  <c r="AJ25" i="1" s="1"/>
  <c r="AI27" i="1"/>
  <c r="AJ27" i="1" s="1"/>
  <c r="AB29" i="1"/>
  <c r="AI19" i="1"/>
  <c r="AJ19" i="1" s="1"/>
  <c r="AI30" i="1"/>
  <c r="AJ30" i="1" s="1"/>
  <c r="Y13" i="1"/>
  <c r="Z13" i="1"/>
  <c r="AC13" i="1"/>
  <c r="AB13" i="1"/>
  <c r="AD13" i="1"/>
  <c r="X13" i="1"/>
  <c r="AA13" i="1"/>
  <c r="AI16" i="1"/>
  <c r="AJ16" i="1" s="1"/>
  <c r="AI6" i="1"/>
  <c r="AJ6" i="1" s="1"/>
  <c r="AI7" i="1"/>
  <c r="AJ7" i="1" s="1"/>
  <c r="AI24" i="1"/>
  <c r="AJ24" i="1" s="1"/>
  <c r="AI26" i="1"/>
  <c r="AJ26" i="1" s="1"/>
  <c r="AI21" i="1"/>
  <c r="AJ21" i="1" s="1"/>
  <c r="Y12" i="1"/>
  <c r="Z12" i="1" s="1"/>
  <c r="AA12" i="1" s="1"/>
  <c r="AB12" i="1" s="1"/>
  <c r="AC12" i="1" s="1"/>
  <c r="AD12" i="1" s="1"/>
  <c r="AI12" i="1"/>
  <c r="AJ12" i="1" s="1"/>
  <c r="AI22" i="1"/>
  <c r="AJ22" i="1" s="1"/>
  <c r="Y17" i="1"/>
  <c r="Z17" i="1" s="1"/>
  <c r="AA17" i="1" s="1"/>
  <c r="AB17" i="1" s="1"/>
  <c r="AC17" i="1" s="1"/>
  <c r="AD17" i="1" s="1"/>
  <c r="AI17" i="1"/>
  <c r="AJ17" i="1" s="1"/>
  <c r="AI11" i="1"/>
  <c r="AJ11" i="1" s="1"/>
  <c r="AI23" i="1"/>
  <c r="AJ23" i="1" s="1"/>
  <c r="Y18" i="1"/>
  <c r="AA18" i="1"/>
  <c r="AD18" i="1"/>
  <c r="AC18" i="1"/>
  <c r="AB18" i="1"/>
  <c r="Z18" i="1"/>
  <c r="X18" i="1"/>
  <c r="AC31" i="1"/>
  <c r="AB31" i="1"/>
  <c r="Y31" i="1"/>
  <c r="AD31" i="1"/>
  <c r="AA31" i="1"/>
  <c r="Z31" i="1"/>
  <c r="X31" i="1"/>
  <c r="AI29" i="1" l="1"/>
  <c r="AJ29" i="1" s="1"/>
  <c r="AI18" i="1"/>
  <c r="AJ18" i="1" s="1"/>
  <c r="AI31" i="1"/>
  <c r="AJ31" i="1" s="1"/>
  <c r="AI13" i="1"/>
  <c r="AJ13" i="1" s="1"/>
</calcChain>
</file>

<file path=xl/sharedStrings.xml><?xml version="1.0" encoding="utf-8"?>
<sst xmlns="http://schemas.openxmlformats.org/spreadsheetml/2006/main" count="217" uniqueCount="179">
  <si>
    <t>nr</t>
  </si>
  <si>
    <t>pand</t>
  </si>
  <si>
    <t>oppervlakte</t>
  </si>
  <si>
    <t>Bedrijfsnaam</t>
  </si>
  <si>
    <t>Producten</t>
  </si>
  <si>
    <t>Sector</t>
  </si>
  <si>
    <t>Aantal_trucks_op_terrein</t>
  </si>
  <si>
    <t>Aantal_bestelbussen_op_terrein</t>
  </si>
  <si>
    <t>Aantal electrische voertuigen</t>
  </si>
  <si>
    <t>Aantal_zonnepanellen</t>
  </si>
  <si>
    <t>Maximale_opbrengst_zonnepanelen (kwh)</t>
  </si>
  <si>
    <t>Energie verbruik (kWh)</t>
  </si>
  <si>
    <t>Werkuren maandag</t>
  </si>
  <si>
    <t>Werkuren dinsdag</t>
  </si>
  <si>
    <t>Werkuren woensdag</t>
  </si>
  <si>
    <t>Werkuren donderdag</t>
  </si>
  <si>
    <t>Werkuren vrijdag</t>
  </si>
  <si>
    <t>Werkuren zaterdag</t>
  </si>
  <si>
    <t>Werkuren zondag</t>
  </si>
  <si>
    <t>Totaal werkuren week</t>
  </si>
  <si>
    <t>Verbruik maandag</t>
  </si>
  <si>
    <t>Verbruik dinsdag</t>
  </si>
  <si>
    <t>Verbruik woensdag</t>
  </si>
  <si>
    <t>Verbruik donderdag</t>
  </si>
  <si>
    <t>Verbruik vrijdag</t>
  </si>
  <si>
    <t>Verbruik zaterdag</t>
  </si>
  <si>
    <t>Verbruik zondag</t>
  </si>
  <si>
    <t>Latitude</t>
  </si>
  <si>
    <t>Longitude</t>
  </si>
  <si>
    <t>Straat</t>
  </si>
  <si>
    <t>Postcode</t>
  </si>
  <si>
    <t>Week verbruik</t>
  </si>
  <si>
    <t>Maand verbruik</t>
  </si>
  <si>
    <t>1.</t>
  </si>
  <si>
    <t xml:space="preserve"> Sligro Amsterdam </t>
  </si>
  <si>
    <t>Groothandel in levensmiddelen</t>
  </si>
  <si>
    <t xml:space="preserve">Vervoer en opslag </t>
  </si>
  <si>
    <t>Baldermoer 1</t>
  </si>
  <si>
    <t xml:space="preserve"> 1046 BZ Amsterdam</t>
  </si>
  <si>
    <t xml:space="preserve">2. </t>
  </si>
  <si>
    <t xml:space="preserve">Jansen Houtimport B.V. </t>
  </si>
  <si>
    <t>Groothandel in hout</t>
  </si>
  <si>
    <t>Houtindustrie</t>
  </si>
  <si>
    <t>Scharenburg 2</t>
  </si>
  <si>
    <t xml:space="preserve"> 1046 BB Amsterdam</t>
  </si>
  <si>
    <t xml:space="preserve">3. </t>
  </si>
  <si>
    <t xml:space="preserve">Wentzel B.V. </t>
  </si>
  <si>
    <t>Non-ferro metalen</t>
  </si>
  <si>
    <t>Non-ferrobedrijven</t>
  </si>
  <si>
    <t>Scharenburg 3</t>
  </si>
  <si>
    <t xml:space="preserve">4. </t>
  </si>
  <si>
    <t>CWS Hygiene Amsterdam</t>
  </si>
  <si>
    <t xml:space="preserve"> Hygiene producten</t>
  </si>
  <si>
    <t>Groothandel/hygiene</t>
  </si>
  <si>
    <t>Scharenburg 6</t>
  </si>
  <si>
    <t xml:space="preserve">5. </t>
  </si>
  <si>
    <t xml:space="preserve">Apollo Verhuizingen </t>
  </si>
  <si>
    <t>Verhuizing en opslag</t>
  </si>
  <si>
    <t xml:space="preserve"> Vervoer en opslag </t>
  </si>
  <si>
    <t xml:space="preserve">6. </t>
  </si>
  <si>
    <t xml:space="preserve">Bilal Chicken Centre B.V. </t>
  </si>
  <si>
    <t>Voedselfabrikant</t>
  </si>
  <si>
    <t>Voedings en genotsmiddelen</t>
  </si>
  <si>
    <t>Scharenburg 10</t>
  </si>
  <si>
    <t xml:space="preserve">7. </t>
  </si>
  <si>
    <t xml:space="preserve">Swapfiets Amsterdam </t>
  </si>
  <si>
    <t>Fiets magazijn</t>
  </si>
  <si>
    <t>Vervoer en opslag</t>
  </si>
  <si>
    <t>Scharenburg 5</t>
  </si>
  <si>
    <t xml:space="preserve"> 1046 BA Amsterdam</t>
  </si>
  <si>
    <t xml:space="preserve">8. </t>
  </si>
  <si>
    <t xml:space="preserve">Nipparts </t>
  </si>
  <si>
    <t>Automaterialen winkel</t>
  </si>
  <si>
    <t>Auto-industrie</t>
  </si>
  <si>
    <t>Scharenburg 14</t>
  </si>
  <si>
    <t xml:space="preserve">9. </t>
  </si>
  <si>
    <t>AP Logistics</t>
  </si>
  <si>
    <t xml:space="preserve"> Logistieke dienstverlening </t>
  </si>
  <si>
    <t xml:space="preserve">(alleen opslag) </t>
  </si>
  <si>
    <t>10.</t>
  </si>
  <si>
    <t xml:space="preserve"> Amsterdam Warehouse Company / Amsterdam Freight Company</t>
  </si>
  <si>
    <t xml:space="preserve"> Logistieke dienstverlening</t>
  </si>
  <si>
    <t>(alleen opslag)</t>
  </si>
  <si>
    <t>Slego 1a</t>
  </si>
  <si>
    <t xml:space="preserve"> 1046 BM Amsterdam</t>
  </si>
  <si>
    <t>12.</t>
  </si>
  <si>
    <t xml:space="preserve"> Social Database </t>
  </si>
  <si>
    <t>Mediabedrijf</t>
  </si>
  <si>
    <t>Media</t>
  </si>
  <si>
    <t>14.</t>
  </si>
  <si>
    <t xml:space="preserve"> Advion </t>
  </si>
  <si>
    <t xml:space="preserve">Groothandel in levensmiddelen en nonfood </t>
  </si>
  <si>
    <t>farmaceutische industrie</t>
  </si>
  <si>
    <t>(alleen groothandel)</t>
  </si>
  <si>
    <t xml:space="preserve">15. </t>
  </si>
  <si>
    <t xml:space="preserve">Decorum Kantoormeubelen </t>
  </si>
  <si>
    <t xml:space="preserve">Meubelverhuur bedrijf </t>
  </si>
  <si>
    <t>Herwijk 12</t>
  </si>
  <si>
    <t xml:space="preserve"> 1046 BC Amsterdam</t>
  </si>
  <si>
    <t xml:space="preserve">17. </t>
  </si>
  <si>
    <t xml:space="preserve">Race Planet Amsterdam </t>
  </si>
  <si>
    <t>Evenementen en indoor speeltuin</t>
  </si>
  <si>
    <t>Industrie en nutsbedrijven</t>
  </si>
  <si>
    <t>Herwijk 10</t>
  </si>
  <si>
    <t xml:space="preserve">18. </t>
  </si>
  <si>
    <t xml:space="preserve">Brocacef </t>
  </si>
  <si>
    <t>Farmaceutische groothandel</t>
  </si>
  <si>
    <t>Farmaceutische industrie</t>
  </si>
  <si>
    <t>Bornhout 4</t>
  </si>
  <si>
    <t xml:space="preserve"> 1046 BE Amsterdam</t>
  </si>
  <si>
    <t xml:space="preserve">19. </t>
  </si>
  <si>
    <t>Anker Amsterdam Spirits</t>
  </si>
  <si>
    <t xml:space="preserve"> Dranken groothandel</t>
  </si>
  <si>
    <t>Drank industrie</t>
  </si>
  <si>
    <t>Slego 2</t>
  </si>
  <si>
    <t xml:space="preserve">20. </t>
  </si>
  <si>
    <t>Scania Amsterdam</t>
  </si>
  <si>
    <t xml:space="preserve"> Vrachtwagen dealer </t>
  </si>
  <si>
    <t xml:space="preserve"> (alleen reparatie)</t>
  </si>
  <si>
    <t>Slego 4</t>
  </si>
  <si>
    <t xml:space="preserve">21. </t>
  </si>
  <si>
    <t xml:space="preserve">PostNL Crossdock Amsterdam – Bornhout 5 </t>
  </si>
  <si>
    <t>Post- en pakket bezorging</t>
  </si>
  <si>
    <t>Bornhout 5</t>
  </si>
  <si>
    <t xml:space="preserve"> 1046 PP Amsterdam</t>
  </si>
  <si>
    <t>22.</t>
  </si>
  <si>
    <t xml:space="preserve"> Post NL SCB Amsterdam – Australiëhavenweg 100 </t>
  </si>
  <si>
    <t xml:space="preserve"> Vervoer en opslag</t>
  </si>
  <si>
    <t>Australiëhavenweg 100</t>
  </si>
  <si>
    <t xml:space="preserve"> 1046 BP Amsterdam</t>
  </si>
  <si>
    <t xml:space="preserve">23. </t>
  </si>
  <si>
    <t xml:space="preserve">Euromaster Amsterdam </t>
  </si>
  <si>
    <t>Vrachtwagen reparatie</t>
  </si>
  <si>
    <t>(alleen reparatie)</t>
  </si>
  <si>
    <t>Bornhout 11</t>
  </si>
  <si>
    <t>24.</t>
  </si>
  <si>
    <t xml:space="preserve"> Dronk bedrijfswagen onderdelen </t>
  </si>
  <si>
    <t xml:space="preserve">Bedrijfswagen reparatie </t>
  </si>
  <si>
    <t xml:space="preserve"> (alleen groothandel)</t>
  </si>
  <si>
    <t xml:space="preserve"> …</t>
  </si>
  <si>
    <t>Bornhout 15</t>
  </si>
  <si>
    <t xml:space="preserve">25. </t>
  </si>
  <si>
    <t xml:space="preserve">Skynet Worldwide </t>
  </si>
  <si>
    <t xml:space="preserve">Express Logistieke dienstverlening </t>
  </si>
  <si>
    <t xml:space="preserve">26. </t>
  </si>
  <si>
    <t>Fietsendepot Gemeente Amsterdam</t>
  </si>
  <si>
    <t xml:space="preserve"> Opslagbedrijf fietsen </t>
  </si>
  <si>
    <t>Bornhout 8</t>
  </si>
  <si>
    <t xml:space="preserve">27. </t>
  </si>
  <si>
    <t>Anamet Europe</t>
  </si>
  <si>
    <t xml:space="preserve"> Fabrikant leidingmateriaal </t>
  </si>
  <si>
    <t>Leidingen industrie</t>
  </si>
  <si>
    <t>Galwin 5</t>
  </si>
  <si>
    <t xml:space="preserve"> 1046 AW Amsterdam</t>
  </si>
  <si>
    <t xml:space="preserve">28. </t>
  </si>
  <si>
    <t>Gezamenlijke brandweer Amsterdam</t>
  </si>
  <si>
    <t xml:space="preserve"> Brandweer</t>
  </si>
  <si>
    <t>Openbaar bestuur</t>
  </si>
  <si>
    <t xml:space="preserve"> 2 blus vrachtwagens </t>
  </si>
  <si>
    <t>Galwin 3</t>
  </si>
  <si>
    <t>29.</t>
  </si>
  <si>
    <t>Hulshoff Projectverhuizingen</t>
  </si>
  <si>
    <t xml:space="preserve"> Verhuizing en opslag </t>
  </si>
  <si>
    <t>Galwin 1</t>
  </si>
  <si>
    <t xml:space="preserve">30. </t>
  </si>
  <si>
    <t xml:space="preserve">Shell tankstation </t>
  </si>
  <si>
    <t xml:space="preserve">Brandstoffen </t>
  </si>
  <si>
    <t>Detailhandel</t>
  </si>
  <si>
    <t>Galwin 6</t>
  </si>
  <si>
    <t xml:space="preserve"> 1043 XX Amsterdam</t>
  </si>
  <si>
    <t>31.</t>
  </si>
  <si>
    <t xml:space="preserve">Truckwash 1 Amsterdam </t>
  </si>
  <si>
    <t>Vrachtauto wasstraat</t>
  </si>
  <si>
    <t>Galwin 4</t>
  </si>
  <si>
    <t xml:space="preserve">32. </t>
  </si>
  <si>
    <t xml:space="preserve">IGT Europe Gaming </t>
  </si>
  <si>
    <t>Assemblage speelautomaten</t>
  </si>
  <si>
    <t xml:space="preserve"> Industrie en nutsbedrijven</t>
  </si>
  <si>
    <t>Potentieel_zonnepanelen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</si>
</sst>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</font>
    <font>
      <sz val="7"/>
      <color rgb="FF000000"/>
      <name val="Arial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164" fontId="6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martijn_de_jong4_hva_nl/Documents/Data_science,%20hackaton%20groep%203.xlsx" TargetMode="External"/><Relationship Id="rId1" Type="http://schemas.openxmlformats.org/officeDocument/2006/relationships/externalLinkPath" Target="https://icthva-my.sharepoint.com/personal/martijn_de_jong4_hva_nl/Documents/Data_science,%20hackaton%20groep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d1"/>
      <sheetName val="Dutch freshport"/>
      <sheetName val="BRONNEN"/>
      <sheetName val="berekening"/>
      <sheetName val="berekening freshport"/>
      <sheetName val="Verbruik_bedrijven_ddjh"/>
    </sheetNames>
    <sheetDataSet>
      <sheetData sheetId="0"/>
      <sheetData sheetId="1"/>
      <sheetData sheetId="2"/>
      <sheetData sheetId="3"/>
      <sheetData sheetId="4"/>
      <sheetData sheetId="5">
        <row r="2">
          <cell r="AL2">
            <v>4.7500000000000001E-2</v>
          </cell>
        </row>
        <row r="3">
          <cell r="AL3">
            <v>1.0120000000000001E-2</v>
          </cell>
        </row>
        <row r="4">
          <cell r="AL4">
            <v>2.3696682464454978E-3</v>
          </cell>
        </row>
        <row r="5">
          <cell r="AL5">
            <v>9.3571428571428569E-2</v>
          </cell>
        </row>
        <row r="6">
          <cell r="AL6">
            <v>8.6375875067312875E-3</v>
          </cell>
        </row>
        <row r="7">
          <cell r="AL7">
            <v>4.4000000000000004E-2</v>
          </cell>
        </row>
        <row r="9">
          <cell r="AL9">
            <v>3.7600000000000001E-2</v>
          </cell>
        </row>
        <row r="10">
          <cell r="AL10">
            <v>0</v>
          </cell>
        </row>
        <row r="11">
          <cell r="AL11">
            <v>1.7741935483870969E-3</v>
          </cell>
        </row>
        <row r="12">
          <cell r="AL12">
            <v>6.5000000000000002E-2</v>
          </cell>
        </row>
        <row r="15">
          <cell r="AL15">
            <v>0.31057287787299248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8F93-C3CD-4775-9CA6-40D63C4264B4}">
  <dimension ref="A1:AJ36"/>
  <sheetViews>
    <sheetView tabSelected="1" zoomScale="68" zoomScaleNormal="68" workbookViewId="0">
      <selection activeCell="K32" sqref="K32:K33"/>
    </sheetView>
  </sheetViews>
  <sheetFormatPr defaultRowHeight="14.4" x14ac:dyDescent="0.3"/>
  <cols>
    <col min="4" max="4" width="18.5546875" customWidth="1"/>
    <col min="12" max="12" width="18.6640625" customWidth="1"/>
    <col min="14" max="15" width="0" hidden="1" customWidth="1"/>
    <col min="23" max="23" width="3.6640625" customWidth="1"/>
    <col min="24" max="24" width="15.109375" customWidth="1"/>
    <col min="31" max="32" width="10.44140625" bestFit="1" customWidth="1"/>
    <col min="33" max="33" width="8.6640625" customWidth="1"/>
    <col min="34" max="34" width="11.88671875" customWidth="1"/>
    <col min="35" max="35" width="22.88671875" customWidth="1"/>
  </cols>
  <sheetData>
    <row r="1" spans="1:36" s="1" customFormat="1" ht="116.1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178</v>
      </c>
      <c r="L1" s="2" t="s">
        <v>10</v>
      </c>
      <c r="M1" s="2" t="s">
        <v>11</v>
      </c>
      <c r="P1" s="3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3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ht="15.6" customHeight="1" x14ac:dyDescent="0.3">
      <c r="A2" t="s">
        <v>33</v>
      </c>
      <c r="B2">
        <v>1</v>
      </c>
      <c r="C2">
        <f>27500+14600</f>
        <v>42100</v>
      </c>
      <c r="D2" t="s">
        <v>34</v>
      </c>
      <c r="E2" t="s">
        <v>35</v>
      </c>
      <c r="F2" t="s">
        <v>36</v>
      </c>
      <c r="G2">
        <v>90</v>
      </c>
      <c r="J2">
        <v>3669</v>
      </c>
      <c r="K2">
        <v>14743</v>
      </c>
      <c r="L2" s="8">
        <v>2501976</v>
      </c>
      <c r="M2">
        <f>C2/O2*N2</f>
        <v>11390631.032775776</v>
      </c>
      <c r="N2" s="5">
        <v>46512329.600000001</v>
      </c>
      <c r="O2">
        <f>SUM($C$4:$C$35)</f>
        <v>171910.5</v>
      </c>
      <c r="P2">
        <v>11</v>
      </c>
      <c r="Q2">
        <v>11</v>
      </c>
      <c r="R2">
        <v>14</v>
      </c>
      <c r="S2">
        <v>13</v>
      </c>
      <c r="T2">
        <v>11</v>
      </c>
      <c r="U2">
        <v>10</v>
      </c>
      <c r="V2">
        <v>0</v>
      </c>
      <c r="W2">
        <f t="shared" ref="W2:W33" si="0">SUM(P2:V2)</f>
        <v>70</v>
      </c>
      <c r="X2">
        <f>(([1]Verbruik_bedrijven_ddjh!$AL$3*10^15)/3600000)/52/$W$4*P2</f>
        <v>11893.162393162391</v>
      </c>
      <c r="Y2">
        <f>(([1]Verbruik_bedrijven_ddjh!$AL$3*10^15)/3600000)/52/$W$4*Q2</f>
        <v>11893.162393162391</v>
      </c>
      <c r="Z2">
        <f>(([1]Verbruik_bedrijven_ddjh!$AL$3*10^15)/3600000)/52/$W$4*R2</f>
        <v>15136.752136752135</v>
      </c>
      <c r="AA2">
        <f>(([1]Verbruik_bedrijven_ddjh!$AL$3*10^15)/3600000)/52/$W$4*S2</f>
        <v>14055.555555555555</v>
      </c>
      <c r="AB2">
        <f>(([1]Verbruik_bedrijven_ddjh!$AL$3*10^15)/3600000)/52/$W$4*T2</f>
        <v>11893.162393162391</v>
      </c>
      <c r="AC2">
        <f>(([1]Verbruik_bedrijven_ddjh!$AL$3*10^15)/3600000)/52/$W$4*U2</f>
        <v>10811.965811965811</v>
      </c>
      <c r="AD2">
        <f>(([1]Verbruik_bedrijven_ddjh!$AL$3*10^15)/3600000)/52/$W$4*V2</f>
        <v>0</v>
      </c>
      <c r="AE2" s="10">
        <v>52.396610000000003</v>
      </c>
      <c r="AF2" s="9">
        <v>4.7812830000000002</v>
      </c>
      <c r="AG2" t="s">
        <v>37</v>
      </c>
      <c r="AH2" t="s">
        <v>38</v>
      </c>
      <c r="AI2">
        <f>SUM(X2:AD2)</f>
        <v>75683.760683760673</v>
      </c>
      <c r="AJ2">
        <f>AI2*4</f>
        <v>302735.04273504269</v>
      </c>
    </row>
    <row r="3" spans="1:36" x14ac:dyDescent="0.3">
      <c r="A3" t="s">
        <v>39</v>
      </c>
      <c r="B3">
        <v>2</v>
      </c>
      <c r="C3">
        <f>5685/2</f>
        <v>2842.5</v>
      </c>
      <c r="D3" t="s">
        <v>40</v>
      </c>
      <c r="E3" t="s">
        <v>41</v>
      </c>
      <c r="F3" t="s">
        <v>42</v>
      </c>
      <c r="G3">
        <v>0</v>
      </c>
      <c r="J3">
        <v>115</v>
      </c>
      <c r="K3">
        <v>1649</v>
      </c>
      <c r="L3" s="8">
        <f>450943/2</f>
        <v>225471.5</v>
      </c>
      <c r="M3">
        <f>C3/O3*N3</f>
        <v>769070.53222752549</v>
      </c>
      <c r="N3" s="5">
        <v>46512330.600000001</v>
      </c>
      <c r="O3">
        <f t="shared" ref="O3:O33" si="1">SUM($C$4:$C$35)</f>
        <v>171910.5</v>
      </c>
      <c r="P3">
        <v>10</v>
      </c>
      <c r="Q3">
        <v>10</v>
      </c>
      <c r="R3">
        <v>10</v>
      </c>
      <c r="S3">
        <v>10</v>
      </c>
      <c r="T3">
        <v>10</v>
      </c>
      <c r="U3">
        <v>0</v>
      </c>
      <c r="V3">
        <v>0</v>
      </c>
      <c r="W3">
        <f t="shared" si="0"/>
        <v>50</v>
      </c>
      <c r="X3">
        <f>(([1]Verbruik_bedrijven_ddjh!$AL$4*10^15)/3600000)/52/$W$5*P3</f>
        <v>2812.99649388117</v>
      </c>
      <c r="Y3">
        <f>(([1]Verbruik_bedrijven_ddjh!$AL$4*10^15)/3600000)/52/$W$5*Q3</f>
        <v>2812.99649388117</v>
      </c>
      <c r="Z3">
        <f>(([1]Verbruik_bedrijven_ddjh!$AL$4*10^15)/3600000)/52/$W$5*R3</f>
        <v>2812.99649388117</v>
      </c>
      <c r="AA3">
        <f>(([1]Verbruik_bedrijven_ddjh!$AL$4*10^15)/3600000)/52/$W$5*S3</f>
        <v>2812.99649388117</v>
      </c>
      <c r="AB3">
        <f>(([1]Verbruik_bedrijven_ddjh!$AL$4*10^15)/3600000)/52/$W$5*T3</f>
        <v>2812.99649388117</v>
      </c>
      <c r="AC3">
        <f>(([1]Verbruik_bedrijven_ddjh!$AL$4*10^15)/3600000)/52/$W$5*U3</f>
        <v>0</v>
      </c>
      <c r="AD3">
        <f>(([1]Verbruik_bedrijven_ddjh!$AL$4*10^15)/3600000)/52/$W$5*V3</f>
        <v>0</v>
      </c>
      <c r="AE3" s="10">
        <v>52.395389999999999</v>
      </c>
      <c r="AF3" s="9">
        <v>4.7795930000000002</v>
      </c>
      <c r="AG3" t="s">
        <v>43</v>
      </c>
      <c r="AH3" t="s">
        <v>44</v>
      </c>
      <c r="AI3">
        <f t="shared" ref="AI3:AI33" si="2">SUM(X3:AD3)</f>
        <v>14064.98246940585</v>
      </c>
      <c r="AJ3">
        <f t="shared" ref="AJ3:AJ33" si="3">AI3*4</f>
        <v>56259.929877623399</v>
      </c>
    </row>
    <row r="4" spans="1:36" x14ac:dyDescent="0.3">
      <c r="A4" t="s">
        <v>45</v>
      </c>
      <c r="B4">
        <v>2</v>
      </c>
      <c r="C4">
        <f>5685/2</f>
        <v>2842.5</v>
      </c>
      <c r="D4" t="s">
        <v>46</v>
      </c>
      <c r="E4" t="s">
        <v>47</v>
      </c>
      <c r="F4" t="s">
        <v>48</v>
      </c>
      <c r="G4">
        <v>0</v>
      </c>
      <c r="J4">
        <v>115</v>
      </c>
      <c r="K4">
        <v>1649</v>
      </c>
      <c r="L4" s="8">
        <f>450943/2</f>
        <v>225471.5</v>
      </c>
      <c r="M4">
        <f>C4/O4*N4</f>
        <v>769070.54876229214</v>
      </c>
      <c r="N4" s="5">
        <v>46512331.600000001</v>
      </c>
      <c r="O4">
        <f t="shared" si="1"/>
        <v>171910.5</v>
      </c>
      <c r="P4">
        <v>10</v>
      </c>
      <c r="Q4">
        <v>10</v>
      </c>
      <c r="R4">
        <v>10</v>
      </c>
      <c r="S4">
        <v>10</v>
      </c>
      <c r="T4">
        <v>10</v>
      </c>
      <c r="U4">
        <v>0</v>
      </c>
      <c r="V4">
        <v>0</v>
      </c>
      <c r="W4">
        <f t="shared" si="0"/>
        <v>50</v>
      </c>
      <c r="X4">
        <f>(([1]Verbruik_bedrijven_ddjh!$AL$2*10^15)/3600000)/52/$W$6*P4</f>
        <v>63434.829059829055</v>
      </c>
      <c r="Y4">
        <f>(([1]Verbruik_bedrijven_ddjh!$AL$2*10^15)/3600000)/52/$W$6*Q4</f>
        <v>63434.829059829055</v>
      </c>
      <c r="Z4">
        <f>(([1]Verbruik_bedrijven_ddjh!$AL$2*10^15)/3600000)/52/$W$6*R4</f>
        <v>63434.829059829055</v>
      </c>
      <c r="AA4">
        <f>(([1]Verbruik_bedrijven_ddjh!$AL$2*10^15)/3600000)/52/$W$6*S4</f>
        <v>63434.829059829055</v>
      </c>
      <c r="AB4">
        <f>(([1]Verbruik_bedrijven_ddjh!$AL$2*10^15)/3600000)/52/$W$6*T4</f>
        <v>63434.829059829055</v>
      </c>
      <c r="AC4">
        <f>(([1]Verbruik_bedrijven_ddjh!$AL$2*10^15)/3600000)/52/$W$6*U4</f>
        <v>0</v>
      </c>
      <c r="AD4">
        <f>(([1]Verbruik_bedrijven_ddjh!$AL$2*10^15)/3600000)/52/$W$6*V4</f>
        <v>0</v>
      </c>
      <c r="AE4" s="10">
        <v>52.395389999999999</v>
      </c>
      <c r="AF4" s="9">
        <v>4.7795930000000002</v>
      </c>
      <c r="AG4" t="s">
        <v>49</v>
      </c>
      <c r="AH4" t="s">
        <v>44</v>
      </c>
      <c r="AI4">
        <f t="shared" si="2"/>
        <v>317174.14529914525</v>
      </c>
      <c r="AJ4">
        <f t="shared" si="3"/>
        <v>1268696.581196581</v>
      </c>
    </row>
    <row r="5" spans="1:36" x14ac:dyDescent="0.3">
      <c r="A5" t="s">
        <v>50</v>
      </c>
      <c r="B5">
        <v>3</v>
      </c>
      <c r="C5">
        <v>2125</v>
      </c>
      <c r="D5" t="s">
        <v>51</v>
      </c>
      <c r="E5" t="s">
        <v>52</v>
      </c>
      <c r="F5" t="s">
        <v>53</v>
      </c>
      <c r="G5">
        <v>0</v>
      </c>
      <c r="J5">
        <v>0</v>
      </c>
      <c r="K5">
        <v>690</v>
      </c>
      <c r="L5" s="8">
        <v>173695</v>
      </c>
      <c r="M5">
        <f>C5/O5*N5</f>
        <v>574942.81486587494</v>
      </c>
      <c r="N5" s="5">
        <v>46512332.600000001</v>
      </c>
      <c r="O5">
        <f t="shared" si="1"/>
        <v>171910.5</v>
      </c>
      <c r="P5">
        <v>9</v>
      </c>
      <c r="Q5">
        <v>9</v>
      </c>
      <c r="R5">
        <v>9</v>
      </c>
      <c r="S5">
        <v>9</v>
      </c>
      <c r="T5">
        <v>9</v>
      </c>
      <c r="U5">
        <v>0</v>
      </c>
      <c r="V5">
        <v>0</v>
      </c>
      <c r="W5">
        <f t="shared" si="0"/>
        <v>45</v>
      </c>
      <c r="X5">
        <f>(([1]Verbruik_bedrijven_ddjh!$AL$5*10^15)/3600000)/52/$W$7*P5</f>
        <v>105850.03232062055</v>
      </c>
      <c r="Y5">
        <f>(([1]Verbruik_bedrijven_ddjh!$AL$5*10^15)/3600000)/52/$W$7*Q5</f>
        <v>105850.03232062055</v>
      </c>
      <c r="Z5">
        <f>(([1]Verbruik_bedrijven_ddjh!$AL$5*10^15)/3600000)/52/$W$7*R5</f>
        <v>105850.03232062055</v>
      </c>
      <c r="AA5">
        <f>(([1]Verbruik_bedrijven_ddjh!$AL$5*10^15)/3600000)/52/$W$7*S5</f>
        <v>105850.03232062055</v>
      </c>
      <c r="AB5">
        <f>(([1]Verbruik_bedrijven_ddjh!$AL$5*10^15)/3600000)/52/$W$7*T5</f>
        <v>105850.03232062055</v>
      </c>
      <c r="AC5">
        <f>(([1]Verbruik_bedrijven_ddjh!$AL$5*10^15)/3600000)/52/$W$7*U5</f>
        <v>0</v>
      </c>
      <c r="AD5">
        <f>(([1]Verbruik_bedrijven_ddjh!$AL$5*10^15)/3600000)/52/$W$7*V5</f>
        <v>0</v>
      </c>
      <c r="AE5" s="10">
        <v>52.394975000000002</v>
      </c>
      <c r="AF5" s="9">
        <v>4.7809629999999999</v>
      </c>
      <c r="AG5" t="s">
        <v>54</v>
      </c>
      <c r="AH5" t="s">
        <v>44</v>
      </c>
      <c r="AI5">
        <f t="shared" si="2"/>
        <v>529250.16160310269</v>
      </c>
      <c r="AJ5">
        <f t="shared" si="3"/>
        <v>2117000.6464124108</v>
      </c>
    </row>
    <row r="6" spans="1:36" x14ac:dyDescent="0.3">
      <c r="A6" t="s">
        <v>55</v>
      </c>
      <c r="B6">
        <v>4</v>
      </c>
      <c r="C6">
        <v>1800</v>
      </c>
      <c r="D6" t="s">
        <v>56</v>
      </c>
      <c r="E6" t="s">
        <v>57</v>
      </c>
      <c r="F6" t="s">
        <v>58</v>
      </c>
      <c r="G6">
        <v>10</v>
      </c>
      <c r="H6">
        <v>5</v>
      </c>
      <c r="I6">
        <v>8</v>
      </c>
      <c r="J6">
        <v>482</v>
      </c>
      <c r="K6">
        <v>637</v>
      </c>
      <c r="L6" s="8">
        <v>176255</v>
      </c>
      <c r="M6">
        <f>C6/O6*N6</f>
        <v>487010.39482754114</v>
      </c>
      <c r="N6" s="5">
        <v>46512333.600000001</v>
      </c>
      <c r="O6">
        <f t="shared" si="1"/>
        <v>171910.5</v>
      </c>
      <c r="P6">
        <v>8</v>
      </c>
      <c r="Q6">
        <v>8</v>
      </c>
      <c r="R6">
        <v>8</v>
      </c>
      <c r="S6">
        <v>8</v>
      </c>
      <c r="T6">
        <v>8</v>
      </c>
      <c r="U6">
        <v>0</v>
      </c>
      <c r="V6">
        <v>0</v>
      </c>
      <c r="W6">
        <f t="shared" si="0"/>
        <v>40</v>
      </c>
      <c r="X6">
        <f>(([1]Verbruik_bedrijven_ddjh!$AL$3*10^15)/3600000)/52/$W$8*P6</f>
        <v>10811.965811965811</v>
      </c>
      <c r="Y6">
        <f>(([1]Verbruik_bedrijven_ddjh!$AL$3*10^15)/3600000)/52/$W$8*Q6</f>
        <v>10811.965811965811</v>
      </c>
      <c r="Z6">
        <f>(([1]Verbruik_bedrijven_ddjh!$AL$3*10^15)/3600000)/52/$W$8*R6</f>
        <v>10811.965811965811</v>
      </c>
      <c r="AA6">
        <f>(([1]Verbruik_bedrijven_ddjh!$AL$3*10^15)/3600000)/52/$W$8*S6</f>
        <v>10811.965811965811</v>
      </c>
      <c r="AB6">
        <f>(([1]Verbruik_bedrijven_ddjh!$AL$3*10^15)/3600000)/52/$W$8*T6</f>
        <v>10811.965811965811</v>
      </c>
      <c r="AC6">
        <f>(([1]Verbruik_bedrijven_ddjh!$AL$3*10^15)/3600000)/52/$W$8*U6</f>
        <v>0</v>
      </c>
      <c r="AD6">
        <f>(([1]Verbruik_bedrijven_ddjh!$AL$3*10^15)/3600000)/52/$W$8*V6</f>
        <v>0</v>
      </c>
      <c r="AE6" s="10">
        <v>52.395206999999999</v>
      </c>
      <c r="AF6" s="9">
        <v>4.7818969999999998</v>
      </c>
      <c r="AG6" t="s">
        <v>54</v>
      </c>
      <c r="AH6" t="s">
        <v>44</v>
      </c>
      <c r="AI6">
        <f t="shared" si="2"/>
        <v>54059.829059829055</v>
      </c>
      <c r="AJ6">
        <f t="shared" si="3"/>
        <v>216239.31623931622</v>
      </c>
    </row>
    <row r="7" spans="1:36" x14ac:dyDescent="0.3">
      <c r="A7" t="s">
        <v>59</v>
      </c>
      <c r="B7">
        <v>5</v>
      </c>
      <c r="C7">
        <v>2445</v>
      </c>
      <c r="D7" t="s">
        <v>60</v>
      </c>
      <c r="E7" t="s">
        <v>61</v>
      </c>
      <c r="F7" t="s">
        <v>62</v>
      </c>
      <c r="G7">
        <v>0</v>
      </c>
      <c r="J7">
        <v>0</v>
      </c>
      <c r="K7">
        <v>828</v>
      </c>
      <c r="L7" s="8">
        <v>207769</v>
      </c>
      <c r="M7">
        <f>C7/O7*N7</f>
        <v>661522.46719659353</v>
      </c>
      <c r="N7" s="5">
        <v>46512334.600000001</v>
      </c>
      <c r="O7">
        <f t="shared" si="1"/>
        <v>171910.5</v>
      </c>
      <c r="P7">
        <v>8.5</v>
      </c>
      <c r="Q7">
        <v>8.5</v>
      </c>
      <c r="R7">
        <v>8.5</v>
      </c>
      <c r="S7">
        <v>8.5</v>
      </c>
      <c r="T7">
        <v>8.5</v>
      </c>
      <c r="U7">
        <v>0</v>
      </c>
      <c r="V7">
        <v>0</v>
      </c>
      <c r="W7">
        <f t="shared" si="0"/>
        <v>42.5</v>
      </c>
      <c r="X7">
        <f>(([1]Verbruik_bedrijven_ddjh!$AL$6*10^15)/3600000)/52/$W$9*P7</f>
        <v>8715.5144595460497</v>
      </c>
      <c r="Y7">
        <f>(([1]Verbruik_bedrijven_ddjh!$AL$6*10^15)/3600000)/52/$W$9*Q7</f>
        <v>8715.5144595460497</v>
      </c>
      <c r="Z7">
        <f>(([1]Verbruik_bedrijven_ddjh!$AL$6*10^15)/3600000)/52/$W$9*R7</f>
        <v>8715.5144595460497</v>
      </c>
      <c r="AA7">
        <f>(([1]Verbruik_bedrijven_ddjh!$AL$6*10^15)/3600000)/52/$W$9*S7</f>
        <v>8715.5144595460497</v>
      </c>
      <c r="AB7">
        <f>(([1]Verbruik_bedrijven_ddjh!$AL$6*10^15)/3600000)/52/$W$9*T7</f>
        <v>8715.5144595460497</v>
      </c>
      <c r="AC7">
        <f>(([1]Verbruik_bedrijven_ddjh!$AL$6*10^15)/3600000)/52/$W$9*U7</f>
        <v>0</v>
      </c>
      <c r="AD7">
        <f>(([1]Verbruik_bedrijven_ddjh!$AL$6*10^15)/3600000)/52/$W$9*V7</f>
        <v>0</v>
      </c>
      <c r="AE7" s="10">
        <v>52.395412</v>
      </c>
      <c r="AF7" s="9">
        <v>4.7829550000000003</v>
      </c>
      <c r="AG7" t="s">
        <v>63</v>
      </c>
      <c r="AH7" t="s">
        <v>44</v>
      </c>
      <c r="AI7">
        <f t="shared" si="2"/>
        <v>43577.57229773025</v>
      </c>
      <c r="AJ7">
        <f t="shared" si="3"/>
        <v>174310.289190921</v>
      </c>
    </row>
    <row r="8" spans="1:36" x14ac:dyDescent="0.3">
      <c r="A8" t="s">
        <v>64</v>
      </c>
      <c r="B8">
        <v>6</v>
      </c>
      <c r="C8">
        <v>13742</v>
      </c>
      <c r="D8" t="s">
        <v>65</v>
      </c>
      <c r="E8" t="s">
        <v>66</v>
      </c>
      <c r="F8" t="s">
        <v>67</v>
      </c>
      <c r="G8">
        <v>0</v>
      </c>
      <c r="J8">
        <v>3283</v>
      </c>
      <c r="K8">
        <v>4523</v>
      </c>
      <c r="L8" s="8">
        <v>1229808</v>
      </c>
      <c r="M8">
        <f>C8/O8*N8</f>
        <v>3718053.9630517042</v>
      </c>
      <c r="N8" s="5">
        <v>46512335.600000001</v>
      </c>
      <c r="O8">
        <f t="shared" si="1"/>
        <v>171910.5</v>
      </c>
      <c r="P8">
        <v>8</v>
      </c>
      <c r="Q8">
        <v>8</v>
      </c>
      <c r="R8">
        <v>8</v>
      </c>
      <c r="S8">
        <v>8</v>
      </c>
      <c r="T8">
        <v>8</v>
      </c>
      <c r="U8">
        <v>0</v>
      </c>
      <c r="V8">
        <v>0</v>
      </c>
      <c r="W8">
        <f t="shared" si="0"/>
        <v>40</v>
      </c>
      <c r="X8">
        <f>(([1]Verbruik_bedrijven_ddjh!$AL$3*10^15)/3600000)/52/$W$10*P8</f>
        <v>9610.6362773029432</v>
      </c>
      <c r="Y8">
        <f>(([1]Verbruik_bedrijven_ddjh!$AL$3*10^15)/3600000)/52/$W$10*Q8</f>
        <v>9610.6362773029432</v>
      </c>
      <c r="Z8">
        <f>(([1]Verbruik_bedrijven_ddjh!$AL$3*10^15)/3600000)/52/$W$10*R8</f>
        <v>9610.6362773029432</v>
      </c>
      <c r="AA8">
        <f>(([1]Verbruik_bedrijven_ddjh!$AL$3*10^15)/3600000)/52/$W$10*S8</f>
        <v>9610.6362773029432</v>
      </c>
      <c r="AB8">
        <f>(([1]Verbruik_bedrijven_ddjh!$AL$3*10^15)/3600000)/52/$W$10*T8</f>
        <v>9610.6362773029432</v>
      </c>
      <c r="AC8">
        <f>(([1]Verbruik_bedrijven_ddjh!$AL$3*10^15)/3600000)/52/$W$10*U8</f>
        <v>0</v>
      </c>
      <c r="AD8">
        <f>(([1]Verbruik_bedrijven_ddjh!$AL$3*10^15)/3600000)/52/$W$10*V8</f>
        <v>0</v>
      </c>
      <c r="AE8" s="10">
        <v>52.396385000000002</v>
      </c>
      <c r="AF8" s="9">
        <v>4.787509</v>
      </c>
      <c r="AG8" t="s">
        <v>68</v>
      </c>
      <c r="AH8" t="s">
        <v>69</v>
      </c>
      <c r="AI8">
        <f t="shared" si="2"/>
        <v>48053.181386514712</v>
      </c>
      <c r="AJ8">
        <f t="shared" si="3"/>
        <v>192212.72554605885</v>
      </c>
    </row>
    <row r="9" spans="1:36" x14ac:dyDescent="0.3">
      <c r="A9" t="s">
        <v>70</v>
      </c>
      <c r="B9">
        <v>7</v>
      </c>
      <c r="C9">
        <f>10202/2</f>
        <v>5101</v>
      </c>
      <c r="D9" t="s">
        <v>71</v>
      </c>
      <c r="E9" t="s">
        <v>72</v>
      </c>
      <c r="F9" t="s">
        <v>73</v>
      </c>
      <c r="G9">
        <v>0</v>
      </c>
      <c r="J9">
        <v>0</v>
      </c>
      <c r="K9">
        <v>3638</v>
      </c>
      <c r="L9" s="8">
        <f>995807/2</f>
        <v>497903.5</v>
      </c>
      <c r="M9">
        <f>C9/O9*N9</f>
        <v>1380133.4356924098</v>
      </c>
      <c r="N9" s="5">
        <v>46512336.600000001</v>
      </c>
      <c r="O9">
        <f t="shared" si="1"/>
        <v>171910.5</v>
      </c>
      <c r="P9">
        <v>9</v>
      </c>
      <c r="Q9">
        <v>9</v>
      </c>
      <c r="R9">
        <v>9</v>
      </c>
      <c r="S9">
        <v>9</v>
      </c>
      <c r="T9">
        <v>9</v>
      </c>
      <c r="U9">
        <v>0</v>
      </c>
      <c r="V9">
        <v>0</v>
      </c>
      <c r="W9">
        <f t="shared" si="0"/>
        <v>45</v>
      </c>
      <c r="X9">
        <f>(([1]Verbruik_bedrijven_ddjh!$AL$7*10^15)/3600000)/52/$W$11*P9</f>
        <v>42307.692307692312</v>
      </c>
      <c r="Y9">
        <f>(([1]Verbruik_bedrijven_ddjh!$AL$7*10^15)/3600000)/52/$W$11*Q9</f>
        <v>42307.692307692312</v>
      </c>
      <c r="Z9">
        <f>(([1]Verbruik_bedrijven_ddjh!$AL$7*10^15)/3600000)/52/$W$11*R9</f>
        <v>42307.692307692312</v>
      </c>
      <c r="AA9">
        <f>(([1]Verbruik_bedrijven_ddjh!$AL$7*10^15)/3600000)/52/$W$11*S9</f>
        <v>42307.692307692312</v>
      </c>
      <c r="AB9">
        <f>(([1]Verbruik_bedrijven_ddjh!$AL$7*10^15)/3600000)/52/$W$11*T9</f>
        <v>42307.692307692312</v>
      </c>
      <c r="AC9">
        <f>(([1]Verbruik_bedrijven_ddjh!$AL$7*10^15)/3600000)/52/$W$11*U9</f>
        <v>0</v>
      </c>
      <c r="AD9">
        <f>(([1]Verbruik_bedrijven_ddjh!$AL$7*10^15)/3600000)/52/$W$11*V9</f>
        <v>0</v>
      </c>
      <c r="AE9" s="10">
        <v>52.395178000000001</v>
      </c>
      <c r="AF9" s="9">
        <v>4.7846630000000001</v>
      </c>
      <c r="AG9" t="s">
        <v>74</v>
      </c>
      <c r="AH9" t="s">
        <v>44</v>
      </c>
      <c r="AI9">
        <f t="shared" si="2"/>
        <v>211538.46153846156</v>
      </c>
      <c r="AJ9">
        <f t="shared" si="3"/>
        <v>846153.84615384624</v>
      </c>
    </row>
    <row r="10" spans="1:36" x14ac:dyDescent="0.3">
      <c r="A10" t="s">
        <v>75</v>
      </c>
      <c r="B10">
        <v>7</v>
      </c>
      <c r="C10">
        <f>10202/2</f>
        <v>5101</v>
      </c>
      <c r="D10" t="s">
        <v>76</v>
      </c>
      <c r="E10" t="s">
        <v>77</v>
      </c>
      <c r="F10" t="s">
        <v>67</v>
      </c>
      <c r="G10" t="s">
        <v>78</v>
      </c>
      <c r="J10">
        <v>0</v>
      </c>
      <c r="K10">
        <v>3638</v>
      </c>
      <c r="L10" s="8">
        <f>995807/2</f>
        <v>497903.5</v>
      </c>
      <c r="M10">
        <f>C10/O10*N10</f>
        <v>1380133.4653648264</v>
      </c>
      <c r="N10" s="5">
        <v>46512337.600000001</v>
      </c>
      <c r="O10">
        <f t="shared" si="1"/>
        <v>171910.5</v>
      </c>
      <c r="P10">
        <v>9</v>
      </c>
      <c r="Q10">
        <v>9</v>
      </c>
      <c r="R10">
        <v>9</v>
      </c>
      <c r="S10">
        <v>9</v>
      </c>
      <c r="T10">
        <v>9</v>
      </c>
      <c r="U10">
        <v>0</v>
      </c>
      <c r="V10">
        <v>0</v>
      </c>
      <c r="W10">
        <f t="shared" si="0"/>
        <v>45</v>
      </c>
      <c r="X10" t="e">
        <f>(([1]Verbruik_bedrijven_ddjh!$AL$3*10^15)/3600000)/52/$W$12*P10</f>
        <v>#DIV/0!</v>
      </c>
      <c r="Y10" t="e">
        <f>(([1]Verbruik_bedrijven_ddjh!$AL$3*10^15)/3600000)/52/$W$12*Q10</f>
        <v>#DIV/0!</v>
      </c>
      <c r="Z10" t="e">
        <f>(([1]Verbruik_bedrijven_ddjh!$AL$3*10^15)/3600000)/52/$W$12*R10</f>
        <v>#DIV/0!</v>
      </c>
      <c r="AA10" t="e">
        <f>(([1]Verbruik_bedrijven_ddjh!$AL$3*10^15)/3600000)/52/$W$12*S10</f>
        <v>#DIV/0!</v>
      </c>
      <c r="AB10" t="e">
        <f>(([1]Verbruik_bedrijven_ddjh!$AL$3*10^15)/3600000)/52/$W$12*T10</f>
        <v>#DIV/0!</v>
      </c>
      <c r="AC10" t="e">
        <f>(([1]Verbruik_bedrijven_ddjh!$AL$3*10^15)/3600000)/52/$W$12*U10</f>
        <v>#DIV/0!</v>
      </c>
      <c r="AD10" t="e">
        <f>(([1]Verbruik_bedrijven_ddjh!$AL$3*10^15)/3600000)/52/$W$12*V10</f>
        <v>#DIV/0!</v>
      </c>
      <c r="AE10" s="10">
        <v>52.395178000000001</v>
      </c>
      <c r="AF10" s="9">
        <v>4.7846630000000001</v>
      </c>
      <c r="AG10" t="s">
        <v>74</v>
      </c>
      <c r="AH10" t="s">
        <v>44</v>
      </c>
      <c r="AI10" t="e">
        <f t="shared" si="2"/>
        <v>#DIV/0!</v>
      </c>
      <c r="AJ10" t="e">
        <f t="shared" si="3"/>
        <v>#DIV/0!</v>
      </c>
    </row>
    <row r="11" spans="1:36" x14ac:dyDescent="0.3">
      <c r="A11" t="s">
        <v>79</v>
      </c>
      <c r="B11">
        <v>9</v>
      </c>
      <c r="C11" s="6">
        <f>16625/3</f>
        <v>5541.666666666667</v>
      </c>
      <c r="D11" t="s">
        <v>80</v>
      </c>
      <c r="E11" t="s">
        <v>81</v>
      </c>
      <c r="F11" t="s">
        <v>67</v>
      </c>
      <c r="G11" t="s">
        <v>82</v>
      </c>
      <c r="J11">
        <v>0</v>
      </c>
      <c r="K11">
        <v>5703</v>
      </c>
      <c r="L11" s="8">
        <f>1543460/3</f>
        <v>514486.66666666669</v>
      </c>
      <c r="M11">
        <f>C11/O11*N11</f>
        <v>1499360.8674765842</v>
      </c>
      <c r="N11" s="5">
        <v>46512338.600000001</v>
      </c>
      <c r="O11">
        <f t="shared" si="1"/>
        <v>171910.5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0</v>
      </c>
      <c r="V11">
        <v>0</v>
      </c>
      <c r="W11">
        <f t="shared" si="0"/>
        <v>50</v>
      </c>
      <c r="X11">
        <f>(([1]Verbruik_bedrijven_ddjh!$AL$3*10^15)/3600000)/52/$W$13*P11</f>
        <v>10811.965811965811</v>
      </c>
      <c r="Y11">
        <f>(([1]Verbruik_bedrijven_ddjh!$AL$3*10^15)/3600000)/52/$W$13*Q11</f>
        <v>10811.965811965811</v>
      </c>
      <c r="Z11">
        <f>(([1]Verbruik_bedrijven_ddjh!$AL$3*10^15)/3600000)/52/$W$13*R11</f>
        <v>10811.965811965811</v>
      </c>
      <c r="AA11">
        <f>(([1]Verbruik_bedrijven_ddjh!$AL$3*10^15)/3600000)/52/$W$13*S11</f>
        <v>10811.965811965811</v>
      </c>
      <c r="AB11">
        <f>(([1]Verbruik_bedrijven_ddjh!$AL$3*10^15)/3600000)/52/$W$13*T11</f>
        <v>10811.965811965811</v>
      </c>
      <c r="AC11">
        <f>(([1]Verbruik_bedrijven_ddjh!$AL$3*10^15)/3600000)/52/$W$13*U11</f>
        <v>0</v>
      </c>
      <c r="AD11">
        <f>(([1]Verbruik_bedrijven_ddjh!$AL$3*10^15)/3600000)/52/$W$13*V11</f>
        <v>0</v>
      </c>
      <c r="AE11" s="10">
        <v>52.394925999999998</v>
      </c>
      <c r="AF11" s="9">
        <v>4.7875009999999998</v>
      </c>
      <c r="AG11" t="s">
        <v>83</v>
      </c>
      <c r="AH11" t="s">
        <v>84</v>
      </c>
      <c r="AI11">
        <f t="shared" si="2"/>
        <v>54059.829059829055</v>
      </c>
      <c r="AJ11">
        <f t="shared" si="3"/>
        <v>216239.31623931622</v>
      </c>
    </row>
    <row r="12" spans="1:36" hidden="1" x14ac:dyDescent="0.3">
      <c r="C12" s="6"/>
      <c r="K12">
        <v>5703</v>
      </c>
      <c r="M12">
        <f>C12/O12*N12</f>
        <v>0</v>
      </c>
      <c r="N12" s="5">
        <v>46512339.600000001</v>
      </c>
      <c r="O12">
        <f t="shared" si="1"/>
        <v>171910.5</v>
      </c>
      <c r="W12">
        <f t="shared" si="0"/>
        <v>0</v>
      </c>
      <c r="X12" t="e">
        <f>(([1]Verbruik_bedrijven_ddjh!$AL10*10^15)/3600000)/52/W12*P12</f>
        <v>#DIV/0!</v>
      </c>
      <c r="Y12" t="e">
        <f>(([1]Verbruik_bedrijven_ddjh!$AL10*10^15)/3600000)/52/X12*Q12</f>
        <v>#DIV/0!</v>
      </c>
      <c r="Z12" t="e">
        <f>(([1]Verbruik_bedrijven_ddjh!$AL10*10^15)/3600000)/52/Y12*R12</f>
        <v>#DIV/0!</v>
      </c>
      <c r="AA12" t="e">
        <f>(([1]Verbruik_bedrijven_ddjh!$AL10*10^15)/3600000)/52/Z12*S12</f>
        <v>#DIV/0!</v>
      </c>
      <c r="AB12" t="e">
        <f>(([1]Verbruik_bedrijven_ddjh!$AL10*10^15)/3600000)/52/AA12*T12</f>
        <v>#DIV/0!</v>
      </c>
      <c r="AC12" t="e">
        <f>(([1]Verbruik_bedrijven_ddjh!$AL10*10^15)/3600000)/52/AB12*U12</f>
        <v>#DIV/0!</v>
      </c>
      <c r="AD12" t="e">
        <f>(([1]Verbruik_bedrijven_ddjh!$AL10*10^15)/3600000)/52/AC12*V12</f>
        <v>#DIV/0!</v>
      </c>
      <c r="AE12" s="10"/>
      <c r="AF12" s="9"/>
      <c r="AI12" t="e">
        <f t="shared" si="2"/>
        <v>#DIV/0!</v>
      </c>
      <c r="AJ12" t="e">
        <f t="shared" si="3"/>
        <v>#DIV/0!</v>
      </c>
    </row>
    <row r="13" spans="1:36" x14ac:dyDescent="0.3">
      <c r="A13" t="s">
        <v>85</v>
      </c>
      <c r="B13">
        <v>9</v>
      </c>
      <c r="C13" s="6">
        <f>16625/3</f>
        <v>5541.666666666667</v>
      </c>
      <c r="D13" t="s">
        <v>86</v>
      </c>
      <c r="E13" t="s">
        <v>87</v>
      </c>
      <c r="F13" t="s">
        <v>88</v>
      </c>
      <c r="G13">
        <v>0</v>
      </c>
      <c r="J13">
        <v>0</v>
      </c>
      <c r="K13">
        <v>5703</v>
      </c>
      <c r="L13" s="8">
        <f>1543460/3</f>
        <v>514486.66666666669</v>
      </c>
      <c r="M13">
        <f>C13/O13*N13</f>
        <v>1499360.9319481165</v>
      </c>
      <c r="N13" s="5">
        <v>46512340.600000001</v>
      </c>
      <c r="O13">
        <f t="shared" si="1"/>
        <v>171910.5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0</v>
      </c>
      <c r="V13">
        <v>0</v>
      </c>
      <c r="W13">
        <f t="shared" si="0"/>
        <v>50</v>
      </c>
      <c r="X13">
        <f>(($M$15)/52/$W$15*P13)</f>
        <v>6947.9193531957762</v>
      </c>
      <c r="Y13">
        <f>(($M$15)/52/$W$15*Q13)</f>
        <v>6947.9193531957762</v>
      </c>
      <c r="Z13">
        <f>(($M$15)/52/$W$15*R13)</f>
        <v>6947.9193531957762</v>
      </c>
      <c r="AA13">
        <f>(($M$15)/52/$W$15*S13)</f>
        <v>6947.9193531957762</v>
      </c>
      <c r="AB13">
        <f>(($M$15)/52/$W$15*T13)</f>
        <v>6947.9193531957762</v>
      </c>
      <c r="AC13">
        <f>(($M$15)/52/$W$15*U13)</f>
        <v>0</v>
      </c>
      <c r="AD13">
        <f>(($M$15)/52/$W$15*V13)</f>
        <v>0</v>
      </c>
      <c r="AE13" s="10">
        <v>52.394925999999998</v>
      </c>
      <c r="AF13" s="9">
        <v>4.7875009999999998</v>
      </c>
      <c r="AG13" t="s">
        <v>83</v>
      </c>
      <c r="AH13" t="s">
        <v>84</v>
      </c>
      <c r="AI13">
        <f t="shared" si="2"/>
        <v>34739.59676597888</v>
      </c>
      <c r="AJ13">
        <f t="shared" si="3"/>
        <v>138958.38706391552</v>
      </c>
    </row>
    <row r="14" spans="1:36" hidden="1" x14ac:dyDescent="0.3">
      <c r="C14" s="6"/>
      <c r="K14">
        <v>5703</v>
      </c>
      <c r="M14">
        <f>C14/O14*N14</f>
        <v>0</v>
      </c>
      <c r="N14" s="5">
        <v>46512341.600000001</v>
      </c>
      <c r="O14">
        <f t="shared" si="1"/>
        <v>171910.5</v>
      </c>
      <c r="W14">
        <f t="shared" si="0"/>
        <v>0</v>
      </c>
      <c r="X14" t="e">
        <f>(([1]Verbruik_bedrijven_ddjh!$AL12*10^15)/3600000)/52/W14*P14</f>
        <v>#DIV/0!</v>
      </c>
      <c r="Y14" t="e">
        <f>(([1]Verbruik_bedrijven_ddjh!$AL12*10^15)/3600000)/52/X14*Q14</f>
        <v>#DIV/0!</v>
      </c>
      <c r="Z14" t="e">
        <f>(([1]Verbruik_bedrijven_ddjh!$AL12*10^15)/3600000)/52/Y14*R14</f>
        <v>#DIV/0!</v>
      </c>
      <c r="AA14" t="e">
        <f>(([1]Verbruik_bedrijven_ddjh!$AL12*10^15)/3600000)/52/Z14*S14</f>
        <v>#DIV/0!</v>
      </c>
      <c r="AB14" t="e">
        <f>(([1]Verbruik_bedrijven_ddjh!$AL12*10^15)/3600000)/52/AA14*T14</f>
        <v>#DIV/0!</v>
      </c>
      <c r="AC14" t="e">
        <f>(([1]Verbruik_bedrijven_ddjh!$AL12*10^15)/3600000)/52/AB14*U14</f>
        <v>#DIV/0!</v>
      </c>
      <c r="AD14" t="e">
        <f>(([1]Verbruik_bedrijven_ddjh!$AL12*10^15)/3600000)/52/AC14*V14</f>
        <v>#DIV/0!</v>
      </c>
      <c r="AE14" s="10"/>
      <c r="AF14" s="9"/>
      <c r="AI14" t="e">
        <f t="shared" si="2"/>
        <v>#DIV/0!</v>
      </c>
      <c r="AJ14" t="e">
        <f t="shared" si="3"/>
        <v>#DIV/0!</v>
      </c>
    </row>
    <row r="15" spans="1:36" x14ac:dyDescent="0.3">
      <c r="A15" t="s">
        <v>89</v>
      </c>
      <c r="B15">
        <v>9</v>
      </c>
      <c r="C15" s="6">
        <f>16625/3</f>
        <v>5541.666666666667</v>
      </c>
      <c r="D15" t="s">
        <v>90</v>
      </c>
      <c r="E15" t="s">
        <v>91</v>
      </c>
      <c r="F15" t="s">
        <v>92</v>
      </c>
      <c r="G15" t="s">
        <v>93</v>
      </c>
      <c r="J15">
        <v>0</v>
      </c>
      <c r="K15">
        <v>5703</v>
      </c>
      <c r="L15" s="8">
        <f>1543460/3</f>
        <v>514486.66666666669</v>
      </c>
      <c r="M15">
        <f>C15/O15*N15</f>
        <v>1499360.9964196486</v>
      </c>
      <c r="N15" s="5">
        <v>46512342.600000001</v>
      </c>
      <c r="O15">
        <f t="shared" si="1"/>
        <v>171910.5</v>
      </c>
      <c r="P15">
        <v>8.5</v>
      </c>
      <c r="Q15">
        <v>8.5</v>
      </c>
      <c r="R15">
        <v>8.5</v>
      </c>
      <c r="S15">
        <v>8.5</v>
      </c>
      <c r="T15">
        <v>7.5</v>
      </c>
      <c r="U15">
        <v>0</v>
      </c>
      <c r="V15">
        <v>0</v>
      </c>
      <c r="W15">
        <f t="shared" si="0"/>
        <v>41.5</v>
      </c>
      <c r="X15" t="e">
        <f>(([1]Verbruik_bedrijven_ddjh!$AL$6*10^15)/3600000)/52/$W$17*P15</f>
        <v>#DIV/0!</v>
      </c>
      <c r="Y15" t="e">
        <f>(([1]Verbruik_bedrijven_ddjh!$AL$6*10^15)/3600000)/52/$W$17*Q15</f>
        <v>#DIV/0!</v>
      </c>
      <c r="Z15" t="e">
        <f>(([1]Verbruik_bedrijven_ddjh!$AL$6*10^15)/3600000)/52/$W$17*R15</f>
        <v>#DIV/0!</v>
      </c>
      <c r="AA15" t="e">
        <f>(([1]Verbruik_bedrijven_ddjh!$AL$6*10^15)/3600000)/52/$W$17*S15</f>
        <v>#DIV/0!</v>
      </c>
      <c r="AB15" t="e">
        <f>(([1]Verbruik_bedrijven_ddjh!$AL$6*10^15)/3600000)/52/$W$17*T15</f>
        <v>#DIV/0!</v>
      </c>
      <c r="AC15" t="e">
        <f>(([1]Verbruik_bedrijven_ddjh!$AL$6*10^15)/3600000)/52/$W$17*U15</f>
        <v>#DIV/0!</v>
      </c>
      <c r="AD15" t="e">
        <f>(([1]Verbruik_bedrijven_ddjh!$AL$6*10^15)/3600000)/52/$W$17*V15</f>
        <v>#DIV/0!</v>
      </c>
      <c r="AE15" s="10">
        <v>52.394925999999998</v>
      </c>
      <c r="AF15" s="9">
        <v>4.7875009999999998</v>
      </c>
      <c r="AG15" t="s">
        <v>83</v>
      </c>
      <c r="AH15" t="s">
        <v>84</v>
      </c>
      <c r="AI15" t="e">
        <f t="shared" si="2"/>
        <v>#DIV/0!</v>
      </c>
      <c r="AJ15" t="e">
        <f t="shared" si="3"/>
        <v>#DIV/0!</v>
      </c>
    </row>
    <row r="16" spans="1:36" x14ac:dyDescent="0.3">
      <c r="A16" t="s">
        <v>94</v>
      </c>
      <c r="B16">
        <v>10</v>
      </c>
      <c r="C16">
        <v>6550</v>
      </c>
      <c r="D16" t="s">
        <v>95</v>
      </c>
      <c r="E16" t="s">
        <v>96</v>
      </c>
      <c r="F16" t="s">
        <v>36</v>
      </c>
      <c r="G16">
        <v>1</v>
      </c>
      <c r="J16">
        <v>0</v>
      </c>
      <c r="K16">
        <v>2370</v>
      </c>
      <c r="L16" s="8">
        <v>653814</v>
      </c>
      <c r="M16">
        <f>C16/O16*N16</f>
        <v>1772177.095523543</v>
      </c>
      <c r="N16" s="5">
        <v>46512343.600000001</v>
      </c>
      <c r="O16">
        <f t="shared" si="1"/>
        <v>171910.5</v>
      </c>
      <c r="P16">
        <v>9</v>
      </c>
      <c r="Q16">
        <v>9</v>
      </c>
      <c r="R16">
        <v>9</v>
      </c>
      <c r="S16">
        <v>9</v>
      </c>
      <c r="T16">
        <v>9</v>
      </c>
      <c r="U16">
        <v>0</v>
      </c>
      <c r="V16">
        <v>0</v>
      </c>
      <c r="W16">
        <f t="shared" si="0"/>
        <v>45</v>
      </c>
      <c r="X16">
        <f>(([1]Verbruik_bedrijven_ddjh!$AL$3*10^15)/3600000)/52/$W$18*P16</f>
        <v>6950.5494505494498</v>
      </c>
      <c r="Y16">
        <f>(([1]Verbruik_bedrijven_ddjh!$AL$3*10^15)/3600000)/52/$W$18*Q16</f>
        <v>6950.5494505494498</v>
      </c>
      <c r="Z16">
        <f>(([1]Verbruik_bedrijven_ddjh!$AL$3*10^15)/3600000)/52/$W$18*R16</f>
        <v>6950.5494505494498</v>
      </c>
      <c r="AA16">
        <f>(([1]Verbruik_bedrijven_ddjh!$AL$3*10^15)/3600000)/52/$W$18*S16</f>
        <v>6950.5494505494498</v>
      </c>
      <c r="AB16">
        <f>(([1]Verbruik_bedrijven_ddjh!$AL$3*10^15)/3600000)/52/$W$18*T16</f>
        <v>6950.5494505494498</v>
      </c>
      <c r="AC16">
        <f>(([1]Verbruik_bedrijven_ddjh!$AL$3*10^15)/3600000)/52/$W$18*U16</f>
        <v>0</v>
      </c>
      <c r="AD16">
        <f>(([1]Verbruik_bedrijven_ddjh!$AL$3*10^15)/3600000)/52/$W$18*V16</f>
        <v>0</v>
      </c>
      <c r="AE16" s="10">
        <v>52.396974</v>
      </c>
      <c r="AF16" s="9">
        <v>4.7890509999999997</v>
      </c>
      <c r="AG16" t="s">
        <v>97</v>
      </c>
      <c r="AH16" t="s">
        <v>98</v>
      </c>
      <c r="AI16">
        <f t="shared" si="2"/>
        <v>34752.747252747249</v>
      </c>
      <c r="AJ16">
        <f t="shared" si="3"/>
        <v>139010.989010989</v>
      </c>
    </row>
    <row r="17" spans="1:36" hidden="1" x14ac:dyDescent="0.3">
      <c r="M17">
        <f>C17/O17*N17</f>
        <v>0</v>
      </c>
      <c r="N17" s="5">
        <v>46512344.600000001</v>
      </c>
      <c r="O17">
        <f t="shared" si="1"/>
        <v>171910.5</v>
      </c>
      <c r="W17">
        <f t="shared" si="0"/>
        <v>0</v>
      </c>
      <c r="X17" t="e">
        <f>(([1]Verbruik_bedrijven_ddjh!$AL15*10^15)/3600000)/52/W17*P17</f>
        <v>#DIV/0!</v>
      </c>
      <c r="Y17" t="e">
        <f>(([1]Verbruik_bedrijven_ddjh!$AL15*10^15)/3600000)/52/X17*Q17</f>
        <v>#DIV/0!</v>
      </c>
      <c r="Z17" t="e">
        <f>(([1]Verbruik_bedrijven_ddjh!$AL15*10^15)/3600000)/52/Y17*R17</f>
        <v>#DIV/0!</v>
      </c>
      <c r="AA17" t="e">
        <f>(([1]Verbruik_bedrijven_ddjh!$AL15*10^15)/3600000)/52/Z17*S17</f>
        <v>#DIV/0!</v>
      </c>
      <c r="AB17" t="e">
        <f>(([1]Verbruik_bedrijven_ddjh!$AL15*10^15)/3600000)/52/AA17*T17</f>
        <v>#DIV/0!</v>
      </c>
      <c r="AC17" t="e">
        <f>(([1]Verbruik_bedrijven_ddjh!$AL15*10^15)/3600000)/52/AB17*U17</f>
        <v>#DIV/0!</v>
      </c>
      <c r="AD17" t="e">
        <f>(([1]Verbruik_bedrijven_ddjh!$AL15*10^15)/3600000)/52/AC17*V17</f>
        <v>#DIV/0!</v>
      </c>
      <c r="AE17" s="10"/>
      <c r="AF17" s="9"/>
      <c r="AI17" t="e">
        <f t="shared" si="2"/>
        <v>#DIV/0!</v>
      </c>
      <c r="AJ17" t="e">
        <f t="shared" si="3"/>
        <v>#DIV/0!</v>
      </c>
    </row>
    <row r="18" spans="1:36" x14ac:dyDescent="0.3">
      <c r="A18" t="s">
        <v>99</v>
      </c>
      <c r="B18">
        <v>11</v>
      </c>
      <c r="C18">
        <v>9432</v>
      </c>
      <c r="D18" t="s">
        <v>100</v>
      </c>
      <c r="E18" t="s">
        <v>101</v>
      </c>
      <c r="F18" t="s">
        <v>102</v>
      </c>
      <c r="G18">
        <v>0</v>
      </c>
      <c r="J18">
        <v>0</v>
      </c>
      <c r="K18">
        <v>3431</v>
      </c>
      <c r="L18" s="8">
        <v>948356</v>
      </c>
      <c r="M18">
        <f>C18/O18*N18</f>
        <v>2551935.127285419</v>
      </c>
      <c r="N18" s="5">
        <v>46512345.600000001</v>
      </c>
      <c r="O18">
        <f t="shared" si="1"/>
        <v>171910.5</v>
      </c>
      <c r="P18">
        <v>9</v>
      </c>
      <c r="Q18">
        <v>9</v>
      </c>
      <c r="R18">
        <v>9</v>
      </c>
      <c r="S18">
        <v>9</v>
      </c>
      <c r="T18">
        <v>10</v>
      </c>
      <c r="U18">
        <v>12</v>
      </c>
      <c r="V18">
        <v>12</v>
      </c>
      <c r="W18">
        <f t="shared" si="0"/>
        <v>70</v>
      </c>
      <c r="X18">
        <f>(($M$20)/52/$W$20*P18)</f>
        <v>5770.3724967229145</v>
      </c>
      <c r="Y18">
        <f>(($M$20)/52/$W$20*Q18)</f>
        <v>5770.3724967229145</v>
      </c>
      <c r="Z18">
        <f>(($M$20)/52/$W$20*R18)</f>
        <v>5770.3724967229145</v>
      </c>
      <c r="AA18">
        <f>(($M$20)/52/$W$20*S18)</f>
        <v>5770.3724967229145</v>
      </c>
      <c r="AB18">
        <f>(($M$20)/52/$W$20*T18)</f>
        <v>6411.5249963587939</v>
      </c>
      <c r="AC18">
        <f>(($M$20)/52/$W$20*U18)</f>
        <v>7693.8299956305527</v>
      </c>
      <c r="AD18">
        <f>(($M$20)/52/$W$20*V18)</f>
        <v>7693.8299956305527</v>
      </c>
      <c r="AE18" s="10">
        <v>52.396011000000001</v>
      </c>
      <c r="AF18" s="9">
        <v>4.7887360000000001</v>
      </c>
      <c r="AG18" t="s">
        <v>103</v>
      </c>
      <c r="AH18" t="s">
        <v>98</v>
      </c>
      <c r="AI18">
        <f t="shared" si="2"/>
        <v>44880.674974511567</v>
      </c>
      <c r="AJ18">
        <f t="shared" si="3"/>
        <v>179522.69989804627</v>
      </c>
    </row>
    <row r="19" spans="1:36" x14ac:dyDescent="0.3">
      <c r="A19" t="s">
        <v>104</v>
      </c>
      <c r="B19">
        <v>12</v>
      </c>
      <c r="C19">
        <v>8515</v>
      </c>
      <c r="D19" t="s">
        <v>105</v>
      </c>
      <c r="E19" t="s">
        <v>106</v>
      </c>
      <c r="F19" t="s">
        <v>107</v>
      </c>
      <c r="G19">
        <v>0</v>
      </c>
      <c r="J19">
        <v>0</v>
      </c>
      <c r="K19">
        <v>3045</v>
      </c>
      <c r="L19" s="8">
        <v>826760</v>
      </c>
      <c r="M19">
        <f>C19/O19*N19</f>
        <v>2303830.3727753689</v>
      </c>
      <c r="N19" s="5">
        <v>46512346.600000001</v>
      </c>
      <c r="O19">
        <f t="shared" si="1"/>
        <v>171910.5</v>
      </c>
      <c r="P19">
        <v>8</v>
      </c>
      <c r="Q19">
        <v>8</v>
      </c>
      <c r="R19">
        <v>8</v>
      </c>
      <c r="S19">
        <v>8</v>
      </c>
      <c r="T19">
        <v>8</v>
      </c>
      <c r="U19">
        <v>0</v>
      </c>
      <c r="V19">
        <v>0</v>
      </c>
      <c r="W19">
        <f t="shared" si="0"/>
        <v>40</v>
      </c>
      <c r="X19">
        <f>(([1]Verbruik_bedrijven_ddjh!$AL$9*10^15)/3600000)/52/$W$21*P19</f>
        <v>35707.502374169038</v>
      </c>
      <c r="Y19">
        <f>(([1]Verbruik_bedrijven_ddjh!$AL$9*10^15)/3600000)/52/$W$21*Q19</f>
        <v>35707.502374169038</v>
      </c>
      <c r="Z19">
        <f>(([1]Verbruik_bedrijven_ddjh!$AL$9*10^15)/3600000)/52/$W$21*R19</f>
        <v>35707.502374169038</v>
      </c>
      <c r="AA19">
        <f>(([1]Verbruik_bedrijven_ddjh!$AL$9*10^15)/3600000)/52/$W$21*S19</f>
        <v>35707.502374169038</v>
      </c>
      <c r="AB19">
        <f>(([1]Verbruik_bedrijven_ddjh!$AL$9*10^15)/3600000)/52/$W$21*T19</f>
        <v>35707.502374169038</v>
      </c>
      <c r="AC19">
        <f>(([1]Verbruik_bedrijven_ddjh!$AL$9*10^15)/3600000)/52/$W$21*U19</f>
        <v>0</v>
      </c>
      <c r="AD19">
        <f>(([1]Verbruik_bedrijven_ddjh!$AL$9*10^15)/3600000)/52/$W$21*V19</f>
        <v>0</v>
      </c>
      <c r="AE19" s="10">
        <v>52.395428000000003</v>
      </c>
      <c r="AF19" s="9">
        <v>4.7895130000000004</v>
      </c>
      <c r="AG19" t="s">
        <v>108</v>
      </c>
      <c r="AH19" t="s">
        <v>109</v>
      </c>
      <c r="AI19">
        <f t="shared" si="2"/>
        <v>178537.51187084519</v>
      </c>
      <c r="AJ19">
        <f t="shared" si="3"/>
        <v>714150.04748338077</v>
      </c>
    </row>
    <row r="20" spans="1:36" x14ac:dyDescent="0.3">
      <c r="A20" t="s">
        <v>110</v>
      </c>
      <c r="B20">
        <v>13</v>
      </c>
      <c r="C20">
        <v>4929</v>
      </c>
      <c r="D20" t="s">
        <v>111</v>
      </c>
      <c r="E20" t="s">
        <v>112</v>
      </c>
      <c r="F20" t="s">
        <v>113</v>
      </c>
      <c r="G20" t="s">
        <v>93</v>
      </c>
      <c r="J20">
        <v>673</v>
      </c>
      <c r="K20">
        <v>1769</v>
      </c>
      <c r="L20" s="8">
        <v>489270</v>
      </c>
      <c r="M20">
        <f>C20/O20*N20</f>
        <v>1333597.1992426291</v>
      </c>
      <c r="N20" s="5">
        <v>46512347.600000001</v>
      </c>
      <c r="O20">
        <f t="shared" si="1"/>
        <v>171910.5</v>
      </c>
      <c r="P20">
        <v>8</v>
      </c>
      <c r="Q20">
        <v>8</v>
      </c>
      <c r="R20">
        <v>8</v>
      </c>
      <c r="S20">
        <v>8</v>
      </c>
      <c r="T20">
        <v>8</v>
      </c>
      <c r="U20">
        <v>0</v>
      </c>
      <c r="V20">
        <v>0</v>
      </c>
      <c r="W20">
        <f t="shared" si="0"/>
        <v>40</v>
      </c>
      <c r="X20">
        <f>(([1]Verbruik_bedrijven_ddjh!$AL$11*10^15)/3600000)/52/$W$22*P20</f>
        <v>2166.2924888731341</v>
      </c>
      <c r="Y20">
        <f>(([1]Verbruik_bedrijven_ddjh!$AL$11*10^15)/3600000)/52/$W$22*Q20</f>
        <v>2166.2924888731341</v>
      </c>
      <c r="Z20">
        <f>(([1]Verbruik_bedrijven_ddjh!$AL$11*10^15)/3600000)/52/$W$22*R20</f>
        <v>2166.2924888731341</v>
      </c>
      <c r="AA20">
        <f>(([1]Verbruik_bedrijven_ddjh!$AL$11*10^15)/3600000)/52/$W$22*S20</f>
        <v>2166.2924888731341</v>
      </c>
      <c r="AB20">
        <f>(([1]Verbruik_bedrijven_ddjh!$AL$11*10^15)/3600000)/52/$W$22*T20</f>
        <v>2166.2924888731341</v>
      </c>
      <c r="AC20">
        <f>(([1]Verbruik_bedrijven_ddjh!$AL$11*10^15)/3600000)/52/$W$22*U20</f>
        <v>0</v>
      </c>
      <c r="AD20">
        <f>(([1]Verbruik_bedrijven_ddjh!$AL$11*10^15)/3600000)/52/$W$22*V20</f>
        <v>0</v>
      </c>
      <c r="AE20" s="10">
        <v>52.394592000000003</v>
      </c>
      <c r="AF20" s="9">
        <v>4.7886980000000001</v>
      </c>
      <c r="AG20" t="s">
        <v>114</v>
      </c>
      <c r="AH20" t="s">
        <v>84</v>
      </c>
      <c r="AI20">
        <f t="shared" si="2"/>
        <v>10831.46244436567</v>
      </c>
      <c r="AJ20">
        <f t="shared" si="3"/>
        <v>43325.849777462681</v>
      </c>
    </row>
    <row r="21" spans="1:36" x14ac:dyDescent="0.3">
      <c r="A21" t="s">
        <v>115</v>
      </c>
      <c r="B21">
        <v>14</v>
      </c>
      <c r="C21">
        <v>1378</v>
      </c>
      <c r="D21" t="s">
        <v>116</v>
      </c>
      <c r="E21" t="s">
        <v>117</v>
      </c>
      <c r="F21" t="s">
        <v>73</v>
      </c>
      <c r="G21" t="s">
        <v>118</v>
      </c>
      <c r="J21">
        <v>0</v>
      </c>
      <c r="K21">
        <v>444</v>
      </c>
      <c r="L21" s="8">
        <v>121687</v>
      </c>
      <c r="M21">
        <f>C21/O21*N21</f>
        <v>372833.63361051248</v>
      </c>
      <c r="N21" s="5">
        <v>46512348.600000001</v>
      </c>
      <c r="O21">
        <f t="shared" si="1"/>
        <v>171910.5</v>
      </c>
      <c r="P21">
        <v>9</v>
      </c>
      <c r="Q21">
        <v>9</v>
      </c>
      <c r="R21">
        <v>9</v>
      </c>
      <c r="S21">
        <v>9</v>
      </c>
      <c r="T21">
        <v>9</v>
      </c>
      <c r="U21">
        <v>0</v>
      </c>
      <c r="V21">
        <v>0</v>
      </c>
      <c r="W21">
        <f t="shared" si="0"/>
        <v>45</v>
      </c>
      <c r="X21">
        <f>(([1]Verbruik_bedrijven_ddjh!$AL$3*10^15)/3600000)/52/$W$23*P21</f>
        <v>3685.8974358974356</v>
      </c>
      <c r="Y21">
        <f>(([1]Verbruik_bedrijven_ddjh!$AL$3*10^15)/3600000)/52/$W$23*Q21</f>
        <v>3685.8974358974356</v>
      </c>
      <c r="Z21">
        <f>(([1]Verbruik_bedrijven_ddjh!$AL$3*10^15)/3600000)/52/$W$23*R21</f>
        <v>3685.8974358974356</v>
      </c>
      <c r="AA21">
        <f>(([1]Verbruik_bedrijven_ddjh!$AL$3*10^15)/3600000)/52/$W$23*S21</f>
        <v>3685.8974358974356</v>
      </c>
      <c r="AB21">
        <f>(([1]Verbruik_bedrijven_ddjh!$AL$3*10^15)/3600000)/52/$W$23*T21</f>
        <v>3685.8974358974356</v>
      </c>
      <c r="AC21">
        <f>(([1]Verbruik_bedrijven_ddjh!$AL$3*10^15)/3600000)/52/$W$23*U21</f>
        <v>0</v>
      </c>
      <c r="AD21">
        <f>(([1]Verbruik_bedrijven_ddjh!$AL$3*10^15)/3600000)/52/$W$23*V21</f>
        <v>0</v>
      </c>
      <c r="AE21" s="10">
        <v>52.394495999999997</v>
      </c>
      <c r="AF21" s="9">
        <v>4.7900029999999996</v>
      </c>
      <c r="AG21" t="s">
        <v>119</v>
      </c>
      <c r="AH21" t="s">
        <v>84</v>
      </c>
      <c r="AI21">
        <f t="shared" si="2"/>
        <v>18429.48717948718</v>
      </c>
      <c r="AJ21">
        <f t="shared" si="3"/>
        <v>73717.948717948719</v>
      </c>
    </row>
    <row r="22" spans="1:36" x14ac:dyDescent="0.3">
      <c r="A22" t="s">
        <v>120</v>
      </c>
      <c r="B22">
        <v>15</v>
      </c>
      <c r="C22">
        <v>9457</v>
      </c>
      <c r="D22" t="s">
        <v>121</v>
      </c>
      <c r="E22" t="s">
        <v>122</v>
      </c>
      <c r="F22" t="s">
        <v>58</v>
      </c>
      <c r="G22">
        <v>15</v>
      </c>
      <c r="J22">
        <v>0</v>
      </c>
      <c r="K22">
        <v>2974</v>
      </c>
      <c r="L22" s="8">
        <v>812204</v>
      </c>
      <c r="M22">
        <f>C22/O22*N22</f>
        <v>2558699.382336739</v>
      </c>
      <c r="N22" s="5">
        <v>46512349.600000001</v>
      </c>
      <c r="O22">
        <f t="shared" si="1"/>
        <v>171910.5</v>
      </c>
      <c r="P22">
        <v>6</v>
      </c>
      <c r="Q22">
        <v>6</v>
      </c>
      <c r="R22">
        <v>6</v>
      </c>
      <c r="S22">
        <v>6</v>
      </c>
      <c r="T22">
        <v>6</v>
      </c>
      <c r="U22">
        <v>5</v>
      </c>
      <c r="V22">
        <v>0</v>
      </c>
      <c r="W22">
        <f t="shared" si="0"/>
        <v>35</v>
      </c>
      <c r="X22">
        <f>(([1]Verbruik_bedrijven_ddjh!$AL$3*10^15)/3600000)/52/$W$24*P22</f>
        <v>6619.5709052851907</v>
      </c>
      <c r="Y22">
        <f>(([1]Verbruik_bedrijven_ddjh!$AL$3*10^15)/3600000)/52/$W$24*Q22</f>
        <v>6619.5709052851907</v>
      </c>
      <c r="Z22">
        <f>(([1]Verbruik_bedrijven_ddjh!$AL$3*10^15)/3600000)/52/$W$24*R22</f>
        <v>6619.5709052851907</v>
      </c>
      <c r="AA22">
        <f>(([1]Verbruik_bedrijven_ddjh!$AL$3*10^15)/3600000)/52/$W$24*S22</f>
        <v>6619.5709052851907</v>
      </c>
      <c r="AB22">
        <f>(([1]Verbruik_bedrijven_ddjh!$AL$3*10^15)/3600000)/52/$W$24*T22</f>
        <v>6619.5709052851907</v>
      </c>
      <c r="AC22">
        <f>(([1]Verbruik_bedrijven_ddjh!$AL$3*10^15)/3600000)/52/$W$24*U22</f>
        <v>5516.309087737659</v>
      </c>
      <c r="AD22">
        <f>(([1]Verbruik_bedrijven_ddjh!$AL$3*10^15)/3600000)/52/$W$24*V22</f>
        <v>0</v>
      </c>
      <c r="AE22" s="10">
        <v>52.396622999999998</v>
      </c>
      <c r="AF22" s="9">
        <v>4.7920730000000002</v>
      </c>
      <c r="AG22" t="s">
        <v>123</v>
      </c>
      <c r="AH22" t="s">
        <v>124</v>
      </c>
      <c r="AI22">
        <f t="shared" si="2"/>
        <v>38614.163614163612</v>
      </c>
      <c r="AJ22">
        <f t="shared" si="3"/>
        <v>154456.65445665445</v>
      </c>
    </row>
    <row r="23" spans="1:36" x14ac:dyDescent="0.3">
      <c r="A23" t="s">
        <v>125</v>
      </c>
      <c r="B23">
        <v>16</v>
      </c>
      <c r="C23">
        <v>32522</v>
      </c>
      <c r="D23" t="s">
        <v>126</v>
      </c>
      <c r="E23" t="s">
        <v>122</v>
      </c>
      <c r="F23" t="s">
        <v>127</v>
      </c>
      <c r="G23">
        <v>30</v>
      </c>
      <c r="H23">
        <v>40</v>
      </c>
      <c r="J23">
        <v>1504</v>
      </c>
      <c r="K23">
        <v>11061</v>
      </c>
      <c r="L23" s="8">
        <v>2942665</v>
      </c>
      <c r="M23">
        <f>C23/O23*N23</f>
        <v>8799198.8052690215</v>
      </c>
      <c r="N23" s="5">
        <v>46512350.600000001</v>
      </c>
      <c r="O23">
        <f t="shared" si="1"/>
        <v>171910.5</v>
      </c>
      <c r="P23">
        <v>18</v>
      </c>
      <c r="Q23">
        <v>24</v>
      </c>
      <c r="R23">
        <v>24</v>
      </c>
      <c r="S23">
        <v>24</v>
      </c>
      <c r="T23">
        <v>24</v>
      </c>
      <c r="U23">
        <v>18</v>
      </c>
      <c r="V23">
        <v>0</v>
      </c>
      <c r="W23">
        <f t="shared" si="0"/>
        <v>132</v>
      </c>
      <c r="X23">
        <f>(([1]Verbruik_bedrijven_ddjh!$AL$3*10^15)/3600000)/52/$W$25*P23</f>
        <v>21623.931623931621</v>
      </c>
      <c r="Y23">
        <f>(([1]Verbruik_bedrijven_ddjh!$AL$3*10^15)/3600000)/52/$W$25*Q23</f>
        <v>28831.90883190883</v>
      </c>
      <c r="Z23">
        <f>(([1]Verbruik_bedrijven_ddjh!$AL$3*10^15)/3600000)/52/$W$25*R23</f>
        <v>28831.90883190883</v>
      </c>
      <c r="AA23">
        <f>(([1]Verbruik_bedrijven_ddjh!$AL$3*10^15)/3600000)/52/$W$25*S23</f>
        <v>28831.90883190883</v>
      </c>
      <c r="AB23">
        <f>(([1]Verbruik_bedrijven_ddjh!$AL$3*10^15)/3600000)/52/$W$25*T23</f>
        <v>28831.90883190883</v>
      </c>
      <c r="AC23">
        <f>(([1]Verbruik_bedrijven_ddjh!$AL$3*10^15)/3600000)/52/$W$25*U23</f>
        <v>21623.931623931621</v>
      </c>
      <c r="AD23">
        <f>(([1]Verbruik_bedrijven_ddjh!$AL$3*10^15)/3600000)/52/$W$25*V23</f>
        <v>0</v>
      </c>
      <c r="AE23" s="9">
        <v>52.395411474908599</v>
      </c>
      <c r="AF23" s="9">
        <v>4.7966388842743797</v>
      </c>
      <c r="AG23" t="s">
        <v>128</v>
      </c>
      <c r="AH23" t="s">
        <v>129</v>
      </c>
      <c r="AI23">
        <f t="shared" si="2"/>
        <v>158575.49857549855</v>
      </c>
      <c r="AJ23">
        <f t="shared" si="3"/>
        <v>634301.99430199421</v>
      </c>
    </row>
    <row r="24" spans="1:36" x14ac:dyDescent="0.3">
      <c r="A24" t="s">
        <v>130</v>
      </c>
      <c r="B24">
        <v>17</v>
      </c>
      <c r="C24">
        <v>1533</v>
      </c>
      <c r="D24" t="s">
        <v>131</v>
      </c>
      <c r="E24" t="s">
        <v>132</v>
      </c>
      <c r="F24" t="s">
        <v>73</v>
      </c>
      <c r="G24" t="s">
        <v>133</v>
      </c>
      <c r="J24">
        <v>0</v>
      </c>
      <c r="K24">
        <v>540</v>
      </c>
      <c r="L24" s="8">
        <v>148985</v>
      </c>
      <c r="M24">
        <f>C24/O24*N24</f>
        <v>414770.68010854488</v>
      </c>
      <c r="N24" s="5">
        <v>46512351.600000001</v>
      </c>
      <c r="O24">
        <f t="shared" si="1"/>
        <v>171910.5</v>
      </c>
      <c r="P24">
        <v>9</v>
      </c>
      <c r="Q24">
        <v>9</v>
      </c>
      <c r="R24">
        <v>9</v>
      </c>
      <c r="S24">
        <v>9</v>
      </c>
      <c r="T24">
        <v>9</v>
      </c>
      <c r="U24">
        <v>4</v>
      </c>
      <c r="V24">
        <v>0</v>
      </c>
      <c r="W24">
        <f t="shared" si="0"/>
        <v>49</v>
      </c>
      <c r="X24">
        <f>(([1]Verbruik_bedrijven_ddjh!$AL$7*10^15)/3600000)/52/$W$26*P24</f>
        <v>40293.040293040292</v>
      </c>
      <c r="Y24">
        <f>(([1]Verbruik_bedrijven_ddjh!$AL$7*10^15)/3600000)/52/$W$26*Q24</f>
        <v>40293.040293040292</v>
      </c>
      <c r="Z24">
        <f>(([1]Verbruik_bedrijven_ddjh!$AL$7*10^15)/3600000)/52/$W$26*R24</f>
        <v>40293.040293040292</v>
      </c>
      <c r="AA24">
        <f>(([1]Verbruik_bedrijven_ddjh!$AL$7*10^15)/3600000)/52/$W$26*S24</f>
        <v>40293.040293040292</v>
      </c>
      <c r="AB24">
        <f>(([1]Verbruik_bedrijven_ddjh!$AL$7*10^15)/3600000)/52/$W$26*T24</f>
        <v>40293.040293040292</v>
      </c>
      <c r="AC24">
        <f>(([1]Verbruik_bedrijven_ddjh!$AL$7*10^15)/3600000)/52/$W$26*U24</f>
        <v>17908.017908017908</v>
      </c>
      <c r="AD24">
        <f>(([1]Verbruik_bedrijven_ddjh!$AL$7*10^15)/3600000)/52/$W$26*V24</f>
        <v>0</v>
      </c>
      <c r="AE24" s="10">
        <v>52.396017000000001</v>
      </c>
      <c r="AF24" s="9">
        <v>4.7912850000000002</v>
      </c>
      <c r="AG24" t="s">
        <v>134</v>
      </c>
      <c r="AH24" t="s">
        <v>109</v>
      </c>
      <c r="AI24">
        <f t="shared" si="2"/>
        <v>219373.21937321936</v>
      </c>
      <c r="AJ24">
        <f t="shared" si="3"/>
        <v>877492.87749287742</v>
      </c>
    </row>
    <row r="25" spans="1:36" x14ac:dyDescent="0.3">
      <c r="A25" t="s">
        <v>135</v>
      </c>
      <c r="B25">
        <v>18</v>
      </c>
      <c r="C25">
        <v>2339</v>
      </c>
      <c r="D25" t="s">
        <v>136</v>
      </c>
      <c r="E25" t="s">
        <v>137</v>
      </c>
      <c r="F25" t="s">
        <v>73</v>
      </c>
      <c r="G25" t="s">
        <v>138</v>
      </c>
      <c r="I25" t="s">
        <v>139</v>
      </c>
      <c r="J25">
        <v>0</v>
      </c>
      <c r="K25">
        <v>843</v>
      </c>
      <c r="L25" s="8">
        <v>232584</v>
      </c>
      <c r="M25">
        <f>C25/O25*N25</f>
        <v>632843.21045776736</v>
      </c>
      <c r="N25" s="5">
        <v>46512352.600000001</v>
      </c>
      <c r="O25">
        <f t="shared" si="1"/>
        <v>171910.5</v>
      </c>
      <c r="P25">
        <v>9</v>
      </c>
      <c r="Q25">
        <v>9</v>
      </c>
      <c r="R25">
        <v>9</v>
      </c>
      <c r="S25">
        <v>9</v>
      </c>
      <c r="T25">
        <v>9</v>
      </c>
      <c r="U25">
        <v>0</v>
      </c>
      <c r="V25">
        <v>0</v>
      </c>
      <c r="W25">
        <f t="shared" si="0"/>
        <v>45</v>
      </c>
      <c r="X25">
        <f>(([1]Verbruik_bedrijven_ddjh!$AL$7*10^15)/3600000)/52/$W$27*P25</f>
        <v>81360.946745562134</v>
      </c>
      <c r="Y25">
        <f>(([1]Verbruik_bedrijven_ddjh!$AL$7*10^15)/3600000)/52/$W$27*Q25</f>
        <v>81360.946745562134</v>
      </c>
      <c r="Z25">
        <f>(([1]Verbruik_bedrijven_ddjh!$AL$7*10^15)/3600000)/52/$W$27*R25</f>
        <v>81360.946745562134</v>
      </c>
      <c r="AA25">
        <f>(([1]Verbruik_bedrijven_ddjh!$AL$7*10^15)/3600000)/52/$W$27*S25</f>
        <v>81360.946745562134</v>
      </c>
      <c r="AB25">
        <f>(([1]Verbruik_bedrijven_ddjh!$AL$7*10^15)/3600000)/52/$W$27*T25</f>
        <v>81360.946745562134</v>
      </c>
      <c r="AC25">
        <f>(([1]Verbruik_bedrijven_ddjh!$AL$7*10^15)/3600000)/52/$W$27*U25</f>
        <v>0</v>
      </c>
      <c r="AD25">
        <f>(([1]Verbruik_bedrijven_ddjh!$AL$7*10^15)/3600000)/52/$W$27*V25</f>
        <v>0</v>
      </c>
      <c r="AE25" s="10">
        <v>52.395932000000002</v>
      </c>
      <c r="AF25" s="9">
        <v>4.7921040000000001</v>
      </c>
      <c r="AG25" t="s">
        <v>140</v>
      </c>
      <c r="AH25" t="s">
        <v>109</v>
      </c>
      <c r="AI25">
        <f t="shared" si="2"/>
        <v>406804.73372781067</v>
      </c>
      <c r="AJ25">
        <f t="shared" si="3"/>
        <v>1627218.9349112427</v>
      </c>
    </row>
    <row r="26" spans="1:36" x14ac:dyDescent="0.3">
      <c r="A26" t="s">
        <v>141</v>
      </c>
      <c r="B26">
        <v>19</v>
      </c>
      <c r="C26">
        <v>2136</v>
      </c>
      <c r="D26" t="s">
        <v>142</v>
      </c>
      <c r="E26" t="s">
        <v>143</v>
      </c>
      <c r="F26" t="s">
        <v>67</v>
      </c>
      <c r="G26">
        <v>15</v>
      </c>
      <c r="J26">
        <v>0</v>
      </c>
      <c r="K26">
        <v>798</v>
      </c>
      <c r="L26" s="8">
        <v>220630</v>
      </c>
      <c r="M26">
        <f>C26/O26*N26</f>
        <v>577919.25036341581</v>
      </c>
      <c r="N26" s="5">
        <v>46512353.600000001</v>
      </c>
      <c r="O26">
        <f t="shared" si="1"/>
        <v>171910.5</v>
      </c>
      <c r="P26">
        <v>10.5</v>
      </c>
      <c r="Q26">
        <v>10.5</v>
      </c>
      <c r="R26">
        <v>10.5</v>
      </c>
      <c r="S26">
        <v>10.5</v>
      </c>
      <c r="T26">
        <v>10.5</v>
      </c>
      <c r="U26">
        <v>0</v>
      </c>
      <c r="V26">
        <v>0</v>
      </c>
      <c r="W26">
        <f t="shared" si="0"/>
        <v>52.5</v>
      </c>
      <c r="X26">
        <f>(([1]Verbruik_bedrijven_ddjh!$AL$3*10^15)/3600000)/52/$W$28*P26</f>
        <v>14190.705128205127</v>
      </c>
      <c r="Y26">
        <f>(([1]Verbruik_bedrijven_ddjh!$AL$3*10^15)/3600000)/52/$W$28*Q26</f>
        <v>14190.705128205127</v>
      </c>
      <c r="Z26">
        <f>(([1]Verbruik_bedrijven_ddjh!$AL$3*10^15)/3600000)/52/$W$28*R26</f>
        <v>14190.705128205127</v>
      </c>
      <c r="AA26">
        <f>(([1]Verbruik_bedrijven_ddjh!$AL$3*10^15)/3600000)/52/$W$28*S26</f>
        <v>14190.705128205127</v>
      </c>
      <c r="AB26">
        <f>(([1]Verbruik_bedrijven_ddjh!$AL$3*10^15)/3600000)/52/$W$28*T26</f>
        <v>14190.705128205127</v>
      </c>
      <c r="AC26">
        <f>(([1]Verbruik_bedrijven_ddjh!$AL$3*10^15)/3600000)/52/$W$28*U26</f>
        <v>0</v>
      </c>
      <c r="AD26">
        <f>(([1]Verbruik_bedrijven_ddjh!$AL$3*10^15)/3600000)/52/$W$28*V26</f>
        <v>0</v>
      </c>
      <c r="AE26" s="10">
        <v>52.395826999999997</v>
      </c>
      <c r="AF26" s="9">
        <v>4.7934900000000003</v>
      </c>
      <c r="AG26" t="s">
        <v>140</v>
      </c>
      <c r="AH26" t="s">
        <v>109</v>
      </c>
      <c r="AI26">
        <f t="shared" si="2"/>
        <v>70953.525641025641</v>
      </c>
      <c r="AJ26">
        <f t="shared" si="3"/>
        <v>283814.10256410256</v>
      </c>
    </row>
    <row r="27" spans="1:36" x14ac:dyDescent="0.3">
      <c r="A27" t="s">
        <v>144</v>
      </c>
      <c r="B27">
        <v>20</v>
      </c>
      <c r="C27">
        <v>15646</v>
      </c>
      <c r="D27" t="s">
        <v>145</v>
      </c>
      <c r="E27" t="s">
        <v>146</v>
      </c>
      <c r="F27" t="s">
        <v>67</v>
      </c>
      <c r="G27">
        <v>0</v>
      </c>
      <c r="H27">
        <v>10</v>
      </c>
      <c r="I27">
        <v>40</v>
      </c>
      <c r="J27">
        <v>2067</v>
      </c>
      <c r="K27">
        <v>4436</v>
      </c>
      <c r="L27" s="8">
        <v>1150344</v>
      </c>
      <c r="M27">
        <f>C27/O27*N27</f>
        <v>4233204.4876351357</v>
      </c>
      <c r="N27" s="5">
        <v>46512354.600000001</v>
      </c>
      <c r="O27">
        <f t="shared" si="1"/>
        <v>171910.5</v>
      </c>
      <c r="P27">
        <v>4.5</v>
      </c>
      <c r="Q27">
        <v>4.5</v>
      </c>
      <c r="R27">
        <v>4.5</v>
      </c>
      <c r="S27">
        <v>4.5</v>
      </c>
      <c r="T27">
        <v>4.5</v>
      </c>
      <c r="U27">
        <v>3.5</v>
      </c>
      <c r="V27">
        <v>0</v>
      </c>
      <c r="W27">
        <f t="shared" si="0"/>
        <v>26</v>
      </c>
      <c r="X27">
        <f>(([1]Verbruik_bedrijven_ddjh!$AL$3*10^15)/3600000)/52/$W$29*P27</f>
        <v>1448.0311355311353</v>
      </c>
      <c r="Y27">
        <f>(([1]Verbruik_bedrijven_ddjh!$AL$3*10^15)/3600000)/52/$W$29*Q27</f>
        <v>1448.0311355311353</v>
      </c>
      <c r="Z27">
        <f>(([1]Verbruik_bedrijven_ddjh!$AL$3*10^15)/3600000)/52/$W$29*R27</f>
        <v>1448.0311355311353</v>
      </c>
      <c r="AA27">
        <f>(([1]Verbruik_bedrijven_ddjh!$AL$3*10^15)/3600000)/52/$W$29*S27</f>
        <v>1448.0311355311353</v>
      </c>
      <c r="AB27">
        <f>(([1]Verbruik_bedrijven_ddjh!$AL$3*10^15)/3600000)/52/$W$29*T27</f>
        <v>1448.0311355311353</v>
      </c>
      <c r="AC27">
        <f>(([1]Verbruik_bedrijven_ddjh!$AL$3*10^15)/3600000)/52/$W$29*U27</f>
        <v>1126.2464387464386</v>
      </c>
      <c r="AD27">
        <f>(([1]Verbruik_bedrijven_ddjh!$AL$3*10^15)/3600000)/52/$W$29*V27</f>
        <v>0</v>
      </c>
      <c r="AE27" s="10">
        <v>52.394983000000003</v>
      </c>
      <c r="AF27" s="9">
        <v>4.7935790000000003</v>
      </c>
      <c r="AG27" t="s">
        <v>147</v>
      </c>
      <c r="AH27" t="s">
        <v>109</v>
      </c>
      <c r="AI27">
        <f t="shared" si="2"/>
        <v>8366.4021164021142</v>
      </c>
      <c r="AJ27">
        <f t="shared" si="3"/>
        <v>33465.608465608457</v>
      </c>
    </row>
    <row r="28" spans="1:36" x14ac:dyDescent="0.3">
      <c r="A28" t="s">
        <v>148</v>
      </c>
      <c r="B28">
        <v>21</v>
      </c>
      <c r="C28">
        <v>4024</v>
      </c>
      <c r="D28" t="s">
        <v>149</v>
      </c>
      <c r="E28" t="s">
        <v>150</v>
      </c>
      <c r="F28" t="s">
        <v>151</v>
      </c>
      <c r="G28">
        <v>0</v>
      </c>
      <c r="J28">
        <v>552</v>
      </c>
      <c r="K28">
        <v>1457</v>
      </c>
      <c r="L28" s="8">
        <v>402984</v>
      </c>
      <c r="M28">
        <f>C28/O28*N28</f>
        <v>1088739.3087356503</v>
      </c>
      <c r="N28" s="5">
        <v>46512355.600000001</v>
      </c>
      <c r="O28">
        <f t="shared" si="1"/>
        <v>171910.5</v>
      </c>
      <c r="P28">
        <v>8</v>
      </c>
      <c r="Q28">
        <v>8</v>
      </c>
      <c r="R28">
        <v>8</v>
      </c>
      <c r="S28">
        <v>8</v>
      </c>
      <c r="T28">
        <v>8</v>
      </c>
      <c r="U28">
        <v>0</v>
      </c>
      <c r="V28">
        <v>0</v>
      </c>
      <c r="W28">
        <f t="shared" si="0"/>
        <v>40</v>
      </c>
      <c r="X28">
        <f>(([1]Verbruik_bedrijven_ddjh!$AL$12*10^15)/3600000)/52/$W$30*P28</f>
        <v>61728.395061728399</v>
      </c>
      <c r="Y28">
        <f>(([1]Verbruik_bedrijven_ddjh!$AL$12*10^15)/3600000)/52/$W$30*Q28</f>
        <v>61728.395061728399</v>
      </c>
      <c r="Z28">
        <f>(([1]Verbruik_bedrijven_ddjh!$AL$12*10^15)/3600000)/52/$W$30*R28</f>
        <v>61728.395061728399</v>
      </c>
      <c r="AA28">
        <f>(([1]Verbruik_bedrijven_ddjh!$AL$12*10^15)/3600000)/52/$W$30*S28</f>
        <v>61728.395061728399</v>
      </c>
      <c r="AB28">
        <f>(([1]Verbruik_bedrijven_ddjh!$AL$12*10^15)/3600000)/52/$W$30*T28</f>
        <v>61728.395061728399</v>
      </c>
      <c r="AC28">
        <f>(([1]Verbruik_bedrijven_ddjh!$AL$12*10^15)/3600000)/52/$W$30*U28</f>
        <v>0</v>
      </c>
      <c r="AD28">
        <f>(([1]Verbruik_bedrijven_ddjh!$AL$12*10^15)/3600000)/52/$W$30*V28</f>
        <v>0</v>
      </c>
      <c r="AE28" s="10">
        <v>52.396816999999999</v>
      </c>
      <c r="AF28" s="9">
        <v>4.7990649999999997</v>
      </c>
      <c r="AG28" t="s">
        <v>152</v>
      </c>
      <c r="AH28" t="s">
        <v>153</v>
      </c>
      <c r="AI28">
        <f t="shared" si="2"/>
        <v>308641.97530864202</v>
      </c>
      <c r="AJ28">
        <f t="shared" si="3"/>
        <v>1234567.9012345681</v>
      </c>
    </row>
    <row r="29" spans="1:36" x14ac:dyDescent="0.3">
      <c r="A29" t="s">
        <v>154</v>
      </c>
      <c r="B29">
        <v>22</v>
      </c>
      <c r="C29">
        <v>1911</v>
      </c>
      <c r="D29" t="s">
        <v>155</v>
      </c>
      <c r="E29" t="s">
        <v>156</v>
      </c>
      <c r="F29" t="s">
        <v>157</v>
      </c>
      <c r="G29" t="s">
        <v>158</v>
      </c>
      <c r="H29">
        <v>3</v>
      </c>
      <c r="J29">
        <v>680</v>
      </c>
      <c r="K29">
        <v>1545</v>
      </c>
      <c r="L29" s="8">
        <v>422526</v>
      </c>
      <c r="M29">
        <f>C29/O29*N29</f>
        <v>517042.95818230999</v>
      </c>
      <c r="N29" s="5">
        <v>46512356.600000001</v>
      </c>
      <c r="O29">
        <f t="shared" si="1"/>
        <v>171910.5</v>
      </c>
      <c r="P29">
        <v>24</v>
      </c>
      <c r="Q29">
        <v>24</v>
      </c>
      <c r="R29">
        <v>24</v>
      </c>
      <c r="S29">
        <v>24</v>
      </c>
      <c r="T29">
        <v>24</v>
      </c>
      <c r="U29">
        <v>24</v>
      </c>
      <c r="V29">
        <v>24</v>
      </c>
      <c r="W29">
        <f t="shared" si="0"/>
        <v>168</v>
      </c>
      <c r="X29">
        <f>(($M$31)/52/$W$31*P29)</f>
        <v>462.33307142858746</v>
      </c>
      <c r="Y29">
        <f>(($M$31)/52/$W$31*Q29)</f>
        <v>462.33307142858746</v>
      </c>
      <c r="Z29">
        <f>(($M$31)/52/$W$31*R29)</f>
        <v>462.33307142858746</v>
      </c>
      <c r="AA29">
        <f>(($M$31)/52/$W$31*S29)</f>
        <v>462.33307142858746</v>
      </c>
      <c r="AB29">
        <f>(($M$31)/52/$W$31*T29)</f>
        <v>462.33307142858746</v>
      </c>
      <c r="AC29">
        <f>(($M$31)/52/$W$31*U29)</f>
        <v>462.33307142858746</v>
      </c>
      <c r="AD29">
        <f>(($M$31)/52/$W$31*V29)</f>
        <v>462.33307142858746</v>
      </c>
      <c r="AE29" s="10">
        <v>52.395910000000001</v>
      </c>
      <c r="AF29" s="9">
        <v>4.7987890000000002</v>
      </c>
      <c r="AG29" t="s">
        <v>159</v>
      </c>
      <c r="AH29" t="s">
        <v>153</v>
      </c>
      <c r="AI29">
        <f t="shared" si="2"/>
        <v>3236.3315000001126</v>
      </c>
      <c r="AJ29">
        <f t="shared" si="3"/>
        <v>12945.32600000045</v>
      </c>
    </row>
    <row r="30" spans="1:36" x14ac:dyDescent="0.3">
      <c r="A30" t="s">
        <v>160</v>
      </c>
      <c r="B30">
        <v>23</v>
      </c>
      <c r="C30">
        <v>8636</v>
      </c>
      <c r="D30" t="s">
        <v>161</v>
      </c>
      <c r="E30" t="s">
        <v>162</v>
      </c>
      <c r="F30" t="s">
        <v>36</v>
      </c>
      <c r="G30">
        <v>10</v>
      </c>
      <c r="I30">
        <v>10</v>
      </c>
      <c r="J30">
        <v>3100</v>
      </c>
      <c r="K30">
        <v>3155</v>
      </c>
      <c r="L30" s="8">
        <v>858481</v>
      </c>
      <c r="M30">
        <f>C30/O30*N30</f>
        <v>2336568.8555009728</v>
      </c>
      <c r="N30" s="5">
        <v>46512357.600000001</v>
      </c>
      <c r="O30">
        <f t="shared" si="1"/>
        <v>171910.5</v>
      </c>
      <c r="P30">
        <v>9</v>
      </c>
      <c r="Q30">
        <v>9</v>
      </c>
      <c r="R30">
        <v>9</v>
      </c>
      <c r="S30">
        <v>9</v>
      </c>
      <c r="T30">
        <v>9</v>
      </c>
      <c r="U30">
        <v>0</v>
      </c>
      <c r="V30">
        <v>0</v>
      </c>
      <c r="W30">
        <f t="shared" si="0"/>
        <v>45</v>
      </c>
      <c r="X30">
        <f>(([1]Verbruik_bedrijven_ddjh!$AL$3*10^15)/3600000)/52/$W$32*P30</f>
        <v>8846.1538461538457</v>
      </c>
      <c r="Y30">
        <f>(([1]Verbruik_bedrijven_ddjh!$AL$3*10^15)/3600000)/52/$W$32*Q30</f>
        <v>8846.1538461538457</v>
      </c>
      <c r="Z30">
        <f>(([1]Verbruik_bedrijven_ddjh!$AL$3*10^15)/3600000)/52/$W$32*R30</f>
        <v>8846.1538461538457</v>
      </c>
      <c r="AA30">
        <f>(([1]Verbruik_bedrijven_ddjh!$AL$3*10^15)/3600000)/52/$W$32*S30</f>
        <v>8846.1538461538457</v>
      </c>
      <c r="AB30">
        <f>(([1]Verbruik_bedrijven_ddjh!$AL$3*10^15)/3600000)/52/$W$32*T30</f>
        <v>8846.1538461538457</v>
      </c>
      <c r="AC30">
        <f>(([1]Verbruik_bedrijven_ddjh!$AL$3*10^15)/3600000)/52/$W$32*U30</f>
        <v>0</v>
      </c>
      <c r="AD30">
        <f>(([1]Verbruik_bedrijven_ddjh!$AL$3*10^15)/3600000)/52/$W$32*V30</f>
        <v>0</v>
      </c>
      <c r="AE30" s="10">
        <v>52.395412999999998</v>
      </c>
      <c r="AF30" s="9">
        <v>4.7989920000000001</v>
      </c>
      <c r="AG30" t="s">
        <v>163</v>
      </c>
      <c r="AH30" t="s">
        <v>153</v>
      </c>
      <c r="AI30">
        <f t="shared" si="2"/>
        <v>44230.769230769227</v>
      </c>
      <c r="AJ30">
        <f t="shared" si="3"/>
        <v>176923.07692307691</v>
      </c>
    </row>
    <row r="31" spans="1:36" x14ac:dyDescent="0.3">
      <c r="A31" t="s">
        <v>164</v>
      </c>
      <c r="B31">
        <v>24</v>
      </c>
      <c r="C31">
        <v>622</v>
      </c>
      <c r="D31" t="s">
        <v>165</v>
      </c>
      <c r="E31" t="s">
        <v>166</v>
      </c>
      <c r="F31" t="s">
        <v>167</v>
      </c>
      <c r="G31">
        <v>0</v>
      </c>
      <c r="H31">
        <v>0</v>
      </c>
      <c r="J31">
        <v>0</v>
      </c>
      <c r="K31">
        <v>65</v>
      </c>
      <c r="L31" s="8">
        <v>17920</v>
      </c>
      <c r="M31">
        <f>C31/O31*N31</f>
        <v>168289.23800000583</v>
      </c>
      <c r="N31" s="5">
        <v>46512358.600000001</v>
      </c>
      <c r="O31">
        <f t="shared" si="1"/>
        <v>171910.5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24</v>
      </c>
      <c r="V31">
        <v>24</v>
      </c>
      <c r="W31">
        <f t="shared" si="0"/>
        <v>168</v>
      </c>
      <c r="X31">
        <f>(($M$33)/52/$W$33*P31)</f>
        <v>17342.297602513652</v>
      </c>
      <c r="Y31">
        <f>(($M$33)/52/$W$33*Q31)</f>
        <v>17342.297602513652</v>
      </c>
      <c r="Z31">
        <f>(($M$33)/52/$W$33*R31)</f>
        <v>17342.297602513652</v>
      </c>
      <c r="AA31">
        <f>(($M$33)/52/$W$33*S31)</f>
        <v>17342.297602513652</v>
      </c>
      <c r="AB31">
        <f>(($M$33)/52/$W$33*T31)</f>
        <v>17342.297602513652</v>
      </c>
      <c r="AC31">
        <f>(($M$33)/52/$W$33*U31)</f>
        <v>17342.297602513652</v>
      </c>
      <c r="AD31">
        <f>(($M$33)/52/$W$33*V31)</f>
        <v>17342.297602513652</v>
      </c>
      <c r="AE31" s="10">
        <v>52.396169999999998</v>
      </c>
      <c r="AF31" s="9">
        <v>4.8008129999999998</v>
      </c>
      <c r="AG31" t="s">
        <v>168</v>
      </c>
      <c r="AH31" t="s">
        <v>169</v>
      </c>
      <c r="AI31">
        <f t="shared" si="2"/>
        <v>121396.08321759559</v>
      </c>
      <c r="AJ31">
        <f t="shared" si="3"/>
        <v>485584.33287038235</v>
      </c>
    </row>
    <row r="32" spans="1:36" x14ac:dyDescent="0.3">
      <c r="A32" t="s">
        <v>170</v>
      </c>
      <c r="B32">
        <v>25</v>
      </c>
      <c r="C32">
        <f>12499/2</f>
        <v>6249.5</v>
      </c>
      <c r="D32" t="s">
        <v>171</v>
      </c>
      <c r="E32" t="s">
        <v>172</v>
      </c>
      <c r="F32" t="s">
        <v>67</v>
      </c>
      <c r="G32">
        <v>0</v>
      </c>
      <c r="H32">
        <v>0</v>
      </c>
      <c r="J32">
        <v>0</v>
      </c>
      <c r="K32">
        <v>3896</v>
      </c>
      <c r="L32" s="8">
        <f>1068409/2</f>
        <v>534204.5</v>
      </c>
      <c r="M32">
        <f>C32/O32*N32</f>
        <v>1690873.9798918625</v>
      </c>
      <c r="N32" s="5">
        <v>46512359.600000001</v>
      </c>
      <c r="O32">
        <f t="shared" si="1"/>
        <v>171910.5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5</v>
      </c>
      <c r="V32">
        <v>0</v>
      </c>
      <c r="W32">
        <f t="shared" si="0"/>
        <v>55</v>
      </c>
      <c r="X32" t="e">
        <f>(([1]Verbruik_bedrijven_ddjh!$AL$3*10^15)/3600000)/52/$W$34*P32</f>
        <v>#DIV/0!</v>
      </c>
      <c r="Y32" t="e">
        <f>(([1]Verbruik_bedrijven_ddjh!$AL$3*10^15)/3600000)/52/$W$34*Q32</f>
        <v>#DIV/0!</v>
      </c>
      <c r="Z32" t="e">
        <f>(([1]Verbruik_bedrijven_ddjh!$AL$3*10^15)/3600000)/52/$W$34*R32</f>
        <v>#DIV/0!</v>
      </c>
      <c r="AA32" t="e">
        <f>(([1]Verbruik_bedrijven_ddjh!$AL$3*10^15)/3600000)/52/$W$34*S32</f>
        <v>#DIV/0!</v>
      </c>
      <c r="AB32" t="e">
        <f>(([1]Verbruik_bedrijven_ddjh!$AL$3*10^15)/3600000)/52/$W$34*T32</f>
        <v>#DIV/0!</v>
      </c>
      <c r="AC32" t="e">
        <f>(([1]Verbruik_bedrijven_ddjh!$AL$3*10^15)/3600000)/52/$W$34*U32</f>
        <v>#DIV/0!</v>
      </c>
      <c r="AD32" t="e">
        <f>(([1]Verbruik_bedrijven_ddjh!$AL$3*10^15)/3600000)/52/$W$34*V32</f>
        <v>#DIV/0!</v>
      </c>
      <c r="AE32" s="10">
        <v>52.395015999999998</v>
      </c>
      <c r="AF32" s="9">
        <v>4.8002029999999998</v>
      </c>
      <c r="AG32" t="s">
        <v>173</v>
      </c>
      <c r="AH32" t="s">
        <v>153</v>
      </c>
      <c r="AI32" t="e">
        <f t="shared" si="2"/>
        <v>#DIV/0!</v>
      </c>
      <c r="AJ32" t="e">
        <f t="shared" si="3"/>
        <v>#DIV/0!</v>
      </c>
    </row>
    <row r="33" spans="1:36" x14ac:dyDescent="0.3">
      <c r="A33" t="s">
        <v>174</v>
      </c>
      <c r="B33">
        <v>25</v>
      </c>
      <c r="C33">
        <f>12499/2</f>
        <v>6249.5</v>
      </c>
      <c r="D33" t="s">
        <v>175</v>
      </c>
      <c r="E33" t="s">
        <v>176</v>
      </c>
      <c r="F33" t="s">
        <v>177</v>
      </c>
      <c r="G33">
        <v>0</v>
      </c>
      <c r="H33">
        <v>0</v>
      </c>
      <c r="J33">
        <v>0</v>
      </c>
      <c r="K33">
        <v>3896</v>
      </c>
      <c r="L33" s="8">
        <f>1068409/2</f>
        <v>534204.5</v>
      </c>
      <c r="M33">
        <f>C33/O33*N33</f>
        <v>1690874.0162450811</v>
      </c>
      <c r="N33" s="5">
        <v>46512360.600000001</v>
      </c>
      <c r="O33">
        <f t="shared" si="1"/>
        <v>171910.5</v>
      </c>
      <c r="P33">
        <v>9</v>
      </c>
      <c r="Q33">
        <v>9</v>
      </c>
      <c r="R33">
        <v>9</v>
      </c>
      <c r="S33">
        <v>9</v>
      </c>
      <c r="T33">
        <v>9</v>
      </c>
      <c r="U33">
        <v>0</v>
      </c>
      <c r="V33">
        <v>0</v>
      </c>
      <c r="W33">
        <f t="shared" si="0"/>
        <v>45</v>
      </c>
      <c r="X33" t="e">
        <f>(($M$35)/52/$W$35*P33)</f>
        <v>#DIV/0!</v>
      </c>
      <c r="Y33" t="e">
        <f t="shared" ref="Y33:AD33" si="4">(($M$35)/52/$W$35*Q33)</f>
        <v>#DIV/0!</v>
      </c>
      <c r="Z33" t="e">
        <f t="shared" si="4"/>
        <v>#DIV/0!</v>
      </c>
      <c r="AA33" t="e">
        <f t="shared" si="4"/>
        <v>#DIV/0!</v>
      </c>
      <c r="AB33" t="e">
        <f t="shared" si="4"/>
        <v>#DIV/0!</v>
      </c>
      <c r="AC33" t="e">
        <f t="shared" si="4"/>
        <v>#DIV/0!</v>
      </c>
      <c r="AD33" t="e">
        <f t="shared" si="4"/>
        <v>#DIV/0!</v>
      </c>
      <c r="AE33" s="10">
        <v>52.395015999999998</v>
      </c>
      <c r="AF33" s="9">
        <v>4.8002029999999998</v>
      </c>
      <c r="AG33" t="s">
        <v>173</v>
      </c>
      <c r="AH33" t="s">
        <v>153</v>
      </c>
      <c r="AI33" t="e">
        <f t="shared" si="2"/>
        <v>#DIV/0!</v>
      </c>
      <c r="AJ33" t="e">
        <f t="shared" si="3"/>
        <v>#DIV/0!</v>
      </c>
    </row>
    <row r="36" spans="1:36" x14ac:dyDescent="0.3">
      <c r="AA36" s="7"/>
      <c r="AE36" s="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de Jong</dc:creator>
  <cp:keywords/>
  <dc:description/>
  <cp:lastModifiedBy>Gustavo de Rouville</cp:lastModifiedBy>
  <cp:revision/>
  <dcterms:created xsi:type="dcterms:W3CDTF">2024-10-16T13:04:00Z</dcterms:created>
  <dcterms:modified xsi:type="dcterms:W3CDTF">2024-10-17T19:08:37Z</dcterms:modified>
  <cp:category/>
  <cp:contentStatus/>
</cp:coreProperties>
</file>