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OneDrive\Área de Trabalho\"/>
    </mc:Choice>
  </mc:AlternateContent>
  <xr:revisionPtr revIDLastSave="0" documentId="13_ncr:1_{2A77301B-AE11-420F-8737-E39BBF2F0ED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ANTICRISE" sheetId="5" r:id="rId1"/>
    <sheet name="Planilha1" sheetId="7" state="hidden" r:id="rId2"/>
    <sheet name="ESTADOS" sheetId="6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5" l="1"/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" i="6"/>
  <c r="N28" i="5" l="1"/>
  <c r="L29" i="5"/>
  <c r="L26" i="5"/>
  <c r="L24" i="5"/>
  <c r="L25" i="5"/>
  <c r="L27" i="5"/>
  <c r="L23" i="5"/>
  <c r="L9" i="5" l="1"/>
  <c r="D5" i="5"/>
  <c r="M11" i="5"/>
  <c r="M12" i="5"/>
  <c r="M13" i="5"/>
  <c r="M14" i="5"/>
  <c r="M16" i="5"/>
  <c r="M17" i="5"/>
  <c r="M9" i="5"/>
  <c r="L10" i="5"/>
  <c r="L11" i="5"/>
  <c r="L12" i="5"/>
  <c r="L13" i="5"/>
  <c r="L14" i="5"/>
  <c r="L15" i="5"/>
  <c r="L16" i="5"/>
  <c r="L17" i="5"/>
  <c r="C19" i="7"/>
  <c r="N26" i="5" s="1"/>
  <c r="C16" i="7"/>
  <c r="N23" i="5" s="1"/>
  <c r="C17" i="7"/>
  <c r="N24" i="5" s="1"/>
  <c r="C2" i="7"/>
  <c r="M10" i="5" s="1"/>
  <c r="C18" i="7" l="1"/>
  <c r="N25" i="5" s="1"/>
  <c r="E39" i="5"/>
  <c r="F10" i="5" l="1"/>
  <c r="F11" i="5"/>
  <c r="F12" i="5"/>
  <c r="F13" i="5"/>
  <c r="F14" i="5"/>
  <c r="F15" i="5"/>
  <c r="F16" i="5"/>
  <c r="F17" i="5"/>
  <c r="F18" i="5"/>
  <c r="F19" i="5"/>
  <c r="F20" i="5"/>
  <c r="F9" i="5"/>
  <c r="E31" i="5"/>
  <c r="C20" i="5"/>
  <c r="C19" i="5"/>
  <c r="C18" i="5"/>
  <c r="C17" i="5"/>
  <c r="C16" i="5"/>
  <c r="C15" i="5"/>
  <c r="C14" i="5"/>
  <c r="C13" i="5"/>
  <c r="C12" i="5"/>
  <c r="C11" i="5"/>
  <c r="C10" i="5"/>
  <c r="C9" i="5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M4" i="6"/>
  <c r="M5" i="6"/>
  <c r="M6" i="6"/>
  <c r="M7" i="6"/>
  <c r="M8" i="6"/>
  <c r="M9" i="6"/>
  <c r="M10" i="6"/>
  <c r="M11" i="6"/>
  <c r="M12" i="6"/>
  <c r="M13" i="6"/>
  <c r="M14" i="6"/>
  <c r="M15" i="6"/>
  <c r="D19" i="5" s="1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L19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5" i="6"/>
  <c r="L26" i="6"/>
  <c r="L27" i="6"/>
  <c r="L28" i="6"/>
  <c r="L29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D13" i="5" s="1"/>
  <c r="G22" i="6"/>
  <c r="G23" i="6"/>
  <c r="G24" i="6"/>
  <c r="G25" i="6"/>
  <c r="G26" i="6"/>
  <c r="G27" i="6"/>
  <c r="G28" i="6"/>
  <c r="G29" i="6"/>
  <c r="F4" i="6"/>
  <c r="F5" i="6"/>
  <c r="F6" i="6"/>
  <c r="F7" i="6"/>
  <c r="F8" i="6"/>
  <c r="F9" i="6"/>
  <c r="F10" i="6"/>
  <c r="F11" i="6"/>
  <c r="F12" i="6"/>
  <c r="F13" i="6"/>
  <c r="F14" i="6"/>
  <c r="F15" i="6"/>
  <c r="D12" i="5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E29" i="6"/>
  <c r="D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D11" i="5" s="1"/>
  <c r="E22" i="6"/>
  <c r="E23" i="6"/>
  <c r="E24" i="6"/>
  <c r="E25" i="6"/>
  <c r="E26" i="6"/>
  <c r="E27" i="6"/>
  <c r="E28" i="6"/>
  <c r="N3" i="6"/>
  <c r="M3" i="6"/>
  <c r="L3" i="6"/>
  <c r="K3" i="6"/>
  <c r="J3" i="6"/>
  <c r="I3" i="6"/>
  <c r="H3" i="6"/>
  <c r="G3" i="6"/>
  <c r="F3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0" i="5" s="1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" i="6"/>
  <c r="D15" i="5" l="1"/>
  <c r="E15" i="5" s="1"/>
  <c r="J15" i="5" s="1"/>
  <c r="D14" i="5"/>
  <c r="E14" i="5" s="1"/>
  <c r="J14" i="5" s="1"/>
  <c r="D17" i="5"/>
  <c r="E17" i="5" s="1"/>
  <c r="J17" i="5" s="1"/>
  <c r="D9" i="5"/>
  <c r="E9" i="5" s="1"/>
  <c r="J9" i="5" s="1"/>
  <c r="D20" i="5"/>
  <c r="E20" i="5" s="1"/>
  <c r="J20" i="5" s="1"/>
  <c r="D18" i="5"/>
  <c r="E18" i="5" s="1"/>
  <c r="J18" i="5" s="1"/>
  <c r="D16" i="5"/>
  <c r="E16" i="5" s="1"/>
  <c r="J16" i="5" s="1"/>
  <c r="E10" i="5"/>
  <c r="J10" i="5" s="1"/>
  <c r="E19" i="5"/>
  <c r="J19" i="5" s="1"/>
  <c r="E11" i="5"/>
  <c r="J11" i="5" s="1"/>
  <c r="E13" i="5"/>
  <c r="J13" i="5" s="1"/>
  <c r="E12" i="5"/>
  <c r="J12" i="5" s="1"/>
  <c r="P29" i="6"/>
  <c r="P21" i="6"/>
  <c r="P13" i="6"/>
  <c r="P7" i="6"/>
  <c r="P15" i="6"/>
  <c r="P12" i="6"/>
  <c r="P25" i="6"/>
  <c r="P16" i="6"/>
  <c r="P8" i="6"/>
  <c r="P4" i="6"/>
  <c r="P10" i="6"/>
  <c r="P5" i="6"/>
  <c r="P23" i="6"/>
  <c r="P17" i="6"/>
  <c r="P9" i="6"/>
  <c r="P24" i="6"/>
  <c r="P28" i="6"/>
  <c r="P20" i="6"/>
  <c r="P22" i="6"/>
  <c r="P14" i="6"/>
  <c r="P6" i="6"/>
  <c r="P27" i="6"/>
  <c r="P19" i="6"/>
  <c r="P11" i="6"/>
  <c r="P26" i="6"/>
  <c r="P18" i="6"/>
  <c r="P3" i="6"/>
  <c r="E34" i="5" l="1"/>
  <c r="E37" i="5"/>
  <c r="E22" i="5"/>
  <c r="E45" i="5" l="1"/>
  <c r="C7" i="7" s="1"/>
  <c r="E42" i="5"/>
  <c r="C24" i="7" l="1"/>
  <c r="C14" i="7"/>
  <c r="M15" i="5"/>
  <c r="E48" i="5"/>
  <c r="E51" i="5" s="1"/>
  <c r="C20" i="7"/>
  <c r="C22" i="7" l="1"/>
  <c r="N29" i="5" s="1"/>
  <c r="N27" i="5"/>
  <c r="C25" i="7" l="1"/>
</calcChain>
</file>

<file path=xl/sharedStrings.xml><?xml version="1.0" encoding="utf-8"?>
<sst xmlns="http://schemas.openxmlformats.org/spreadsheetml/2006/main" count="108" uniqueCount="91">
  <si>
    <t>_________________________</t>
  </si>
  <si>
    <t>%</t>
  </si>
  <si>
    <t>m²</t>
  </si>
  <si>
    <t>SALA</t>
  </si>
  <si>
    <t>QUARTO</t>
  </si>
  <si>
    <t>LAVABO</t>
  </si>
  <si>
    <t>GARAGEM</t>
  </si>
  <si>
    <t>SERVIÇO</t>
  </si>
  <si>
    <t>ESCRITORIO</t>
  </si>
  <si>
    <t>COZINHA</t>
  </si>
  <si>
    <t>PISCINA</t>
  </si>
  <si>
    <t>ÁREA GOURMET</t>
  </si>
  <si>
    <t>BANHEIRO (CONTAR SÚITES)</t>
  </si>
  <si>
    <t>CLOSET</t>
  </si>
  <si>
    <t>DESPENSA</t>
  </si>
  <si>
    <t>ACABAMENTO</t>
  </si>
  <si>
    <t>ESTADO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</si>
  <si>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</si>
  <si>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</si>
  <si>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</si>
  <si>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</si>
  <si>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</si>
  <si>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</si>
  <si>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</si>
  <si>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</si>
  <si>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</si>
  <si>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</si>
  <si>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</si>
  <si>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</si>
  <si>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</si>
  <si>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</si>
  <si>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</si>
  <si>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</si>
  <si>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</si>
  <si>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</si>
  <si>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</si>
  <si>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</si>
  <si>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</si>
  <si>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</si>
  <si>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</si>
  <si>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</si>
  <si>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</si>
  <si>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</si>
  <si>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</si>
  <si>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CUB</t>
  </si>
  <si>
    <t>MEDIA</t>
  </si>
  <si>
    <t>AMBIENTE</t>
  </si>
  <si>
    <t>BAIXO</t>
  </si>
  <si>
    <t>NORMAL</t>
  </si>
  <si>
    <t>MÍNIMO</t>
  </si>
  <si>
    <t>ALTO</t>
  </si>
  <si>
    <t>SELEÇÃO</t>
  </si>
  <si>
    <t>TAMANHO DO AMBIENTE</t>
  </si>
  <si>
    <t>QTD</t>
  </si>
  <si>
    <t>LUCRO</t>
  </si>
  <si>
    <t>média ponderada de venda</t>
  </si>
  <si>
    <t>pod de custo</t>
  </si>
  <si>
    <t>lucro da obra</t>
  </si>
  <si>
    <t>TAMANHO DA OBRA</t>
  </si>
  <si>
    <t>LUCRO TOTAL ESTIMADO</t>
  </si>
  <si>
    <t>LUCRO %</t>
  </si>
  <si>
    <t>FATOR DE LUCRATIVIDADE</t>
  </si>
  <si>
    <t>M² MÉDIA DO AMBIENTE</t>
  </si>
  <si>
    <t>2500 OU MCMV</t>
  </si>
  <si>
    <t>HABITE-SE</t>
  </si>
  <si>
    <t>50,00*M²</t>
  </si>
  <si>
    <t>TOTAL</t>
  </si>
  <si>
    <t>TOTAL ANTES DE ASSINAR COM A CAIXA</t>
  </si>
  <si>
    <t>TOTAL NO DIA DA ASSINATURA COM A CAIXA</t>
  </si>
  <si>
    <t>TOTAL ATÉ LIBERAÇÃO DO VALOR DO TERRENO</t>
  </si>
  <si>
    <t>TOTAL ATÉ LIBERAÇÃO DA PRIMEIRA PARCELA DE OBRA (ATÉ PARA ANTECIPAÇÃO)</t>
  </si>
  <si>
    <t>TOTAL PARA LIBERAÇÃO DA ULTIMA PARCELA DE OBRA</t>
  </si>
  <si>
    <t>TOTAL DE DESPESAS</t>
  </si>
  <si>
    <t>PREÇO DE MERCADO DA CASA PRONTA</t>
  </si>
  <si>
    <t xml:space="preserve">LUCRO TOTAL FINAL </t>
  </si>
  <si>
    <t>2x  CERTIDÃO DE INTEIRO TEOR</t>
  </si>
  <si>
    <t>AVERBAÇÃO CARTÓRIO RGI + INTEIRO TEOR</t>
  </si>
  <si>
    <t>TAXAS DE PREFEITURA (APROVAÇÃO +ALVARÁ)</t>
  </si>
  <si>
    <t>CAIXA CONTRAPARTIDA</t>
  </si>
  <si>
    <t>TAXA DE ASSINATURA+ SEGURO MIP</t>
  </si>
  <si>
    <t>TAXA DE ENGENHARIA CAIXA</t>
  </si>
  <si>
    <t>ITBI</t>
  </si>
  <si>
    <t>VALOR</t>
  </si>
  <si>
    <t xml:space="preserve">           PLANO ANTICRISE</t>
  </si>
  <si>
    <t>REGISTRO DO CONTRATO CAIXA NO RGI (PRIMEIRA AQUISIÇÃO)</t>
  </si>
  <si>
    <t>QUANDO PAGARÁ AS TAXAS?</t>
  </si>
  <si>
    <t>LUCRO LIQUIDO</t>
  </si>
  <si>
    <t>DESPESAS (BASE RJ)</t>
  </si>
  <si>
    <t>*AS DESPESAS FORAM BASEADAS NO RJ, AS DE SUA CIDADE PODEM SER MENORES</t>
  </si>
  <si>
    <t>VALOR PARA CONSTRUÇÃO FINANCIADO</t>
  </si>
  <si>
    <t>VALOR DO LOTE 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</si>
</sst>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b/>
      <sz val="8"/>
      <color theme="1"/>
      <name val="Inherit"/>
    </font>
    <font>
      <sz val="8"/>
      <color theme="1"/>
      <name val="Calibri"/>
      <family val="2"/>
      <scheme val="minor"/>
    </font>
    <font>
      <sz val="8"/>
      <color theme="1"/>
      <name val="Inherit"/>
    </font>
    <font>
      <sz val="8"/>
      <color rgb="FF787878"/>
      <name val="Arial"/>
      <family val="2"/>
    </font>
    <font>
      <sz val="8"/>
      <name val="Calibri"/>
      <family val="2"/>
      <scheme val="minor"/>
    </font>
    <font>
      <sz val="11"/>
      <color theme="1"/>
      <name val="Bw Aleta No 10 Medium"/>
      <family val="3"/>
    </font>
    <font>
      <b/>
      <sz val="14"/>
      <color theme="0"/>
      <name val="Bw Aleta No 10 Medium"/>
      <family val="3"/>
    </font>
    <font>
      <sz val="8"/>
      <color theme="1" tint="0.14999847407452621"/>
      <name val="Bw Aleta No 10 Medium"/>
      <family val="3"/>
    </font>
    <font>
      <sz val="11"/>
      <color theme="1" tint="0.14999847407452621"/>
      <name val="Bw Aleta No 10 Medium"/>
      <family val="3"/>
    </font>
    <font>
      <sz val="11"/>
      <color rgb="FFFF0000"/>
      <name val="Bw Aleta No 10 Medium"/>
      <family val="3"/>
    </font>
    <font>
      <sz val="9"/>
      <color theme="1"/>
      <name val="Bw Aleta No 10 Medium"/>
      <family val="3"/>
    </font>
    <font>
      <sz val="9"/>
      <name val="Bw Aleta No 10 Medium"/>
      <family val="3"/>
    </font>
    <font>
      <sz val="8"/>
      <name val="Bw Aleta No 10 Medium"/>
      <family val="3"/>
    </font>
    <font>
      <sz val="11"/>
      <name val="Bw Aleta No 10 Medium"/>
      <family val="3"/>
    </font>
    <font>
      <sz val="11"/>
      <color rgb="FFFFFFFF"/>
      <name val="Bw Aleta No 10 Medium"/>
      <family val="3"/>
    </font>
    <font>
      <sz val="11"/>
      <color theme="0"/>
      <name val="Bw Aleta No 10 Medium"/>
      <family val="3"/>
    </font>
    <font>
      <sz val="8"/>
      <color theme="0"/>
      <name val="Bw Aleta No 10 Medium"/>
      <family val="3"/>
    </font>
    <font>
      <sz val="12"/>
      <color theme="0"/>
      <name val="Bw Aleta No 10 Medium"/>
      <family val="3"/>
    </font>
    <font>
      <sz val="9"/>
      <color theme="0"/>
      <name val="Bw Aleta No 10 Medium"/>
      <family val="3"/>
    </font>
    <font>
      <sz val="9"/>
      <color theme="1" tint="0.14999847407452621"/>
      <name val="Bw Aleta No 10 Medium"/>
      <family val="3"/>
    </font>
    <font>
      <sz val="9"/>
      <color rgb="FFFF0000"/>
      <name val="Bw Aleta No 10 Medium"/>
      <family val="3"/>
    </font>
    <font>
      <sz val="8"/>
      <color rgb="FFFF0000"/>
      <name val="Bw Aleta No 10 Medium"/>
      <family val="3"/>
    </font>
    <font>
      <sz val="8"/>
      <color theme="1"/>
      <name val="Bw Aleta No 10 Medium"/>
      <family val="3"/>
    </font>
    <font>
      <sz val="6"/>
      <name val="Bw Aleta No 10 Medium"/>
      <family val="3"/>
    </font>
    <font>
      <sz val="8"/>
      <color theme="0"/>
      <name val="Calibri Light"/>
      <family val="2"/>
      <scheme val="major"/>
    </font>
    <font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4" fillId="5" borderId="0" xfId="0" applyFont="1" applyFill="1" applyAlignment="1">
      <alignment horizontal="center" vertical="center" wrapText="1"/>
    </xf>
    <xf numFmtId="0" fontId="5" fillId="0" borderId="0" xfId="0" applyFont="1"/>
    <xf numFmtId="0" fontId="6" fillId="5" borderId="0" xfId="0" applyFont="1" applyFill="1" applyAlignment="1">
      <alignment vertical="center" wrapText="1"/>
    </xf>
    <xf numFmtId="43" fontId="3" fillId="0" borderId="1" xfId="4" applyFont="1" applyBorder="1" applyAlignment="1" applyProtection="1">
      <alignment horizontal="center" vertical="center"/>
    </xf>
    <xf numFmtId="43" fontId="5" fillId="0" borderId="0" xfId="0" applyNumberFormat="1" applyFont="1"/>
    <xf numFmtId="0" fontId="7" fillId="0" borderId="0" xfId="0" applyFont="1" applyAlignment="1">
      <alignment vertical="center" wrapText="1"/>
    </xf>
    <xf numFmtId="44" fontId="0" fillId="0" borderId="0" xfId="1" applyFont="1"/>
    <xf numFmtId="9" fontId="0" fillId="0" borderId="0" xfId="0" applyNumberFormat="1"/>
    <xf numFmtId="0" fontId="9" fillId="2" borderId="0" xfId="0" applyFont="1" applyFill="1" applyBorder="1" applyAlignment="1" applyProtection="1">
      <alignment horizontal="center"/>
    </xf>
    <xf numFmtId="0" fontId="13" fillId="4" borderId="0" xfId="0" applyFont="1" applyFill="1" applyBorder="1"/>
    <xf numFmtId="0" fontId="13" fillId="3" borderId="0" xfId="0" applyFont="1" applyFill="1" applyBorder="1"/>
    <xf numFmtId="0" fontId="9" fillId="2" borderId="0" xfId="0" applyFont="1" applyFill="1" applyBorder="1" applyAlignment="1" applyProtection="1"/>
    <xf numFmtId="0" fontId="14" fillId="0" borderId="0" xfId="0" applyFont="1" applyBorder="1" applyProtection="1"/>
    <xf numFmtId="44" fontId="14" fillId="0" borderId="0" xfId="1" applyNumberFormat="1" applyFont="1" applyBorder="1" applyProtection="1"/>
    <xf numFmtId="0" fontId="15" fillId="3" borderId="0" xfId="0" applyFont="1" applyFill="1" applyBorder="1" applyProtection="1"/>
    <xf numFmtId="0" fontId="16" fillId="3" borderId="0" xfId="0" applyFont="1" applyFill="1" applyBorder="1"/>
    <xf numFmtId="0" fontId="17" fillId="3" borderId="0" xfId="0" applyFont="1" applyFill="1" applyBorder="1"/>
    <xf numFmtId="0" fontId="19" fillId="2" borderId="0" xfId="0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vertical="center"/>
    </xf>
    <xf numFmtId="0" fontId="20" fillId="6" borderId="0" xfId="0" applyFont="1" applyFill="1" applyBorder="1" applyAlignment="1" applyProtection="1">
      <alignment horizontal="center"/>
    </xf>
    <xf numFmtId="44" fontId="20" fillId="6" borderId="0" xfId="1" applyNumberFormat="1" applyFont="1" applyFill="1" applyBorder="1" applyAlignment="1" applyProtection="1">
      <alignment horizontal="center"/>
    </xf>
    <xf numFmtId="44" fontId="20" fillId="6" borderId="0" xfId="1" applyFont="1" applyFill="1" applyBorder="1" applyAlignment="1" applyProtection="1">
      <alignment horizontal="center"/>
    </xf>
    <xf numFmtId="0" fontId="20" fillId="6" borderId="0" xfId="0" applyFont="1" applyFill="1" applyBorder="1" applyAlignment="1">
      <alignment horizontal="center"/>
    </xf>
    <xf numFmtId="0" fontId="18" fillId="2" borderId="0" xfId="0" applyFont="1" applyFill="1" applyBorder="1" applyAlignment="1" applyProtection="1">
      <alignment horizontal="center" vertical="center"/>
    </xf>
    <xf numFmtId="0" fontId="21" fillId="4" borderId="0" xfId="0" applyFont="1" applyFill="1" applyBorder="1" applyAlignment="1" applyProtection="1">
      <alignment horizontal="center"/>
      <protection locked="0"/>
    </xf>
    <xf numFmtId="44" fontId="22" fillId="0" borderId="0" xfId="1" applyFont="1" applyBorder="1" applyProtection="1"/>
    <xf numFmtId="0" fontId="14" fillId="0" borderId="0" xfId="0" applyFont="1" applyBorder="1"/>
    <xf numFmtId="0" fontId="22" fillId="4" borderId="0" xfId="0" applyFont="1" applyFill="1" applyBorder="1" applyAlignment="1" applyProtection="1">
      <alignment horizontal="center"/>
      <protection locked="0"/>
    </xf>
    <xf numFmtId="0" fontId="22" fillId="4" borderId="0" xfId="0" applyFont="1" applyFill="1" applyBorder="1"/>
    <xf numFmtId="44" fontId="22" fillId="0" borderId="0" xfId="1" applyFont="1" applyBorder="1"/>
    <xf numFmtId="0" fontId="15" fillId="3" borderId="0" xfId="0" applyFont="1" applyFill="1" applyBorder="1"/>
    <xf numFmtId="0" fontId="19" fillId="2" borderId="0" xfId="3" applyFont="1" applyFill="1" applyBorder="1" applyAlignment="1" applyProtection="1">
      <alignment vertical="center"/>
    </xf>
    <xf numFmtId="0" fontId="22" fillId="2" borderId="0" xfId="3" applyFont="1" applyFill="1" applyBorder="1" applyAlignment="1" applyProtection="1">
      <alignment horizontal="center" vertical="center"/>
    </xf>
    <xf numFmtId="0" fontId="22" fillId="2" borderId="0" xfId="3" applyFont="1" applyFill="1" applyBorder="1" applyAlignment="1" applyProtection="1">
      <alignment horizontal="center" vertical="center" wrapText="1"/>
    </xf>
    <xf numFmtId="0" fontId="19" fillId="4" borderId="0" xfId="0" applyFont="1" applyFill="1" applyBorder="1"/>
    <xf numFmtId="44" fontId="17" fillId="3" borderId="0" xfId="1" applyFont="1" applyFill="1" applyBorder="1" applyAlignment="1" applyProtection="1">
      <alignment horizontal="center" vertical="center"/>
      <protection locked="0"/>
    </xf>
    <xf numFmtId="44" fontId="17" fillId="3" borderId="0" xfId="1" applyNumberFormat="1" applyFont="1" applyFill="1" applyBorder="1" applyAlignment="1" applyProtection="1">
      <alignment horizontal="center" vertical="center"/>
      <protection locked="0"/>
    </xf>
    <xf numFmtId="0" fontId="27" fillId="3" borderId="0" xfId="0" applyFont="1" applyFill="1" applyBorder="1"/>
    <xf numFmtId="0" fontId="17" fillId="4" borderId="0" xfId="0" applyFont="1" applyFill="1" applyBorder="1"/>
    <xf numFmtId="0" fontId="19" fillId="3" borderId="0" xfId="0" applyFont="1" applyFill="1" applyBorder="1"/>
    <xf numFmtId="44" fontId="15" fillId="3" borderId="0" xfId="1" applyNumberFormat="1" applyFont="1" applyFill="1" applyBorder="1" applyProtection="1"/>
    <xf numFmtId="44" fontId="15" fillId="3" borderId="0" xfId="1" applyFont="1" applyFill="1" applyBorder="1" applyProtection="1"/>
    <xf numFmtId="43" fontId="15" fillId="3" borderId="0" xfId="4" applyFont="1" applyFill="1" applyBorder="1" applyProtection="1"/>
    <xf numFmtId="0" fontId="11" fillId="4" borderId="0" xfId="0" applyFont="1" applyFill="1" applyBorder="1"/>
    <xf numFmtId="0" fontId="12" fillId="4" borderId="0" xfId="0" applyFont="1" applyFill="1" applyBorder="1"/>
    <xf numFmtId="0" fontId="9" fillId="0" borderId="0" xfId="0" applyFont="1" applyBorder="1"/>
    <xf numFmtId="0" fontId="18" fillId="2" borderId="0" xfId="0" applyFont="1" applyFill="1" applyBorder="1" applyAlignment="1" applyProtection="1">
      <alignment horizontal="center"/>
    </xf>
    <xf numFmtId="0" fontId="15" fillId="6" borderId="0" xfId="0" applyFont="1" applyFill="1" applyBorder="1"/>
    <xf numFmtId="0" fontId="20" fillId="6" borderId="0" xfId="0" applyFont="1" applyFill="1" applyBorder="1"/>
    <xf numFmtId="0" fontId="17" fillId="6" borderId="0" xfId="0" applyFont="1" applyFill="1" applyBorder="1"/>
    <xf numFmtId="0" fontId="9" fillId="2" borderId="0" xfId="0" applyFont="1" applyFill="1" applyBorder="1"/>
    <xf numFmtId="0" fontId="14" fillId="4" borderId="0" xfId="0" applyFont="1" applyFill="1" applyBorder="1"/>
    <xf numFmtId="44" fontId="14" fillId="4" borderId="0" xfId="1" applyNumberFormat="1" applyFont="1" applyFill="1" applyBorder="1"/>
    <xf numFmtId="44" fontId="14" fillId="4" borderId="0" xfId="1" applyFont="1" applyFill="1" applyBorder="1"/>
    <xf numFmtId="44" fontId="23" fillId="4" borderId="0" xfId="1" applyFont="1" applyFill="1" applyBorder="1"/>
    <xf numFmtId="0" fontId="9" fillId="4" borderId="0" xfId="0" applyFont="1" applyFill="1" applyBorder="1"/>
    <xf numFmtId="0" fontId="24" fillId="0" borderId="0" xfId="0" applyFont="1" applyBorder="1"/>
    <xf numFmtId="0" fontId="22" fillId="0" borderId="0" xfId="0" applyFont="1" applyBorder="1"/>
    <xf numFmtId="44" fontId="22" fillId="0" borderId="0" xfId="1" applyNumberFormat="1" applyFont="1" applyBorder="1"/>
    <xf numFmtId="44" fontId="28" fillId="0" borderId="0" xfId="1" applyFont="1" applyBorder="1"/>
    <xf numFmtId="0" fontId="25" fillId="3" borderId="0" xfId="0" applyFont="1" applyFill="1" applyBorder="1"/>
    <xf numFmtId="0" fontId="25" fillId="0" borderId="0" xfId="0" applyFont="1" applyBorder="1"/>
    <xf numFmtId="0" fontId="13" fillId="0" borderId="0" xfId="0" applyFont="1" applyBorder="1"/>
    <xf numFmtId="43" fontId="28" fillId="0" borderId="0" xfId="4" applyNumberFormat="1" applyFont="1" applyBorder="1"/>
    <xf numFmtId="0" fontId="19" fillId="0" borderId="0" xfId="0" applyFont="1" applyBorder="1"/>
    <xf numFmtId="44" fontId="19" fillId="0" borderId="0" xfId="1" applyNumberFormat="1" applyFont="1" applyBorder="1"/>
    <xf numFmtId="43" fontId="28" fillId="0" borderId="0" xfId="4" applyFont="1" applyBorder="1"/>
    <xf numFmtId="9" fontId="28" fillId="0" borderId="0" xfId="2" applyFont="1" applyBorder="1"/>
    <xf numFmtId="44" fontId="19" fillId="0" borderId="0" xfId="1" applyFont="1" applyBorder="1"/>
    <xf numFmtId="44" fontId="13" fillId="0" borderId="0" xfId="1" applyNumberFormat="1" applyFont="1" applyBorder="1"/>
    <xf numFmtId="44" fontId="13" fillId="0" borderId="0" xfId="1" applyFont="1" applyBorder="1"/>
    <xf numFmtId="0" fontId="26" fillId="0" borderId="0" xfId="0" applyFont="1" applyBorder="1"/>
    <xf numFmtId="44" fontId="9" fillId="0" borderId="0" xfId="1" applyNumberFormat="1" applyFont="1" applyBorder="1"/>
    <xf numFmtId="44" fontId="9" fillId="0" borderId="0" xfId="1" applyFont="1" applyBorder="1"/>
    <xf numFmtId="44" fontId="20" fillId="4" borderId="0" xfId="0" applyNumberFormat="1" applyFont="1" applyFill="1" applyBorder="1"/>
    <xf numFmtId="0" fontId="28" fillId="6" borderId="0" xfId="0" applyFont="1" applyFill="1" applyBorder="1"/>
    <xf numFmtId="0" fontId="12" fillId="6" borderId="0" xfId="0" applyFont="1" applyFill="1" applyBorder="1"/>
    <xf numFmtId="44" fontId="20" fillId="6" borderId="0" xfId="0" applyNumberFormat="1" applyFont="1" applyFill="1" applyBorder="1"/>
    <xf numFmtId="0" fontId="11" fillId="6" borderId="0" xfId="0" applyFont="1" applyFill="1" applyBorder="1"/>
    <xf numFmtId="44" fontId="17" fillId="3" borderId="0" xfId="0" applyNumberFormat="1" applyFont="1" applyFill="1" applyBorder="1"/>
    <xf numFmtId="0" fontId="32" fillId="0" borderId="0" xfId="0" applyFont="1"/>
    <xf numFmtId="0" fontId="30" fillId="0" borderId="0" xfId="0" applyFont="1" applyBorder="1"/>
    <xf numFmtId="43" fontId="31" fillId="0" borderId="0" xfId="4" applyFont="1" applyBorder="1" applyAlignment="1" applyProtection="1">
      <alignment horizontal="center" vertical="center"/>
    </xf>
    <xf numFmtId="0" fontId="10" fillId="4" borderId="0" xfId="0" applyFont="1" applyFill="1" applyBorder="1" applyAlignment="1" applyProtection="1">
      <alignment horizontal="left" vertical="center"/>
    </xf>
    <xf numFmtId="0" fontId="20" fillId="6" borderId="0" xfId="0" applyFont="1" applyFill="1" applyBorder="1" applyAlignment="1">
      <alignment horizontal="center"/>
    </xf>
    <xf numFmtId="0" fontId="20" fillId="4" borderId="0" xfId="0" applyFont="1" applyFill="1" applyBorder="1" applyAlignment="1">
      <alignment horizontal="center"/>
    </xf>
    <xf numFmtId="0" fontId="29" fillId="4" borderId="0" xfId="0" applyFont="1" applyFill="1" applyBorder="1" applyAlignment="1">
      <alignment horizontal="center"/>
    </xf>
    <xf numFmtId="0" fontId="32" fillId="0" borderId="0" xfId="0" applyFont="1" applyBorder="1"/>
    <xf numFmtId="0" fontId="30" fillId="0" borderId="0" xfId="0" applyFont="1"/>
  </cellXfs>
  <cellStyles count="5">
    <cellStyle name="Hiperlink" xfId="3" builtinId="8"/>
    <cellStyle name="Moeda" xfId="1" builtinId="4"/>
    <cellStyle name="Normal" xfId="0" builtinId="0"/>
    <cellStyle name="Porcentagem" xfId="2" builtinId="5"/>
    <cellStyle name="Vírgula" xfId="4" builtinId="3"/>
  </cellStyles>
  <dxfs count="0"/>
  <tableStyles count="0" defaultTableStyle="TableStyleMedium2" defaultPivotStyle="PivotStyleMedium9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7" dropStyle="combo" dx="31" fmlaLink="ESTADOS!$R$3" fmlaRange="ESTADOS!$A$3:$A$29" sel="19" val="0"/>
</file>

<file path=xl/ctrlProps/ctrlProp2.xml><?xml version="1.0" encoding="utf-8"?>
<formControlPr xmlns="http://schemas.microsoft.com/office/spreadsheetml/2009/9/main" objectType="Drop" dropLines="4" dropStyle="combo" dx="31" fmlaLink="ESTADOS!$R$4" fmlaRange="ESTADOS!$S$4:$S$7" sel="3" val="0"/>
</file>

<file path=xl/ctrlProps/ctrlProp3.xml><?xml version="1.0" encoding="utf-8"?>
<formControlPr xmlns="http://schemas.microsoft.com/office/spreadsheetml/2009/9/main" objectType="Drop" dropLines="33" dropStyle="combo" dx="31" fmlaLink="ESTADOS!$R$5" fmlaRange="ESTADOS!$U$4:$U$34" sel="25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1276125</xdr:colOff>
      <xdr:row>1</xdr:row>
      <xdr:rowOff>93744</xdr:rowOff>
    </xdr:from>
    <xdr:to>
      <xdr:col>4</xdr:col>
      <xdr:colOff>988562</xdr:colOff>
      <xdr:row>6</xdr:row>
      <xdr:rowOff>4681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038375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31750</xdr:colOff>
      <xdr:row>0</xdr:row>
      <xdr:rowOff>0</xdr:rowOff>
    </xdr:from>
    <xdr:to>
      <xdr:col>0</xdr:col>
      <xdr:colOff>2104769</xdr:colOff>
      <xdr:row>2</xdr:row>
      <xdr:rowOff>12700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0"/>
          <a:ext cx="2073019" cy="1385888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27</xdr:row>
      <xdr:rowOff>30163</xdr:rowOff>
    </xdr:from>
    <xdr:to>
      <xdr:col>0</xdr:col>
      <xdr:colOff>1452562</xdr:colOff>
      <xdr:row>29</xdr:row>
      <xdr:rowOff>109537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D81A155E-563A-4A60-B5BF-46469B7DF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6157913"/>
          <a:ext cx="838200" cy="428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5</xdr:row>
          <xdr:rowOff>165100</xdr:rowOff>
        </xdr:from>
        <xdr:to>
          <xdr:col>0</xdr:col>
          <xdr:colOff>1968500</xdr:colOff>
          <xdr:row>7</xdr:row>
          <xdr:rowOff>114300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165100</xdr:colOff>
          <xdr:row>9</xdr:row>
          <xdr:rowOff>88900</xdr:rowOff>
        </xdr:from>
        <xdr:to>
          <xdr:col>0</xdr:col>
          <xdr:colOff>1962150</xdr:colOff>
          <xdr:row>11</xdr:row>
          <xdr:rowOff>19050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165100</xdr:colOff>
          <xdr:row>13</xdr:row>
          <xdr:rowOff>101600</xdr:rowOff>
        </xdr:from>
        <xdr:to>
          <xdr:col>0</xdr:col>
          <xdr:colOff>1962150</xdr:colOff>
          <xdr:row>15</xdr:row>
          <xdr:rowOff>31750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95250</xdr:colOff>
      <xdr:row>1</xdr:row>
      <xdr:rowOff>93744</xdr:rowOff>
    </xdr:from>
    <xdr:to>
      <xdr:col>2</xdr:col>
      <xdr:colOff>1276125</xdr:colOff>
      <xdr:row>6</xdr:row>
      <xdr:rowOff>4681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238375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92D050"/>
            </a:solidFill>
            <a:latin typeface="Bw Aleta No 20 Black" panose="00000A00000000000000" pitchFamily="50" charset="0"/>
          </a:endParaRPr>
        </a:p>
      </xdr:txBody>
    </xdr:sp>
    <xdr:clientData/>
  </xdr:twoCellAnchor>
  <xdr:twoCellAnchor>
    <xdr:from>
      <xdr:col>4</xdr:col>
      <xdr:colOff>988562</xdr:colOff>
      <xdr:row>1</xdr:row>
      <xdr:rowOff>93744</xdr:rowOff>
    </xdr:from>
    <xdr:to>
      <xdr:col>9</xdr:col>
      <xdr:colOff>193000</xdr:colOff>
      <xdr:row>6</xdr:row>
      <xdr:rowOff>4681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838375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193000</xdr:colOff>
      <xdr:row>1</xdr:row>
      <xdr:rowOff>93744</xdr:rowOff>
    </xdr:from>
    <xdr:to>
      <xdr:col>11</xdr:col>
      <xdr:colOff>754750</xdr:colOff>
      <xdr:row>6</xdr:row>
      <xdr:rowOff>4681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7638375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724125</xdr:colOff>
      <xdr:row>1</xdr:row>
      <xdr:rowOff>93744</xdr:rowOff>
    </xdr:from>
    <xdr:to>
      <xdr:col>12</xdr:col>
      <xdr:colOff>0</xdr:colOff>
      <xdr:row>6</xdr:row>
      <xdr:rowOff>4681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407750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0</xdr:colOff>
      <xdr:row>1</xdr:row>
      <xdr:rowOff>93744</xdr:rowOff>
    </xdr:from>
    <xdr:to>
      <xdr:col>13</xdr:col>
      <xdr:colOff>522062</xdr:colOff>
      <xdr:row>6</xdr:row>
      <xdr:rowOff>4681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1207750" y="1284369"/>
          <a:ext cx="1800000" cy="79200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0</xdr:colOff>
      <xdr:row>1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7008813" y="1190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95250</xdr:colOff>
      <xdr:row>1</xdr:row>
      <xdr:rowOff>124812</xdr:rowOff>
    </xdr:from>
    <xdr:ext cx="1769375" cy="374911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238375" y="1315437"/>
          <a:ext cx="1769375" cy="374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 baseline="0">
              <a:solidFill>
                <a:srgbClr val="92D050"/>
              </a:solidFill>
              <a:latin typeface="Bw Aleta No 20 Black" panose="00000A00000000000000" pitchFamily="50" charset="0"/>
            </a:rPr>
            <a:t>M² ESTIMADO PARA A RESIDÊNCIA</a:t>
          </a:r>
          <a:endParaRPr lang="pt-BR" sz="900">
            <a:solidFill>
              <a:srgbClr val="92D050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4</xdr:col>
      <xdr:colOff>976312</xdr:colOff>
      <xdr:row>1</xdr:row>
      <xdr:rowOff>124812</xdr:rowOff>
    </xdr:from>
    <xdr:ext cx="1769375" cy="374911"/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826125" y="1315437"/>
          <a:ext cx="1769375" cy="374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rgbClr val="92D050"/>
              </a:solidFill>
              <a:latin typeface="Bw Aleta No 20 Black" panose="00000A00000000000000" pitchFamily="50" charset="0"/>
            </a:rPr>
            <a:t>PREÇO DE MERCADO</a:t>
          </a:r>
          <a:r>
            <a:rPr lang="pt-BR" sz="900" baseline="0">
              <a:solidFill>
                <a:srgbClr val="92D050"/>
              </a:solidFill>
              <a:latin typeface="Bw Aleta No 20 Black" panose="00000A00000000000000" pitchFamily="50" charset="0"/>
            </a:rPr>
            <a:t> DA CONSTRUÇÃO M²</a:t>
          </a:r>
          <a:endParaRPr lang="pt-BR" sz="900">
            <a:solidFill>
              <a:srgbClr val="92D050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9</xdr:col>
      <xdr:colOff>174625</xdr:colOff>
      <xdr:row>1</xdr:row>
      <xdr:rowOff>124812</xdr:rowOff>
    </xdr:from>
    <xdr:ext cx="1769375" cy="369332"/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7620000" y="1315437"/>
          <a:ext cx="1769375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rgbClr val="92D050"/>
              </a:solidFill>
              <a:latin typeface="Bw Aleta No 20 Black" panose="00000A00000000000000" pitchFamily="50" charset="0"/>
            </a:rPr>
            <a:t>LUCRO NA CONSTRUÇÃO TOTAL</a:t>
          </a:r>
        </a:p>
      </xdr:txBody>
    </xdr:sp>
    <xdr:clientData/>
  </xdr:oneCellAnchor>
  <xdr:oneCellAnchor>
    <xdr:from>
      <xdr:col>11</xdr:col>
      <xdr:colOff>730250</xdr:colOff>
      <xdr:row>1</xdr:row>
      <xdr:rowOff>124812</xdr:rowOff>
    </xdr:from>
    <xdr:ext cx="1769375" cy="230832"/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9413875" y="1315437"/>
          <a:ext cx="1769375" cy="2308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rgbClr val="92D050"/>
              </a:solidFill>
              <a:latin typeface="Bw Aleta No 20 Black" panose="00000A00000000000000" pitchFamily="50" charset="0"/>
            </a:rPr>
            <a:t>DESPESAS TOTAIS*</a:t>
          </a:r>
        </a:p>
      </xdr:txBody>
    </xdr:sp>
    <xdr:clientData/>
  </xdr:oneCellAnchor>
  <xdr:oneCellAnchor>
    <xdr:from>
      <xdr:col>12</xdr:col>
      <xdr:colOff>0</xdr:colOff>
      <xdr:row>1</xdr:row>
      <xdr:rowOff>124812</xdr:rowOff>
    </xdr:from>
    <xdr:ext cx="1769375" cy="369332"/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1207750" y="1315437"/>
          <a:ext cx="1769375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rgbClr val="92D050"/>
              </a:solidFill>
              <a:latin typeface="Bw Aleta No 20 Black" panose="00000A00000000000000" pitchFamily="50" charset="0"/>
            </a:rPr>
            <a:t>LUCRO NA VENDA FINAL</a:t>
          </a:r>
        </a:p>
      </xdr:txBody>
    </xdr:sp>
    <xdr:clientData/>
  </xdr:oneCellAnchor>
  <xdr:oneCellAnchor>
    <xdr:from>
      <xdr:col>2</xdr:col>
      <xdr:colOff>1270000</xdr:colOff>
      <xdr:row>1</xdr:row>
      <xdr:rowOff>124812</xdr:rowOff>
    </xdr:from>
    <xdr:ext cx="1769375" cy="374911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032250" y="1315437"/>
          <a:ext cx="1769375" cy="374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solidFill>
                <a:srgbClr val="92D050"/>
              </a:solidFill>
              <a:latin typeface="Bw Aleta No 20 Black" panose="00000A00000000000000" pitchFamily="50" charset="0"/>
            </a:rPr>
            <a:t>CUSTO DA </a:t>
          </a:r>
          <a:r>
            <a:rPr lang="pt-BR" sz="900" baseline="0">
              <a:solidFill>
                <a:srgbClr val="92D050"/>
              </a:solidFill>
              <a:latin typeface="Bw Aleta No 20 Black" panose="00000A00000000000000" pitchFamily="50" charset="0"/>
            </a:rPr>
            <a:t>CONSTRUÇÃO M²</a:t>
          </a:r>
          <a:endParaRPr lang="pt-BR" sz="900">
            <a:solidFill>
              <a:srgbClr val="92D050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2</xdr:col>
      <xdr:colOff>0</xdr:colOff>
      <xdr:row>3</xdr:row>
      <xdr:rowOff>150002</xdr:rowOff>
    </xdr:from>
    <xdr:ext cx="1245500" cy="276999"/>
    <xdr:sp macro="" textlink="$E$45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2762250" y="1697815"/>
          <a:ext cx="1245500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36EACB-2FA6-4844-82CA-FED912DBD2CF}" type="TxLink">
            <a:rPr lang="en-US" sz="12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 Light"/>
            </a:rPr>
            <a:pPr/>
            <a:t> 103,99 </a:t>
          </a:fld>
          <a:endParaRPr lang="pt-BR" sz="14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2</xdr:col>
      <xdr:colOff>1723125</xdr:colOff>
      <xdr:row>3</xdr:row>
      <xdr:rowOff>157696</xdr:rowOff>
    </xdr:from>
    <xdr:ext cx="1245500" cy="261610"/>
    <xdr:sp macro="" textlink="$E$37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4485375" y="1705509"/>
          <a:ext cx="12455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F79B9E7-ECD3-489C-B8A0-0DD8663C7604}" type="TxLink">
            <a:rPr lang="en-US" sz="11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 Light"/>
            </a:rPr>
            <a:pPr/>
            <a:t> R$ 2.152,94 </a:t>
          </a:fld>
          <a:endParaRPr lang="pt-BR" sz="24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7</xdr:col>
      <xdr:colOff>166687</xdr:colOff>
      <xdr:row>3</xdr:row>
      <xdr:rowOff>157696</xdr:rowOff>
    </xdr:from>
    <xdr:ext cx="1270000" cy="261610"/>
    <xdr:sp macro="" textlink="$E$34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135687" y="1705509"/>
          <a:ext cx="1270000" cy="26161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936793C-05E2-41EA-BA31-5C0D77FFDE34}" type="TxLink">
            <a:rPr lang="en-US" sz="11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 Light"/>
            </a:rPr>
            <a:pPr/>
            <a:t> R$ 2.884,94 </a:t>
          </a:fld>
          <a:endParaRPr lang="pt-BR" sz="24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9</xdr:col>
      <xdr:colOff>266937</xdr:colOff>
      <xdr:row>3</xdr:row>
      <xdr:rowOff>167113</xdr:rowOff>
    </xdr:from>
    <xdr:ext cx="1245500" cy="242777"/>
    <xdr:sp macro="" textlink="$E$48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7712312" y="1714926"/>
          <a:ext cx="1245500" cy="242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A6C487-5BF8-4FB7-B2DA-6BF75BF41EE9}" type="TxLink">
            <a:rPr lang="en-US" sz="10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 Light"/>
            </a:rPr>
            <a:pPr/>
            <a:t> R$ 76.119,40 </a:t>
          </a:fld>
          <a:endParaRPr lang="pt-BR" sz="18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11</xdr:col>
      <xdr:colOff>865874</xdr:colOff>
      <xdr:row>3</xdr:row>
      <xdr:rowOff>157696</xdr:rowOff>
    </xdr:from>
    <xdr:ext cx="1245500" cy="261610"/>
    <xdr:sp macro="" textlink="Planilha1!C22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9549499" y="1705509"/>
          <a:ext cx="12455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883EA55-3B4C-40E2-88F6-54F2EC9487B8}" type="TxLink">
            <a:rPr lang="en-US" sz="11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"/>
            </a:rPr>
            <a:pPr/>
            <a:t> R$ 14.934,41 </a:t>
          </a:fld>
          <a:endParaRPr lang="pt-BR" sz="14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12</xdr:col>
      <xdr:colOff>189376</xdr:colOff>
      <xdr:row>3</xdr:row>
      <xdr:rowOff>161543</xdr:rowOff>
    </xdr:from>
    <xdr:ext cx="1610624" cy="253916"/>
    <xdr:sp macro="" textlink="Planilha1!C24">
      <xdr:nvSpPr>
        <xdr:cNvPr id="55" name="CaixaDe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397126" y="1709356"/>
          <a:ext cx="1610624" cy="25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ECD6-274D-4C62-8FC2-18E8E46C076D}" type="TxLink">
            <a:rPr lang="en-US" sz="105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"/>
            </a:rPr>
            <a:pPr/>
            <a:t> R$ 320.000,00 </a:t>
          </a:fld>
          <a:endParaRPr lang="pt-BR" sz="12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11</xdr:col>
      <xdr:colOff>194812</xdr:colOff>
      <xdr:row>4</xdr:row>
      <xdr:rowOff>23812</xdr:rowOff>
    </xdr:from>
    <xdr:ext cx="614813" cy="215444"/>
    <xdr:sp macro="" textlink="$E$51">
      <xdr:nvSpPr>
        <xdr:cNvPr id="56" name="CaixaDe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8878437" y="1746250"/>
          <a:ext cx="614813" cy="215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9DDA58-24D1-415E-9D78-5CF081CF04AD}" type="TxLink">
            <a:rPr lang="en-US" sz="800" b="0" i="0" u="none" strike="noStrike">
              <a:solidFill>
                <a:schemeClr val="bg1"/>
              </a:solidFill>
              <a:latin typeface="Bw Aleta No 20 Black" panose="00000A00000000000000" pitchFamily="50" charset="0"/>
              <a:cs typeface="Calibri Light"/>
            </a:rPr>
            <a:pPr/>
            <a:t>25%</a:t>
          </a:fld>
          <a:endParaRPr lang="pt-BR" sz="14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oneCellAnchor>
  <xdr:twoCellAnchor>
    <xdr:from>
      <xdr:col>2</xdr:col>
      <xdr:colOff>1539873</xdr:colOff>
      <xdr:row>23</xdr:row>
      <xdr:rowOff>168583</xdr:rowOff>
    </xdr:from>
    <xdr:to>
      <xdr:col>7</xdr:col>
      <xdr:colOff>616855</xdr:colOff>
      <xdr:row>27</xdr:row>
      <xdr:rowOff>152090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297587" y="5466297"/>
          <a:ext cx="2279197" cy="818079"/>
        </a:xfrm>
        <a:prstGeom prst="round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  <a:latin typeface="Bw Aleta No 20 Black" panose="00000A00000000000000" pitchFamily="50" charset="0"/>
          </a:endParaRPr>
        </a:p>
      </xdr:txBody>
    </xdr:sp>
    <xdr:clientData/>
  </xdr:twoCellAnchor>
  <xdr:oneCellAnchor>
    <xdr:from>
      <xdr:col>2</xdr:col>
      <xdr:colOff>1766660</xdr:colOff>
      <xdr:row>22</xdr:row>
      <xdr:rowOff>72650</xdr:rowOff>
    </xdr:from>
    <xdr:ext cx="2088697" cy="253916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524374" y="5188936"/>
          <a:ext cx="2088697" cy="253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aseline="0">
              <a:solidFill>
                <a:srgbClr val="92D050"/>
              </a:solidFill>
              <a:latin typeface="Bw Aleta No 20 Black" panose="00000A00000000000000" pitchFamily="50" charset="0"/>
            </a:rPr>
            <a:t>LUCRO TOTAL FINAL</a:t>
          </a:r>
          <a:endParaRPr lang="pt-BR" sz="1050">
            <a:solidFill>
              <a:srgbClr val="92D050"/>
            </a:solidFill>
            <a:latin typeface="Bw Aleta No 20 Black" panose="00000A00000000000000" pitchFamily="50" charset="0"/>
          </a:endParaRPr>
        </a:p>
      </xdr:txBody>
    </xdr:sp>
    <xdr:clientData/>
  </xdr:oneCellAnchor>
  <xdr:oneCellAnchor>
    <xdr:from>
      <xdr:col>2</xdr:col>
      <xdr:colOff>1589767</xdr:colOff>
      <xdr:row>24</xdr:row>
      <xdr:rowOff>190500</xdr:rowOff>
    </xdr:from>
    <xdr:ext cx="2183948" cy="369332"/>
    <xdr:sp macro="" textlink="Planilha1!C25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347481" y="5669643"/>
          <a:ext cx="2183948" cy="3693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276FC6-0D29-4444-AFD2-021AE77ECD46}" type="TxLink">
            <a:rPr lang="en-US" sz="1800" b="0" i="0" u="none" strike="noStrike">
              <a:solidFill>
                <a:srgbClr val="000000"/>
              </a:solidFill>
              <a:latin typeface="Bw Aleta No 20 Black" panose="00000A00000000000000" pitchFamily="50" charset="0"/>
              <a:cs typeface="Calibri"/>
            </a:rPr>
            <a:pPr/>
            <a:t> R$ 381.185,00 </a:t>
          </a:fld>
          <a:endParaRPr lang="pt-BR" sz="3200">
            <a:solidFill>
              <a:sysClr val="windowText" lastClr="000000"/>
            </a:solidFill>
            <a:latin typeface="Bw Aleta No 20 Black" panose="00000A00000000000000" pitchFamily="50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0B98-342C-4767-8C4C-AAE1C43665D1}">
  <sheetPr codeName="Planilha1"/>
  <dimension ref="A1:X155"/>
  <sheetViews>
    <sheetView tabSelected="1" zoomScale="60" zoomScaleNormal="60" workbookViewId="0">
      <selection activeCell="A27" sqref="A27"/>
    </sheetView>
  </sheetViews>
  <sheetFormatPr defaultRowHeight="14"/>
  <cols>
    <col min="1" max="1" width="30.6328125" style="46" customWidth="1"/>
    <col min="2" max="2" width="8.81640625" style="72" customWidth="1"/>
    <col min="3" max="3" width="29.90625" style="46" customWidth="1"/>
    <col min="4" max="4" width="14.6328125" style="73" hidden="1" customWidth="1"/>
    <col min="5" max="5" width="16" style="74" customWidth="1"/>
    <col min="6" max="6" width="10.26953125" style="46" hidden="1" customWidth="1"/>
    <col min="7" max="7" width="2.26953125" style="46" hidden="1" customWidth="1"/>
    <col min="8" max="8" width="14.90625" style="46" customWidth="1"/>
    <col min="9" max="9" width="6.26953125" style="46" customWidth="1"/>
    <col min="10" max="10" width="15.81640625" style="46" customWidth="1"/>
    <col min="11" max="11" width="1.90625" style="46" customWidth="1"/>
    <col min="12" max="12" width="36.08984375" style="72" customWidth="1"/>
    <col min="13" max="13" width="18.26953125" style="46" customWidth="1"/>
    <col min="14" max="14" width="18.81640625" style="46" customWidth="1"/>
    <col min="15" max="16" width="8.7265625" style="46"/>
    <col min="17" max="17" width="19.81640625" style="46" bestFit="1" customWidth="1"/>
    <col min="18" max="16384" width="8.7265625" style="46"/>
  </cols>
  <sheetData>
    <row r="1" spans="1:24" ht="94" customHeight="1">
      <c r="A1" s="9"/>
      <c r="B1" s="84" t="s">
        <v>83</v>
      </c>
      <c r="C1" s="84"/>
      <c r="D1" s="84"/>
      <c r="E1" s="84"/>
      <c r="F1" s="84"/>
      <c r="G1" s="84"/>
      <c r="H1" s="84"/>
      <c r="I1" s="84"/>
      <c r="J1" s="84"/>
      <c r="K1" s="84"/>
      <c r="L1" s="44"/>
      <c r="M1" s="45"/>
      <c r="N1" s="45"/>
      <c r="O1" s="10"/>
      <c r="P1" s="40"/>
      <c r="Q1" s="40"/>
      <c r="R1" s="40"/>
      <c r="S1" s="11"/>
      <c r="T1" s="11"/>
      <c r="U1" s="11"/>
      <c r="V1" s="11"/>
      <c r="W1" s="11"/>
      <c r="X1" s="11"/>
    </row>
    <row r="2" spans="1:24" ht="14.5" customHeight="1">
      <c r="A2" s="12"/>
      <c r="B2" s="15"/>
      <c r="C2" s="15"/>
      <c r="D2" s="41"/>
      <c r="E2" s="42"/>
      <c r="F2" s="15" t="s">
        <v>52</v>
      </c>
      <c r="G2" s="15"/>
      <c r="H2" s="15"/>
      <c r="I2" s="15"/>
      <c r="J2" s="15"/>
      <c r="K2" s="15"/>
      <c r="L2" s="16"/>
      <c r="M2" s="17"/>
      <c r="N2" s="17"/>
      <c r="O2" s="39"/>
      <c r="P2" s="40"/>
      <c r="Q2" s="40"/>
      <c r="R2" s="40"/>
      <c r="S2" s="11"/>
      <c r="T2" s="11"/>
      <c r="U2" s="11"/>
      <c r="V2" s="11"/>
      <c r="W2" s="11"/>
      <c r="X2" s="11"/>
    </row>
    <row r="3" spans="1:24">
      <c r="A3" s="47" t="s">
        <v>0</v>
      </c>
      <c r="B3" s="15"/>
      <c r="C3" s="15"/>
      <c r="D3" s="41"/>
      <c r="E3" s="42"/>
      <c r="F3" s="15"/>
      <c r="G3" s="15"/>
      <c r="H3" s="15"/>
      <c r="I3" s="15"/>
      <c r="J3" s="15"/>
      <c r="K3" s="15"/>
      <c r="L3" s="16"/>
      <c r="M3" s="17"/>
      <c r="N3" s="17"/>
      <c r="O3" s="39"/>
      <c r="P3" s="40"/>
      <c r="Q3" s="40"/>
      <c r="R3" s="40"/>
      <c r="S3" s="11"/>
      <c r="T3" s="11"/>
      <c r="U3" s="11"/>
      <c r="V3" s="11"/>
      <c r="W3" s="11"/>
      <c r="X3" s="11"/>
    </row>
    <row r="4" spans="1:24">
      <c r="A4" s="12"/>
      <c r="B4" s="15"/>
      <c r="C4" s="15"/>
      <c r="D4" s="41"/>
      <c r="E4" s="42"/>
      <c r="F4" s="15"/>
      <c r="G4" s="15"/>
      <c r="H4" s="15"/>
      <c r="I4" s="15"/>
      <c r="J4" s="15"/>
      <c r="K4" s="15"/>
      <c r="L4" s="16"/>
      <c r="M4" s="17"/>
      <c r="N4" s="17"/>
      <c r="O4" s="39"/>
      <c r="P4" s="40"/>
      <c r="Q4" s="40"/>
      <c r="R4" s="40"/>
      <c r="S4" s="11"/>
      <c r="T4" s="11"/>
      <c r="U4" s="11"/>
      <c r="V4" s="11"/>
      <c r="W4" s="11"/>
      <c r="X4" s="11"/>
    </row>
    <row r="5" spans="1:24">
      <c r="A5" s="18" t="s">
        <v>16</v>
      </c>
      <c r="B5" s="15"/>
      <c r="C5" s="15"/>
      <c r="D5" s="43">
        <f>INDEX(ESTADOS!T4:T7,ESTADOS!R4)</f>
        <v>1.3</v>
      </c>
      <c r="E5" s="42"/>
      <c r="F5" s="15"/>
      <c r="G5" s="15"/>
      <c r="H5" s="15"/>
      <c r="I5" s="15"/>
      <c r="J5" s="15"/>
      <c r="K5" s="15"/>
      <c r="L5" s="16"/>
      <c r="M5" s="17"/>
      <c r="N5" s="17"/>
      <c r="O5" s="39"/>
      <c r="P5" s="40"/>
      <c r="Q5" s="40"/>
      <c r="R5" s="40"/>
      <c r="S5" s="11"/>
      <c r="T5" s="11"/>
      <c r="U5" s="11"/>
      <c r="V5" s="11"/>
      <c r="W5" s="11"/>
      <c r="X5" s="11"/>
    </row>
    <row r="6" spans="1:24">
      <c r="A6" s="19"/>
      <c r="B6" s="15"/>
      <c r="C6" s="15"/>
      <c r="D6" s="43"/>
      <c r="E6" s="42"/>
      <c r="F6" s="15"/>
      <c r="G6" s="15"/>
      <c r="H6" s="15"/>
      <c r="I6" s="15"/>
      <c r="J6" s="15"/>
      <c r="K6" s="15"/>
      <c r="L6" s="16"/>
      <c r="M6" s="17"/>
      <c r="N6" s="17"/>
      <c r="O6" s="39"/>
      <c r="P6" s="40"/>
      <c r="Q6" s="40"/>
      <c r="R6" s="40"/>
      <c r="S6" s="11"/>
      <c r="T6" s="11"/>
      <c r="U6" s="11"/>
      <c r="V6" s="11"/>
      <c r="W6" s="11"/>
      <c r="X6" s="11"/>
    </row>
    <row r="7" spans="1:24">
      <c r="A7" s="19"/>
      <c r="B7" s="15"/>
      <c r="C7" s="15"/>
      <c r="D7" s="43"/>
      <c r="E7" s="42"/>
      <c r="F7" s="15"/>
      <c r="G7" s="15"/>
      <c r="H7" s="15"/>
      <c r="I7" s="15"/>
      <c r="J7" s="15"/>
      <c r="K7" s="15"/>
      <c r="L7" s="16"/>
      <c r="M7" s="17"/>
      <c r="N7" s="17"/>
      <c r="O7" s="39"/>
      <c r="P7" s="40"/>
      <c r="Q7" s="40"/>
      <c r="R7" s="40"/>
      <c r="S7" s="11"/>
      <c r="T7" s="11"/>
      <c r="U7" s="11"/>
      <c r="V7" s="11"/>
      <c r="W7" s="11"/>
      <c r="X7" s="11"/>
    </row>
    <row r="8" spans="1:24">
      <c r="A8" s="19"/>
      <c r="B8" s="23" t="s">
        <v>53</v>
      </c>
      <c r="C8" s="20" t="s">
        <v>46</v>
      </c>
      <c r="D8" s="21"/>
      <c r="E8" s="22"/>
      <c r="F8" s="23"/>
      <c r="G8" s="23"/>
      <c r="H8" s="85" t="s">
        <v>62</v>
      </c>
      <c r="I8" s="85"/>
      <c r="J8" s="23"/>
      <c r="K8" s="48"/>
      <c r="L8" s="49" t="s">
        <v>87</v>
      </c>
      <c r="M8" s="49" t="s">
        <v>82</v>
      </c>
      <c r="N8" s="50"/>
      <c r="O8" s="39"/>
      <c r="P8" s="40"/>
      <c r="Q8" s="40"/>
      <c r="R8" s="40"/>
      <c r="S8" s="11"/>
      <c r="T8" s="11"/>
      <c r="U8" s="11"/>
      <c r="V8" s="11"/>
      <c r="W8" s="11"/>
      <c r="X8" s="11"/>
    </row>
    <row r="9" spans="1:24" ht="15">
      <c r="A9" s="24" t="s">
        <v>15</v>
      </c>
      <c r="B9" s="25">
        <v>1</v>
      </c>
      <c r="C9" s="13" t="str">
        <f>ESTADOS!C1</f>
        <v>GARAGEM</v>
      </c>
      <c r="D9" s="14">
        <f>INDEX(ESTADOS!C3:C29,ESTADOS!$R$3)</f>
        <v>621.04142940000008</v>
      </c>
      <c r="E9" s="26">
        <f>D9*$D$5</f>
        <v>807.35385822000012</v>
      </c>
      <c r="F9" s="27">
        <f>H9*B9</f>
        <v>30</v>
      </c>
      <c r="G9" s="27"/>
      <c r="H9" s="28">
        <v>30</v>
      </c>
      <c r="I9" s="29" t="s">
        <v>2</v>
      </c>
      <c r="J9" s="30">
        <f t="shared" ref="J9:J20" si="0">E9*$E$39</f>
        <v>1081.8541700148003</v>
      </c>
      <c r="K9" s="31"/>
      <c r="L9" s="38" t="str">
        <f>Planilha1!A1</f>
        <v>REGISTRO DO CONTRATO CAIXA NO RGI (PRIMEIRA AQUISIÇÃO)</v>
      </c>
      <c r="M9" s="75">
        <f>Planilha1!C1</f>
        <v>1780</v>
      </c>
      <c r="N9" s="17"/>
      <c r="O9" s="39"/>
      <c r="P9" s="40"/>
      <c r="Q9" s="80"/>
      <c r="R9" s="40"/>
      <c r="S9" s="11"/>
      <c r="T9" s="11"/>
      <c r="U9" s="11"/>
      <c r="V9" s="11"/>
      <c r="W9" s="11"/>
      <c r="X9" s="11"/>
    </row>
    <row r="10" spans="1:24" ht="15">
      <c r="A10" s="19"/>
      <c r="B10" s="25">
        <v>3</v>
      </c>
      <c r="C10" s="13" t="str">
        <f>ESTADOS!D1</f>
        <v>BANHEIRO (CONTAR SÚITES)</v>
      </c>
      <c r="D10" s="14">
        <f>INDEX(ESTADOS!D3:D29,ESTADOS!$R$3)</f>
        <v>2898.1933372000003</v>
      </c>
      <c r="E10" s="26">
        <f t="shared" ref="E10:E20" si="1">D10*$D$5</f>
        <v>3767.6513383600004</v>
      </c>
      <c r="F10" s="27">
        <f t="shared" ref="F10:F20" si="2">H10*B10</f>
        <v>15</v>
      </c>
      <c r="G10" s="27"/>
      <c r="H10" s="28">
        <v>5</v>
      </c>
      <c r="I10" s="29" t="s">
        <v>2</v>
      </c>
      <c r="J10" s="30">
        <f t="shared" si="0"/>
        <v>5048.6527934024007</v>
      </c>
      <c r="K10" s="31"/>
      <c r="L10" s="38" t="str">
        <f>Planilha1!A2</f>
        <v>ITBI</v>
      </c>
      <c r="M10" s="75">
        <f>Planilha1!C2</f>
        <v>2000</v>
      </c>
      <c r="N10" s="17"/>
      <c r="O10" s="39"/>
      <c r="P10" s="40"/>
      <c r="Q10" s="40"/>
      <c r="R10" s="40"/>
      <c r="S10" s="11"/>
      <c r="T10" s="11"/>
      <c r="U10" s="11"/>
      <c r="V10" s="11"/>
      <c r="W10" s="11"/>
      <c r="X10" s="11"/>
    </row>
    <row r="11" spans="1:24" ht="15">
      <c r="A11" s="32"/>
      <c r="B11" s="25">
        <v>1</v>
      </c>
      <c r="C11" s="13" t="str">
        <f>ESTADOS!E1</f>
        <v>SALA</v>
      </c>
      <c r="D11" s="14">
        <f>INDEX(ESTADOS!E3:E29,ESTADOS!$R$3)</f>
        <v>1035.0690490000002</v>
      </c>
      <c r="E11" s="26">
        <f t="shared" si="1"/>
        <v>1345.5897637000003</v>
      </c>
      <c r="F11" s="27">
        <f t="shared" si="2"/>
        <v>30</v>
      </c>
      <c r="G11" s="27"/>
      <c r="H11" s="28">
        <v>30</v>
      </c>
      <c r="I11" s="29" t="s">
        <v>2</v>
      </c>
      <c r="J11" s="30">
        <f t="shared" si="0"/>
        <v>1803.0902833580005</v>
      </c>
      <c r="K11" s="31"/>
      <c r="L11" s="38" t="str">
        <f>Planilha1!A3</f>
        <v>TAXA DE ENGENHARIA CAIXA</v>
      </c>
      <c r="M11" s="75">
        <f>Planilha1!C3</f>
        <v>750</v>
      </c>
      <c r="N11" s="17"/>
      <c r="O11" s="39"/>
      <c r="P11" s="40"/>
      <c r="Q11" s="40"/>
      <c r="R11" s="40"/>
      <c r="S11" s="11"/>
      <c r="T11" s="11"/>
      <c r="U11" s="11"/>
      <c r="V11" s="11"/>
      <c r="W11" s="11"/>
      <c r="X11" s="11"/>
    </row>
    <row r="12" spans="1:24" ht="15">
      <c r="A12" s="32"/>
      <c r="B12" s="25">
        <v>3</v>
      </c>
      <c r="C12" s="13" t="str">
        <f>ESTADOS!F1</f>
        <v>QUARTO</v>
      </c>
      <c r="D12" s="14">
        <f>INDEX(ESTADOS!F3:F29,ESTADOS!$R$3)</f>
        <v>1035.0690490000002</v>
      </c>
      <c r="E12" s="26">
        <f t="shared" si="1"/>
        <v>1345.5897637000003</v>
      </c>
      <c r="F12" s="27">
        <f t="shared" si="2"/>
        <v>36</v>
      </c>
      <c r="G12" s="27"/>
      <c r="H12" s="28">
        <v>12</v>
      </c>
      <c r="I12" s="29" t="s">
        <v>2</v>
      </c>
      <c r="J12" s="30">
        <f t="shared" si="0"/>
        <v>1803.0902833580005</v>
      </c>
      <c r="K12" s="31"/>
      <c r="L12" s="38" t="str">
        <f>Planilha1!A4</f>
        <v>TAXA DE ASSINATURA+ SEGURO MIP</v>
      </c>
      <c r="M12" s="75">
        <f>Planilha1!C4</f>
        <v>2500</v>
      </c>
      <c r="N12" s="17"/>
      <c r="O12" s="39"/>
      <c r="P12" s="40"/>
      <c r="Q12" s="40"/>
      <c r="R12" s="40"/>
      <c r="S12" s="11"/>
      <c r="T12" s="11"/>
      <c r="U12" s="11"/>
      <c r="V12" s="11"/>
      <c r="W12" s="11"/>
      <c r="X12" s="11"/>
    </row>
    <row r="13" spans="1:24" ht="15">
      <c r="A13" s="33" t="s">
        <v>61</v>
      </c>
      <c r="B13" s="25">
        <v>1</v>
      </c>
      <c r="C13" s="13" t="str">
        <f>ESTADOS!G1</f>
        <v>LAVABO</v>
      </c>
      <c r="D13" s="14">
        <f>INDEX(ESTADOS!G3:G29,ESTADOS!$R$3)</f>
        <v>2484.1657176000003</v>
      </c>
      <c r="E13" s="26">
        <f t="shared" si="1"/>
        <v>3229.4154328800005</v>
      </c>
      <c r="F13" s="27">
        <f t="shared" si="2"/>
        <v>4</v>
      </c>
      <c r="G13" s="27"/>
      <c r="H13" s="28">
        <v>4</v>
      </c>
      <c r="I13" s="29" t="s">
        <v>2</v>
      </c>
      <c r="J13" s="30">
        <f t="shared" si="0"/>
        <v>4327.4166800592011</v>
      </c>
      <c r="K13" s="31"/>
      <c r="L13" s="38" t="str">
        <f>Planilha1!A5</f>
        <v>CAIXA CONTRAPARTIDA</v>
      </c>
      <c r="M13" s="75">
        <f>Planilha1!C5</f>
        <v>1250</v>
      </c>
      <c r="N13" s="17"/>
      <c r="O13" s="39"/>
      <c r="P13" s="40"/>
      <c r="Q13" s="40"/>
      <c r="R13" s="40"/>
      <c r="S13" s="11"/>
      <c r="T13" s="11"/>
      <c r="U13" s="11"/>
      <c r="V13" s="11"/>
      <c r="W13" s="11"/>
      <c r="X13" s="11"/>
    </row>
    <row r="14" spans="1:24" ht="15">
      <c r="A14" s="32"/>
      <c r="B14" s="25">
        <v>1</v>
      </c>
      <c r="C14" s="13" t="str">
        <f>ESTADOS!H1</f>
        <v>SERVIÇO</v>
      </c>
      <c r="D14" s="14">
        <f>INDEX(ESTADOS!H3:H29,ESTADOS!$R$3)</f>
        <v>2484.1657176000003</v>
      </c>
      <c r="E14" s="26">
        <f t="shared" si="1"/>
        <v>3229.4154328800005</v>
      </c>
      <c r="F14" s="27">
        <f t="shared" si="2"/>
        <v>5</v>
      </c>
      <c r="G14" s="27"/>
      <c r="H14" s="28">
        <v>5</v>
      </c>
      <c r="I14" s="29" t="s">
        <v>2</v>
      </c>
      <c r="J14" s="30">
        <f t="shared" si="0"/>
        <v>4327.4166800592011</v>
      </c>
      <c r="K14" s="31"/>
      <c r="L14" s="38" t="str">
        <f>Planilha1!A6</f>
        <v>TAXAS DE PREFEITURA (APROVAÇÃO +ALVARÁ)</v>
      </c>
      <c r="M14" s="75">
        <f>Planilha1!C6</f>
        <v>600</v>
      </c>
      <c r="N14" s="17"/>
      <c r="O14" s="39"/>
      <c r="P14" s="40"/>
      <c r="Q14" s="40"/>
      <c r="R14" s="40"/>
      <c r="S14" s="11"/>
      <c r="T14" s="11"/>
      <c r="U14" s="11"/>
      <c r="V14" s="11"/>
      <c r="W14" s="11"/>
      <c r="X14" s="11"/>
    </row>
    <row r="15" spans="1:24" ht="15">
      <c r="A15" s="32"/>
      <c r="B15" s="25">
        <v>0</v>
      </c>
      <c r="C15" s="13" t="str">
        <f>ESTADOS!I1</f>
        <v>ESCRITORIO</v>
      </c>
      <c r="D15" s="14">
        <f>INDEX(ESTADOS!I3:I29,ESTADOS!$R$3)</f>
        <v>1242.0828588000002</v>
      </c>
      <c r="E15" s="26">
        <f t="shared" si="1"/>
        <v>1614.7077164400002</v>
      </c>
      <c r="F15" s="27">
        <f t="shared" si="2"/>
        <v>0</v>
      </c>
      <c r="G15" s="27"/>
      <c r="H15" s="28">
        <v>8</v>
      </c>
      <c r="I15" s="29" t="s">
        <v>2</v>
      </c>
      <c r="J15" s="30">
        <f t="shared" si="0"/>
        <v>2163.7083400296005</v>
      </c>
      <c r="K15" s="31"/>
      <c r="L15" s="38" t="str">
        <f>Planilha1!A7</f>
        <v>HABITE-SE</v>
      </c>
      <c r="M15" s="75">
        <f>Planilha1!C7</f>
        <v>5199.4068663829694</v>
      </c>
      <c r="N15" s="17"/>
      <c r="O15" s="39"/>
      <c r="P15" s="40"/>
      <c r="Q15" s="40"/>
      <c r="R15" s="40"/>
      <c r="S15" s="11"/>
      <c r="T15" s="11"/>
      <c r="U15" s="11"/>
      <c r="V15" s="11"/>
      <c r="W15" s="11"/>
      <c r="X15" s="11"/>
    </row>
    <row r="16" spans="1:24" ht="15">
      <c r="A16" s="32"/>
      <c r="B16" s="25">
        <v>1</v>
      </c>
      <c r="C16" s="13" t="str">
        <f>ESTADOS!J1</f>
        <v>COZINHA</v>
      </c>
      <c r="D16" s="14">
        <f>INDEX(ESTADOS!J3:J29,ESTADOS!$R$3)</f>
        <v>2898.1933372000003</v>
      </c>
      <c r="E16" s="26">
        <f t="shared" si="1"/>
        <v>3767.6513383600004</v>
      </c>
      <c r="F16" s="27">
        <f t="shared" si="2"/>
        <v>20</v>
      </c>
      <c r="G16" s="27"/>
      <c r="H16" s="28">
        <v>20</v>
      </c>
      <c r="I16" s="29" t="s">
        <v>2</v>
      </c>
      <c r="J16" s="30">
        <f t="shared" si="0"/>
        <v>5048.6527934024007</v>
      </c>
      <c r="K16" s="31"/>
      <c r="L16" s="38" t="str">
        <f>Planilha1!A8</f>
        <v>2x  CERTIDÃO DE INTEIRO TEOR</v>
      </c>
      <c r="M16" s="75">
        <f>Planilha1!C8</f>
        <v>105</v>
      </c>
      <c r="N16" s="17"/>
      <c r="O16" s="39"/>
      <c r="P16" s="40"/>
      <c r="Q16" s="40"/>
      <c r="R16" s="40"/>
      <c r="S16" s="11"/>
      <c r="T16" s="11"/>
      <c r="U16" s="11"/>
      <c r="V16" s="11"/>
      <c r="W16" s="11"/>
      <c r="X16" s="11"/>
    </row>
    <row r="17" spans="1:24" ht="23">
      <c r="A17" s="34" t="s">
        <v>89</v>
      </c>
      <c r="B17" s="25">
        <v>0</v>
      </c>
      <c r="C17" s="13" t="str">
        <f>ESTADOS!K1</f>
        <v>PISCINA</v>
      </c>
      <c r="D17" s="14">
        <f>INDEX(ESTADOS!K3:K29,ESTADOS!$R$3)</f>
        <v>3105.2071470000005</v>
      </c>
      <c r="E17" s="26">
        <f t="shared" si="1"/>
        <v>4036.7692911000008</v>
      </c>
      <c r="F17" s="27">
        <f t="shared" si="2"/>
        <v>0</v>
      </c>
      <c r="G17" s="27"/>
      <c r="H17" s="28">
        <v>10</v>
      </c>
      <c r="I17" s="29" t="s">
        <v>2</v>
      </c>
      <c r="J17" s="30">
        <f t="shared" si="0"/>
        <v>5409.2708500740018</v>
      </c>
      <c r="K17" s="31"/>
      <c r="L17" s="38" t="str">
        <f>Planilha1!A9</f>
        <v>AVERBAÇÃO CARTÓRIO RGI + INTEIRO TEOR</v>
      </c>
      <c r="M17" s="75">
        <f>Planilha1!C9</f>
        <v>750</v>
      </c>
      <c r="N17" s="17"/>
      <c r="O17" s="39"/>
      <c r="P17" s="40"/>
      <c r="Q17" s="40"/>
      <c r="R17" s="40"/>
      <c r="S17" s="11"/>
      <c r="T17" s="11"/>
      <c r="U17" s="11"/>
      <c r="V17" s="11"/>
      <c r="W17" s="11"/>
      <c r="X17" s="11"/>
    </row>
    <row r="18" spans="1:24" ht="15">
      <c r="A18" s="32"/>
      <c r="B18" s="25">
        <v>1</v>
      </c>
      <c r="C18" s="13" t="str">
        <f>ESTADOS!L1</f>
        <v>ÁREA GOURMET</v>
      </c>
      <c r="D18" s="14">
        <f>INDEX(ESTADOS!L3:L29,ESTADOS!$R$3)</f>
        <v>2898.1933372000003</v>
      </c>
      <c r="E18" s="26">
        <f t="shared" si="1"/>
        <v>3767.6513383600004</v>
      </c>
      <c r="F18" s="27">
        <f t="shared" si="2"/>
        <v>20</v>
      </c>
      <c r="G18" s="27"/>
      <c r="H18" s="28">
        <v>20</v>
      </c>
      <c r="I18" s="29" t="s">
        <v>2</v>
      </c>
      <c r="J18" s="30">
        <f t="shared" si="0"/>
        <v>5048.6527934024007</v>
      </c>
      <c r="K18" s="31"/>
      <c r="L18" s="16"/>
      <c r="M18" s="35"/>
      <c r="N18" s="17"/>
      <c r="O18" s="39"/>
      <c r="P18" s="40"/>
      <c r="Q18" s="40"/>
      <c r="R18" s="40"/>
      <c r="S18" s="11"/>
      <c r="T18" s="11"/>
      <c r="U18" s="11"/>
      <c r="V18" s="11"/>
      <c r="W18" s="11"/>
      <c r="X18" s="11"/>
    </row>
    <row r="19" spans="1:24" ht="15">
      <c r="A19" s="36">
        <v>300000</v>
      </c>
      <c r="B19" s="25">
        <v>1</v>
      </c>
      <c r="C19" s="13" t="str">
        <f>ESTADOS!M1</f>
        <v>CLOSET</v>
      </c>
      <c r="D19" s="14">
        <f>INDEX(ESTADOS!M3:M29,ESTADOS!$R$3)</f>
        <v>1035.0690490000002</v>
      </c>
      <c r="E19" s="26">
        <f t="shared" si="1"/>
        <v>1345.5897637000003</v>
      </c>
      <c r="F19" s="27">
        <f t="shared" si="2"/>
        <v>6</v>
      </c>
      <c r="G19" s="27"/>
      <c r="H19" s="28">
        <v>6</v>
      </c>
      <c r="I19" s="29" t="s">
        <v>2</v>
      </c>
      <c r="J19" s="30">
        <f t="shared" si="0"/>
        <v>1803.0902833580005</v>
      </c>
      <c r="K19" s="31"/>
      <c r="L19" s="16"/>
      <c r="M19" s="35"/>
      <c r="N19" s="17"/>
      <c r="O19" s="39"/>
      <c r="P19" s="40"/>
      <c r="Q19" s="40"/>
      <c r="R19" s="40"/>
      <c r="S19" s="11"/>
      <c r="T19" s="11"/>
      <c r="U19" s="11"/>
      <c r="V19" s="11"/>
      <c r="W19" s="11"/>
      <c r="X19" s="11"/>
    </row>
    <row r="20" spans="1:24" ht="15">
      <c r="A20" s="51"/>
      <c r="B20" s="25">
        <v>0</v>
      </c>
      <c r="C20" s="13" t="str">
        <f>ESTADOS!N1</f>
        <v>DESPENSA</v>
      </c>
      <c r="D20" s="14">
        <f>INDEX(ESTADOS!N3:N29,ESTADOS!$R$3)</f>
        <v>1035.0690490000002</v>
      </c>
      <c r="E20" s="26">
        <f t="shared" si="1"/>
        <v>1345.5897637000003</v>
      </c>
      <c r="F20" s="27">
        <f t="shared" si="2"/>
        <v>0</v>
      </c>
      <c r="G20" s="27"/>
      <c r="H20" s="28">
        <v>3</v>
      </c>
      <c r="I20" s="29" t="s">
        <v>2</v>
      </c>
      <c r="J20" s="30">
        <f t="shared" si="0"/>
        <v>1803.0902833580005</v>
      </c>
      <c r="K20" s="31"/>
      <c r="L20" s="16"/>
      <c r="M20" s="35"/>
      <c r="N20" s="17"/>
      <c r="O20" s="39"/>
      <c r="P20" s="40"/>
      <c r="Q20" s="40"/>
      <c r="R20" s="40"/>
      <c r="S20" s="11"/>
      <c r="T20" s="11"/>
      <c r="U20" s="11"/>
      <c r="V20" s="11"/>
      <c r="W20" s="11"/>
      <c r="X20" s="11"/>
    </row>
    <row r="21" spans="1:24">
      <c r="A21" s="34" t="s">
        <v>90</v>
      </c>
      <c r="B21" s="52"/>
      <c r="C21" s="52"/>
      <c r="D21" s="53"/>
      <c r="E21" s="54"/>
      <c r="F21" s="52"/>
      <c r="G21" s="52"/>
      <c r="H21" s="52"/>
      <c r="I21" s="52"/>
      <c r="J21" s="52"/>
      <c r="K21" s="52"/>
      <c r="L21" s="44"/>
      <c r="M21" s="45"/>
      <c r="N21" s="45"/>
      <c r="O21" s="10"/>
      <c r="P21" s="40"/>
      <c r="Q21" s="40"/>
      <c r="R21" s="40"/>
      <c r="S21" s="11"/>
      <c r="T21" s="11"/>
      <c r="U21" s="11"/>
      <c r="V21" s="11"/>
      <c r="W21" s="11"/>
      <c r="X21" s="11"/>
    </row>
    <row r="22" spans="1:24">
      <c r="A22" s="32"/>
      <c r="B22" s="52"/>
      <c r="C22" s="52"/>
      <c r="D22" s="53"/>
      <c r="E22" s="55">
        <f>(SUM(E9:E20))/12</f>
        <v>2466.9145667833336</v>
      </c>
      <c r="F22" s="52"/>
      <c r="G22" s="52"/>
      <c r="H22" s="52"/>
      <c r="I22" s="52"/>
      <c r="J22" s="52"/>
      <c r="K22" s="52"/>
      <c r="L22" s="86" t="s">
        <v>85</v>
      </c>
      <c r="M22" s="86"/>
      <c r="N22" s="86"/>
      <c r="O22" s="10"/>
      <c r="P22" s="40"/>
      <c r="Q22" s="40"/>
      <c r="R22" s="40"/>
      <c r="S22" s="11"/>
      <c r="T22" s="11"/>
      <c r="U22" s="11"/>
      <c r="V22" s="11"/>
      <c r="W22" s="11"/>
      <c r="X22" s="11"/>
    </row>
    <row r="23" spans="1:24">
      <c r="A23" s="36">
        <v>100000</v>
      </c>
      <c r="B23" s="52"/>
      <c r="C23" s="52"/>
      <c r="D23" s="53"/>
      <c r="E23" s="55"/>
      <c r="F23" s="52"/>
      <c r="G23" s="52"/>
      <c r="H23" s="52"/>
      <c r="I23" s="52"/>
      <c r="J23" s="52"/>
      <c r="K23" s="52"/>
      <c r="L23" s="76" t="str">
        <f>Planilha1!A16</f>
        <v>TOTAL ANTES DE ASSINAR COM A CAIXA</v>
      </c>
      <c r="M23" s="77"/>
      <c r="N23" s="78">
        <f>Planilha1!C16</f>
        <v>855</v>
      </c>
      <c r="O23" s="10"/>
      <c r="P23" s="40"/>
      <c r="Q23" s="40"/>
      <c r="R23" s="40"/>
      <c r="S23" s="11"/>
      <c r="T23" s="11"/>
      <c r="U23" s="11"/>
      <c r="V23" s="11"/>
      <c r="W23" s="11"/>
      <c r="X23" s="11"/>
    </row>
    <row r="24" spans="1:24">
      <c r="A24" s="56"/>
      <c r="B24" s="52"/>
      <c r="C24" s="52"/>
      <c r="D24" s="53"/>
      <c r="E24" s="55"/>
      <c r="F24" s="52"/>
      <c r="G24" s="52"/>
      <c r="H24" s="52"/>
      <c r="I24" s="52"/>
      <c r="J24" s="52"/>
      <c r="K24" s="52"/>
      <c r="L24" s="76" t="str">
        <f>Planilha1!A17</f>
        <v>TOTAL NO DIA DA ASSINATURA COM A CAIXA</v>
      </c>
      <c r="M24" s="77"/>
      <c r="N24" s="78">
        <f>Planilha1!C17</f>
        <v>3750</v>
      </c>
      <c r="O24" s="10"/>
      <c r="P24" s="40"/>
      <c r="Q24" s="40"/>
      <c r="R24" s="40"/>
      <c r="S24" s="11"/>
      <c r="T24" s="11"/>
      <c r="U24" s="11"/>
      <c r="V24" s="11"/>
      <c r="W24" s="11"/>
      <c r="X24" s="11"/>
    </row>
    <row r="25" spans="1:24" ht="23">
      <c r="A25" s="34" t="s">
        <v>73</v>
      </c>
      <c r="B25" s="52"/>
      <c r="C25" s="52"/>
      <c r="D25" s="53"/>
      <c r="E25" s="55"/>
      <c r="F25" s="52"/>
      <c r="G25" s="52"/>
      <c r="H25" s="52"/>
      <c r="I25" s="52"/>
      <c r="J25" s="52"/>
      <c r="K25" s="52"/>
      <c r="L25" s="76" t="str">
        <f>Planilha1!A18</f>
        <v>TOTAL ATÉ LIBERAÇÃO DO VALOR DO TERRENO</v>
      </c>
      <c r="M25" s="77"/>
      <c r="N25" s="78">
        <f>Planilha1!C18</f>
        <v>3780</v>
      </c>
      <c r="O25" s="10"/>
      <c r="P25" s="40"/>
      <c r="Q25" s="40"/>
      <c r="R25" s="40"/>
      <c r="S25" s="11"/>
      <c r="T25" s="11"/>
      <c r="U25" s="11"/>
      <c r="V25" s="11"/>
      <c r="W25" s="11"/>
      <c r="X25" s="11"/>
    </row>
    <row r="26" spans="1:24">
      <c r="A26" s="32"/>
      <c r="B26" s="52"/>
      <c r="C26" s="52"/>
      <c r="D26" s="53"/>
      <c r="E26" s="55"/>
      <c r="F26" s="52"/>
      <c r="G26" s="52"/>
      <c r="H26" s="52"/>
      <c r="I26" s="52"/>
      <c r="J26" s="52"/>
      <c r="K26" s="52"/>
      <c r="L26" s="76" t="str">
        <f>Planilha1!A19</f>
        <v>TOTAL ATÉ LIBERAÇÃO DA PRIMEIRA PARCELA DE OBRA (ATÉ PARA ANTECIPAÇÃO)</v>
      </c>
      <c r="M26" s="77"/>
      <c r="N26" s="78">
        <f>Planilha1!C19</f>
        <v>600</v>
      </c>
      <c r="O26" s="10"/>
      <c r="P26" s="40"/>
      <c r="Q26" s="40"/>
      <c r="R26" s="40"/>
      <c r="S26" s="11"/>
      <c r="T26" s="11"/>
      <c r="U26" s="11"/>
      <c r="V26" s="11"/>
      <c r="W26" s="11"/>
      <c r="X26" s="11"/>
    </row>
    <row r="27" spans="1:24">
      <c r="A27" s="37">
        <f>(A19+A23)*1.8</f>
        <v>720000</v>
      </c>
      <c r="B27" s="52"/>
      <c r="C27" s="52"/>
      <c r="D27" s="53"/>
      <c r="E27" s="55"/>
      <c r="F27" s="52"/>
      <c r="G27" s="52"/>
      <c r="H27" s="52"/>
      <c r="I27" s="52"/>
      <c r="J27" s="52"/>
      <c r="K27" s="52"/>
      <c r="L27" s="76" t="str">
        <f>Planilha1!A20</f>
        <v>TOTAL PARA LIBERAÇÃO DA ULTIMA PARCELA DE OBRA</v>
      </c>
      <c r="M27" s="77"/>
      <c r="N27" s="78">
        <f>Planilha1!C20</f>
        <v>5949.4068663829694</v>
      </c>
      <c r="O27" s="10"/>
      <c r="P27" s="40"/>
      <c r="Q27" s="40"/>
      <c r="R27" s="40"/>
      <c r="S27" s="11"/>
      <c r="T27" s="11"/>
      <c r="U27" s="11"/>
      <c r="V27" s="11"/>
      <c r="W27" s="11"/>
      <c r="X27" s="11"/>
    </row>
    <row r="28" spans="1:24">
      <c r="A28" s="56"/>
      <c r="B28" s="52"/>
      <c r="C28" s="52"/>
      <c r="D28" s="53"/>
      <c r="E28" s="55"/>
      <c r="F28" s="52"/>
      <c r="G28" s="52"/>
      <c r="H28" s="52"/>
      <c r="I28" s="52"/>
      <c r="J28" s="52"/>
      <c r="K28" s="52"/>
      <c r="L28" s="76"/>
      <c r="M28" s="77"/>
      <c r="N28" s="78">
        <f>Planilha1!C21</f>
        <v>0</v>
      </c>
      <c r="O28" s="10"/>
      <c r="P28" s="40"/>
      <c r="Q28" s="40"/>
      <c r="R28" s="40"/>
      <c r="S28" s="11"/>
      <c r="T28" s="11"/>
      <c r="U28" s="11"/>
      <c r="V28" s="11"/>
      <c r="W28" s="11"/>
      <c r="X28" s="11"/>
    </row>
    <row r="29" spans="1:24">
      <c r="A29" s="56"/>
      <c r="B29" s="52"/>
      <c r="C29" s="52"/>
      <c r="D29" s="53"/>
      <c r="E29" s="55"/>
      <c r="F29" s="52"/>
      <c r="G29" s="52"/>
      <c r="H29" s="52"/>
      <c r="I29" s="52"/>
      <c r="J29" s="52"/>
      <c r="K29" s="52"/>
      <c r="L29" s="76" t="str">
        <f>Planilha1!A22</f>
        <v>TOTAL DE DESPESAS</v>
      </c>
      <c r="M29" s="77"/>
      <c r="N29" s="78">
        <f>Planilha1!C22</f>
        <v>14934.406866382969</v>
      </c>
      <c r="O29" s="10"/>
      <c r="P29" s="40"/>
      <c r="Q29" s="40"/>
      <c r="R29" s="40"/>
      <c r="S29" s="11"/>
      <c r="T29" s="11"/>
      <c r="U29" s="11"/>
      <c r="V29" s="11"/>
      <c r="W29" s="11"/>
      <c r="X29" s="11"/>
    </row>
    <row r="30" spans="1:24" ht="15.5">
      <c r="A30" s="56"/>
      <c r="B30" s="52"/>
      <c r="C30" s="87" t="s">
        <v>88</v>
      </c>
      <c r="D30" s="87"/>
      <c r="E30" s="87"/>
      <c r="F30" s="87"/>
      <c r="G30" s="87"/>
      <c r="H30" s="87"/>
      <c r="I30" s="87"/>
      <c r="J30" s="87"/>
      <c r="K30" s="52"/>
      <c r="L30" s="79"/>
      <c r="M30" s="77"/>
      <c r="N30" s="77"/>
      <c r="O30" s="10"/>
      <c r="P30" s="40"/>
      <c r="Q30" s="40"/>
      <c r="R30" s="40"/>
      <c r="S30" s="11"/>
      <c r="T30" s="11"/>
      <c r="U30" s="11"/>
      <c r="V30" s="11"/>
      <c r="W30" s="11"/>
      <c r="X30" s="11"/>
    </row>
    <row r="31" spans="1:24">
      <c r="A31" s="11"/>
      <c r="B31" s="57"/>
      <c r="C31" s="58"/>
      <c r="D31" s="59"/>
      <c r="E31" s="60">
        <f>SUM(H9:H20)</f>
        <v>153</v>
      </c>
      <c r="F31" s="58"/>
      <c r="G31" s="58"/>
      <c r="H31" s="58"/>
      <c r="I31" s="58"/>
      <c r="J31" s="58"/>
      <c r="K31" s="57"/>
      <c r="L31" s="6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>
      <c r="A32" s="11"/>
      <c r="B32" s="57"/>
      <c r="C32" s="58"/>
      <c r="D32" s="59"/>
      <c r="E32" s="60"/>
      <c r="F32" s="58"/>
      <c r="G32" s="58"/>
      <c r="H32" s="58"/>
      <c r="I32" s="58"/>
      <c r="J32" s="58"/>
      <c r="K32" s="57"/>
      <c r="L32" s="62"/>
      <c r="M32" s="63"/>
      <c r="N32" s="63"/>
      <c r="O32" s="63"/>
    </row>
    <row r="33" spans="1:15">
      <c r="A33" s="11"/>
      <c r="B33" s="57"/>
      <c r="C33" s="58"/>
      <c r="D33" s="59"/>
      <c r="E33" s="60" t="s">
        <v>55</v>
      </c>
      <c r="F33" s="58"/>
      <c r="G33" s="58"/>
      <c r="H33" s="58"/>
      <c r="I33" s="58"/>
      <c r="J33" s="58"/>
      <c r="K33" s="57"/>
      <c r="L33" s="62"/>
      <c r="M33" s="63"/>
      <c r="N33" s="63"/>
      <c r="O33" s="63"/>
    </row>
    <row r="34" spans="1:15">
      <c r="A34" s="11"/>
      <c r="B34" s="57"/>
      <c r="C34" s="58"/>
      <c r="D34" s="59"/>
      <c r="E34" s="60">
        <f>SUMPRODUCT(F9:F20,J9:J20)/SUM(F9:F20)</f>
        <v>2884.9444533728001</v>
      </c>
      <c r="F34" s="58"/>
      <c r="G34" s="58"/>
      <c r="H34" s="58"/>
      <c r="I34" s="58"/>
      <c r="J34" s="58"/>
      <c r="K34" s="57"/>
      <c r="L34" s="62"/>
      <c r="M34" s="63"/>
      <c r="N34" s="63"/>
      <c r="O34" s="63"/>
    </row>
    <row r="35" spans="1:15">
      <c r="A35" s="11"/>
      <c r="B35" s="57"/>
      <c r="C35" s="58"/>
      <c r="D35" s="59"/>
      <c r="E35" s="60"/>
      <c r="F35" s="58"/>
      <c r="G35" s="58"/>
      <c r="H35" s="58"/>
      <c r="I35" s="58"/>
      <c r="J35" s="58"/>
      <c r="K35" s="57"/>
      <c r="L35" s="62"/>
      <c r="M35" s="63"/>
      <c r="N35" s="63"/>
      <c r="O35" s="63"/>
    </row>
    <row r="36" spans="1:15">
      <c r="A36" s="11"/>
      <c r="B36" s="57"/>
      <c r="C36" s="58"/>
      <c r="D36" s="59"/>
      <c r="E36" s="60" t="s">
        <v>56</v>
      </c>
      <c r="F36" s="58"/>
      <c r="G36" s="58"/>
      <c r="H36" s="58"/>
      <c r="I36" s="58"/>
      <c r="J36" s="58"/>
      <c r="K36" s="57"/>
      <c r="L36" s="62"/>
      <c r="M36" s="63"/>
      <c r="N36" s="63"/>
      <c r="O36" s="63"/>
    </row>
    <row r="37" spans="1:15">
      <c r="A37" s="11"/>
      <c r="B37" s="57"/>
      <c r="C37" s="58"/>
      <c r="D37" s="59"/>
      <c r="E37" s="60">
        <f>SUMPRODUCT(F9:F20,E9:E20)/SUM(F9:F20)</f>
        <v>2152.9436219199997</v>
      </c>
      <c r="F37" s="58"/>
      <c r="G37" s="58"/>
      <c r="H37" s="58"/>
      <c r="I37" s="58"/>
      <c r="J37" s="58"/>
      <c r="K37" s="57"/>
      <c r="L37" s="62"/>
      <c r="M37" s="63"/>
      <c r="N37" s="63"/>
      <c r="O37" s="63"/>
    </row>
    <row r="38" spans="1:15">
      <c r="A38" s="11"/>
      <c r="B38" s="57"/>
      <c r="C38" s="58"/>
      <c r="D38" s="59"/>
      <c r="E38" s="60" t="s">
        <v>54</v>
      </c>
      <c r="F38" s="58"/>
      <c r="G38" s="58"/>
      <c r="H38" s="58"/>
      <c r="I38" s="58"/>
      <c r="J38" s="58"/>
      <c r="K38" s="57"/>
      <c r="L38" s="62"/>
      <c r="M38" s="63"/>
      <c r="N38" s="63"/>
      <c r="O38" s="63"/>
    </row>
    <row r="39" spans="1:15">
      <c r="A39" s="11"/>
      <c r="B39" s="57"/>
      <c r="C39" s="58"/>
      <c r="D39" s="59"/>
      <c r="E39" s="64">
        <f>((INDEX(ESTADOS!U4:U34,ESTADOS!R5))/100)+1</f>
        <v>1.34</v>
      </c>
      <c r="F39" s="58"/>
      <c r="G39" s="58"/>
      <c r="H39" s="58"/>
      <c r="I39" s="58"/>
      <c r="J39" s="58"/>
      <c r="K39" s="57"/>
      <c r="L39" s="62"/>
      <c r="M39" s="63"/>
      <c r="N39" s="63"/>
      <c r="O39" s="63"/>
    </row>
    <row r="40" spans="1:15">
      <c r="A40" s="11"/>
      <c r="B40" s="62"/>
      <c r="C40" s="65"/>
      <c r="D40" s="66"/>
      <c r="E40" s="60"/>
      <c r="F40" s="65"/>
      <c r="G40" s="65"/>
      <c r="H40" s="65"/>
      <c r="I40" s="65"/>
      <c r="J40" s="65"/>
      <c r="K40" s="57"/>
      <c r="L40" s="62"/>
      <c r="M40" s="63"/>
      <c r="N40" s="63"/>
      <c r="O40" s="63"/>
    </row>
    <row r="41" spans="1:15">
      <c r="A41" s="11"/>
      <c r="B41" s="62"/>
      <c r="C41" s="65"/>
      <c r="D41" s="66"/>
      <c r="E41" s="60" t="s">
        <v>57</v>
      </c>
      <c r="F41" s="65"/>
      <c r="G41" s="65"/>
      <c r="H41" s="65"/>
      <c r="I41" s="65"/>
      <c r="J41" s="65"/>
      <c r="K41" s="57"/>
      <c r="L41" s="62"/>
      <c r="M41" s="63"/>
      <c r="N41" s="63"/>
      <c r="O41" s="63"/>
    </row>
    <row r="42" spans="1:15">
      <c r="A42" s="11"/>
      <c r="B42" s="62"/>
      <c r="C42" s="65"/>
      <c r="D42" s="66"/>
      <c r="E42" s="60">
        <f>E34-E37</f>
        <v>732.00083145280041</v>
      </c>
      <c r="F42" s="65"/>
      <c r="G42" s="65"/>
      <c r="H42" s="65"/>
      <c r="I42" s="65"/>
      <c r="J42" s="65"/>
      <c r="K42" s="57"/>
      <c r="L42" s="62"/>
      <c r="M42" s="63"/>
      <c r="N42" s="63"/>
      <c r="O42" s="63"/>
    </row>
    <row r="43" spans="1:15">
      <c r="A43" s="63"/>
      <c r="B43" s="62"/>
      <c r="C43" s="65"/>
      <c r="D43" s="66"/>
      <c r="E43" s="60"/>
      <c r="F43" s="65"/>
      <c r="G43" s="65"/>
      <c r="H43" s="65"/>
      <c r="I43" s="65"/>
      <c r="J43" s="65"/>
      <c r="K43" s="63"/>
      <c r="L43" s="62"/>
      <c r="M43" s="63"/>
      <c r="N43" s="63"/>
      <c r="O43" s="63"/>
    </row>
    <row r="44" spans="1:15">
      <c r="A44" s="63"/>
      <c r="B44" s="62"/>
      <c r="C44" s="65"/>
      <c r="D44" s="66"/>
      <c r="E44" s="60" t="s">
        <v>58</v>
      </c>
      <c r="F44" s="65"/>
      <c r="G44" s="65"/>
      <c r="H44" s="65"/>
      <c r="I44" s="65"/>
      <c r="J44" s="65"/>
      <c r="K44" s="63"/>
      <c r="L44" s="62"/>
      <c r="M44" s="63"/>
      <c r="N44" s="63"/>
      <c r="O44" s="63"/>
    </row>
    <row r="45" spans="1:15">
      <c r="A45" s="63"/>
      <c r="B45" s="62"/>
      <c r="C45" s="65"/>
      <c r="D45" s="66"/>
      <c r="E45" s="67">
        <f>A19/E34</f>
        <v>103.98813732765939</v>
      </c>
      <c r="F45" s="65"/>
      <c r="G45" s="65"/>
      <c r="H45" s="65"/>
      <c r="I45" s="65"/>
      <c r="J45" s="65"/>
      <c r="K45" s="63"/>
      <c r="L45" s="62"/>
      <c r="M45" s="63"/>
      <c r="N45" s="63"/>
      <c r="O45" s="63"/>
    </row>
    <row r="46" spans="1:15">
      <c r="A46" s="63"/>
      <c r="B46" s="62"/>
      <c r="C46" s="65"/>
      <c r="D46" s="66"/>
      <c r="E46" s="60"/>
      <c r="F46" s="65"/>
      <c r="G46" s="65"/>
      <c r="H46" s="65"/>
      <c r="I46" s="65"/>
      <c r="J46" s="65"/>
      <c r="K46" s="63"/>
      <c r="L46" s="62"/>
      <c r="M46" s="63"/>
      <c r="N46" s="63"/>
      <c r="O46" s="63"/>
    </row>
    <row r="47" spans="1:15">
      <c r="A47" s="63"/>
      <c r="B47" s="62"/>
      <c r="C47" s="65"/>
      <c r="D47" s="66"/>
      <c r="E47" s="60" t="s">
        <v>59</v>
      </c>
      <c r="F47" s="65"/>
      <c r="G47" s="65"/>
      <c r="H47" s="65"/>
      <c r="I47" s="65"/>
      <c r="J47" s="65"/>
      <c r="K47" s="63"/>
      <c r="L47" s="62"/>
      <c r="M47" s="63"/>
      <c r="N47" s="63"/>
      <c r="O47" s="63"/>
    </row>
    <row r="48" spans="1:15">
      <c r="A48" s="63"/>
      <c r="B48" s="62"/>
      <c r="C48" s="65"/>
      <c r="D48" s="66"/>
      <c r="E48" s="60">
        <f>E45*E42</f>
        <v>76119.402985074659</v>
      </c>
      <c r="F48" s="65"/>
      <c r="G48" s="65"/>
      <c r="H48" s="65"/>
      <c r="I48" s="65"/>
      <c r="J48" s="65"/>
      <c r="K48" s="63"/>
      <c r="L48" s="62"/>
      <c r="M48" s="63"/>
      <c r="N48" s="63"/>
      <c r="O48" s="63"/>
    </row>
    <row r="49" spans="1:15">
      <c r="A49" s="63"/>
      <c r="B49" s="62"/>
      <c r="C49" s="65"/>
      <c r="D49" s="66"/>
      <c r="E49" s="60"/>
      <c r="F49" s="65"/>
      <c r="G49" s="65"/>
      <c r="H49" s="65"/>
      <c r="I49" s="65"/>
      <c r="J49" s="65"/>
      <c r="K49" s="63"/>
      <c r="L49" s="62"/>
      <c r="M49" s="63"/>
      <c r="N49" s="63"/>
      <c r="O49" s="63"/>
    </row>
    <row r="50" spans="1:15">
      <c r="A50" s="63"/>
      <c r="B50" s="62"/>
      <c r="C50" s="65"/>
      <c r="D50" s="66"/>
      <c r="E50" s="60" t="s">
        <v>60</v>
      </c>
      <c r="F50" s="65"/>
      <c r="G50" s="65"/>
      <c r="H50" s="65"/>
      <c r="I50" s="65"/>
      <c r="J50" s="65"/>
      <c r="K50" s="63"/>
      <c r="L50" s="62"/>
      <c r="M50" s="63"/>
      <c r="N50" s="63"/>
      <c r="O50" s="63"/>
    </row>
    <row r="51" spans="1:15">
      <c r="A51" s="63"/>
      <c r="B51" s="62"/>
      <c r="C51" s="65"/>
      <c r="D51" s="66"/>
      <c r="E51" s="68">
        <f>(E48/A19)</f>
        <v>0.25373134328358221</v>
      </c>
      <c r="F51" s="65"/>
      <c r="G51" s="65"/>
      <c r="H51" s="65"/>
      <c r="I51" s="65"/>
      <c r="J51" s="65"/>
      <c r="K51" s="63"/>
      <c r="L51" s="62"/>
      <c r="M51" s="63"/>
      <c r="N51" s="63"/>
      <c r="O51" s="63"/>
    </row>
    <row r="52" spans="1:15">
      <c r="A52" s="63"/>
      <c r="B52" s="62"/>
      <c r="C52" s="65"/>
      <c r="D52" s="66"/>
      <c r="E52" s="60"/>
      <c r="F52" s="65"/>
      <c r="G52" s="65"/>
      <c r="H52" s="65"/>
      <c r="I52" s="65"/>
      <c r="J52" s="65"/>
      <c r="K52" s="63"/>
      <c r="L52" s="62"/>
      <c r="M52" s="63"/>
      <c r="N52" s="63"/>
      <c r="O52" s="63"/>
    </row>
    <row r="53" spans="1:15">
      <c r="A53" s="63"/>
      <c r="B53" s="62"/>
      <c r="C53" s="65"/>
      <c r="D53" s="66"/>
      <c r="E53" s="60"/>
      <c r="F53" s="65"/>
      <c r="G53" s="65"/>
      <c r="H53" s="65"/>
      <c r="I53" s="65"/>
      <c r="J53" s="65"/>
      <c r="K53" s="63"/>
      <c r="L53" s="62"/>
      <c r="M53" s="63"/>
      <c r="N53" s="63"/>
      <c r="O53" s="63"/>
    </row>
    <row r="54" spans="1:15">
      <c r="A54" s="63"/>
      <c r="B54" s="62"/>
      <c r="C54" s="65"/>
      <c r="D54" s="66"/>
      <c r="E54" s="60"/>
      <c r="F54" s="65"/>
      <c r="G54" s="65"/>
      <c r="H54" s="65"/>
      <c r="I54" s="65"/>
      <c r="J54" s="65"/>
      <c r="K54" s="63"/>
      <c r="L54" s="62"/>
      <c r="M54" s="63"/>
      <c r="N54" s="63"/>
      <c r="O54" s="63"/>
    </row>
    <row r="55" spans="1:15">
      <c r="A55" s="63"/>
      <c r="B55" s="62"/>
      <c r="C55" s="65"/>
      <c r="D55" s="66"/>
      <c r="E55" s="60"/>
      <c r="F55" s="65"/>
      <c r="G55" s="65"/>
      <c r="H55" s="65"/>
      <c r="I55" s="65"/>
      <c r="J55" s="65"/>
      <c r="K55" s="63"/>
      <c r="L55" s="62"/>
      <c r="M55" s="63"/>
      <c r="N55" s="63"/>
      <c r="O55" s="63"/>
    </row>
    <row r="56" spans="1:15">
      <c r="A56" s="63"/>
      <c r="B56" s="62"/>
      <c r="C56" s="65"/>
      <c r="D56" s="66"/>
      <c r="E56" s="60"/>
      <c r="F56" s="65"/>
      <c r="G56" s="65"/>
      <c r="H56" s="65"/>
      <c r="I56" s="65"/>
      <c r="J56" s="65"/>
      <c r="K56" s="63"/>
      <c r="L56" s="62"/>
      <c r="M56" s="63"/>
      <c r="N56" s="63"/>
      <c r="O56" s="63"/>
    </row>
    <row r="57" spans="1:15">
      <c r="A57" s="63"/>
      <c r="B57" s="62"/>
      <c r="C57" s="65"/>
      <c r="D57" s="66"/>
      <c r="E57" s="60"/>
      <c r="F57" s="65"/>
      <c r="G57" s="65"/>
      <c r="H57" s="65"/>
      <c r="I57" s="65"/>
      <c r="J57" s="65"/>
      <c r="K57" s="63"/>
      <c r="L57" s="62"/>
      <c r="M57" s="63"/>
      <c r="N57" s="63"/>
      <c r="O57" s="63"/>
    </row>
    <row r="58" spans="1:15">
      <c r="A58" s="63"/>
      <c r="B58" s="62"/>
      <c r="C58" s="65"/>
      <c r="D58" s="66"/>
      <c r="E58" s="60"/>
      <c r="F58" s="65"/>
      <c r="G58" s="65"/>
      <c r="H58" s="65"/>
      <c r="I58" s="65"/>
      <c r="J58" s="65"/>
      <c r="K58" s="63"/>
      <c r="L58" s="62"/>
      <c r="M58" s="63"/>
      <c r="N58" s="63"/>
      <c r="O58" s="63"/>
    </row>
    <row r="59" spans="1:15">
      <c r="A59" s="63"/>
      <c r="B59" s="62"/>
      <c r="C59" s="65"/>
      <c r="D59" s="66"/>
      <c r="E59" s="60"/>
      <c r="F59" s="65"/>
      <c r="G59" s="65"/>
      <c r="H59" s="65"/>
      <c r="I59" s="65"/>
      <c r="J59" s="65"/>
      <c r="K59" s="63"/>
      <c r="L59" s="62"/>
      <c r="M59" s="63"/>
      <c r="N59" s="63"/>
      <c r="O59" s="63"/>
    </row>
    <row r="60" spans="1:15">
      <c r="A60" s="63"/>
      <c r="B60" s="62"/>
      <c r="C60" s="65"/>
      <c r="D60" s="66"/>
      <c r="E60" s="60"/>
      <c r="F60" s="65"/>
      <c r="G60" s="65"/>
      <c r="H60" s="65"/>
      <c r="I60" s="65"/>
      <c r="J60" s="65"/>
      <c r="K60" s="63"/>
      <c r="L60" s="62"/>
      <c r="M60" s="63"/>
      <c r="N60" s="63"/>
      <c r="O60" s="63"/>
    </row>
    <row r="61" spans="1:15">
      <c r="A61" s="63"/>
      <c r="B61" s="62"/>
      <c r="C61" s="65"/>
      <c r="D61" s="66"/>
      <c r="E61" s="60"/>
      <c r="F61" s="65"/>
      <c r="G61" s="65"/>
      <c r="H61" s="65"/>
      <c r="I61" s="65"/>
      <c r="J61" s="65"/>
      <c r="K61" s="63"/>
      <c r="L61" s="62"/>
      <c r="M61" s="63"/>
      <c r="N61" s="63"/>
      <c r="O61" s="63"/>
    </row>
    <row r="62" spans="1:15">
      <c r="A62" s="63"/>
      <c r="B62" s="62"/>
      <c r="C62" s="65"/>
      <c r="D62" s="66"/>
      <c r="E62" s="60"/>
      <c r="F62" s="65"/>
      <c r="G62" s="65"/>
      <c r="H62" s="65"/>
      <c r="I62" s="65"/>
      <c r="J62" s="65"/>
      <c r="K62" s="63"/>
      <c r="L62" s="62"/>
      <c r="M62" s="63"/>
      <c r="N62" s="63"/>
      <c r="O62" s="63"/>
    </row>
    <row r="63" spans="1:15">
      <c r="A63" s="63"/>
      <c r="B63" s="62"/>
      <c r="C63" s="65"/>
      <c r="D63" s="66"/>
      <c r="E63" s="60"/>
      <c r="F63" s="65"/>
      <c r="G63" s="65"/>
      <c r="H63" s="65"/>
      <c r="I63" s="65"/>
      <c r="J63" s="65"/>
      <c r="K63" s="63"/>
      <c r="L63" s="62"/>
      <c r="M63" s="63"/>
      <c r="N63" s="63"/>
      <c r="O63" s="63"/>
    </row>
    <row r="64" spans="1:15">
      <c r="A64" s="63"/>
      <c r="B64" s="62"/>
      <c r="C64" s="65"/>
      <c r="D64" s="66"/>
      <c r="E64" s="60"/>
      <c r="F64" s="65"/>
      <c r="G64" s="65"/>
      <c r="H64" s="65"/>
      <c r="I64" s="65"/>
      <c r="J64" s="65"/>
      <c r="K64" s="63"/>
      <c r="L64" s="62"/>
      <c r="M64" s="63"/>
      <c r="N64" s="63"/>
      <c r="O64" s="63"/>
    </row>
    <row r="65" spans="1:15">
      <c r="A65" s="63"/>
      <c r="B65" s="62"/>
      <c r="C65" s="65"/>
      <c r="D65" s="66"/>
      <c r="E65" s="60"/>
      <c r="F65" s="65"/>
      <c r="G65" s="65"/>
      <c r="H65" s="65"/>
      <c r="I65" s="65"/>
      <c r="J65" s="65"/>
      <c r="K65" s="63"/>
      <c r="L65" s="62"/>
      <c r="M65" s="63"/>
      <c r="N65" s="63"/>
      <c r="O65" s="63"/>
    </row>
    <row r="66" spans="1:15">
      <c r="A66" s="63"/>
      <c r="B66" s="62"/>
      <c r="C66" s="65"/>
      <c r="D66" s="66"/>
      <c r="E66" s="60"/>
      <c r="F66" s="65"/>
      <c r="G66" s="65"/>
      <c r="H66" s="65"/>
      <c r="I66" s="65"/>
      <c r="J66" s="65"/>
      <c r="K66" s="63"/>
      <c r="L66" s="62"/>
      <c r="M66" s="63"/>
      <c r="N66" s="63"/>
      <c r="O66" s="63"/>
    </row>
    <row r="67" spans="1:15">
      <c r="A67" s="63"/>
      <c r="B67" s="62"/>
      <c r="C67" s="65"/>
      <c r="D67" s="66"/>
      <c r="E67" s="60"/>
      <c r="F67" s="65"/>
      <c r="G67" s="65"/>
      <c r="H67" s="65"/>
      <c r="I67" s="65"/>
      <c r="J67" s="65"/>
      <c r="K67" s="63"/>
      <c r="L67" s="62"/>
      <c r="M67" s="63"/>
      <c r="N67" s="63"/>
      <c r="O67" s="63"/>
    </row>
    <row r="68" spans="1:15">
      <c r="A68" s="63"/>
      <c r="B68" s="62"/>
      <c r="C68" s="65"/>
      <c r="D68" s="66"/>
      <c r="E68" s="60"/>
      <c r="F68" s="65"/>
      <c r="G68" s="65"/>
      <c r="H68" s="65"/>
      <c r="I68" s="65"/>
      <c r="J68" s="65"/>
      <c r="K68" s="63"/>
      <c r="L68" s="62"/>
      <c r="M68" s="63"/>
      <c r="N68" s="63"/>
      <c r="O68" s="63"/>
    </row>
    <row r="69" spans="1:15">
      <c r="A69" s="63"/>
      <c r="B69" s="62"/>
      <c r="C69" s="65"/>
      <c r="D69" s="66"/>
      <c r="E69" s="60"/>
      <c r="F69" s="65"/>
      <c r="G69" s="65"/>
      <c r="H69" s="65"/>
      <c r="I69" s="65"/>
      <c r="J69" s="65"/>
      <c r="K69" s="63"/>
      <c r="L69" s="62"/>
      <c r="M69" s="63"/>
      <c r="N69" s="63"/>
      <c r="O69" s="63"/>
    </row>
    <row r="70" spans="1:15">
      <c r="A70" s="63"/>
      <c r="B70" s="62"/>
      <c r="C70" s="65"/>
      <c r="D70" s="66"/>
      <c r="E70" s="60"/>
      <c r="F70" s="65"/>
      <c r="G70" s="65"/>
      <c r="H70" s="65"/>
      <c r="I70" s="65"/>
      <c r="J70" s="65"/>
      <c r="K70" s="63"/>
      <c r="L70" s="62"/>
      <c r="M70" s="63"/>
      <c r="N70" s="63"/>
      <c r="O70" s="63"/>
    </row>
    <row r="71" spans="1:15">
      <c r="A71" s="63"/>
      <c r="B71" s="62"/>
      <c r="C71" s="65"/>
      <c r="D71" s="66"/>
      <c r="E71" s="60"/>
      <c r="F71" s="65"/>
      <c r="G71" s="65"/>
      <c r="H71" s="65"/>
      <c r="I71" s="65"/>
      <c r="J71" s="65"/>
      <c r="K71" s="63"/>
      <c r="L71" s="62"/>
      <c r="M71" s="63"/>
      <c r="N71" s="63"/>
      <c r="O71" s="63"/>
    </row>
    <row r="72" spans="1:15">
      <c r="A72" s="63"/>
      <c r="B72" s="62"/>
      <c r="C72" s="65"/>
      <c r="D72" s="66"/>
      <c r="E72" s="60"/>
      <c r="F72" s="65"/>
      <c r="G72" s="65"/>
      <c r="H72" s="65"/>
      <c r="I72" s="65"/>
      <c r="J72" s="65"/>
      <c r="K72" s="63"/>
      <c r="L72" s="62"/>
      <c r="M72" s="63"/>
      <c r="N72" s="63"/>
      <c r="O72" s="63"/>
    </row>
    <row r="73" spans="1:15">
      <c r="A73" s="63"/>
      <c r="B73" s="62"/>
      <c r="C73" s="65"/>
      <c r="D73" s="66"/>
      <c r="E73" s="60"/>
      <c r="F73" s="65"/>
      <c r="G73" s="65"/>
      <c r="H73" s="65"/>
      <c r="I73" s="65"/>
      <c r="J73" s="65"/>
      <c r="K73" s="63"/>
      <c r="L73" s="62"/>
      <c r="M73" s="63"/>
      <c r="N73" s="63"/>
      <c r="O73" s="63"/>
    </row>
    <row r="74" spans="1:15">
      <c r="A74" s="63"/>
      <c r="B74" s="62"/>
      <c r="C74" s="65"/>
      <c r="D74" s="66"/>
      <c r="E74" s="60"/>
      <c r="F74" s="65"/>
      <c r="G74" s="65"/>
      <c r="H74" s="65"/>
      <c r="I74" s="65"/>
      <c r="J74" s="65"/>
      <c r="K74" s="63"/>
      <c r="L74" s="62"/>
      <c r="M74" s="63"/>
      <c r="N74" s="63"/>
      <c r="O74" s="63"/>
    </row>
    <row r="75" spans="1:15">
      <c r="A75" s="63"/>
      <c r="B75" s="62"/>
      <c r="C75" s="65"/>
      <c r="D75" s="66"/>
      <c r="E75" s="60"/>
      <c r="F75" s="65"/>
      <c r="G75" s="65"/>
      <c r="H75" s="65"/>
      <c r="I75" s="65"/>
      <c r="J75" s="65"/>
      <c r="K75" s="63"/>
      <c r="L75" s="62"/>
      <c r="M75" s="63"/>
      <c r="N75" s="63"/>
      <c r="O75" s="63"/>
    </row>
    <row r="76" spans="1:15">
      <c r="A76" s="63"/>
      <c r="B76" s="62"/>
      <c r="C76" s="65"/>
      <c r="D76" s="66"/>
      <c r="E76" s="60"/>
      <c r="F76" s="65"/>
      <c r="G76" s="65"/>
      <c r="H76" s="65"/>
      <c r="I76" s="65"/>
      <c r="J76" s="65"/>
      <c r="K76" s="63"/>
      <c r="L76" s="62"/>
      <c r="M76" s="63"/>
      <c r="N76" s="63"/>
      <c r="O76" s="63"/>
    </row>
    <row r="77" spans="1:15">
      <c r="A77" s="63"/>
      <c r="B77" s="62"/>
      <c r="C77" s="65"/>
      <c r="D77" s="66"/>
      <c r="E77" s="69"/>
      <c r="F77" s="65"/>
      <c r="G77" s="65"/>
      <c r="H77" s="65"/>
      <c r="I77" s="65"/>
      <c r="J77" s="65"/>
      <c r="K77" s="63"/>
      <c r="L77" s="62"/>
      <c r="M77" s="63"/>
      <c r="N77" s="63"/>
      <c r="O77" s="63"/>
    </row>
    <row r="78" spans="1:15">
      <c r="A78" s="63"/>
      <c r="B78" s="62"/>
      <c r="C78" s="65"/>
      <c r="D78" s="66"/>
      <c r="E78" s="69"/>
      <c r="F78" s="65"/>
      <c r="G78" s="65"/>
      <c r="H78" s="65"/>
      <c r="I78" s="65"/>
      <c r="J78" s="65"/>
      <c r="K78" s="63"/>
      <c r="L78" s="62"/>
      <c r="M78" s="63"/>
      <c r="N78" s="63"/>
      <c r="O78" s="63"/>
    </row>
    <row r="79" spans="1:15">
      <c r="A79" s="63"/>
      <c r="B79" s="62"/>
      <c r="C79" s="65"/>
      <c r="D79" s="66"/>
      <c r="E79" s="69"/>
      <c r="F79" s="65"/>
      <c r="G79" s="65"/>
      <c r="H79" s="65"/>
      <c r="I79" s="65"/>
      <c r="J79" s="65"/>
      <c r="K79" s="63"/>
      <c r="L79" s="62"/>
      <c r="M79" s="63"/>
      <c r="N79" s="63"/>
      <c r="O79" s="63"/>
    </row>
    <row r="80" spans="1:15">
      <c r="A80" s="63"/>
      <c r="B80" s="62"/>
      <c r="C80" s="65"/>
      <c r="D80" s="66"/>
      <c r="E80" s="69"/>
      <c r="F80" s="65"/>
      <c r="G80" s="65"/>
      <c r="H80" s="65"/>
      <c r="I80" s="65"/>
      <c r="J80" s="65"/>
      <c r="K80" s="63"/>
      <c r="L80" s="62"/>
      <c r="M80" s="63"/>
      <c r="N80" s="63"/>
      <c r="O80" s="63"/>
    </row>
    <row r="81" spans="1:15">
      <c r="A81" s="63"/>
      <c r="B81" s="62"/>
      <c r="C81" s="65"/>
      <c r="D81" s="66"/>
      <c r="E81" s="69"/>
      <c r="F81" s="65"/>
      <c r="G81" s="65"/>
      <c r="H81" s="65"/>
      <c r="I81" s="65"/>
      <c r="J81" s="65"/>
      <c r="K81" s="63"/>
      <c r="L81" s="62"/>
      <c r="M81" s="63"/>
      <c r="N81" s="63"/>
      <c r="O81" s="63"/>
    </row>
    <row r="82" spans="1:15">
      <c r="A82" s="63"/>
      <c r="B82" s="62"/>
      <c r="C82" s="65"/>
      <c r="D82" s="66"/>
      <c r="E82" s="69"/>
      <c r="F82" s="65"/>
      <c r="G82" s="65"/>
      <c r="H82" s="65"/>
      <c r="I82" s="65"/>
      <c r="J82" s="65"/>
      <c r="K82" s="63"/>
      <c r="L82" s="62"/>
      <c r="M82" s="63"/>
      <c r="N82" s="63"/>
      <c r="O82" s="63"/>
    </row>
    <row r="83" spans="1:15">
      <c r="A83" s="63"/>
      <c r="B83" s="62"/>
      <c r="C83" s="65"/>
      <c r="D83" s="66"/>
      <c r="E83" s="69"/>
      <c r="F83" s="65"/>
      <c r="G83" s="65"/>
      <c r="H83" s="65"/>
      <c r="I83" s="65"/>
      <c r="J83" s="65"/>
      <c r="K83" s="63"/>
      <c r="L83" s="62"/>
      <c r="M83" s="63"/>
      <c r="N83" s="63"/>
      <c r="O83" s="63"/>
    </row>
    <row r="84" spans="1:15">
      <c r="A84" s="63"/>
      <c r="B84" s="62"/>
      <c r="C84" s="65"/>
      <c r="D84" s="66"/>
      <c r="E84" s="69"/>
      <c r="F84" s="65"/>
      <c r="G84" s="65"/>
      <c r="H84" s="65"/>
      <c r="I84" s="65"/>
      <c r="J84" s="65"/>
      <c r="K84" s="63"/>
      <c r="L84" s="62"/>
      <c r="M84" s="63"/>
      <c r="N84" s="63"/>
      <c r="O84" s="63"/>
    </row>
    <row r="85" spans="1:15">
      <c r="A85" s="63"/>
      <c r="B85" s="62"/>
      <c r="C85" s="65"/>
      <c r="D85" s="66"/>
      <c r="E85" s="69"/>
      <c r="F85" s="65"/>
      <c r="G85" s="65"/>
      <c r="H85" s="65"/>
      <c r="I85" s="65"/>
      <c r="J85" s="65"/>
      <c r="K85" s="63"/>
      <c r="L85" s="62"/>
      <c r="M85" s="63"/>
      <c r="N85" s="63"/>
      <c r="O85" s="63"/>
    </row>
    <row r="86" spans="1:15">
      <c r="A86" s="63"/>
      <c r="B86" s="62"/>
      <c r="C86" s="65"/>
      <c r="D86" s="66"/>
      <c r="E86" s="69"/>
      <c r="F86" s="65"/>
      <c r="G86" s="65"/>
      <c r="H86" s="65"/>
      <c r="I86" s="65"/>
      <c r="J86" s="65"/>
      <c r="K86" s="63"/>
      <c r="L86" s="62"/>
      <c r="M86" s="63"/>
      <c r="N86" s="63"/>
      <c r="O86" s="63"/>
    </row>
    <row r="87" spans="1:15">
      <c r="A87" s="63"/>
      <c r="B87" s="62"/>
      <c r="C87" s="65"/>
      <c r="D87" s="66"/>
      <c r="E87" s="69"/>
      <c r="F87" s="65"/>
      <c r="G87" s="65"/>
      <c r="H87" s="65"/>
      <c r="I87" s="65"/>
      <c r="J87" s="65"/>
      <c r="K87" s="63"/>
      <c r="L87" s="62"/>
      <c r="M87" s="63"/>
      <c r="N87" s="63"/>
      <c r="O87" s="63"/>
    </row>
    <row r="88" spans="1:15">
      <c r="A88" s="63"/>
      <c r="B88" s="62"/>
      <c r="C88" s="65"/>
      <c r="D88" s="66"/>
      <c r="E88" s="69"/>
      <c r="F88" s="65"/>
      <c r="G88" s="65"/>
      <c r="H88" s="65"/>
      <c r="I88" s="65"/>
      <c r="J88" s="65"/>
      <c r="K88" s="63"/>
      <c r="L88" s="62"/>
      <c r="M88" s="63"/>
      <c r="N88" s="63"/>
      <c r="O88" s="63"/>
    </row>
    <row r="89" spans="1:15">
      <c r="A89" s="63"/>
      <c r="B89" s="62"/>
      <c r="C89" s="65"/>
      <c r="D89" s="66"/>
      <c r="E89" s="69"/>
      <c r="F89" s="65"/>
      <c r="G89" s="65"/>
      <c r="H89" s="65"/>
      <c r="I89" s="65"/>
      <c r="J89" s="65"/>
      <c r="K89" s="63"/>
      <c r="L89" s="62"/>
      <c r="M89" s="63"/>
      <c r="N89" s="63"/>
      <c r="O89" s="63"/>
    </row>
    <row r="90" spans="1:15">
      <c r="A90" s="63"/>
      <c r="B90" s="62"/>
      <c r="C90" s="65"/>
      <c r="D90" s="66"/>
      <c r="E90" s="69"/>
      <c r="F90" s="65"/>
      <c r="G90" s="65"/>
      <c r="H90" s="65"/>
      <c r="I90" s="65"/>
      <c r="J90" s="65"/>
      <c r="K90" s="63"/>
      <c r="L90" s="62"/>
      <c r="M90" s="63"/>
      <c r="N90" s="63"/>
      <c r="O90" s="63"/>
    </row>
    <row r="91" spans="1:15">
      <c r="A91" s="63"/>
      <c r="B91" s="62"/>
      <c r="C91" s="65"/>
      <c r="D91" s="66"/>
      <c r="E91" s="69"/>
      <c r="F91" s="65"/>
      <c r="G91" s="65"/>
      <c r="H91" s="65"/>
      <c r="I91" s="65"/>
      <c r="J91" s="65"/>
      <c r="K91" s="63"/>
      <c r="L91" s="62"/>
      <c r="M91" s="63"/>
      <c r="N91" s="63"/>
      <c r="O91" s="63"/>
    </row>
    <row r="92" spans="1:15">
      <c r="A92" s="63"/>
      <c r="B92" s="62"/>
      <c r="C92" s="65"/>
      <c r="D92" s="66"/>
      <c r="E92" s="69"/>
      <c r="F92" s="65"/>
      <c r="G92" s="65"/>
      <c r="H92" s="65"/>
      <c r="I92" s="65"/>
      <c r="J92" s="65"/>
      <c r="K92" s="63"/>
      <c r="L92" s="62"/>
      <c r="M92" s="63"/>
      <c r="N92" s="63"/>
      <c r="O92" s="63"/>
    </row>
    <row r="93" spans="1:15">
      <c r="A93" s="63"/>
      <c r="B93" s="62"/>
      <c r="C93" s="65"/>
      <c r="D93" s="66"/>
      <c r="E93" s="69"/>
      <c r="F93" s="65"/>
      <c r="G93" s="65"/>
      <c r="H93" s="65"/>
      <c r="I93" s="65"/>
      <c r="J93" s="65"/>
      <c r="K93" s="63"/>
      <c r="L93" s="62"/>
      <c r="M93" s="63"/>
      <c r="N93" s="63"/>
      <c r="O93" s="63"/>
    </row>
    <row r="94" spans="1:15">
      <c r="A94" s="63"/>
      <c r="B94" s="62"/>
      <c r="C94" s="65"/>
      <c r="D94" s="66"/>
      <c r="E94" s="69"/>
      <c r="F94" s="65"/>
      <c r="G94" s="65"/>
      <c r="H94" s="65"/>
      <c r="I94" s="65"/>
      <c r="J94" s="65"/>
      <c r="K94" s="63"/>
      <c r="L94" s="62"/>
      <c r="M94" s="63"/>
      <c r="N94" s="63"/>
      <c r="O94" s="63"/>
    </row>
    <row r="95" spans="1:15">
      <c r="A95" s="63"/>
      <c r="B95" s="62"/>
      <c r="C95" s="65"/>
      <c r="D95" s="66"/>
      <c r="E95" s="69"/>
      <c r="F95" s="65"/>
      <c r="G95" s="65"/>
      <c r="H95" s="65"/>
      <c r="I95" s="65"/>
      <c r="J95" s="65"/>
      <c r="K95" s="63"/>
      <c r="L95" s="62"/>
      <c r="M95" s="63"/>
      <c r="N95" s="63"/>
      <c r="O95" s="63"/>
    </row>
    <row r="96" spans="1:15">
      <c r="A96" s="63"/>
      <c r="B96" s="62"/>
      <c r="C96" s="65"/>
      <c r="D96" s="66"/>
      <c r="E96" s="69"/>
      <c r="F96" s="65"/>
      <c r="G96" s="65"/>
      <c r="H96" s="65"/>
      <c r="I96" s="65"/>
      <c r="J96" s="65"/>
      <c r="K96" s="63"/>
      <c r="L96" s="62"/>
      <c r="M96" s="63"/>
      <c r="N96" s="63"/>
      <c r="O96" s="63"/>
    </row>
    <row r="97" spans="1:15">
      <c r="A97" s="63"/>
      <c r="B97" s="62"/>
      <c r="C97" s="65"/>
      <c r="D97" s="66"/>
      <c r="E97" s="69"/>
      <c r="F97" s="65"/>
      <c r="G97" s="65"/>
      <c r="H97" s="65"/>
      <c r="I97" s="65"/>
      <c r="J97" s="65"/>
      <c r="K97" s="63"/>
      <c r="L97" s="62"/>
      <c r="M97" s="63"/>
      <c r="N97" s="63"/>
      <c r="O97" s="63"/>
    </row>
    <row r="98" spans="1:15">
      <c r="A98" s="63"/>
      <c r="B98" s="62"/>
      <c r="C98" s="65"/>
      <c r="D98" s="66"/>
      <c r="E98" s="69"/>
      <c r="F98" s="65"/>
      <c r="G98" s="65"/>
      <c r="H98" s="65"/>
      <c r="I98" s="65"/>
      <c r="J98" s="65"/>
      <c r="K98" s="63"/>
      <c r="L98" s="62"/>
      <c r="M98" s="63"/>
      <c r="N98" s="63"/>
      <c r="O98" s="63"/>
    </row>
    <row r="99" spans="1:15">
      <c r="A99" s="63"/>
      <c r="B99" s="62"/>
      <c r="C99" s="65"/>
      <c r="D99" s="66"/>
      <c r="E99" s="69"/>
      <c r="F99" s="65"/>
      <c r="G99" s="65"/>
      <c r="H99" s="65"/>
      <c r="I99" s="65"/>
      <c r="J99" s="65"/>
      <c r="K99" s="63"/>
      <c r="L99" s="62"/>
      <c r="M99" s="63"/>
      <c r="N99" s="63"/>
      <c r="O99" s="63"/>
    </row>
    <row r="100" spans="1:15">
      <c r="A100" s="63"/>
      <c r="B100" s="62"/>
      <c r="C100" s="63"/>
      <c r="D100" s="70"/>
      <c r="E100" s="71"/>
      <c r="F100" s="63"/>
      <c r="G100" s="63"/>
      <c r="H100" s="63"/>
      <c r="I100" s="63"/>
      <c r="J100" s="63"/>
      <c r="K100" s="63"/>
      <c r="L100" s="62"/>
      <c r="M100" s="63"/>
      <c r="N100" s="63"/>
      <c r="O100" s="63"/>
    </row>
    <row r="101" spans="1:15">
      <c r="A101" s="63"/>
      <c r="B101" s="62"/>
      <c r="C101" s="63"/>
      <c r="D101" s="70"/>
      <c r="E101" s="71"/>
      <c r="F101" s="63"/>
      <c r="G101" s="63"/>
      <c r="H101" s="63"/>
      <c r="I101" s="63"/>
      <c r="J101" s="63"/>
      <c r="K101" s="63"/>
      <c r="L101" s="62"/>
      <c r="M101" s="63"/>
      <c r="N101" s="63"/>
      <c r="O101" s="63"/>
    </row>
    <row r="102" spans="1:15">
      <c r="A102" s="63"/>
      <c r="B102" s="62"/>
      <c r="C102" s="63"/>
      <c r="D102" s="70"/>
      <c r="E102" s="71"/>
      <c r="F102" s="63"/>
      <c r="G102" s="63"/>
      <c r="H102" s="63"/>
      <c r="I102" s="63"/>
      <c r="J102" s="63"/>
      <c r="K102" s="63"/>
      <c r="L102" s="62"/>
      <c r="M102" s="63"/>
      <c r="N102" s="63"/>
      <c r="O102" s="63"/>
    </row>
    <row r="103" spans="1:15">
      <c r="A103" s="63"/>
      <c r="B103" s="62"/>
      <c r="C103" s="63"/>
      <c r="D103" s="70"/>
      <c r="E103" s="71"/>
      <c r="F103" s="63"/>
      <c r="G103" s="63"/>
      <c r="H103" s="63"/>
      <c r="I103" s="63"/>
      <c r="J103" s="63"/>
      <c r="K103" s="63"/>
      <c r="L103" s="62"/>
      <c r="M103" s="63"/>
      <c r="N103" s="63"/>
      <c r="O103" s="63"/>
    </row>
    <row r="104" spans="1:15">
      <c r="A104" s="63"/>
      <c r="B104" s="62"/>
      <c r="C104" s="63"/>
      <c r="D104" s="70"/>
      <c r="E104" s="71"/>
      <c r="F104" s="63"/>
      <c r="G104" s="63"/>
      <c r="H104" s="63"/>
      <c r="I104" s="63"/>
      <c r="J104" s="63"/>
      <c r="K104" s="63"/>
      <c r="L104" s="62"/>
      <c r="M104" s="63"/>
      <c r="N104" s="63"/>
      <c r="O104" s="63"/>
    </row>
    <row r="105" spans="1:15">
      <c r="A105" s="63"/>
      <c r="B105" s="62"/>
      <c r="C105" s="63"/>
      <c r="D105" s="70"/>
      <c r="E105" s="71"/>
      <c r="F105" s="63"/>
      <c r="G105" s="63"/>
      <c r="H105" s="63"/>
      <c r="I105" s="63"/>
      <c r="J105" s="63"/>
      <c r="K105" s="63"/>
      <c r="L105" s="62"/>
      <c r="M105" s="63"/>
      <c r="N105" s="63"/>
      <c r="O105" s="63"/>
    </row>
    <row r="106" spans="1:15">
      <c r="A106" s="63"/>
      <c r="B106" s="62"/>
      <c r="C106" s="63"/>
      <c r="D106" s="70"/>
      <c r="E106" s="71"/>
      <c r="F106" s="63"/>
      <c r="G106" s="63"/>
      <c r="H106" s="63"/>
      <c r="I106" s="63"/>
      <c r="J106" s="63"/>
      <c r="K106" s="63"/>
      <c r="L106" s="62"/>
      <c r="M106" s="63"/>
      <c r="N106" s="63"/>
      <c r="O106" s="63"/>
    </row>
    <row r="107" spans="1:15">
      <c r="A107" s="63"/>
      <c r="B107" s="62"/>
      <c r="C107" s="63"/>
      <c r="D107" s="70"/>
      <c r="E107" s="71"/>
      <c r="F107" s="63"/>
      <c r="G107" s="63"/>
      <c r="H107" s="63"/>
      <c r="I107" s="63"/>
      <c r="J107" s="63"/>
      <c r="K107" s="63"/>
      <c r="L107" s="62"/>
      <c r="M107" s="63"/>
      <c r="N107" s="63"/>
      <c r="O107" s="63"/>
    </row>
    <row r="108" spans="1:15">
      <c r="A108" s="63"/>
      <c r="B108" s="62"/>
      <c r="C108" s="63"/>
      <c r="D108" s="70"/>
      <c r="E108" s="71"/>
      <c r="F108" s="63"/>
      <c r="G108" s="63"/>
      <c r="H108" s="63"/>
      <c r="I108" s="63"/>
      <c r="J108" s="63"/>
      <c r="K108" s="63"/>
      <c r="L108" s="62"/>
      <c r="M108" s="63"/>
      <c r="N108" s="63"/>
      <c r="O108" s="63"/>
    </row>
    <row r="109" spans="1:15">
      <c r="A109" s="63"/>
      <c r="B109" s="62"/>
      <c r="C109" s="63"/>
      <c r="D109" s="70"/>
      <c r="E109" s="71"/>
      <c r="F109" s="63"/>
      <c r="G109" s="63"/>
      <c r="H109" s="63"/>
      <c r="I109" s="63"/>
      <c r="J109" s="63"/>
      <c r="K109" s="63"/>
      <c r="L109" s="62"/>
      <c r="M109" s="63"/>
      <c r="N109" s="63"/>
      <c r="O109" s="63"/>
    </row>
    <row r="110" spans="1:15">
      <c r="A110" s="63"/>
      <c r="B110" s="62"/>
      <c r="C110" s="63"/>
      <c r="D110" s="70"/>
      <c r="E110" s="71"/>
      <c r="F110" s="63"/>
      <c r="G110" s="63"/>
      <c r="H110" s="63"/>
      <c r="I110" s="63"/>
      <c r="J110" s="63"/>
      <c r="K110" s="63"/>
      <c r="L110" s="62"/>
      <c r="M110" s="63"/>
      <c r="N110" s="63"/>
      <c r="O110" s="63"/>
    </row>
    <row r="111" spans="1:15">
      <c r="A111" s="63"/>
      <c r="B111" s="62"/>
      <c r="C111" s="63"/>
      <c r="D111" s="70"/>
      <c r="E111" s="71"/>
      <c r="F111" s="63"/>
      <c r="G111" s="63"/>
      <c r="H111" s="63"/>
      <c r="I111" s="63"/>
      <c r="J111" s="63"/>
      <c r="K111" s="63"/>
      <c r="L111" s="62"/>
      <c r="M111" s="63"/>
      <c r="N111" s="63"/>
      <c r="O111" s="63"/>
    </row>
    <row r="112" spans="1:15">
      <c r="A112" s="63"/>
      <c r="B112" s="62"/>
      <c r="C112" s="63"/>
      <c r="D112" s="70"/>
      <c r="E112" s="71"/>
      <c r="F112" s="63"/>
      <c r="G112" s="63"/>
      <c r="H112" s="63"/>
      <c r="I112" s="63"/>
      <c r="J112" s="63"/>
      <c r="K112" s="63"/>
      <c r="L112" s="62"/>
      <c r="M112" s="63"/>
      <c r="N112" s="63"/>
      <c r="O112" s="63"/>
    </row>
    <row r="113" spans="1:15">
      <c r="A113" s="63"/>
      <c r="B113" s="62"/>
      <c r="C113" s="63"/>
      <c r="D113" s="70"/>
      <c r="E113" s="71"/>
      <c r="F113" s="63"/>
      <c r="G113" s="63"/>
      <c r="H113" s="63"/>
      <c r="I113" s="63"/>
      <c r="J113" s="63"/>
      <c r="K113" s="63"/>
      <c r="L113" s="62"/>
      <c r="M113" s="63"/>
      <c r="N113" s="63"/>
      <c r="O113" s="63"/>
    </row>
    <row r="114" spans="1:15">
      <c r="A114" s="63"/>
      <c r="B114" s="62"/>
      <c r="C114" s="63"/>
      <c r="D114" s="70"/>
      <c r="E114" s="71"/>
      <c r="F114" s="63"/>
      <c r="G114" s="63"/>
      <c r="H114" s="63"/>
      <c r="I114" s="63"/>
      <c r="J114" s="63"/>
      <c r="K114" s="63"/>
      <c r="L114" s="62"/>
      <c r="M114" s="63"/>
      <c r="N114" s="63"/>
      <c r="O114" s="63"/>
    </row>
    <row r="115" spans="1:15">
      <c r="A115" s="63"/>
      <c r="B115" s="62"/>
      <c r="C115" s="63"/>
      <c r="D115" s="70"/>
      <c r="E115" s="71"/>
      <c r="F115" s="63"/>
      <c r="G115" s="63"/>
      <c r="H115" s="63"/>
      <c r="I115" s="63"/>
      <c r="J115" s="63"/>
      <c r="K115" s="63"/>
      <c r="L115" s="62"/>
      <c r="M115" s="63"/>
      <c r="N115" s="63"/>
      <c r="O115" s="63"/>
    </row>
    <row r="116" spans="1:15">
      <c r="A116" s="63"/>
      <c r="B116" s="62"/>
      <c r="C116" s="63"/>
      <c r="D116" s="70"/>
      <c r="E116" s="71"/>
      <c r="F116" s="63"/>
      <c r="G116" s="63"/>
      <c r="H116" s="63"/>
      <c r="I116" s="63"/>
      <c r="J116" s="63"/>
      <c r="K116" s="63"/>
      <c r="L116" s="62"/>
      <c r="M116" s="63"/>
      <c r="N116" s="63"/>
      <c r="O116" s="63"/>
    </row>
    <row r="117" spans="1:15">
      <c r="A117" s="63"/>
      <c r="B117" s="62"/>
      <c r="C117" s="63"/>
      <c r="D117" s="70"/>
      <c r="E117" s="71"/>
      <c r="F117" s="63"/>
      <c r="G117" s="63"/>
      <c r="H117" s="63"/>
      <c r="I117" s="63"/>
      <c r="J117" s="63"/>
      <c r="K117" s="63"/>
      <c r="L117" s="62"/>
      <c r="M117" s="63"/>
      <c r="N117" s="63"/>
      <c r="O117" s="63"/>
    </row>
    <row r="118" spans="1:15">
      <c r="A118" s="63"/>
      <c r="B118" s="62"/>
      <c r="C118" s="63"/>
      <c r="D118" s="70"/>
      <c r="E118" s="71"/>
      <c r="F118" s="63"/>
      <c r="G118" s="63"/>
      <c r="H118" s="63"/>
      <c r="I118" s="63"/>
      <c r="J118" s="63"/>
      <c r="K118" s="63"/>
      <c r="L118" s="62"/>
      <c r="M118" s="63"/>
      <c r="N118" s="63"/>
      <c r="O118" s="63"/>
    </row>
    <row r="119" spans="1:15">
      <c r="A119" s="63"/>
      <c r="B119" s="62"/>
      <c r="C119" s="63"/>
      <c r="D119" s="70"/>
      <c r="E119" s="71"/>
      <c r="F119" s="63"/>
      <c r="G119" s="63"/>
      <c r="H119" s="63"/>
      <c r="I119" s="63"/>
      <c r="J119" s="63"/>
      <c r="K119" s="63"/>
      <c r="L119" s="62"/>
      <c r="M119" s="63"/>
      <c r="N119" s="63"/>
      <c r="O119" s="63"/>
    </row>
    <row r="120" spans="1:15">
      <c r="A120" s="63"/>
      <c r="B120" s="62"/>
      <c r="C120" s="63"/>
      <c r="D120" s="70"/>
      <c r="E120" s="71"/>
      <c r="F120" s="63"/>
      <c r="G120" s="63"/>
      <c r="H120" s="63"/>
      <c r="I120" s="63"/>
      <c r="J120" s="63"/>
      <c r="K120" s="63"/>
      <c r="L120" s="62"/>
      <c r="M120" s="63"/>
      <c r="N120" s="63"/>
      <c r="O120" s="63"/>
    </row>
    <row r="121" spans="1:15">
      <c r="A121" s="63"/>
      <c r="B121" s="62"/>
      <c r="C121" s="63"/>
      <c r="D121" s="70"/>
      <c r="E121" s="71"/>
      <c r="F121" s="63"/>
      <c r="G121" s="63"/>
      <c r="H121" s="63"/>
      <c r="I121" s="63"/>
      <c r="J121" s="63"/>
      <c r="K121" s="63"/>
      <c r="L121" s="62"/>
      <c r="M121" s="63"/>
      <c r="N121" s="63"/>
      <c r="O121" s="63"/>
    </row>
    <row r="122" spans="1:15">
      <c r="A122" s="63"/>
      <c r="B122" s="62"/>
      <c r="C122" s="63"/>
      <c r="D122" s="70"/>
      <c r="E122" s="71"/>
      <c r="F122" s="63"/>
      <c r="G122" s="63"/>
      <c r="H122" s="63"/>
      <c r="I122" s="63"/>
      <c r="J122" s="63"/>
      <c r="K122" s="63"/>
      <c r="L122" s="62"/>
      <c r="M122" s="63"/>
      <c r="N122" s="63"/>
      <c r="O122" s="63"/>
    </row>
    <row r="123" spans="1:15">
      <c r="A123" s="63"/>
      <c r="B123" s="62"/>
      <c r="C123" s="63"/>
      <c r="D123" s="70"/>
      <c r="E123" s="71"/>
      <c r="F123" s="63"/>
      <c r="G123" s="63"/>
      <c r="H123" s="63"/>
      <c r="I123" s="63"/>
      <c r="J123" s="63"/>
      <c r="K123" s="63"/>
      <c r="L123" s="62"/>
      <c r="M123" s="63"/>
      <c r="N123" s="63"/>
      <c r="O123" s="63"/>
    </row>
    <row r="124" spans="1:15">
      <c r="A124" s="63"/>
      <c r="B124" s="62"/>
      <c r="C124" s="63"/>
      <c r="D124" s="70"/>
      <c r="E124" s="71"/>
      <c r="F124" s="63"/>
      <c r="G124" s="63"/>
      <c r="H124" s="63"/>
      <c r="I124" s="63"/>
      <c r="J124" s="63"/>
      <c r="K124" s="63"/>
      <c r="L124" s="62"/>
      <c r="M124" s="63"/>
      <c r="N124" s="63"/>
      <c r="O124" s="63"/>
    </row>
    <row r="125" spans="1:15">
      <c r="A125" s="63"/>
      <c r="B125" s="62"/>
      <c r="C125" s="63"/>
      <c r="D125" s="70"/>
      <c r="E125" s="71"/>
      <c r="F125" s="63"/>
      <c r="G125" s="63"/>
      <c r="H125" s="63"/>
      <c r="I125" s="63"/>
      <c r="J125" s="63"/>
      <c r="K125" s="63"/>
      <c r="L125" s="62"/>
      <c r="M125" s="63"/>
      <c r="N125" s="63"/>
      <c r="O125" s="63"/>
    </row>
    <row r="126" spans="1:15">
      <c r="A126" s="63"/>
      <c r="B126" s="62"/>
      <c r="C126" s="63"/>
      <c r="D126" s="70"/>
      <c r="E126" s="71"/>
      <c r="F126" s="63"/>
      <c r="G126" s="63"/>
      <c r="H126" s="63"/>
      <c r="I126" s="63"/>
      <c r="J126" s="63"/>
      <c r="K126" s="63"/>
      <c r="L126" s="62"/>
      <c r="M126" s="63"/>
      <c r="N126" s="63"/>
      <c r="O126" s="63"/>
    </row>
    <row r="127" spans="1:15">
      <c r="A127" s="63"/>
      <c r="B127" s="62"/>
      <c r="C127" s="63"/>
      <c r="D127" s="70"/>
      <c r="E127" s="71"/>
      <c r="F127" s="63"/>
      <c r="G127" s="63"/>
      <c r="H127" s="63"/>
      <c r="I127" s="63"/>
      <c r="J127" s="63"/>
      <c r="K127" s="63"/>
      <c r="L127" s="62"/>
      <c r="M127" s="63"/>
      <c r="N127" s="63"/>
      <c r="O127" s="63"/>
    </row>
    <row r="128" spans="1:15">
      <c r="A128" s="63"/>
      <c r="B128" s="62"/>
      <c r="C128" s="63"/>
      <c r="D128" s="70"/>
      <c r="E128" s="71"/>
      <c r="F128" s="63"/>
      <c r="G128" s="63"/>
      <c r="H128" s="63"/>
      <c r="I128" s="63"/>
      <c r="J128" s="63"/>
      <c r="K128" s="63"/>
      <c r="L128" s="62"/>
      <c r="M128" s="63"/>
      <c r="N128" s="63"/>
      <c r="O128" s="63"/>
    </row>
    <row r="129" spans="1:15">
      <c r="A129" s="63"/>
      <c r="B129" s="62"/>
      <c r="C129" s="63"/>
      <c r="D129" s="70"/>
      <c r="E129" s="71"/>
      <c r="F129" s="63"/>
      <c r="G129" s="63"/>
      <c r="H129" s="63"/>
      <c r="I129" s="63"/>
      <c r="J129" s="63"/>
      <c r="K129" s="63"/>
      <c r="L129" s="62"/>
      <c r="M129" s="63"/>
      <c r="N129" s="63"/>
      <c r="O129" s="63"/>
    </row>
    <row r="130" spans="1:15">
      <c r="A130" s="63"/>
      <c r="B130" s="62"/>
      <c r="C130" s="63"/>
      <c r="D130" s="70"/>
      <c r="E130" s="71"/>
      <c r="F130" s="63"/>
      <c r="G130" s="63"/>
      <c r="H130" s="63"/>
      <c r="I130" s="63"/>
      <c r="J130" s="63"/>
      <c r="K130" s="63"/>
      <c r="L130" s="62"/>
      <c r="M130" s="63"/>
      <c r="N130" s="63"/>
      <c r="O130" s="63"/>
    </row>
    <row r="131" spans="1:15">
      <c r="A131" s="63"/>
      <c r="B131" s="62"/>
      <c r="C131" s="63"/>
      <c r="D131" s="70"/>
      <c r="E131" s="71"/>
      <c r="F131" s="63"/>
      <c r="G131" s="63"/>
      <c r="H131" s="63"/>
      <c r="I131" s="63"/>
      <c r="J131" s="63"/>
      <c r="K131" s="63"/>
      <c r="L131" s="62"/>
      <c r="M131" s="63"/>
      <c r="N131" s="63"/>
      <c r="O131" s="63"/>
    </row>
    <row r="132" spans="1:15">
      <c r="A132" s="63"/>
      <c r="B132" s="62"/>
      <c r="C132" s="63"/>
      <c r="D132" s="70"/>
      <c r="E132" s="71"/>
      <c r="F132" s="63"/>
      <c r="G132" s="63"/>
      <c r="H132" s="63"/>
      <c r="I132" s="63"/>
      <c r="J132" s="63"/>
      <c r="K132" s="63"/>
      <c r="L132" s="62"/>
      <c r="M132" s="63"/>
      <c r="N132" s="63"/>
      <c r="O132" s="63"/>
    </row>
    <row r="133" spans="1:15">
      <c r="A133" s="63"/>
      <c r="B133" s="62"/>
      <c r="C133" s="63"/>
      <c r="D133" s="70"/>
      <c r="E133" s="71"/>
      <c r="F133" s="63"/>
      <c r="G133" s="63"/>
      <c r="H133" s="63"/>
      <c r="I133" s="63"/>
      <c r="J133" s="63"/>
      <c r="K133" s="63"/>
      <c r="L133" s="62"/>
      <c r="M133" s="63"/>
      <c r="N133" s="63"/>
      <c r="O133" s="63"/>
    </row>
    <row r="134" spans="1:15">
      <c r="A134" s="63"/>
      <c r="B134" s="62"/>
      <c r="C134" s="63"/>
      <c r="D134" s="70"/>
      <c r="E134" s="71"/>
      <c r="F134" s="63"/>
      <c r="G134" s="63"/>
      <c r="H134" s="63"/>
      <c r="I134" s="63"/>
      <c r="J134" s="63"/>
      <c r="K134" s="63"/>
      <c r="L134" s="62"/>
      <c r="M134" s="63"/>
      <c r="N134" s="63"/>
      <c r="O134" s="63"/>
    </row>
    <row r="135" spans="1:15">
      <c r="A135" s="63"/>
      <c r="B135" s="62"/>
      <c r="C135" s="63"/>
      <c r="D135" s="70"/>
      <c r="E135" s="71"/>
      <c r="F135" s="63"/>
      <c r="G135" s="63"/>
      <c r="H135" s="63"/>
      <c r="I135" s="63"/>
      <c r="J135" s="63"/>
      <c r="K135" s="63"/>
      <c r="L135" s="62"/>
      <c r="M135" s="63"/>
      <c r="N135" s="63"/>
      <c r="O135" s="63"/>
    </row>
    <row r="136" spans="1:15">
      <c r="A136" s="63"/>
      <c r="B136" s="62"/>
      <c r="C136" s="63"/>
      <c r="D136" s="70"/>
      <c r="E136" s="71"/>
      <c r="F136" s="63"/>
      <c r="G136" s="63"/>
      <c r="H136" s="63"/>
      <c r="I136" s="63"/>
      <c r="J136" s="63"/>
      <c r="K136" s="63"/>
      <c r="L136" s="62"/>
      <c r="M136" s="63"/>
      <c r="N136" s="63"/>
      <c r="O136" s="63"/>
    </row>
    <row r="137" spans="1:15">
      <c r="A137" s="63"/>
      <c r="B137" s="62"/>
      <c r="C137" s="63"/>
      <c r="D137" s="70"/>
      <c r="E137" s="71"/>
      <c r="F137" s="63"/>
      <c r="G137" s="63"/>
      <c r="H137" s="63"/>
      <c r="I137" s="63"/>
      <c r="J137" s="63"/>
      <c r="K137" s="63"/>
      <c r="L137" s="62"/>
      <c r="M137" s="63"/>
      <c r="N137" s="63"/>
      <c r="O137" s="63"/>
    </row>
    <row r="138" spans="1:15">
      <c r="A138" s="63"/>
      <c r="B138" s="62"/>
      <c r="C138" s="63"/>
      <c r="D138" s="70"/>
      <c r="E138" s="71"/>
      <c r="F138" s="63"/>
      <c r="G138" s="63"/>
      <c r="H138" s="63"/>
      <c r="I138" s="63"/>
      <c r="J138" s="63"/>
      <c r="K138" s="63"/>
      <c r="L138" s="62"/>
      <c r="M138" s="63"/>
      <c r="N138" s="63"/>
      <c r="O138" s="63"/>
    </row>
    <row r="139" spans="1:15">
      <c r="A139" s="63"/>
      <c r="B139" s="62"/>
      <c r="C139" s="63"/>
      <c r="D139" s="70"/>
      <c r="E139" s="71"/>
      <c r="F139" s="63"/>
      <c r="G139" s="63"/>
      <c r="H139" s="63"/>
      <c r="I139" s="63"/>
      <c r="J139" s="63"/>
      <c r="K139" s="63"/>
      <c r="L139" s="62"/>
      <c r="M139" s="63"/>
      <c r="N139" s="63"/>
      <c r="O139" s="63"/>
    </row>
    <row r="140" spans="1:15">
      <c r="A140" s="63"/>
      <c r="B140" s="62"/>
      <c r="C140" s="63"/>
      <c r="D140" s="70"/>
      <c r="E140" s="71"/>
      <c r="F140" s="63"/>
      <c r="G140" s="63"/>
      <c r="H140" s="63"/>
      <c r="I140" s="63"/>
      <c r="J140" s="63"/>
      <c r="K140" s="63"/>
      <c r="L140" s="62"/>
      <c r="M140" s="63"/>
      <c r="N140" s="63"/>
      <c r="O140" s="63"/>
    </row>
    <row r="141" spans="1:15">
      <c r="A141" s="63"/>
      <c r="B141" s="62"/>
      <c r="C141" s="63"/>
      <c r="D141" s="70"/>
      <c r="E141" s="71"/>
      <c r="F141" s="63"/>
      <c r="G141" s="63"/>
      <c r="H141" s="63"/>
      <c r="I141" s="63"/>
      <c r="J141" s="63"/>
      <c r="K141" s="63"/>
      <c r="L141" s="62"/>
      <c r="M141" s="63"/>
      <c r="N141" s="63"/>
      <c r="O141" s="63"/>
    </row>
    <row r="142" spans="1:15">
      <c r="A142" s="63"/>
      <c r="B142" s="62"/>
      <c r="C142" s="63"/>
      <c r="D142" s="70"/>
      <c r="E142" s="71"/>
      <c r="F142" s="63"/>
      <c r="G142" s="63"/>
      <c r="H142" s="63"/>
      <c r="I142" s="63"/>
      <c r="J142" s="63"/>
      <c r="K142" s="63"/>
      <c r="L142" s="62"/>
      <c r="M142" s="63"/>
      <c r="N142" s="63"/>
      <c r="O142" s="63"/>
    </row>
    <row r="143" spans="1:15">
      <c r="A143" s="63"/>
      <c r="B143" s="62"/>
      <c r="C143" s="63"/>
      <c r="D143" s="70"/>
      <c r="E143" s="71"/>
      <c r="F143" s="63"/>
      <c r="G143" s="63"/>
      <c r="H143" s="63"/>
      <c r="I143" s="63"/>
      <c r="J143" s="63"/>
      <c r="K143" s="63"/>
      <c r="L143" s="62"/>
      <c r="M143" s="63"/>
      <c r="N143" s="63"/>
      <c r="O143" s="63"/>
    </row>
    <row r="144" spans="1:15">
      <c r="A144" s="63"/>
      <c r="B144" s="62"/>
      <c r="C144" s="63"/>
      <c r="D144" s="70"/>
      <c r="E144" s="71"/>
      <c r="F144" s="63"/>
      <c r="G144" s="63"/>
      <c r="H144" s="63"/>
      <c r="I144" s="63"/>
      <c r="J144" s="63"/>
      <c r="K144" s="63"/>
      <c r="L144" s="62"/>
      <c r="M144" s="63"/>
      <c r="N144" s="63"/>
      <c r="O144" s="63"/>
    </row>
    <row r="145" spans="1:15">
      <c r="A145" s="63"/>
      <c r="B145" s="62"/>
      <c r="C145" s="63"/>
      <c r="D145" s="70"/>
      <c r="E145" s="71"/>
      <c r="F145" s="63"/>
      <c r="G145" s="63"/>
      <c r="H145" s="63"/>
      <c r="I145" s="63"/>
      <c r="J145" s="63"/>
      <c r="K145" s="63"/>
      <c r="L145" s="62"/>
      <c r="M145" s="63"/>
      <c r="N145" s="63"/>
      <c r="O145" s="63"/>
    </row>
    <row r="146" spans="1:15">
      <c r="A146" s="63"/>
      <c r="B146" s="62"/>
      <c r="C146" s="63"/>
      <c r="D146" s="70"/>
      <c r="E146" s="71"/>
      <c r="F146" s="63"/>
      <c r="G146" s="63"/>
      <c r="H146" s="63"/>
      <c r="I146" s="63"/>
      <c r="J146" s="63"/>
      <c r="K146" s="63"/>
      <c r="L146" s="62"/>
      <c r="M146" s="63"/>
      <c r="N146" s="63"/>
      <c r="O146" s="63"/>
    </row>
    <row r="147" spans="1:15">
      <c r="A147" s="63"/>
      <c r="B147" s="62"/>
      <c r="C147" s="63"/>
      <c r="D147" s="70"/>
      <c r="E147" s="71"/>
      <c r="F147" s="63"/>
      <c r="G147" s="63"/>
      <c r="H147" s="63"/>
      <c r="I147" s="63"/>
      <c r="J147" s="63"/>
      <c r="K147" s="63"/>
      <c r="L147" s="62"/>
      <c r="M147" s="63"/>
      <c r="N147" s="63"/>
      <c r="O147" s="63"/>
    </row>
    <row r="148" spans="1:15">
      <c r="A148" s="63"/>
      <c r="B148" s="62"/>
      <c r="C148" s="63"/>
      <c r="D148" s="70"/>
      <c r="E148" s="71"/>
      <c r="F148" s="63"/>
      <c r="G148" s="63"/>
      <c r="H148" s="63"/>
      <c r="I148" s="63"/>
      <c r="J148" s="63"/>
      <c r="K148" s="63"/>
      <c r="L148" s="62"/>
      <c r="M148" s="63"/>
      <c r="N148" s="63"/>
      <c r="O148" s="63"/>
    </row>
    <row r="149" spans="1:15">
      <c r="A149" s="63"/>
      <c r="B149" s="62"/>
      <c r="C149" s="63"/>
      <c r="D149" s="70"/>
      <c r="E149" s="71"/>
      <c r="F149" s="63"/>
      <c r="G149" s="63"/>
      <c r="H149" s="63"/>
      <c r="I149" s="63"/>
      <c r="J149" s="63"/>
      <c r="K149" s="63"/>
      <c r="L149" s="62"/>
      <c r="M149" s="63"/>
      <c r="N149" s="63"/>
      <c r="O149" s="63"/>
    </row>
    <row r="150" spans="1:15">
      <c r="A150" s="63"/>
      <c r="B150" s="62"/>
      <c r="C150" s="63"/>
      <c r="D150" s="70"/>
      <c r="E150" s="71"/>
      <c r="F150" s="63"/>
      <c r="G150" s="63"/>
      <c r="H150" s="63"/>
      <c r="I150" s="63"/>
      <c r="J150" s="63"/>
      <c r="K150" s="63"/>
      <c r="L150" s="62"/>
      <c r="M150" s="63"/>
      <c r="N150" s="63"/>
      <c r="O150" s="63"/>
    </row>
    <row r="151" spans="1:15">
      <c r="A151" s="63"/>
      <c r="B151" s="62"/>
      <c r="C151" s="63"/>
      <c r="D151" s="70"/>
      <c r="E151" s="71"/>
      <c r="F151" s="63"/>
      <c r="G151" s="63"/>
      <c r="H151" s="63"/>
      <c r="I151" s="63"/>
      <c r="J151" s="63"/>
      <c r="K151" s="63"/>
      <c r="L151" s="62"/>
      <c r="M151" s="63"/>
      <c r="N151" s="63"/>
      <c r="O151" s="63"/>
    </row>
    <row r="152" spans="1:15">
      <c r="A152" s="63"/>
      <c r="B152" s="62"/>
      <c r="C152" s="63"/>
      <c r="D152" s="70"/>
      <c r="E152" s="71"/>
      <c r="F152" s="63"/>
      <c r="G152" s="63"/>
      <c r="H152" s="63"/>
      <c r="I152" s="63"/>
      <c r="J152" s="63"/>
      <c r="K152" s="63"/>
      <c r="L152" s="62"/>
      <c r="M152" s="63"/>
      <c r="N152" s="63"/>
      <c r="O152" s="63"/>
    </row>
    <row r="153" spans="1:15">
      <c r="A153" s="63"/>
      <c r="B153" s="62"/>
      <c r="C153" s="63"/>
      <c r="D153" s="70"/>
      <c r="E153" s="71"/>
      <c r="F153" s="63"/>
      <c r="G153" s="63"/>
      <c r="H153" s="63"/>
      <c r="I153" s="63"/>
      <c r="J153" s="63"/>
      <c r="K153" s="63"/>
      <c r="L153" s="62"/>
      <c r="M153" s="63"/>
      <c r="N153" s="63"/>
      <c r="O153" s="63"/>
    </row>
    <row r="154" spans="1:15">
      <c r="A154" s="63"/>
      <c r="B154" s="62"/>
      <c r="C154" s="63"/>
      <c r="D154" s="70"/>
      <c r="E154" s="71"/>
      <c r="F154" s="63"/>
      <c r="G154" s="63"/>
      <c r="H154" s="63"/>
      <c r="I154" s="63"/>
      <c r="J154" s="63"/>
      <c r="K154" s="63"/>
      <c r="L154" s="62"/>
      <c r="M154" s="63"/>
      <c r="N154" s="63"/>
      <c r="O154" s="63"/>
    </row>
    <row r="155" spans="1:15">
      <c r="A155" s="63"/>
      <c r="B155" s="62"/>
      <c r="C155" s="63"/>
      <c r="D155" s="70"/>
      <c r="E155" s="71"/>
      <c r="F155" s="63"/>
      <c r="G155" s="63"/>
      <c r="H155" s="63"/>
      <c r="I155" s="63"/>
      <c r="J155" s="63"/>
      <c r="K155" s="63"/>
      <c r="L155" s="62"/>
      <c r="M155" s="63"/>
      <c r="N155" s="63"/>
      <c r="O155" s="63"/>
    </row>
  </sheetData>
  <sheetProtection algorithmName="SHA-512" hashValue="VHTZC58V5dcJ+e4ZaCkw6LlOCpWGEMVJVU+KuFbqMDc/2Vk91kd0Jht83Dp0zNpSX/Hw24d60DQdCp6N7VQS9w==" saltValue="z1a4e7ycX/Y1DIYvPKFe7Q==" spinCount="100000" sheet="1" objects="1" scenarios="1" selectLockedCells="1"/>
  <mergeCells count="4">
    <mergeCell ref="B1:K1"/>
    <mergeCell ref="H8:I8"/>
    <mergeCell ref="L22:N22"/>
    <mergeCell ref="C30:J30"/>
  </mergeCells>
  <phoneticPr fontId="8" type="noConversion"/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0</xdr:col>
                    <xdr:colOff>171450</xdr:colOff>
                    <xdr:row>5</xdr:row>
                    <xdr:rowOff>165100</xdr:rowOff>
                  </from>
                  <to>
                    <xdr:col>0</xdr:col>
                    <xdr:colOff>1968500</xdr:colOff>
                    <xdr:row>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Drop Down 3">
              <controlPr defaultSize="0" autoLine="0" autoPict="0">
                <anchor moveWithCells="1">
                  <from>
                    <xdr:col>0</xdr:col>
                    <xdr:colOff>165100</xdr:colOff>
                    <xdr:row>9</xdr:row>
                    <xdr:rowOff>88900</xdr:rowOff>
                  </from>
                  <to>
                    <xdr:col>0</xdr:col>
                    <xdr:colOff>1962150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Line="0" autoPict="0">
                <anchor moveWithCells="1">
                  <from>
                    <xdr:col>0</xdr:col>
                    <xdr:colOff>165100</xdr:colOff>
                    <xdr:row>13</xdr:row>
                    <xdr:rowOff>101600</xdr:rowOff>
                  </from>
                  <to>
                    <xdr:col>0</xdr:col>
                    <xdr:colOff>1962150</xdr:colOff>
                    <xdr:row>15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AFF5-4D35-4E9B-A07A-451B86F2B2A3}">
  <sheetPr codeName="Planilha2"/>
  <dimension ref="A1:C25"/>
  <sheetViews>
    <sheetView topLeftCell="A7" workbookViewId="0">
      <selection activeCell="C25" sqref="C25"/>
    </sheetView>
  </sheetViews>
  <sheetFormatPr defaultRowHeight="14.5"/>
  <cols>
    <col min="1" max="1" width="42.81640625" customWidth="1"/>
    <col min="2" max="2" width="33.7265625" customWidth="1"/>
    <col min="3" max="3" width="13.7265625" style="7" bestFit="1" customWidth="1"/>
  </cols>
  <sheetData>
    <row r="1" spans="1:3">
      <c r="A1" t="s">
        <v>84</v>
      </c>
      <c r="B1">
        <v>5000</v>
      </c>
      <c r="C1" s="7">
        <v>1780</v>
      </c>
    </row>
    <row r="2" spans="1:3">
      <c r="A2" t="s">
        <v>81</v>
      </c>
      <c r="B2" s="8">
        <v>0.02</v>
      </c>
      <c r="C2" s="7">
        <f>ANTICRISE!$A$23*B2</f>
        <v>2000</v>
      </c>
    </row>
    <row r="3" spans="1:3">
      <c r="A3" t="s">
        <v>80</v>
      </c>
      <c r="B3">
        <v>750</v>
      </c>
      <c r="C3" s="7">
        <v>750</v>
      </c>
    </row>
    <row r="4" spans="1:3">
      <c r="A4" t="s">
        <v>79</v>
      </c>
      <c r="B4" t="s">
        <v>63</v>
      </c>
      <c r="C4" s="7">
        <v>2500</v>
      </c>
    </row>
    <row r="5" spans="1:3">
      <c r="A5" t="s">
        <v>78</v>
      </c>
      <c r="B5">
        <v>1250</v>
      </c>
      <c r="C5" s="7">
        <v>1250</v>
      </c>
    </row>
    <row r="6" spans="1:3">
      <c r="A6" t="s">
        <v>77</v>
      </c>
      <c r="B6">
        <v>1000</v>
      </c>
      <c r="C6" s="7">
        <v>600</v>
      </c>
    </row>
    <row r="7" spans="1:3">
      <c r="A7" t="s">
        <v>64</v>
      </c>
      <c r="B7" t="s">
        <v>65</v>
      </c>
      <c r="C7" s="7">
        <f>ANTICRISE!$E$45*50</f>
        <v>5199.4068663829694</v>
      </c>
    </row>
    <row r="8" spans="1:3">
      <c r="A8" t="s">
        <v>75</v>
      </c>
      <c r="C8" s="7">
        <v>105</v>
      </c>
    </row>
    <row r="9" spans="1:3">
      <c r="A9" t="s">
        <v>76</v>
      </c>
      <c r="C9" s="7">
        <v>750</v>
      </c>
    </row>
    <row r="14" spans="1:3">
      <c r="A14" t="s">
        <v>66</v>
      </c>
      <c r="C14" s="7">
        <f>SUM(C1:C9)</f>
        <v>14934.406866382969</v>
      </c>
    </row>
    <row r="16" spans="1:3">
      <c r="A16" t="s">
        <v>67</v>
      </c>
      <c r="C16" s="7">
        <f>SUM(C3,C8)</f>
        <v>855</v>
      </c>
    </row>
    <row r="17" spans="1:3">
      <c r="A17" t="s">
        <v>68</v>
      </c>
      <c r="C17" s="7">
        <f>SUM(C4:C5)</f>
        <v>3750</v>
      </c>
    </row>
    <row r="18" spans="1:3">
      <c r="A18" t="s">
        <v>69</v>
      </c>
      <c r="C18" s="7">
        <f>SUM(C1,C2)</f>
        <v>3780</v>
      </c>
    </row>
    <row r="19" spans="1:3">
      <c r="A19" t="s">
        <v>70</v>
      </c>
      <c r="C19" s="7">
        <f>C6</f>
        <v>600</v>
      </c>
    </row>
    <row r="20" spans="1:3">
      <c r="A20" t="s">
        <v>71</v>
      </c>
      <c r="C20" s="7">
        <f>SUM(C7,C9)</f>
        <v>5949.4068663829694</v>
      </c>
    </row>
    <row r="22" spans="1:3">
      <c r="A22" t="s">
        <v>72</v>
      </c>
      <c r="C22" s="7">
        <f>SUM(C16:C20)</f>
        <v>14934.406866382969</v>
      </c>
    </row>
    <row r="24" spans="1:3">
      <c r="A24" t="s">
        <v>74</v>
      </c>
      <c r="C24" s="7">
        <f>ANTICRISE!$A$27-(ANTICRISE!$E$34*ANTICRISE!$E$45)-ANTICRISE!A23</f>
        <v>320000</v>
      </c>
    </row>
    <row r="25" spans="1:3">
      <c r="A25" t="s">
        <v>86</v>
      </c>
      <c r="C25" s="7">
        <f>(C24-C22)+ANTICRISE!$E$48</f>
        <v>381184.99611869169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9BDC-A638-4F3B-A914-2DA91424C3C2}">
  <sheetPr codeName="Planilha5"/>
  <dimension ref="A1:U127"/>
  <sheetViews>
    <sheetView topLeftCell="A17" workbookViewId="0">
      <selection activeCell="A39" sqref="A39"/>
    </sheetView>
  </sheetViews>
  <sheetFormatPr defaultRowHeight="10.5"/>
  <cols>
    <col min="1" max="1" width="14" style="2" bestFit="1" customWidth="1"/>
    <col min="2" max="2" width="7.36328125" style="2" bestFit="1" customWidth="1"/>
    <col min="3" max="3" width="6.81640625" style="2" bestFit="1" customWidth="1"/>
    <col min="4" max="4" width="17.90625" style="2" bestFit="1" customWidth="1"/>
    <col min="5" max="5" width="7.36328125" style="2" bestFit="1" customWidth="1"/>
    <col min="6" max="8" width="6.6328125" style="2" bestFit="1" customWidth="1"/>
    <col min="9" max="9" width="7.90625" style="2" bestFit="1" customWidth="1"/>
    <col min="10" max="11" width="6.6328125" style="2" bestFit="1" customWidth="1"/>
    <col min="12" max="12" width="10.453125" style="2" bestFit="1" customWidth="1"/>
    <col min="13" max="13" width="6.6328125" style="2" bestFit="1" customWidth="1"/>
    <col min="14" max="14" width="6.7265625" style="2" bestFit="1" customWidth="1"/>
    <col min="15" max="15" width="4.08984375" style="2" customWidth="1"/>
    <col min="16" max="16" width="6.6328125" style="2" bestFit="1" customWidth="1"/>
    <col min="17" max="17" width="8.7265625" style="2"/>
    <col min="18" max="18" width="8.7265625" style="2" customWidth="1"/>
    <col min="19" max="16384" width="8.7265625" style="2"/>
  </cols>
  <sheetData>
    <row r="1" spans="1:21">
      <c r="A1" s="1" t="s">
        <v>16</v>
      </c>
      <c r="B1" s="2" t="s">
        <v>44</v>
      </c>
      <c r="C1" s="2" t="s">
        <v>6</v>
      </c>
      <c r="D1" s="2" t="s">
        <v>12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P1" s="2" t="s">
        <v>45</v>
      </c>
      <c r="R1" s="2" t="s">
        <v>51</v>
      </c>
      <c r="S1" s="2" t="s">
        <v>15</v>
      </c>
      <c r="U1" s="2" t="s">
        <v>54</v>
      </c>
    </row>
    <row r="2" spans="1:21">
      <c r="A2" s="1" t="s">
        <v>1</v>
      </c>
      <c r="C2" s="2">
        <v>0.3</v>
      </c>
      <c r="D2" s="2">
        <v>1.4</v>
      </c>
      <c r="E2" s="2">
        <v>0.5</v>
      </c>
      <c r="F2" s="2">
        <v>0.5</v>
      </c>
      <c r="G2" s="2">
        <v>1.2</v>
      </c>
      <c r="H2" s="2">
        <v>1.2</v>
      </c>
      <c r="I2" s="2">
        <v>0.6</v>
      </c>
      <c r="J2" s="2">
        <v>1.4</v>
      </c>
      <c r="K2" s="2">
        <v>1.5</v>
      </c>
      <c r="L2" s="2">
        <v>1.4</v>
      </c>
      <c r="M2" s="2">
        <v>0.5</v>
      </c>
      <c r="N2" s="2">
        <v>0.5</v>
      </c>
    </row>
    <row r="3" spans="1:21">
      <c r="A3" s="3" t="s">
        <v>17</v>
      </c>
      <c r="B3" s="4">
        <f>E32*$F$32</f>
        <v>1727.8665820000001</v>
      </c>
      <c r="C3" s="5">
        <f>B3*$C$2</f>
        <v>518.35997459999999</v>
      </c>
      <c r="D3" s="5">
        <f>B3*$D$2</f>
        <v>2419.0132147999998</v>
      </c>
      <c r="E3" s="5">
        <f>B3*$E$2</f>
        <v>863.93329100000005</v>
      </c>
      <c r="F3" s="5">
        <f>B3*$F$2</f>
        <v>863.93329100000005</v>
      </c>
      <c r="G3" s="5">
        <f>B3*$G$2</f>
        <v>2073.4398983999999</v>
      </c>
      <c r="H3" s="5">
        <f>B3*$H$2</f>
        <v>2073.4398983999999</v>
      </c>
      <c r="I3" s="5">
        <f>B3*$I$2</f>
        <v>1036.7199492</v>
      </c>
      <c r="J3" s="5">
        <f>B3*$J$2</f>
        <v>2419.0132147999998</v>
      </c>
      <c r="K3" s="5">
        <f>B3*$K$2</f>
        <v>2591.7998729999999</v>
      </c>
      <c r="L3" s="5">
        <f>B3*$L$2</f>
        <v>2419.0132147999998</v>
      </c>
      <c r="M3" s="5">
        <f>B3*$M$2</f>
        <v>863.93329100000005</v>
      </c>
      <c r="N3" s="5">
        <f>B3*$N$2</f>
        <v>863.93329100000005</v>
      </c>
      <c r="P3" s="5">
        <f>(SUM(C3:N3))/12</f>
        <v>1583.8777001666667</v>
      </c>
      <c r="Q3" s="2" t="s">
        <v>44</v>
      </c>
      <c r="R3" s="2">
        <v>19</v>
      </c>
    </row>
    <row r="4" spans="1:21">
      <c r="A4" s="3" t="s">
        <v>18</v>
      </c>
      <c r="B4" s="4">
        <f t="shared" ref="B4:B28" si="0">E33*$F$32</f>
        <v>1727.8665820000001</v>
      </c>
      <c r="C4" s="5">
        <f t="shared" ref="C4:C29" si="1">B4*$C$2</f>
        <v>518.35997459999999</v>
      </c>
      <c r="D4" s="5">
        <f t="shared" ref="D4:D28" si="2">B4*$D$2</f>
        <v>2419.0132147999998</v>
      </c>
      <c r="E4" s="5">
        <f t="shared" ref="E4:E28" si="3">B4*$E$2</f>
        <v>863.93329100000005</v>
      </c>
      <c r="F4" s="5">
        <f t="shared" ref="F4:F29" si="4">B4*$F$2</f>
        <v>863.93329100000005</v>
      </c>
      <c r="G4" s="5">
        <f t="shared" ref="G4:G29" si="5">B4*$G$2</f>
        <v>2073.4398983999999</v>
      </c>
      <c r="H4" s="5">
        <f t="shared" ref="H4:H29" si="6">B4*$H$2</f>
        <v>2073.4398983999999</v>
      </c>
      <c r="I4" s="5">
        <f t="shared" ref="I4:I29" si="7">B4*$I$2</f>
        <v>1036.7199492</v>
      </c>
      <c r="J4" s="5">
        <f t="shared" ref="J4:J29" si="8">B4*$J$2</f>
        <v>2419.0132147999998</v>
      </c>
      <c r="K4" s="5">
        <f t="shared" ref="K4:K29" si="9">B4*$K$2</f>
        <v>2591.7998729999999</v>
      </c>
      <c r="L4" s="5">
        <f t="shared" ref="L4:L29" si="10">B4*$L$2</f>
        <v>2419.0132147999998</v>
      </c>
      <c r="M4" s="5">
        <f t="shared" ref="M4:M31" si="11">B4*$M$2</f>
        <v>863.93329100000005</v>
      </c>
      <c r="N4" s="5">
        <f t="shared" ref="N4:N29" si="12">B4*$N$2</f>
        <v>863.93329100000005</v>
      </c>
      <c r="P4" s="5">
        <f t="shared" ref="P4:P29" si="13">(SUM(C4:N4))/12</f>
        <v>1583.8777001666667</v>
      </c>
      <c r="Q4" s="2" t="s">
        <v>15</v>
      </c>
      <c r="R4" s="2">
        <v>3</v>
      </c>
      <c r="S4" s="2" t="s">
        <v>49</v>
      </c>
      <c r="T4" s="2">
        <v>0.8</v>
      </c>
      <c r="U4" s="2">
        <v>0</v>
      </c>
    </row>
    <row r="5" spans="1:21">
      <c r="A5" s="3" t="s">
        <v>19</v>
      </c>
      <c r="B5" s="4">
        <f t="shared" si="0"/>
        <v>1727.8665820000001</v>
      </c>
      <c r="C5" s="5">
        <f t="shared" si="1"/>
        <v>518.35997459999999</v>
      </c>
      <c r="D5" s="5">
        <f t="shared" si="2"/>
        <v>2419.0132147999998</v>
      </c>
      <c r="E5" s="5">
        <f t="shared" si="3"/>
        <v>863.93329100000005</v>
      </c>
      <c r="F5" s="5">
        <f t="shared" si="4"/>
        <v>863.93329100000005</v>
      </c>
      <c r="G5" s="5">
        <f t="shared" si="5"/>
        <v>2073.4398983999999</v>
      </c>
      <c r="H5" s="5">
        <f t="shared" si="6"/>
        <v>2073.4398983999999</v>
      </c>
      <c r="I5" s="5">
        <f t="shared" si="7"/>
        <v>1036.7199492</v>
      </c>
      <c r="J5" s="5">
        <f t="shared" si="8"/>
        <v>2419.0132147999998</v>
      </c>
      <c r="K5" s="5">
        <f t="shared" si="9"/>
        <v>2591.7998729999999</v>
      </c>
      <c r="L5" s="5">
        <f t="shared" si="10"/>
        <v>2419.0132147999998</v>
      </c>
      <c r="M5" s="5">
        <f t="shared" si="11"/>
        <v>863.93329100000005</v>
      </c>
      <c r="N5" s="5">
        <f t="shared" si="12"/>
        <v>863.93329100000005</v>
      </c>
      <c r="P5" s="5">
        <f t="shared" si="13"/>
        <v>1583.8777001666667</v>
      </c>
      <c r="Q5" s="2" t="s">
        <v>54</v>
      </c>
      <c r="R5" s="2">
        <v>25</v>
      </c>
      <c r="S5" s="2" t="s">
        <v>47</v>
      </c>
      <c r="T5" s="2">
        <v>1</v>
      </c>
      <c r="U5" s="2">
        <v>10</v>
      </c>
    </row>
    <row r="6" spans="1:21">
      <c r="A6" s="3" t="s">
        <v>20</v>
      </c>
      <c r="B6" s="4">
        <f t="shared" si="0"/>
        <v>1977.583588</v>
      </c>
      <c r="C6" s="5">
        <f t="shared" si="1"/>
        <v>593.27507639999999</v>
      </c>
      <c r="D6" s="5">
        <f t="shared" si="2"/>
        <v>2768.6170231999999</v>
      </c>
      <c r="E6" s="5">
        <f t="shared" si="3"/>
        <v>988.79179399999998</v>
      </c>
      <c r="F6" s="5">
        <f t="shared" si="4"/>
        <v>988.79179399999998</v>
      </c>
      <c r="G6" s="5">
        <f t="shared" si="5"/>
        <v>2373.1003056</v>
      </c>
      <c r="H6" s="5">
        <f t="shared" si="6"/>
        <v>2373.1003056</v>
      </c>
      <c r="I6" s="5">
        <f t="shared" si="7"/>
        <v>1186.5501528</v>
      </c>
      <c r="J6" s="5">
        <f t="shared" si="8"/>
        <v>2768.6170231999999</v>
      </c>
      <c r="K6" s="5">
        <f t="shared" si="9"/>
        <v>2966.3753820000002</v>
      </c>
      <c r="L6" s="5">
        <f t="shared" si="10"/>
        <v>2768.6170231999999</v>
      </c>
      <c r="M6" s="5">
        <f t="shared" si="11"/>
        <v>988.79179399999998</v>
      </c>
      <c r="N6" s="5">
        <f t="shared" si="12"/>
        <v>988.79179399999998</v>
      </c>
      <c r="P6" s="5">
        <f t="shared" si="13"/>
        <v>1812.7849556666667</v>
      </c>
      <c r="S6" s="2" t="s">
        <v>48</v>
      </c>
      <c r="T6" s="2">
        <v>1.3</v>
      </c>
      <c r="U6" s="2">
        <v>12</v>
      </c>
    </row>
    <row r="7" spans="1:21">
      <c r="A7" s="3" t="s">
        <v>21</v>
      </c>
      <c r="B7" s="4">
        <f t="shared" si="0"/>
        <v>1932.5942219999999</v>
      </c>
      <c r="C7" s="5">
        <f t="shared" si="1"/>
        <v>579.77826659999994</v>
      </c>
      <c r="D7" s="5">
        <f t="shared" si="2"/>
        <v>2705.6319107999998</v>
      </c>
      <c r="E7" s="5">
        <f t="shared" si="3"/>
        <v>966.29711099999997</v>
      </c>
      <c r="F7" s="5">
        <f t="shared" si="4"/>
        <v>966.29711099999997</v>
      </c>
      <c r="G7" s="5">
        <f t="shared" si="5"/>
        <v>2319.1130663999998</v>
      </c>
      <c r="H7" s="5">
        <f t="shared" si="6"/>
        <v>2319.1130663999998</v>
      </c>
      <c r="I7" s="5">
        <f t="shared" si="7"/>
        <v>1159.5565331999999</v>
      </c>
      <c r="J7" s="5">
        <f t="shared" si="8"/>
        <v>2705.6319107999998</v>
      </c>
      <c r="K7" s="5">
        <f t="shared" si="9"/>
        <v>2898.891333</v>
      </c>
      <c r="L7" s="5">
        <f t="shared" si="10"/>
        <v>2705.6319107999998</v>
      </c>
      <c r="M7" s="5">
        <f t="shared" si="11"/>
        <v>966.29711099999997</v>
      </c>
      <c r="N7" s="5">
        <f t="shared" si="12"/>
        <v>966.29711099999997</v>
      </c>
      <c r="P7" s="5">
        <f t="shared" si="13"/>
        <v>1771.5447034999997</v>
      </c>
      <c r="S7" s="2" t="s">
        <v>50</v>
      </c>
      <c r="T7" s="2">
        <v>1.5</v>
      </c>
      <c r="U7" s="2">
        <v>13</v>
      </c>
    </row>
    <row r="8" spans="1:21">
      <c r="A8" s="3" t="s">
        <v>22</v>
      </c>
      <c r="B8" s="4">
        <f t="shared" si="0"/>
        <v>1632.9097919999999</v>
      </c>
      <c r="C8" s="5">
        <f t="shared" si="1"/>
        <v>489.87293759999994</v>
      </c>
      <c r="D8" s="5">
        <f t="shared" si="2"/>
        <v>2286.0737087999996</v>
      </c>
      <c r="E8" s="5">
        <f t="shared" si="3"/>
        <v>816.45489599999996</v>
      </c>
      <c r="F8" s="5">
        <f t="shared" si="4"/>
        <v>816.45489599999996</v>
      </c>
      <c r="G8" s="5">
        <f t="shared" si="5"/>
        <v>1959.4917503999998</v>
      </c>
      <c r="H8" s="5">
        <f t="shared" si="6"/>
        <v>1959.4917503999998</v>
      </c>
      <c r="I8" s="5">
        <f t="shared" si="7"/>
        <v>979.74587519999989</v>
      </c>
      <c r="J8" s="5">
        <f t="shared" si="8"/>
        <v>2286.0737087999996</v>
      </c>
      <c r="K8" s="5">
        <f t="shared" si="9"/>
        <v>2449.3646879999997</v>
      </c>
      <c r="L8" s="5">
        <f t="shared" si="10"/>
        <v>2286.0737087999996</v>
      </c>
      <c r="M8" s="5">
        <f t="shared" si="11"/>
        <v>816.45489599999996</v>
      </c>
      <c r="N8" s="5">
        <f t="shared" si="12"/>
        <v>816.45489599999996</v>
      </c>
      <c r="P8" s="5">
        <f t="shared" si="13"/>
        <v>1496.8339759999999</v>
      </c>
      <c r="U8" s="2">
        <v>14</v>
      </c>
    </row>
    <row r="9" spans="1:21">
      <c r="A9" s="3" t="s">
        <v>23</v>
      </c>
      <c r="B9" s="4">
        <f t="shared" si="0"/>
        <v>1791.5536940000002</v>
      </c>
      <c r="C9" s="5">
        <f t="shared" si="1"/>
        <v>537.46610820000001</v>
      </c>
      <c r="D9" s="5">
        <f t="shared" si="2"/>
        <v>2508.1751715999999</v>
      </c>
      <c r="E9" s="5">
        <f t="shared" si="3"/>
        <v>895.77684700000009</v>
      </c>
      <c r="F9" s="5">
        <f t="shared" si="4"/>
        <v>895.77684700000009</v>
      </c>
      <c r="G9" s="5">
        <f t="shared" si="5"/>
        <v>2149.8644328</v>
      </c>
      <c r="H9" s="5">
        <f t="shared" si="6"/>
        <v>2149.8644328</v>
      </c>
      <c r="I9" s="5">
        <f t="shared" si="7"/>
        <v>1074.9322164</v>
      </c>
      <c r="J9" s="5">
        <f t="shared" si="8"/>
        <v>2508.1751715999999</v>
      </c>
      <c r="K9" s="5">
        <f t="shared" si="9"/>
        <v>2687.3305410000003</v>
      </c>
      <c r="L9" s="5">
        <f t="shared" si="10"/>
        <v>2508.1751715999999</v>
      </c>
      <c r="M9" s="5">
        <f t="shared" si="11"/>
        <v>895.77684700000009</v>
      </c>
      <c r="N9" s="5">
        <f t="shared" si="12"/>
        <v>895.77684700000009</v>
      </c>
      <c r="P9" s="5">
        <f t="shared" si="13"/>
        <v>1642.2575528333336</v>
      </c>
      <c r="U9" s="2">
        <v>15</v>
      </c>
    </row>
    <row r="10" spans="1:21">
      <c r="A10" s="3" t="s">
        <v>24</v>
      </c>
      <c r="B10" s="4">
        <f t="shared" si="0"/>
        <v>2255.2204259999999</v>
      </c>
      <c r="C10" s="5">
        <f t="shared" si="1"/>
        <v>676.56612779999989</v>
      </c>
      <c r="D10" s="5">
        <f t="shared" si="2"/>
        <v>3157.3085963999997</v>
      </c>
      <c r="E10" s="5">
        <f t="shared" si="3"/>
        <v>1127.6102129999999</v>
      </c>
      <c r="F10" s="5">
        <f t="shared" si="4"/>
        <v>1127.6102129999999</v>
      </c>
      <c r="G10" s="5">
        <f t="shared" si="5"/>
        <v>2706.2645111999996</v>
      </c>
      <c r="H10" s="5">
        <f t="shared" si="6"/>
        <v>2706.2645111999996</v>
      </c>
      <c r="I10" s="5">
        <f t="shared" si="7"/>
        <v>1353.1322555999998</v>
      </c>
      <c r="J10" s="5">
        <f t="shared" si="8"/>
        <v>3157.3085963999997</v>
      </c>
      <c r="K10" s="5">
        <f t="shared" si="9"/>
        <v>3382.8306389999998</v>
      </c>
      <c r="L10" s="5">
        <f t="shared" si="10"/>
        <v>3157.3085963999997</v>
      </c>
      <c r="M10" s="5">
        <f t="shared" si="11"/>
        <v>1127.6102129999999</v>
      </c>
      <c r="N10" s="5">
        <f t="shared" si="12"/>
        <v>1127.6102129999999</v>
      </c>
      <c r="P10" s="5">
        <f t="shared" si="13"/>
        <v>2067.2853904999997</v>
      </c>
      <c r="U10" s="2">
        <v>16</v>
      </c>
    </row>
    <row r="11" spans="1:21">
      <c r="A11" s="3" t="s">
        <v>25</v>
      </c>
      <c r="B11" s="4">
        <f t="shared" si="0"/>
        <v>2225.6323440000001</v>
      </c>
      <c r="C11" s="5">
        <f t="shared" si="1"/>
        <v>667.68970320000005</v>
      </c>
      <c r="D11" s="5">
        <f t="shared" si="2"/>
        <v>3115.8852815999999</v>
      </c>
      <c r="E11" s="5">
        <f t="shared" si="3"/>
        <v>1112.8161720000001</v>
      </c>
      <c r="F11" s="5">
        <f t="shared" si="4"/>
        <v>1112.8161720000001</v>
      </c>
      <c r="G11" s="5">
        <f t="shared" si="5"/>
        <v>2670.7588128000002</v>
      </c>
      <c r="H11" s="5">
        <f t="shared" si="6"/>
        <v>2670.7588128000002</v>
      </c>
      <c r="I11" s="5">
        <f t="shared" si="7"/>
        <v>1335.3794064000001</v>
      </c>
      <c r="J11" s="5">
        <f t="shared" si="8"/>
        <v>3115.8852815999999</v>
      </c>
      <c r="K11" s="5">
        <f t="shared" si="9"/>
        <v>3338.4485160000004</v>
      </c>
      <c r="L11" s="5">
        <f t="shared" si="10"/>
        <v>3115.8852815999999</v>
      </c>
      <c r="M11" s="5">
        <f t="shared" si="11"/>
        <v>1112.8161720000001</v>
      </c>
      <c r="N11" s="5">
        <f t="shared" si="12"/>
        <v>1112.8161720000001</v>
      </c>
      <c r="P11" s="5">
        <f t="shared" si="13"/>
        <v>2040.1629819999998</v>
      </c>
      <c r="U11" s="2">
        <v>17</v>
      </c>
    </row>
    <row r="12" spans="1:21">
      <c r="A12" s="3" t="s">
        <v>26</v>
      </c>
      <c r="B12" s="4">
        <f t="shared" si="0"/>
        <v>1684.7856940000001</v>
      </c>
      <c r="C12" s="5">
        <f t="shared" si="1"/>
        <v>505.43570820000002</v>
      </c>
      <c r="D12" s="5">
        <f t="shared" si="2"/>
        <v>2358.6999716</v>
      </c>
      <c r="E12" s="5">
        <f t="shared" si="3"/>
        <v>842.39284700000007</v>
      </c>
      <c r="F12" s="5">
        <f t="shared" si="4"/>
        <v>842.39284700000007</v>
      </c>
      <c r="G12" s="5">
        <f t="shared" si="5"/>
        <v>2021.7428328000001</v>
      </c>
      <c r="H12" s="5">
        <f t="shared" si="6"/>
        <v>2021.7428328000001</v>
      </c>
      <c r="I12" s="5">
        <f t="shared" si="7"/>
        <v>1010.8714164</v>
      </c>
      <c r="J12" s="5">
        <f t="shared" si="8"/>
        <v>2358.6999716</v>
      </c>
      <c r="K12" s="5">
        <f t="shared" si="9"/>
        <v>2527.1785410000002</v>
      </c>
      <c r="L12" s="5">
        <f t="shared" si="10"/>
        <v>2358.6999716</v>
      </c>
      <c r="M12" s="5">
        <f t="shared" si="11"/>
        <v>842.39284700000007</v>
      </c>
      <c r="N12" s="5">
        <f t="shared" si="12"/>
        <v>842.39284700000007</v>
      </c>
      <c r="P12" s="5">
        <f t="shared" si="13"/>
        <v>1544.3868861666667</v>
      </c>
      <c r="U12" s="2">
        <v>18</v>
      </c>
    </row>
    <row r="13" spans="1:21">
      <c r="A13" s="3" t="s">
        <v>27</v>
      </c>
      <c r="B13" s="4">
        <f t="shared" si="0"/>
        <v>1972.0983820000001</v>
      </c>
      <c r="C13" s="5">
        <f t="shared" si="1"/>
        <v>591.62951459999999</v>
      </c>
      <c r="D13" s="5">
        <f t="shared" si="2"/>
        <v>2760.9377347999998</v>
      </c>
      <c r="E13" s="5">
        <f t="shared" si="3"/>
        <v>986.04919100000006</v>
      </c>
      <c r="F13" s="5">
        <f t="shared" si="4"/>
        <v>986.04919100000006</v>
      </c>
      <c r="G13" s="5">
        <f t="shared" si="5"/>
        <v>2366.5180584</v>
      </c>
      <c r="H13" s="5">
        <f t="shared" si="6"/>
        <v>2366.5180584</v>
      </c>
      <c r="I13" s="5">
        <f t="shared" si="7"/>
        <v>1183.2590292</v>
      </c>
      <c r="J13" s="5">
        <f t="shared" si="8"/>
        <v>2760.9377347999998</v>
      </c>
      <c r="K13" s="5">
        <f t="shared" si="9"/>
        <v>2958.1475730000002</v>
      </c>
      <c r="L13" s="5">
        <f t="shared" si="10"/>
        <v>2760.9377347999998</v>
      </c>
      <c r="M13" s="5">
        <f t="shared" si="11"/>
        <v>986.04919100000006</v>
      </c>
      <c r="N13" s="5">
        <f t="shared" si="12"/>
        <v>986.04919100000006</v>
      </c>
      <c r="P13" s="5">
        <f t="shared" si="13"/>
        <v>1807.7568501666665</v>
      </c>
      <c r="U13" s="2">
        <v>19</v>
      </c>
    </row>
    <row r="14" spans="1:21">
      <c r="A14" s="3" t="s">
        <v>28</v>
      </c>
      <c r="B14" s="4">
        <f t="shared" si="0"/>
        <v>1555.4763</v>
      </c>
      <c r="C14" s="5">
        <f t="shared" si="1"/>
        <v>466.64288999999997</v>
      </c>
      <c r="D14" s="5">
        <f t="shared" si="2"/>
        <v>2177.6668199999999</v>
      </c>
      <c r="E14" s="5">
        <f t="shared" si="3"/>
        <v>777.73815000000002</v>
      </c>
      <c r="F14" s="5">
        <f t="shared" si="4"/>
        <v>777.73815000000002</v>
      </c>
      <c r="G14" s="5">
        <f t="shared" si="5"/>
        <v>1866.5715599999999</v>
      </c>
      <c r="H14" s="5">
        <f t="shared" si="6"/>
        <v>1866.5715599999999</v>
      </c>
      <c r="I14" s="5">
        <f t="shared" si="7"/>
        <v>933.28577999999993</v>
      </c>
      <c r="J14" s="5">
        <f t="shared" si="8"/>
        <v>2177.6668199999999</v>
      </c>
      <c r="K14" s="5">
        <f t="shared" si="9"/>
        <v>2333.2144499999999</v>
      </c>
      <c r="L14" s="5">
        <f t="shared" si="10"/>
        <v>2177.6668199999999</v>
      </c>
      <c r="M14" s="5">
        <f t="shared" si="11"/>
        <v>777.73815000000002</v>
      </c>
      <c r="N14" s="5">
        <f t="shared" si="12"/>
        <v>777.73815000000002</v>
      </c>
      <c r="P14" s="5">
        <f t="shared" si="13"/>
        <v>1425.8532750000002</v>
      </c>
      <c r="U14" s="2">
        <v>20</v>
      </c>
    </row>
    <row r="15" spans="1:21">
      <c r="A15" s="3" t="s">
        <v>29</v>
      </c>
      <c r="B15" s="4">
        <f t="shared" si="0"/>
        <v>1948.609422</v>
      </c>
      <c r="C15" s="5">
        <f t="shared" si="1"/>
        <v>584.58282659999998</v>
      </c>
      <c r="D15" s="5">
        <f t="shared" si="2"/>
        <v>2728.0531907999998</v>
      </c>
      <c r="E15" s="5">
        <f t="shared" si="3"/>
        <v>974.304711</v>
      </c>
      <c r="F15" s="5">
        <f t="shared" si="4"/>
        <v>974.304711</v>
      </c>
      <c r="G15" s="5">
        <f t="shared" si="5"/>
        <v>2338.3313063999999</v>
      </c>
      <c r="H15" s="5">
        <f t="shared" si="6"/>
        <v>2338.3313063999999</v>
      </c>
      <c r="I15" s="5">
        <f t="shared" si="7"/>
        <v>1169.1656532</v>
      </c>
      <c r="J15" s="5">
        <f t="shared" si="8"/>
        <v>2728.0531907999998</v>
      </c>
      <c r="K15" s="5">
        <f t="shared" si="9"/>
        <v>2922.9141330000002</v>
      </c>
      <c r="L15" s="5">
        <f t="shared" si="10"/>
        <v>2728.0531907999998</v>
      </c>
      <c r="M15" s="5">
        <f t="shared" si="11"/>
        <v>974.304711</v>
      </c>
      <c r="N15" s="5">
        <f t="shared" si="12"/>
        <v>974.304711</v>
      </c>
      <c r="P15" s="5">
        <f t="shared" si="13"/>
        <v>1786.2253035000001</v>
      </c>
      <c r="U15" s="2">
        <v>21</v>
      </c>
    </row>
    <row r="16" spans="1:21">
      <c r="A16" s="3" t="s">
        <v>30</v>
      </c>
      <c r="B16" s="4">
        <f t="shared" si="0"/>
        <v>1735.727376</v>
      </c>
      <c r="C16" s="5">
        <f t="shared" si="1"/>
        <v>520.71821279999995</v>
      </c>
      <c r="D16" s="5">
        <f t="shared" si="2"/>
        <v>2430.0183263999998</v>
      </c>
      <c r="E16" s="5">
        <f t="shared" si="3"/>
        <v>867.86368800000002</v>
      </c>
      <c r="F16" s="5">
        <f t="shared" si="4"/>
        <v>867.86368800000002</v>
      </c>
      <c r="G16" s="5">
        <f t="shared" si="5"/>
        <v>2082.8728511999998</v>
      </c>
      <c r="H16" s="5">
        <f t="shared" si="6"/>
        <v>2082.8728511999998</v>
      </c>
      <c r="I16" s="5">
        <f t="shared" si="7"/>
        <v>1041.4364255999999</v>
      </c>
      <c r="J16" s="5">
        <f t="shared" si="8"/>
        <v>2430.0183263999998</v>
      </c>
      <c r="K16" s="5">
        <f t="shared" si="9"/>
        <v>2603.5910640000002</v>
      </c>
      <c r="L16" s="5">
        <f t="shared" si="10"/>
        <v>2430.0183263999998</v>
      </c>
      <c r="M16" s="5">
        <f t="shared" si="11"/>
        <v>867.86368800000002</v>
      </c>
      <c r="N16" s="5">
        <f t="shared" si="12"/>
        <v>867.86368800000002</v>
      </c>
      <c r="P16" s="5">
        <f t="shared" si="13"/>
        <v>1591.0834280000001</v>
      </c>
      <c r="U16" s="2">
        <v>22</v>
      </c>
    </row>
    <row r="17" spans="1:21">
      <c r="A17" s="3" t="s">
        <v>31</v>
      </c>
      <c r="B17" s="4">
        <f t="shared" si="0"/>
        <v>1727.8665820000001</v>
      </c>
      <c r="C17" s="5">
        <f t="shared" si="1"/>
        <v>518.35997459999999</v>
      </c>
      <c r="D17" s="5">
        <f t="shared" si="2"/>
        <v>2419.0132147999998</v>
      </c>
      <c r="E17" s="5">
        <f t="shared" si="3"/>
        <v>863.93329100000005</v>
      </c>
      <c r="F17" s="5">
        <f t="shared" si="4"/>
        <v>863.93329100000005</v>
      </c>
      <c r="G17" s="5">
        <f t="shared" si="5"/>
        <v>2073.4398983999999</v>
      </c>
      <c r="H17" s="5">
        <f t="shared" si="6"/>
        <v>2073.4398983999999</v>
      </c>
      <c r="I17" s="5">
        <f t="shared" si="7"/>
        <v>1036.7199492</v>
      </c>
      <c r="J17" s="5">
        <f t="shared" si="8"/>
        <v>2419.0132147999998</v>
      </c>
      <c r="K17" s="5">
        <f t="shared" si="9"/>
        <v>2591.7998729999999</v>
      </c>
      <c r="L17" s="5">
        <f t="shared" si="10"/>
        <v>2419.0132147999998</v>
      </c>
      <c r="M17" s="5">
        <f t="shared" si="11"/>
        <v>863.93329100000005</v>
      </c>
      <c r="N17" s="5">
        <f t="shared" si="12"/>
        <v>863.93329100000005</v>
      </c>
      <c r="P17" s="5">
        <f t="shared" si="13"/>
        <v>1583.8777001666667</v>
      </c>
      <c r="U17" s="2">
        <v>23</v>
      </c>
    </row>
    <row r="18" spans="1:21">
      <c r="A18" s="3" t="s">
        <v>32</v>
      </c>
      <c r="B18" s="4">
        <f t="shared" si="0"/>
        <v>2136.8280599999998</v>
      </c>
      <c r="C18" s="5">
        <f t="shared" si="1"/>
        <v>641.04841799999997</v>
      </c>
      <c r="D18" s="5">
        <f t="shared" si="2"/>
        <v>2991.5592839999995</v>
      </c>
      <c r="E18" s="5">
        <f t="shared" si="3"/>
        <v>1068.4140299999999</v>
      </c>
      <c r="F18" s="5">
        <f t="shared" si="4"/>
        <v>1068.4140299999999</v>
      </c>
      <c r="G18" s="5">
        <f t="shared" si="5"/>
        <v>2564.1936719999999</v>
      </c>
      <c r="H18" s="5">
        <f t="shared" si="6"/>
        <v>2564.1936719999999</v>
      </c>
      <c r="I18" s="5">
        <f t="shared" si="7"/>
        <v>1282.0968359999999</v>
      </c>
      <c r="J18" s="5">
        <f t="shared" si="8"/>
        <v>2991.5592839999995</v>
      </c>
      <c r="K18" s="5">
        <f t="shared" si="9"/>
        <v>3205.2420899999997</v>
      </c>
      <c r="L18" s="5">
        <f t="shared" si="10"/>
        <v>2991.5592839999995</v>
      </c>
      <c r="M18" s="5">
        <f t="shared" si="11"/>
        <v>1068.4140299999999</v>
      </c>
      <c r="N18" s="5">
        <f t="shared" si="12"/>
        <v>1068.4140299999999</v>
      </c>
      <c r="P18" s="5">
        <f t="shared" si="13"/>
        <v>1958.7590549999995</v>
      </c>
      <c r="U18" s="2">
        <v>24</v>
      </c>
    </row>
    <row r="19" spans="1:21">
      <c r="A19" s="3" t="s">
        <v>33</v>
      </c>
      <c r="B19" s="4">
        <f t="shared" si="0"/>
        <v>1909.118608</v>
      </c>
      <c r="C19" s="5">
        <f t="shared" si="1"/>
        <v>572.7355824</v>
      </c>
      <c r="D19" s="5">
        <f t="shared" si="2"/>
        <v>2672.7660511999998</v>
      </c>
      <c r="E19" s="5">
        <f t="shared" si="3"/>
        <v>954.559304</v>
      </c>
      <c r="F19" s="5">
        <f t="shared" si="4"/>
        <v>954.559304</v>
      </c>
      <c r="G19" s="5">
        <f t="shared" si="5"/>
        <v>2290.9423296</v>
      </c>
      <c r="H19" s="5">
        <f t="shared" si="6"/>
        <v>2290.9423296</v>
      </c>
      <c r="I19" s="5">
        <f t="shared" si="7"/>
        <v>1145.4711648</v>
      </c>
      <c r="J19" s="5">
        <f t="shared" si="8"/>
        <v>2672.7660511999998</v>
      </c>
      <c r="K19" s="5">
        <f t="shared" si="9"/>
        <v>2863.6779120000001</v>
      </c>
      <c r="L19" s="5">
        <f>B19*$L$2</f>
        <v>2672.7660511999998</v>
      </c>
      <c r="M19" s="5">
        <f t="shared" si="11"/>
        <v>954.559304</v>
      </c>
      <c r="N19" s="5">
        <f t="shared" si="12"/>
        <v>954.559304</v>
      </c>
      <c r="P19" s="5">
        <f t="shared" si="13"/>
        <v>1750.0253906666665</v>
      </c>
      <c r="U19" s="2">
        <v>25</v>
      </c>
    </row>
    <row r="20" spans="1:21">
      <c r="A20" s="3" t="s">
        <v>34</v>
      </c>
      <c r="B20" s="4">
        <f t="shared" si="0"/>
        <v>1727.8665820000001</v>
      </c>
      <c r="C20" s="5">
        <f t="shared" si="1"/>
        <v>518.35997459999999</v>
      </c>
      <c r="D20" s="5">
        <f t="shared" si="2"/>
        <v>2419.0132147999998</v>
      </c>
      <c r="E20" s="5">
        <f t="shared" si="3"/>
        <v>863.93329100000005</v>
      </c>
      <c r="F20" s="5">
        <f t="shared" si="4"/>
        <v>863.93329100000005</v>
      </c>
      <c r="G20" s="5">
        <f t="shared" si="5"/>
        <v>2073.4398983999999</v>
      </c>
      <c r="H20" s="5">
        <f t="shared" si="6"/>
        <v>2073.4398983999999</v>
      </c>
      <c r="I20" s="5">
        <f t="shared" si="7"/>
        <v>1036.7199492</v>
      </c>
      <c r="J20" s="5">
        <f t="shared" si="8"/>
        <v>2419.0132147999998</v>
      </c>
      <c r="K20" s="5">
        <f t="shared" si="9"/>
        <v>2591.7998729999999</v>
      </c>
      <c r="L20" s="5">
        <f t="shared" si="10"/>
        <v>2419.0132147999998</v>
      </c>
      <c r="M20" s="5">
        <f t="shared" si="11"/>
        <v>863.93329100000005</v>
      </c>
      <c r="N20" s="5">
        <f t="shared" si="12"/>
        <v>863.93329100000005</v>
      </c>
      <c r="P20" s="5">
        <f t="shared" si="13"/>
        <v>1583.8777001666667</v>
      </c>
      <c r="U20" s="2">
        <v>26</v>
      </c>
    </row>
    <row r="21" spans="1:21">
      <c r="A21" s="3" t="s">
        <v>35</v>
      </c>
      <c r="B21" s="4">
        <f t="shared" si="0"/>
        <v>2070.1380980000004</v>
      </c>
      <c r="C21" s="5">
        <f t="shared" si="1"/>
        <v>621.04142940000008</v>
      </c>
      <c r="D21" s="5">
        <f t="shared" si="2"/>
        <v>2898.1933372000003</v>
      </c>
      <c r="E21" s="5">
        <f t="shared" si="3"/>
        <v>1035.0690490000002</v>
      </c>
      <c r="F21" s="5">
        <f t="shared" si="4"/>
        <v>1035.0690490000002</v>
      </c>
      <c r="G21" s="5">
        <f t="shared" si="5"/>
        <v>2484.1657176000003</v>
      </c>
      <c r="H21" s="5">
        <f t="shared" si="6"/>
        <v>2484.1657176000003</v>
      </c>
      <c r="I21" s="5">
        <f t="shared" si="7"/>
        <v>1242.0828588000002</v>
      </c>
      <c r="J21" s="5">
        <f t="shared" si="8"/>
        <v>2898.1933372000003</v>
      </c>
      <c r="K21" s="5">
        <f t="shared" si="9"/>
        <v>3105.2071470000005</v>
      </c>
      <c r="L21" s="5">
        <f t="shared" si="10"/>
        <v>2898.1933372000003</v>
      </c>
      <c r="M21" s="5">
        <f t="shared" si="11"/>
        <v>1035.0690490000002</v>
      </c>
      <c r="N21" s="5">
        <f t="shared" si="12"/>
        <v>1035.0690490000002</v>
      </c>
      <c r="P21" s="5">
        <f t="shared" si="13"/>
        <v>1897.6265898333338</v>
      </c>
      <c r="U21" s="2">
        <v>27</v>
      </c>
    </row>
    <row r="22" spans="1:21">
      <c r="A22" s="3" t="s">
        <v>36</v>
      </c>
      <c r="B22" s="4">
        <f t="shared" si="0"/>
        <v>1727.8665820000001</v>
      </c>
      <c r="C22" s="5">
        <f t="shared" si="1"/>
        <v>518.35997459999999</v>
      </c>
      <c r="D22" s="5">
        <f t="shared" si="2"/>
        <v>2419.0132147999998</v>
      </c>
      <c r="E22" s="5">
        <f t="shared" si="3"/>
        <v>863.93329100000005</v>
      </c>
      <c r="F22" s="5">
        <f t="shared" si="4"/>
        <v>863.93329100000005</v>
      </c>
      <c r="G22" s="5">
        <f t="shared" si="5"/>
        <v>2073.4398983999999</v>
      </c>
      <c r="H22" s="5">
        <f t="shared" si="6"/>
        <v>2073.4398983999999</v>
      </c>
      <c r="I22" s="5">
        <f t="shared" si="7"/>
        <v>1036.7199492</v>
      </c>
      <c r="J22" s="5">
        <f t="shared" si="8"/>
        <v>2419.0132147999998</v>
      </c>
      <c r="K22" s="5">
        <f t="shared" si="9"/>
        <v>2591.7998729999999</v>
      </c>
      <c r="L22" s="5">
        <f t="shared" si="10"/>
        <v>2419.0132147999998</v>
      </c>
      <c r="M22" s="5">
        <f t="shared" si="11"/>
        <v>863.93329100000005</v>
      </c>
      <c r="N22" s="5">
        <f t="shared" si="12"/>
        <v>863.93329100000005</v>
      </c>
      <c r="P22" s="5">
        <f t="shared" si="13"/>
        <v>1583.8777001666667</v>
      </c>
      <c r="U22" s="2">
        <v>28</v>
      </c>
    </row>
    <row r="23" spans="1:21">
      <c r="A23" s="3" t="s">
        <v>37</v>
      </c>
      <c r="B23" s="4">
        <f t="shared" si="0"/>
        <v>2100.4068259999999</v>
      </c>
      <c r="C23" s="5">
        <f t="shared" si="1"/>
        <v>630.1220477999999</v>
      </c>
      <c r="D23" s="5">
        <f t="shared" si="2"/>
        <v>2940.5695563999998</v>
      </c>
      <c r="E23" s="5">
        <f t="shared" si="3"/>
        <v>1050.203413</v>
      </c>
      <c r="F23" s="5">
        <f t="shared" si="4"/>
        <v>1050.203413</v>
      </c>
      <c r="G23" s="5">
        <f t="shared" si="5"/>
        <v>2520.4881911999996</v>
      </c>
      <c r="H23" s="5">
        <f t="shared" si="6"/>
        <v>2520.4881911999996</v>
      </c>
      <c r="I23" s="5">
        <f t="shared" si="7"/>
        <v>1260.2440955999998</v>
      </c>
      <c r="J23" s="5">
        <f t="shared" si="8"/>
        <v>2940.5695563999998</v>
      </c>
      <c r="K23" s="5">
        <f t="shared" si="9"/>
        <v>3150.6102389999996</v>
      </c>
      <c r="L23" s="5">
        <f t="shared" si="10"/>
        <v>2940.5695563999998</v>
      </c>
      <c r="M23" s="5">
        <f t="shared" si="11"/>
        <v>1050.203413</v>
      </c>
      <c r="N23" s="5">
        <f t="shared" si="12"/>
        <v>1050.203413</v>
      </c>
      <c r="P23" s="5">
        <f t="shared" si="13"/>
        <v>1925.3729238333333</v>
      </c>
      <c r="U23" s="2">
        <v>29</v>
      </c>
    </row>
    <row r="24" spans="1:21">
      <c r="A24" s="3" t="s">
        <v>38</v>
      </c>
      <c r="B24" s="4">
        <f t="shared" si="0"/>
        <v>1766.2630240000001</v>
      </c>
      <c r="C24" s="5">
        <f t="shared" si="1"/>
        <v>529.87890719999996</v>
      </c>
      <c r="D24" s="5">
        <f t="shared" si="2"/>
        <v>2472.7682335999998</v>
      </c>
      <c r="E24" s="5">
        <f t="shared" si="3"/>
        <v>883.13151200000004</v>
      </c>
      <c r="F24" s="5">
        <f t="shared" si="4"/>
        <v>883.13151200000004</v>
      </c>
      <c r="G24" s="5">
        <f t="shared" si="5"/>
        <v>2119.5156287999998</v>
      </c>
      <c r="H24" s="5">
        <f t="shared" si="6"/>
        <v>2119.5156287999998</v>
      </c>
      <c r="I24" s="5">
        <f t="shared" si="7"/>
        <v>1059.7578143999999</v>
      </c>
      <c r="J24" s="5">
        <f t="shared" si="8"/>
        <v>2472.7682335999998</v>
      </c>
      <c r="K24" s="5">
        <f t="shared" si="9"/>
        <v>2649.3945360000002</v>
      </c>
      <c r="L24" s="5">
        <f t="shared" si="10"/>
        <v>2472.7682335999998</v>
      </c>
      <c r="M24" s="5">
        <f t="shared" si="11"/>
        <v>883.13151200000004</v>
      </c>
      <c r="N24" s="5">
        <f t="shared" si="12"/>
        <v>883.13151200000004</v>
      </c>
      <c r="P24" s="5">
        <f t="shared" si="13"/>
        <v>1619.0744386666665</v>
      </c>
      <c r="U24" s="2">
        <v>30</v>
      </c>
    </row>
    <row r="25" spans="1:21">
      <c r="A25" s="3" t="s">
        <v>39</v>
      </c>
      <c r="B25" s="4">
        <f t="shared" si="0"/>
        <v>1727.8665820000001</v>
      </c>
      <c r="C25" s="5">
        <f t="shared" si="1"/>
        <v>518.35997459999999</v>
      </c>
      <c r="D25" s="5">
        <f t="shared" si="2"/>
        <v>2419.0132147999998</v>
      </c>
      <c r="E25" s="5">
        <f t="shared" si="3"/>
        <v>863.93329100000005</v>
      </c>
      <c r="F25" s="5">
        <f t="shared" si="4"/>
        <v>863.93329100000005</v>
      </c>
      <c r="G25" s="5">
        <f t="shared" si="5"/>
        <v>2073.4398983999999</v>
      </c>
      <c r="H25" s="5">
        <f t="shared" si="6"/>
        <v>2073.4398983999999</v>
      </c>
      <c r="I25" s="5">
        <f t="shared" si="7"/>
        <v>1036.7199492</v>
      </c>
      <c r="J25" s="5">
        <f t="shared" si="8"/>
        <v>2419.0132147999998</v>
      </c>
      <c r="K25" s="5">
        <f t="shared" si="9"/>
        <v>2591.7998729999999</v>
      </c>
      <c r="L25" s="5">
        <f t="shared" si="10"/>
        <v>2419.0132147999998</v>
      </c>
      <c r="M25" s="5">
        <f t="shared" si="11"/>
        <v>863.93329100000005</v>
      </c>
      <c r="N25" s="5">
        <f t="shared" si="12"/>
        <v>863.93329100000005</v>
      </c>
      <c r="P25" s="5">
        <f t="shared" si="13"/>
        <v>1583.8777001666667</v>
      </c>
      <c r="U25" s="2">
        <v>31</v>
      </c>
    </row>
    <row r="26" spans="1:21">
      <c r="A26" s="3" t="s">
        <v>40</v>
      </c>
      <c r="B26" s="4">
        <f t="shared" si="0"/>
        <v>2592.3403860000003</v>
      </c>
      <c r="C26" s="5">
        <f t="shared" si="1"/>
        <v>777.70211580000012</v>
      </c>
      <c r="D26" s="5">
        <f t="shared" si="2"/>
        <v>3629.2765404000002</v>
      </c>
      <c r="E26" s="5">
        <f t="shared" si="3"/>
        <v>1296.1701930000002</v>
      </c>
      <c r="F26" s="5">
        <f t="shared" si="4"/>
        <v>1296.1701930000002</v>
      </c>
      <c r="G26" s="5">
        <f t="shared" si="5"/>
        <v>3110.8084632000005</v>
      </c>
      <c r="H26" s="5">
        <f t="shared" si="6"/>
        <v>3110.8084632000005</v>
      </c>
      <c r="I26" s="5">
        <f t="shared" si="7"/>
        <v>1555.4042316000002</v>
      </c>
      <c r="J26" s="5">
        <f t="shared" si="8"/>
        <v>3629.2765404000002</v>
      </c>
      <c r="K26" s="5">
        <f t="shared" si="9"/>
        <v>3888.5105790000007</v>
      </c>
      <c r="L26" s="5">
        <f t="shared" si="10"/>
        <v>3629.2765404000002</v>
      </c>
      <c r="M26" s="5">
        <f t="shared" si="11"/>
        <v>1296.1701930000002</v>
      </c>
      <c r="N26" s="5">
        <f t="shared" si="12"/>
        <v>1296.1701930000002</v>
      </c>
      <c r="P26" s="5">
        <f t="shared" si="13"/>
        <v>2376.3120205000009</v>
      </c>
      <c r="U26" s="2">
        <v>32</v>
      </c>
    </row>
    <row r="27" spans="1:21">
      <c r="A27" s="3" t="s">
        <v>41</v>
      </c>
      <c r="B27" s="4">
        <f t="shared" si="0"/>
        <v>1918.5942679999998</v>
      </c>
      <c r="C27" s="5">
        <f t="shared" si="1"/>
        <v>575.57828039999993</v>
      </c>
      <c r="D27" s="5">
        <f t="shared" si="2"/>
        <v>2686.0319751999996</v>
      </c>
      <c r="E27" s="5">
        <f t="shared" si="3"/>
        <v>959.29713399999991</v>
      </c>
      <c r="F27" s="5">
        <f t="shared" si="4"/>
        <v>959.29713399999991</v>
      </c>
      <c r="G27" s="5">
        <f t="shared" si="5"/>
        <v>2302.3131215999997</v>
      </c>
      <c r="H27" s="5">
        <f t="shared" si="6"/>
        <v>2302.3131215999997</v>
      </c>
      <c r="I27" s="5">
        <f t="shared" si="7"/>
        <v>1151.1565607999999</v>
      </c>
      <c r="J27" s="5">
        <f t="shared" si="8"/>
        <v>2686.0319751999996</v>
      </c>
      <c r="K27" s="5">
        <f t="shared" si="9"/>
        <v>2877.8914019999997</v>
      </c>
      <c r="L27" s="5">
        <f t="shared" si="10"/>
        <v>2686.0319751999996</v>
      </c>
      <c r="M27" s="5">
        <f t="shared" si="11"/>
        <v>959.29713399999991</v>
      </c>
      <c r="N27" s="5">
        <f t="shared" si="12"/>
        <v>959.29713399999991</v>
      </c>
      <c r="P27" s="5">
        <f t="shared" si="13"/>
        <v>1758.7114123333333</v>
      </c>
      <c r="U27" s="2">
        <v>33</v>
      </c>
    </row>
    <row r="28" spans="1:21">
      <c r="A28" s="3" t="s">
        <v>42</v>
      </c>
      <c r="B28" s="4">
        <f t="shared" si="0"/>
        <v>1455.5147599999998</v>
      </c>
      <c r="C28" s="5">
        <f t="shared" si="1"/>
        <v>436.65442799999994</v>
      </c>
      <c r="D28" s="5">
        <f t="shared" si="2"/>
        <v>2037.7206639999995</v>
      </c>
      <c r="E28" s="5">
        <f t="shared" si="3"/>
        <v>727.7573799999999</v>
      </c>
      <c r="F28" s="5">
        <f t="shared" si="4"/>
        <v>727.7573799999999</v>
      </c>
      <c r="G28" s="5">
        <f t="shared" si="5"/>
        <v>1746.6177119999998</v>
      </c>
      <c r="H28" s="5">
        <f t="shared" si="6"/>
        <v>1746.6177119999998</v>
      </c>
      <c r="I28" s="5">
        <f t="shared" si="7"/>
        <v>873.30885599999988</v>
      </c>
      <c r="J28" s="5">
        <f t="shared" si="8"/>
        <v>2037.7206639999995</v>
      </c>
      <c r="K28" s="5">
        <f t="shared" si="9"/>
        <v>2183.2721399999996</v>
      </c>
      <c r="L28" s="5">
        <f t="shared" si="10"/>
        <v>2037.7206639999995</v>
      </c>
      <c r="M28" s="5">
        <f t="shared" si="11"/>
        <v>727.7573799999999</v>
      </c>
      <c r="N28" s="5">
        <f t="shared" si="12"/>
        <v>727.7573799999999</v>
      </c>
      <c r="P28" s="5">
        <f t="shared" si="13"/>
        <v>1334.221863333333</v>
      </c>
      <c r="U28" s="2">
        <v>34</v>
      </c>
    </row>
    <row r="29" spans="1:21">
      <c r="A29" s="3" t="s">
        <v>43</v>
      </c>
      <c r="B29" s="4">
        <v>1553</v>
      </c>
      <c r="C29" s="5">
        <f t="shared" si="1"/>
        <v>465.9</v>
      </c>
      <c r="D29" s="5">
        <f>B29*$D$2</f>
        <v>2174.1999999999998</v>
      </c>
      <c r="E29" s="5">
        <f>B29*$E$2</f>
        <v>776.5</v>
      </c>
      <c r="F29" s="5">
        <f t="shared" si="4"/>
        <v>776.5</v>
      </c>
      <c r="G29" s="5">
        <f t="shared" si="5"/>
        <v>1863.6</v>
      </c>
      <c r="H29" s="5">
        <f t="shared" si="6"/>
        <v>1863.6</v>
      </c>
      <c r="I29" s="5">
        <f t="shared" si="7"/>
        <v>931.8</v>
      </c>
      <c r="J29" s="5">
        <f t="shared" si="8"/>
        <v>2174.1999999999998</v>
      </c>
      <c r="K29" s="5">
        <f t="shared" si="9"/>
        <v>2329.5</v>
      </c>
      <c r="L29" s="5">
        <f t="shared" si="10"/>
        <v>2174.1999999999998</v>
      </c>
      <c r="M29" s="5">
        <f t="shared" si="11"/>
        <v>776.5</v>
      </c>
      <c r="N29" s="5">
        <f t="shared" si="12"/>
        <v>776.5</v>
      </c>
      <c r="P29" s="5">
        <f t="shared" si="13"/>
        <v>1423.5833333333333</v>
      </c>
      <c r="U29" s="2">
        <v>35</v>
      </c>
    </row>
    <row r="30" spans="1:21">
      <c r="C30" s="81"/>
      <c r="D30" s="81"/>
      <c r="E30" s="81"/>
      <c r="F30" s="81"/>
      <c r="G30" s="81"/>
      <c r="H30" s="81"/>
      <c r="M30" s="5">
        <f t="shared" si="11"/>
        <v>0</v>
      </c>
      <c r="U30" s="2">
        <v>36</v>
      </c>
    </row>
    <row r="31" spans="1:21">
      <c r="A31" s="6"/>
      <c r="C31" s="81"/>
      <c r="D31" s="88"/>
      <c r="E31" s="88"/>
      <c r="F31" s="88"/>
      <c r="G31" s="88"/>
      <c r="H31" s="81"/>
      <c r="M31" s="5">
        <f t="shared" si="11"/>
        <v>0</v>
      </c>
      <c r="U31" s="2">
        <v>37</v>
      </c>
    </row>
    <row r="32" spans="1:21">
      <c r="C32" s="81"/>
      <c r="D32" s="82"/>
      <c r="E32" s="83">
        <v>1294.67</v>
      </c>
      <c r="F32" s="82">
        <v>1.3346</v>
      </c>
      <c r="G32" s="82"/>
      <c r="H32" s="89"/>
      <c r="U32" s="2">
        <v>38</v>
      </c>
    </row>
    <row r="33" spans="3:21">
      <c r="C33" s="81"/>
      <c r="D33" s="82"/>
      <c r="E33" s="83">
        <v>1294.67</v>
      </c>
      <c r="F33" s="82"/>
      <c r="G33" s="82"/>
      <c r="H33" s="89"/>
      <c r="U33" s="2">
        <v>39</v>
      </c>
    </row>
    <row r="34" spans="3:21">
      <c r="C34" s="81"/>
      <c r="D34" s="82"/>
      <c r="E34" s="83">
        <v>1294.67</v>
      </c>
      <c r="F34" s="82"/>
      <c r="G34" s="82"/>
      <c r="H34" s="89"/>
      <c r="U34" s="2">
        <v>40</v>
      </c>
    </row>
    <row r="35" spans="3:21">
      <c r="C35" s="81"/>
      <c r="D35" s="82"/>
      <c r="E35" s="83">
        <v>1481.78</v>
      </c>
      <c r="F35" s="82"/>
      <c r="G35" s="82"/>
      <c r="H35" s="89"/>
      <c r="U35" s="2">
        <v>41</v>
      </c>
    </row>
    <row r="36" spans="3:21">
      <c r="C36" s="81"/>
      <c r="D36" s="82"/>
      <c r="E36" s="83">
        <v>1448.07</v>
      </c>
      <c r="F36" s="82"/>
      <c r="G36" s="82"/>
      <c r="H36" s="89"/>
      <c r="U36" s="2">
        <v>42</v>
      </c>
    </row>
    <row r="37" spans="3:21">
      <c r="C37" s="81"/>
      <c r="D37" s="82"/>
      <c r="E37" s="83">
        <v>1223.52</v>
      </c>
      <c r="F37" s="82"/>
      <c r="G37" s="82"/>
      <c r="H37" s="89"/>
      <c r="U37" s="2">
        <v>43</v>
      </c>
    </row>
    <row r="38" spans="3:21">
      <c r="C38" s="81"/>
      <c r="D38" s="82"/>
      <c r="E38" s="83">
        <v>1342.39</v>
      </c>
      <c r="F38" s="82"/>
      <c r="G38" s="82"/>
      <c r="H38" s="89"/>
      <c r="U38" s="2">
        <v>44</v>
      </c>
    </row>
    <row r="39" spans="3:21">
      <c r="C39" s="81"/>
      <c r="D39" s="82"/>
      <c r="E39" s="83">
        <v>1689.81</v>
      </c>
      <c r="F39" s="82"/>
      <c r="G39" s="82"/>
      <c r="H39" s="89"/>
      <c r="U39" s="2">
        <v>45</v>
      </c>
    </row>
    <row r="40" spans="3:21">
      <c r="C40" s="81"/>
      <c r="D40" s="82"/>
      <c r="E40" s="83">
        <v>1667.64</v>
      </c>
      <c r="F40" s="82"/>
      <c r="G40" s="82"/>
      <c r="H40" s="89"/>
      <c r="U40" s="2">
        <v>46</v>
      </c>
    </row>
    <row r="41" spans="3:21">
      <c r="C41" s="81"/>
      <c r="D41" s="82"/>
      <c r="E41" s="83">
        <v>1262.3900000000001</v>
      </c>
      <c r="F41" s="82"/>
      <c r="G41" s="82"/>
      <c r="H41" s="89"/>
      <c r="U41" s="2">
        <v>47</v>
      </c>
    </row>
    <row r="42" spans="3:21">
      <c r="C42" s="81"/>
      <c r="D42" s="82"/>
      <c r="E42" s="83">
        <v>1477.67</v>
      </c>
      <c r="F42" s="82"/>
      <c r="G42" s="82"/>
      <c r="H42" s="89"/>
      <c r="U42" s="2">
        <v>48</v>
      </c>
    </row>
    <row r="43" spans="3:21">
      <c r="D43" s="82"/>
      <c r="E43" s="83">
        <v>1165.5</v>
      </c>
      <c r="F43" s="82"/>
      <c r="G43" s="82"/>
      <c r="H43" s="89"/>
      <c r="U43" s="2">
        <v>49</v>
      </c>
    </row>
    <row r="44" spans="3:21">
      <c r="D44" s="82"/>
      <c r="E44" s="83">
        <v>1460.07</v>
      </c>
      <c r="F44" s="82"/>
      <c r="G44" s="82"/>
      <c r="H44" s="89"/>
      <c r="U44" s="2">
        <v>50</v>
      </c>
    </row>
    <row r="45" spans="3:21">
      <c r="D45" s="82"/>
      <c r="E45" s="83">
        <v>1300.56</v>
      </c>
      <c r="F45" s="82"/>
      <c r="G45" s="82"/>
      <c r="H45" s="89"/>
      <c r="U45" s="2">
        <v>51</v>
      </c>
    </row>
    <row r="46" spans="3:21">
      <c r="D46" s="82"/>
      <c r="E46" s="83">
        <v>1294.67</v>
      </c>
      <c r="F46" s="82"/>
      <c r="G46" s="82"/>
      <c r="H46" s="89"/>
      <c r="U46" s="2">
        <v>52</v>
      </c>
    </row>
    <row r="47" spans="3:21">
      <c r="D47" s="82"/>
      <c r="E47" s="83">
        <v>1601.1</v>
      </c>
      <c r="F47" s="82"/>
      <c r="G47" s="82"/>
      <c r="H47" s="89"/>
      <c r="U47" s="2">
        <v>53</v>
      </c>
    </row>
    <row r="48" spans="3:21">
      <c r="D48" s="82"/>
      <c r="E48" s="83">
        <v>1430.48</v>
      </c>
      <c r="F48" s="82"/>
      <c r="G48" s="82"/>
      <c r="H48" s="89"/>
      <c r="U48" s="2">
        <v>54</v>
      </c>
    </row>
    <row r="49" spans="4:21">
      <c r="D49" s="82"/>
      <c r="E49" s="83">
        <v>1294.67</v>
      </c>
      <c r="F49" s="82"/>
      <c r="G49" s="82"/>
      <c r="H49" s="89"/>
      <c r="U49" s="2">
        <v>55</v>
      </c>
    </row>
    <row r="50" spans="4:21">
      <c r="D50" s="82"/>
      <c r="E50" s="83">
        <v>1551.13</v>
      </c>
      <c r="F50" s="82"/>
      <c r="G50" s="82"/>
      <c r="H50" s="89"/>
      <c r="U50" s="2">
        <v>56</v>
      </c>
    </row>
    <row r="51" spans="4:21">
      <c r="D51" s="82"/>
      <c r="E51" s="83">
        <v>1294.67</v>
      </c>
      <c r="F51" s="82"/>
      <c r="G51" s="82"/>
      <c r="H51" s="89"/>
      <c r="U51" s="2">
        <v>57</v>
      </c>
    </row>
    <row r="52" spans="4:21">
      <c r="D52" s="82"/>
      <c r="E52" s="83">
        <v>1573.81</v>
      </c>
      <c r="F52" s="82"/>
      <c r="G52" s="82"/>
      <c r="H52" s="89"/>
      <c r="U52" s="2">
        <v>58</v>
      </c>
    </row>
    <row r="53" spans="4:21">
      <c r="D53" s="82"/>
      <c r="E53" s="83">
        <v>1323.44</v>
      </c>
      <c r="F53" s="82"/>
      <c r="G53" s="82"/>
      <c r="H53" s="89"/>
      <c r="U53" s="2">
        <v>59</v>
      </c>
    </row>
    <row r="54" spans="4:21">
      <c r="D54" s="82"/>
      <c r="E54" s="83">
        <v>1294.67</v>
      </c>
      <c r="F54" s="82"/>
      <c r="G54" s="82"/>
      <c r="H54" s="89"/>
      <c r="U54" s="2">
        <v>60</v>
      </c>
    </row>
    <row r="55" spans="4:21">
      <c r="D55" s="82"/>
      <c r="E55" s="83">
        <v>1942.41</v>
      </c>
      <c r="F55" s="82"/>
      <c r="G55" s="82"/>
      <c r="H55" s="89"/>
      <c r="U55" s="2">
        <v>61</v>
      </c>
    </row>
    <row r="56" spans="4:21">
      <c r="D56" s="82"/>
      <c r="E56" s="83">
        <v>1437.58</v>
      </c>
      <c r="F56" s="82"/>
      <c r="G56" s="82"/>
      <c r="H56" s="89"/>
      <c r="U56" s="2">
        <v>62</v>
      </c>
    </row>
    <row r="57" spans="4:21">
      <c r="D57" s="82"/>
      <c r="E57" s="83">
        <v>1090.5999999999999</v>
      </c>
      <c r="F57" s="82"/>
      <c r="G57" s="82"/>
      <c r="H57" s="89"/>
      <c r="U57" s="2">
        <v>63</v>
      </c>
    </row>
    <row r="58" spans="4:21">
      <c r="D58" s="82"/>
      <c r="E58" s="83">
        <v>1294.67</v>
      </c>
      <c r="F58" s="82"/>
      <c r="G58" s="82"/>
      <c r="H58" s="89"/>
      <c r="U58" s="2">
        <v>64</v>
      </c>
    </row>
    <row r="59" spans="4:21">
      <c r="D59" s="82"/>
      <c r="E59" s="82"/>
      <c r="F59" s="82"/>
      <c r="G59" s="82"/>
      <c r="H59" s="89"/>
      <c r="U59" s="2">
        <v>65</v>
      </c>
    </row>
    <row r="60" spans="4:21">
      <c r="D60" s="82"/>
      <c r="E60" s="82"/>
      <c r="F60" s="82"/>
      <c r="G60" s="82"/>
      <c r="H60" s="89"/>
      <c r="U60" s="2">
        <v>66</v>
      </c>
    </row>
    <row r="61" spans="4:21">
      <c r="D61" s="89"/>
      <c r="E61" s="89"/>
      <c r="F61" s="89"/>
      <c r="G61" s="89"/>
      <c r="H61" s="89"/>
      <c r="U61" s="2">
        <v>67</v>
      </c>
    </row>
    <row r="62" spans="4:21">
      <c r="D62" s="89"/>
      <c r="E62" s="89"/>
      <c r="F62" s="89"/>
      <c r="G62" s="89"/>
      <c r="H62" s="89"/>
      <c r="U62" s="2">
        <v>68</v>
      </c>
    </row>
    <row r="63" spans="4:21">
      <c r="D63" s="89"/>
      <c r="E63" s="89"/>
      <c r="F63" s="89"/>
      <c r="G63" s="89"/>
      <c r="H63" s="89"/>
      <c r="U63" s="2">
        <v>69</v>
      </c>
    </row>
    <row r="64" spans="4:21">
      <c r="U64" s="2">
        <v>70</v>
      </c>
    </row>
    <row r="65" spans="21:21">
      <c r="U65" s="2">
        <v>71</v>
      </c>
    </row>
    <row r="66" spans="21:21">
      <c r="U66" s="2">
        <v>72</v>
      </c>
    </row>
    <row r="67" spans="21:21">
      <c r="U67" s="2">
        <v>73</v>
      </c>
    </row>
    <row r="68" spans="21:21">
      <c r="U68" s="2">
        <v>74</v>
      </c>
    </row>
    <row r="69" spans="21:21">
      <c r="U69" s="2">
        <v>75</v>
      </c>
    </row>
    <row r="70" spans="21:21">
      <c r="U70" s="2">
        <v>76</v>
      </c>
    </row>
    <row r="71" spans="21:21">
      <c r="U71" s="2">
        <v>77</v>
      </c>
    </row>
    <row r="72" spans="21:21">
      <c r="U72" s="2">
        <v>78</v>
      </c>
    </row>
    <row r="73" spans="21:21">
      <c r="U73" s="2">
        <v>79</v>
      </c>
    </row>
    <row r="74" spans="21:21">
      <c r="U74" s="2">
        <v>80</v>
      </c>
    </row>
    <row r="75" spans="21:21">
      <c r="U75" s="2">
        <v>81</v>
      </c>
    </row>
    <row r="76" spans="21:21">
      <c r="U76" s="2">
        <v>82</v>
      </c>
    </row>
    <row r="77" spans="21:21">
      <c r="U77" s="2">
        <v>83</v>
      </c>
    </row>
    <row r="78" spans="21:21">
      <c r="U78" s="2">
        <v>84</v>
      </c>
    </row>
    <row r="79" spans="21:21">
      <c r="U79" s="2">
        <v>85</v>
      </c>
    </row>
    <row r="80" spans="21:21">
      <c r="U80" s="2">
        <v>86</v>
      </c>
    </row>
    <row r="81" spans="21:21">
      <c r="U81" s="2">
        <v>87</v>
      </c>
    </row>
    <row r="82" spans="21:21">
      <c r="U82" s="2">
        <v>88</v>
      </c>
    </row>
    <row r="83" spans="21:21">
      <c r="U83" s="2">
        <v>89</v>
      </c>
    </row>
    <row r="84" spans="21:21">
      <c r="U84" s="2">
        <v>90</v>
      </c>
    </row>
    <row r="85" spans="21:21">
      <c r="U85" s="2">
        <v>91</v>
      </c>
    </row>
    <row r="86" spans="21:21">
      <c r="U86" s="2">
        <v>92</v>
      </c>
    </row>
    <row r="87" spans="21:21">
      <c r="U87" s="2">
        <v>93</v>
      </c>
    </row>
    <row r="88" spans="21:21">
      <c r="U88" s="2">
        <v>94</v>
      </c>
    </row>
    <row r="89" spans="21:21">
      <c r="U89" s="2">
        <v>95</v>
      </c>
    </row>
    <row r="90" spans="21:21">
      <c r="U90" s="2">
        <v>96</v>
      </c>
    </row>
    <row r="91" spans="21:21">
      <c r="U91" s="2">
        <v>97</v>
      </c>
    </row>
    <row r="92" spans="21:21">
      <c r="U92" s="2">
        <v>98</v>
      </c>
    </row>
    <row r="93" spans="21:21">
      <c r="U93" s="2">
        <v>99</v>
      </c>
    </row>
    <row r="94" spans="21:21">
      <c r="U94" s="2">
        <v>100</v>
      </c>
    </row>
    <row r="95" spans="21:21">
      <c r="U95" s="2">
        <v>101</v>
      </c>
    </row>
    <row r="96" spans="21:21">
      <c r="U96" s="2">
        <v>102</v>
      </c>
    </row>
    <row r="97" spans="21:21">
      <c r="U97" s="2">
        <v>103</v>
      </c>
    </row>
    <row r="98" spans="21:21">
      <c r="U98" s="2">
        <v>104</v>
      </c>
    </row>
    <row r="99" spans="21:21">
      <c r="U99" s="2">
        <v>105</v>
      </c>
    </row>
    <row r="100" spans="21:21">
      <c r="U100" s="2">
        <v>106</v>
      </c>
    </row>
    <row r="101" spans="21:21">
      <c r="U101" s="2">
        <v>107</v>
      </c>
    </row>
    <row r="102" spans="21:21">
      <c r="U102" s="2">
        <v>108</v>
      </c>
    </row>
    <row r="103" spans="21:21">
      <c r="U103" s="2">
        <v>109</v>
      </c>
    </row>
    <row r="104" spans="21:21">
      <c r="U104" s="2">
        <v>110</v>
      </c>
    </row>
    <row r="105" spans="21:21">
      <c r="U105" s="2">
        <v>111</v>
      </c>
    </row>
    <row r="106" spans="21:21">
      <c r="U106" s="2">
        <v>112</v>
      </c>
    </row>
    <row r="107" spans="21:21">
      <c r="U107" s="2">
        <v>113</v>
      </c>
    </row>
    <row r="108" spans="21:21">
      <c r="U108" s="2">
        <v>114</v>
      </c>
    </row>
    <row r="109" spans="21:21">
      <c r="U109" s="2">
        <v>115</v>
      </c>
    </row>
    <row r="110" spans="21:21">
      <c r="U110" s="2">
        <v>116</v>
      </c>
    </row>
    <row r="111" spans="21:21">
      <c r="U111" s="2">
        <v>117</v>
      </c>
    </row>
    <row r="112" spans="21:21">
      <c r="U112" s="2">
        <v>118</v>
      </c>
    </row>
    <row r="113" spans="21:21">
      <c r="U113" s="2">
        <v>119</v>
      </c>
    </row>
    <row r="114" spans="21:21">
      <c r="U114" s="2">
        <v>120</v>
      </c>
    </row>
    <row r="115" spans="21:21">
      <c r="U115" s="2">
        <v>121</v>
      </c>
    </row>
    <row r="116" spans="21:21">
      <c r="U116" s="2">
        <v>122</v>
      </c>
    </row>
    <row r="117" spans="21:21">
      <c r="U117" s="2">
        <v>123</v>
      </c>
    </row>
    <row r="118" spans="21:21">
      <c r="U118" s="2">
        <v>124</v>
      </c>
    </row>
    <row r="119" spans="21:21">
      <c r="U119" s="2">
        <v>125</v>
      </c>
    </row>
    <row r="120" spans="21:21">
      <c r="U120" s="2">
        <v>126</v>
      </c>
    </row>
    <row r="121" spans="21:21">
      <c r="U121" s="2">
        <v>127</v>
      </c>
    </row>
    <row r="122" spans="21:21">
      <c r="U122" s="2">
        <v>128</v>
      </c>
    </row>
    <row r="123" spans="21:21">
      <c r="U123" s="2">
        <v>129</v>
      </c>
    </row>
    <row r="124" spans="21:21">
      <c r="U124" s="2">
        <v>130</v>
      </c>
    </row>
    <row r="125" spans="21:21">
      <c r="U125" s="2">
        <v>131</v>
      </c>
    </row>
    <row r="126" spans="21:21">
      <c r="U126" s="2">
        <v>132</v>
      </c>
    </row>
    <row r="127" spans="21:21">
      <c r="U127" s="2">
        <v>133</v>
      </c>
    </row>
  </sheetData>
  <sheetProtection selectLockedCells="1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ANTICRISE</vt:lpstr>
      <vt:lpstr>Planilha1</vt:lpstr>
      <vt:lpstr>ESTADOS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Vinícius Motta</dc:creator>
  <cp:keywords/>
  <dc:description/>
  <cp:lastModifiedBy>Vinícius Motta</cp:lastModifiedBy>
  <cp:revision/>
  <dcterms:created xsi:type="dcterms:W3CDTF">2020-03-19T21:44:00Z</dcterms:created>
  <dcterms:modified xsi:type="dcterms:W3CDTF">2021-08-20T15:10:01Z</dcterms:modified>
  <cp:category/>
  <cp:contentStatus/>
</cp:coreProperties>
</file>